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1AB9846-9C6C-4AD7-BC23-98742A077B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2" i="1" l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1" i="1"/>
  <c r="F41" i="1" s="1"/>
  <c r="G41" i="1" s="1"/>
  <c r="K41" i="1" s="1"/>
  <c r="Q41" i="1"/>
  <c r="Q40" i="1"/>
  <c r="D9" i="1"/>
  <c r="C9" i="1"/>
  <c r="F16" i="1"/>
  <c r="Q39" i="1"/>
  <c r="Q38" i="1"/>
  <c r="Q37" i="1"/>
  <c r="E26" i="1"/>
  <c r="F26" i="1"/>
  <c r="G26" i="1" s="1"/>
  <c r="K26" i="1" s="1"/>
  <c r="E34" i="1"/>
  <c r="F34" i="1" s="1"/>
  <c r="G34" i="1" s="1"/>
  <c r="J34" i="1" s="1"/>
  <c r="Q35" i="1"/>
  <c r="Q36" i="1"/>
  <c r="C7" i="1"/>
  <c r="E37" i="1"/>
  <c r="F37" i="1" s="1"/>
  <c r="G37" i="1" s="1"/>
  <c r="J37" i="1" s="1"/>
  <c r="C8" i="1"/>
  <c r="Q34" i="1"/>
  <c r="Q32" i="1"/>
  <c r="Q23" i="1"/>
  <c r="Q25" i="1"/>
  <c r="Q26" i="1"/>
  <c r="Q27" i="1"/>
  <c r="Q28" i="1"/>
  <c r="Q29" i="1"/>
  <c r="Q30" i="1"/>
  <c r="Q31" i="1"/>
  <c r="Q33" i="1"/>
  <c r="Q21" i="1"/>
  <c r="Q22" i="1"/>
  <c r="C17" i="1"/>
  <c r="Q24" i="1"/>
  <c r="E23" i="1"/>
  <c r="F23" i="1"/>
  <c r="G23" i="1" s="1"/>
  <c r="K23" i="1" s="1"/>
  <c r="E28" i="1"/>
  <c r="F28" i="1"/>
  <c r="G28" i="1" s="1"/>
  <c r="K28" i="1" s="1"/>
  <c r="E39" i="1"/>
  <c r="F39" i="1"/>
  <c r="G39" i="1" s="1"/>
  <c r="K39" i="1" s="1"/>
  <c r="E33" i="1"/>
  <c r="F33" i="1"/>
  <c r="G33" i="1" s="1"/>
  <c r="K33" i="1" s="1"/>
  <c r="G27" i="1"/>
  <c r="K27" i="1" s="1"/>
  <c r="E25" i="1"/>
  <c r="F25" i="1" s="1"/>
  <c r="G25" i="1" s="1"/>
  <c r="K25" i="1" s="1"/>
  <c r="E40" i="1"/>
  <c r="F40" i="1"/>
  <c r="G40" i="1"/>
  <c r="K40" i="1" s="1"/>
  <c r="E30" i="1"/>
  <c r="F30" i="1"/>
  <c r="G30" i="1" s="1"/>
  <c r="K30" i="1" s="1"/>
  <c r="G24" i="1"/>
  <c r="K24" i="1" s="1"/>
  <c r="E22" i="1"/>
  <c r="F22" i="1" s="1"/>
  <c r="G22" i="1" s="1"/>
  <c r="K22" i="1" s="1"/>
  <c r="E31" i="1"/>
  <c r="F31" i="1"/>
  <c r="E35" i="1"/>
  <c r="F35" i="1"/>
  <c r="G35" i="1"/>
  <c r="K35" i="1" s="1"/>
  <c r="E36" i="1"/>
  <c r="F36" i="1" s="1"/>
  <c r="G36" i="1" s="1"/>
  <c r="K36" i="1" s="1"/>
  <c r="E27" i="1"/>
  <c r="F27" i="1"/>
  <c r="G21" i="1"/>
  <c r="K21" i="1" s="1"/>
  <c r="E38" i="1"/>
  <c r="F38" i="1"/>
  <c r="G38" i="1" s="1"/>
  <c r="J38" i="1" s="1"/>
  <c r="E32" i="1"/>
  <c r="F32" i="1" s="1"/>
  <c r="G32" i="1" s="1"/>
  <c r="J32" i="1" s="1"/>
  <c r="E24" i="1"/>
  <c r="F24" i="1"/>
  <c r="G31" i="1"/>
  <c r="K31" i="1" s="1"/>
  <c r="E29" i="1"/>
  <c r="F29" i="1" s="1"/>
  <c r="G29" i="1" s="1"/>
  <c r="K29" i="1" s="1"/>
  <c r="E21" i="1"/>
  <c r="F21" i="1"/>
  <c r="C11" i="1"/>
  <c r="C12" i="1"/>
  <c r="O42" i="1" l="1"/>
  <c r="O45" i="1"/>
  <c r="O44" i="1"/>
  <c r="O43" i="1"/>
  <c r="O46" i="1"/>
  <c r="O41" i="1"/>
  <c r="O37" i="1"/>
  <c r="O34" i="1"/>
  <c r="O40" i="1"/>
  <c r="O39" i="1"/>
  <c r="O38" i="1"/>
  <c r="O35" i="1"/>
  <c r="C15" i="1"/>
  <c r="O36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<sst xmlns="http://schemas.openxmlformats.org/spreadsheetml/2006/main" count="92" uniqueCount="59">
  <si>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</si>
  <si>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</si>
  <si>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</si>
  <si>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</si>
  <si>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</si>
  <si>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</si>
  <si>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</si>
  <si>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</si>
  <si>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</si>
  <si>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</si>
  <si>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</si>
  <si>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</si>
  <si>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</si>
  <si>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</si>
  <si>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</si>
  <si>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</si>
  <si>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</si>
  <si>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</si>
  <si>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</si>
  <si>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</si>
  <si>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</si>
  <si>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</si>
  <si>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</si>
  <si>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</si>
  <si>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</si>
  <si>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</si>
  <si>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</si>
  <si>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</si>
  <si>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</si>
  <si>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</si>
  <si>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</si>
  <si>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</si>
  <si>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</si>
  <si>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p</t>
  </si>
  <si>
    <t>IBVS 5653</t>
  </si>
  <si>
    <t>I</t>
  </si>
  <si>
    <t>II</t>
  </si>
  <si>
    <t>IBVS 5781</t>
  </si>
  <si>
    <t>IBVS 5564 Eph.</t>
  </si>
  <si>
    <t>IBVS 5564</t>
  </si>
  <si>
    <t>EW</t>
  </si>
  <si>
    <t>IBVS 5713</t>
  </si>
  <si>
    <t>IBVS 5837</t>
  </si>
  <si>
    <t>IBVS 5920</t>
  </si>
  <si>
    <t>IBVS 5875</t>
  </si>
  <si>
    <t>V1306 Her / GSC 3097-1297</t>
  </si>
  <si>
    <t>IBVS 6048</t>
  </si>
  <si>
    <t>IBVS 6149</t>
  </si>
  <si>
    <t>RHN 2019</t>
  </si>
  <si>
    <t>Add cycle</t>
  </si>
  <si>
    <t>Old Cycle</t>
  </si>
  <si>
    <t>RHN 2020</t>
  </si>
  <si>
    <t>pg</t>
  </si>
  <si>
    <t>vis</t>
  </si>
  <si>
    <t>PE</t>
  </si>
  <si>
    <t>CCD</t>
  </si>
  <si>
    <t>JBAV, 60</t>
  </si>
  <si>
    <t>VSB, 108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</si>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</sst>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65" fontId="17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3097-1297 - O-C Diagr.</a:t>
            </a:r>
          </a:p>
        </c:rich>
      </c:tx>
      <c:layout>
        <c:manualLayout>
          <c:xMode val="edge"/>
          <c:yMode val="edge"/>
          <c:x val="0.3413533834586466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075187969924811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17581</c:v>
                </c:pt>
                <c:pt idx="22">
                  <c:v>18035</c:v>
                </c:pt>
                <c:pt idx="23">
                  <c:v>18035</c:v>
                </c:pt>
                <c:pt idx="24">
                  <c:v>18037.5</c:v>
                </c:pt>
                <c:pt idx="25">
                  <c:v>18037.5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6C-4DD9-B8A0-DEAEA10B07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17581</c:v>
                </c:pt>
                <c:pt idx="22">
                  <c:v>18035</c:v>
                </c:pt>
                <c:pt idx="23">
                  <c:v>18035</c:v>
                </c:pt>
                <c:pt idx="24">
                  <c:v>18037.5</c:v>
                </c:pt>
                <c:pt idx="25">
                  <c:v>18037.5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6C-4DD9-B8A0-DEAEA10B077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17581</c:v>
                </c:pt>
                <c:pt idx="22">
                  <c:v>18035</c:v>
                </c:pt>
                <c:pt idx="23">
                  <c:v>18035</c:v>
                </c:pt>
                <c:pt idx="24">
                  <c:v>18037.5</c:v>
                </c:pt>
                <c:pt idx="25">
                  <c:v>18037.5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11">
                  <c:v>4.6499999734805897E-4</c:v>
                </c:pt>
                <c:pt idx="13">
                  <c:v>1.0675000012270175E-3</c:v>
                </c:pt>
                <c:pt idx="16">
                  <c:v>7.0449999984703027E-3</c:v>
                </c:pt>
                <c:pt idx="17">
                  <c:v>1.0742500002379529E-2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6C-4DD9-B8A0-DEAEA10B077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17581</c:v>
                </c:pt>
                <c:pt idx="22">
                  <c:v>18035</c:v>
                </c:pt>
                <c:pt idx="23">
                  <c:v>18035</c:v>
                </c:pt>
                <c:pt idx="24">
                  <c:v>18037.5</c:v>
                </c:pt>
                <c:pt idx="25">
                  <c:v>18037.5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0">
                  <c:v>-1.2774999995599501E-3</c:v>
                </c:pt>
                <c:pt idx="1">
                  <c:v>-7.4999999924330041E-4</c:v>
                </c:pt>
                <c:pt idx="2">
                  <c:v>-3.9999999717110768E-4</c:v>
                </c:pt>
                <c:pt idx="3">
                  <c:v>0</c:v>
                </c:pt>
                <c:pt idx="4">
                  <c:v>1.6499999765073881E-4</c:v>
                </c:pt>
                <c:pt idx="5">
                  <c:v>8.3000000449828804E-4</c:v>
                </c:pt>
                <c:pt idx="6">
                  <c:v>3.150000047753565E-4</c:v>
                </c:pt>
                <c:pt idx="7">
                  <c:v>-3.9999999717110768E-4</c:v>
                </c:pt>
                <c:pt idx="8">
                  <c:v>-3.6499999987427145E-4</c:v>
                </c:pt>
                <c:pt idx="9">
                  <c:v>-9.7500000265426934E-5</c:v>
                </c:pt>
                <c:pt idx="10">
                  <c:v>-1.9999999494757503E-5</c:v>
                </c:pt>
                <c:pt idx="12">
                  <c:v>2.3724999991827644E-3</c:v>
                </c:pt>
                <c:pt idx="14">
                  <c:v>4.174999994575046E-4</c:v>
                </c:pt>
                <c:pt idx="15">
                  <c:v>-2.4100000009639189E-3</c:v>
                </c:pt>
                <c:pt idx="18">
                  <c:v>2.4774999998044223E-2</c:v>
                </c:pt>
                <c:pt idx="19">
                  <c:v>2.7837499997986015E-2</c:v>
                </c:pt>
                <c:pt idx="20">
                  <c:v>2.9652499993972015E-2</c:v>
                </c:pt>
                <c:pt idx="21">
                  <c:v>3.403499999694759E-2</c:v>
                </c:pt>
                <c:pt idx="22">
                  <c:v>3.0524999783665407E-2</c:v>
                </c:pt>
                <c:pt idx="23">
                  <c:v>3.4524999973655213E-2</c:v>
                </c:pt>
                <c:pt idx="24">
                  <c:v>3.4612499948707409E-2</c:v>
                </c:pt>
                <c:pt idx="25">
                  <c:v>3.5612500112620182E-2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6C-4DD9-B8A0-DEAEA10B077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17581</c:v>
                </c:pt>
                <c:pt idx="22">
                  <c:v>18035</c:v>
                </c:pt>
                <c:pt idx="23">
                  <c:v>18035</c:v>
                </c:pt>
                <c:pt idx="24">
                  <c:v>18037.5</c:v>
                </c:pt>
                <c:pt idx="25">
                  <c:v>18037.5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6C-4DD9-B8A0-DEAEA10B07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17581</c:v>
                </c:pt>
                <c:pt idx="22">
                  <c:v>18035</c:v>
                </c:pt>
                <c:pt idx="23">
                  <c:v>18035</c:v>
                </c:pt>
                <c:pt idx="24">
                  <c:v>18037.5</c:v>
                </c:pt>
                <c:pt idx="25">
                  <c:v>18037.5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6C-4DD9-B8A0-DEAEA10B07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17581</c:v>
                </c:pt>
                <c:pt idx="22">
                  <c:v>18035</c:v>
                </c:pt>
                <c:pt idx="23">
                  <c:v>18035</c:v>
                </c:pt>
                <c:pt idx="24">
                  <c:v>18037.5</c:v>
                </c:pt>
                <c:pt idx="25">
                  <c:v>18037.5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6C-4DD9-B8A0-DEAEA10B07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17581</c:v>
                </c:pt>
                <c:pt idx="22">
                  <c:v>18035</c:v>
                </c:pt>
                <c:pt idx="23">
                  <c:v>18035</c:v>
                </c:pt>
                <c:pt idx="24">
                  <c:v>18037.5</c:v>
                </c:pt>
                <c:pt idx="25">
                  <c:v>18037.5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13">
                  <c:v>-6.8690039849462169E-3</c:v>
                </c:pt>
                <c:pt idx="14">
                  <c:v>-4.5701944397105766E-3</c:v>
                </c:pt>
                <c:pt idx="15">
                  <c:v>-1.0430450953038441E-3</c:v>
                </c:pt>
                <c:pt idx="16">
                  <c:v>6.6371945058267962E-3</c:v>
                </c:pt>
                <c:pt idx="17">
                  <c:v>9.4857795868808388E-3</c:v>
                </c:pt>
                <c:pt idx="18">
                  <c:v>2.5022131567602916E-2</c:v>
                </c:pt>
                <c:pt idx="19">
                  <c:v>2.792333999969247E-2</c:v>
                </c:pt>
                <c:pt idx="20">
                  <c:v>2.8391410858903104E-2</c:v>
                </c:pt>
                <c:pt idx="21">
                  <c:v>3.3098431126527161E-2</c:v>
                </c:pt>
                <c:pt idx="22">
                  <c:v>3.4355852251270511E-2</c:v>
                </c:pt>
                <c:pt idx="23">
                  <c:v>3.4355852251270511E-2</c:v>
                </c:pt>
                <c:pt idx="24">
                  <c:v>3.4362776376406765E-2</c:v>
                </c:pt>
                <c:pt idx="25">
                  <c:v>3.4362776376406765E-2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6C-4DD9-B8A0-DEAEA10B0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186880"/>
        <c:axId val="1"/>
      </c:scatterChart>
      <c:valAx>
        <c:axId val="942186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186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53064690443099"/>
          <c:w val="0.6285714285714285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0</xdr:rowOff>
    </xdr:from>
    <xdr:to>
      <xdr:col>17</xdr:col>
      <xdr:colOff>657225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D2426EB-37F0-89F7-718B-D9627D259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6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140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45</v>
      </c>
    </row>
    <row r="2" spans="1:6" s="8" customFormat="1" ht="12.95" customHeight="1" x14ac:dyDescent="0.2">
      <c r="A2" s="8" t="s">
        <v>22</v>
      </c>
      <c r="B2" s="8" t="s">
        <v>40</v>
      </c>
      <c r="C2" s="9"/>
      <c r="D2" s="9"/>
    </row>
    <row r="3" spans="1:6" s="8" customFormat="1" ht="12.95" customHeight="1" thickBot="1" x14ac:dyDescent="0.25"/>
    <row r="4" spans="1:6" s="8" customFormat="1" ht="12.95" customHeight="1" thickBot="1" x14ac:dyDescent="0.25">
      <c r="A4" s="10" t="s">
        <v>38</v>
      </c>
      <c r="C4" s="11">
        <v>53121.554700000001</v>
      </c>
      <c r="D4" s="12">
        <v>0.370365</v>
      </c>
    </row>
    <row r="5" spans="1:6" s="8" customFormat="1" ht="12.95" customHeight="1" x14ac:dyDescent="0.2">
      <c r="A5" s="10" t="s">
        <v>27</v>
      </c>
      <c r="C5" s="13">
        <v>-9.5</v>
      </c>
      <c r="D5" s="8" t="s">
        <v>28</v>
      </c>
    </row>
    <row r="6" spans="1:6" s="8" customFormat="1" ht="12.95" customHeight="1" x14ac:dyDescent="0.2">
      <c r="A6" s="14" t="s">
        <v>0</v>
      </c>
    </row>
    <row r="7" spans="1:6" s="8" customFormat="1" ht="12.95" customHeight="1" x14ac:dyDescent="0.2">
      <c r="A7" s="8" t="s">
        <v>1</v>
      </c>
      <c r="C7" s="8">
        <f>C4</f>
        <v>53121.554700000001</v>
      </c>
    </row>
    <row r="8" spans="1:6" s="8" customFormat="1" ht="12.95" customHeight="1" x14ac:dyDescent="0.2">
      <c r="A8" s="8" t="s">
        <v>2</v>
      </c>
      <c r="C8" s="8">
        <f>D4</f>
        <v>0.370365</v>
      </c>
    </row>
    <row r="9" spans="1:6" s="8" customFormat="1" ht="12.95" customHeight="1" x14ac:dyDescent="0.2">
      <c r="A9" s="15" t="s">
        <v>32</v>
      </c>
      <c r="B9" s="16">
        <v>36</v>
      </c>
      <c r="C9" s="17" t="str">
        <f>"F"&amp;B9</f>
        <v>F36</v>
      </c>
      <c r="D9" s="18" t="str">
        <f>"G"&amp;B9</f>
        <v>G36</v>
      </c>
    </row>
    <row r="10" spans="1:6" s="8" customFormat="1" ht="12.95" customHeight="1" thickBot="1" x14ac:dyDescent="0.25">
      <c r="C10" s="19" t="s">
        <v>18</v>
      </c>
      <c r="D10" s="19" t="s">
        <v>19</v>
      </c>
    </row>
    <row r="11" spans="1:6" s="8" customFormat="1" ht="12.95" customHeight="1" x14ac:dyDescent="0.2">
      <c r="A11" s="8" t="s">
        <v>14</v>
      </c>
      <c r="C11" s="18">
        <f ca="1">INTERCEPT(INDIRECT($D$9):G988,INDIRECT($C$9):F988)</f>
        <v>-1.5594786481650896E-2</v>
      </c>
      <c r="D11" s="9"/>
    </row>
    <row r="12" spans="1:6" s="8" customFormat="1" ht="12.95" customHeight="1" x14ac:dyDescent="0.2">
      <c r="A12" s="8" t="s">
        <v>15</v>
      </c>
      <c r="C12" s="18">
        <f ca="1">SLOPE(INDIRECT($D$9):G988,INDIRECT($C$9):F988)</f>
        <v>2.7696500545007712E-6</v>
      </c>
      <c r="D12" s="9"/>
    </row>
    <row r="13" spans="1:6" s="8" customFormat="1" ht="12.95" customHeight="1" x14ac:dyDescent="0.2">
      <c r="A13" s="8" t="s">
        <v>17</v>
      </c>
      <c r="C13" s="9" t="s">
        <v>12</v>
      </c>
      <c r="D13" s="9"/>
    </row>
    <row r="14" spans="1:6" s="8" customFormat="1" ht="12.95" customHeight="1" x14ac:dyDescent="0.2"/>
    <row r="15" spans="1:6" s="8" customFormat="1" ht="12.95" customHeight="1" x14ac:dyDescent="0.2">
      <c r="A15" s="20" t="s">
        <v>16</v>
      </c>
      <c r="C15" s="21">
        <f ca="1">(C7+C11)+(C8+C12)*INT(MAX(F21:F3529))</f>
        <v>59801.862566391552</v>
      </c>
      <c r="E15" s="22" t="s">
        <v>49</v>
      </c>
      <c r="F15" s="13">
        <v>1</v>
      </c>
    </row>
    <row r="16" spans="1:6" s="8" customFormat="1" ht="12.95" customHeight="1" x14ac:dyDescent="0.2">
      <c r="A16" s="14" t="s">
        <v>3</v>
      </c>
      <c r="C16" s="23">
        <f ca="1">+C8+C12</f>
        <v>0.37036776965005452</v>
      </c>
      <c r="E16" s="22" t="s">
        <v>29</v>
      </c>
      <c r="F16" s="24">
        <f ca="1">NOW()+15018.5+$C$5/24</f>
        <v>60312.808631712964</v>
      </c>
    </row>
    <row r="17" spans="1:17" s="8" customFormat="1" ht="12.95" customHeight="1" thickBot="1" x14ac:dyDescent="0.25">
      <c r="A17" s="22" t="s">
        <v>26</v>
      </c>
      <c r="C17" s="8">
        <f>COUNT(C21:C2187)</f>
        <v>26</v>
      </c>
      <c r="E17" s="22" t="s">
        <v>50</v>
      </c>
      <c r="F17" s="24">
        <f ca="1">ROUND(2*(F16-$C$7)/$C$8,0)/2+F15</f>
        <v>19417.5</v>
      </c>
    </row>
    <row r="18" spans="1:17" s="8" customFormat="1" ht="12.95" customHeight="1" thickTop="1" thickBot="1" x14ac:dyDescent="0.25">
      <c r="A18" s="14" t="s">
        <v>4</v>
      </c>
      <c r="C18" s="25">
        <f ca="1">+C15</f>
        <v>59801.862566391552</v>
      </c>
      <c r="D18" s="26">
        <f ca="1">+C16</f>
        <v>0.37036776965005452</v>
      </c>
      <c r="E18" s="22" t="s">
        <v>30</v>
      </c>
      <c r="F18" s="18">
        <f ca="1">ROUND(2*(F16-$C$15)/$C$16,0)/2+F15</f>
        <v>1380.5</v>
      </c>
    </row>
    <row r="19" spans="1:17" s="8" customFormat="1" ht="12.95" customHeight="1" thickTop="1" x14ac:dyDescent="0.2">
      <c r="E19" s="22" t="s">
        <v>31</v>
      </c>
      <c r="F19" s="27">
        <f ca="1">+$C$15+$C$16*F18-15018.5-$C$5/24</f>
        <v>45295.051105726787</v>
      </c>
    </row>
    <row r="20" spans="1:17" s="8" customFormat="1" ht="12.95" customHeight="1" thickBot="1" x14ac:dyDescent="0.25">
      <c r="A20" s="19" t="s">
        <v>5</v>
      </c>
      <c r="B20" s="19" t="s">
        <v>6</v>
      </c>
      <c r="C20" s="19" t="s">
        <v>7</v>
      </c>
      <c r="D20" s="19" t="s">
        <v>11</v>
      </c>
      <c r="E20" s="19" t="s">
        <v>8</v>
      </c>
      <c r="F20" s="19" t="s">
        <v>9</v>
      </c>
      <c r="G20" s="19" t="s">
        <v>10</v>
      </c>
      <c r="H20" s="28" t="s">
        <v>52</v>
      </c>
      <c r="I20" s="28" t="s">
        <v>53</v>
      </c>
      <c r="J20" s="28" t="s">
        <v>54</v>
      </c>
      <c r="K20" s="28" t="s">
        <v>55</v>
      </c>
      <c r="L20" s="28" t="s">
        <v>23</v>
      </c>
      <c r="M20" s="28" t="s">
        <v>24</v>
      </c>
      <c r="N20" s="28" t="s">
        <v>25</v>
      </c>
      <c r="O20" s="28" t="s">
        <v>21</v>
      </c>
      <c r="P20" s="29" t="s">
        <v>20</v>
      </c>
      <c r="Q20" s="19" t="s">
        <v>13</v>
      </c>
    </row>
    <row r="21" spans="1:17" s="8" customFormat="1" ht="12.95" customHeight="1" x14ac:dyDescent="0.2">
      <c r="A21" s="8" t="s">
        <v>39</v>
      </c>
      <c r="B21" s="30" t="s">
        <v>36</v>
      </c>
      <c r="C21" s="31">
        <v>51322.875800000002</v>
      </c>
      <c r="D21" s="31">
        <v>6.9999999999999999E-4</v>
      </c>
      <c r="E21" s="8">
        <f t="shared" ref="E21:E46" si="0">+(C21-C$7)/C$8</f>
        <v>-4856.5034493000121</v>
      </c>
      <c r="F21" s="8">
        <f t="shared" ref="F21:F46" si="1">ROUND(2*E21,0)/2</f>
        <v>-4856.5</v>
      </c>
      <c r="G21" s="8">
        <f t="shared" ref="G21:G46" si="2">+C21-(C$7+F21*C$8)</f>
        <v>-1.2774999995599501E-3</v>
      </c>
      <c r="K21" s="8">
        <f t="shared" ref="K21:K31" si="3">+G21</f>
        <v>-1.2774999995599501E-3</v>
      </c>
      <c r="Q21" s="32">
        <f t="shared" ref="Q21:Q46" si="4">+C21-15018.5</f>
        <v>36304.375800000002</v>
      </c>
    </row>
    <row r="22" spans="1:17" s="8" customFormat="1" ht="12.95" customHeight="1" x14ac:dyDescent="0.2">
      <c r="A22" s="8" t="s">
        <v>39</v>
      </c>
      <c r="B22" s="30" t="s">
        <v>35</v>
      </c>
      <c r="C22" s="31">
        <v>51332.690999999999</v>
      </c>
      <c r="D22" s="31">
        <v>2.9999999999999997E-4</v>
      </c>
      <c r="E22" s="8">
        <f t="shared" si="0"/>
        <v>-4830.0020250293674</v>
      </c>
      <c r="F22" s="8">
        <f t="shared" si="1"/>
        <v>-4830</v>
      </c>
      <c r="G22" s="8">
        <f t="shared" si="2"/>
        <v>-7.4999999924330041E-4</v>
      </c>
      <c r="K22" s="8">
        <f t="shared" si="3"/>
        <v>-7.4999999924330041E-4</v>
      </c>
      <c r="Q22" s="32">
        <f t="shared" si="4"/>
        <v>36314.190999999999</v>
      </c>
    </row>
    <row r="23" spans="1:17" s="8" customFormat="1" ht="12.95" customHeight="1" x14ac:dyDescent="0.2">
      <c r="A23" s="8" t="s">
        <v>34</v>
      </c>
      <c r="B23" s="9" t="s">
        <v>35</v>
      </c>
      <c r="C23" s="33">
        <v>53121.554300000003</v>
      </c>
      <c r="D23" s="33">
        <v>5.9999999999999995E-4</v>
      </c>
      <c r="E23" s="8">
        <f t="shared" si="0"/>
        <v>-1.0800156525889533E-3</v>
      </c>
      <c r="F23" s="8">
        <f t="shared" si="1"/>
        <v>0</v>
      </c>
      <c r="G23" s="8">
        <f t="shared" si="2"/>
        <v>-3.9999999717110768E-4</v>
      </c>
      <c r="K23" s="8">
        <f t="shared" si="3"/>
        <v>-3.9999999717110768E-4</v>
      </c>
      <c r="Q23" s="32">
        <f t="shared" si="4"/>
        <v>38103.054300000003</v>
      </c>
    </row>
    <row r="24" spans="1:17" s="8" customFormat="1" ht="12.95" customHeight="1" x14ac:dyDescent="0.2">
      <c r="A24" s="8" t="s">
        <v>39</v>
      </c>
      <c r="C24" s="33">
        <v>53121.554700000001</v>
      </c>
      <c r="D24" s="33" t="s">
        <v>12</v>
      </c>
      <c r="E24" s="8">
        <f t="shared" si="0"/>
        <v>0</v>
      </c>
      <c r="F24" s="8">
        <f t="shared" si="1"/>
        <v>0</v>
      </c>
      <c r="G24" s="8">
        <f t="shared" si="2"/>
        <v>0</v>
      </c>
      <c r="K24" s="8">
        <f t="shared" si="3"/>
        <v>0</v>
      </c>
      <c r="Q24" s="32">
        <f t="shared" si="4"/>
        <v>38103.054700000001</v>
      </c>
    </row>
    <row r="25" spans="1:17" s="8" customFormat="1" ht="12.95" customHeight="1" x14ac:dyDescent="0.2">
      <c r="A25" s="8" t="s">
        <v>34</v>
      </c>
      <c r="B25" s="9" t="s">
        <v>35</v>
      </c>
      <c r="C25" s="33">
        <v>53143.4064</v>
      </c>
      <c r="D25" s="33">
        <v>1E-3</v>
      </c>
      <c r="E25" s="8">
        <f t="shared" si="0"/>
        <v>59.000445506457829</v>
      </c>
      <c r="F25" s="8">
        <f t="shared" si="1"/>
        <v>59</v>
      </c>
      <c r="G25" s="8">
        <f t="shared" si="2"/>
        <v>1.6499999765073881E-4</v>
      </c>
      <c r="K25" s="8">
        <f t="shared" si="3"/>
        <v>1.6499999765073881E-4</v>
      </c>
      <c r="Q25" s="32">
        <f t="shared" si="4"/>
        <v>38124.9064</v>
      </c>
    </row>
    <row r="26" spans="1:17" s="8" customFormat="1" ht="12.95" customHeight="1" x14ac:dyDescent="0.2">
      <c r="A26" s="8" t="s">
        <v>34</v>
      </c>
      <c r="B26" s="9" t="s">
        <v>35</v>
      </c>
      <c r="C26" s="33">
        <v>53150.444000000003</v>
      </c>
      <c r="D26" s="33">
        <v>1E-3</v>
      </c>
      <c r="E26" s="8">
        <f t="shared" si="0"/>
        <v>78.002241032501857</v>
      </c>
      <c r="F26" s="8">
        <f t="shared" si="1"/>
        <v>78</v>
      </c>
      <c r="G26" s="8">
        <f t="shared" si="2"/>
        <v>8.3000000449828804E-4</v>
      </c>
      <c r="K26" s="8">
        <f t="shared" si="3"/>
        <v>8.3000000449828804E-4</v>
      </c>
      <c r="Q26" s="32">
        <f t="shared" si="4"/>
        <v>38131.944000000003</v>
      </c>
    </row>
    <row r="27" spans="1:17" s="8" customFormat="1" ht="12.95" customHeight="1" x14ac:dyDescent="0.2">
      <c r="A27" s="8" t="s">
        <v>34</v>
      </c>
      <c r="B27" s="9" t="s">
        <v>35</v>
      </c>
      <c r="C27" s="33">
        <v>53154.517500000002</v>
      </c>
      <c r="D27" s="33">
        <v>5.0000000000000001E-4</v>
      </c>
      <c r="E27" s="8">
        <f t="shared" si="0"/>
        <v>89.000850512335546</v>
      </c>
      <c r="F27" s="8">
        <f t="shared" si="1"/>
        <v>89</v>
      </c>
      <c r="G27" s="8">
        <f t="shared" si="2"/>
        <v>3.150000047753565E-4</v>
      </c>
      <c r="K27" s="8">
        <f t="shared" si="3"/>
        <v>3.150000047753565E-4</v>
      </c>
      <c r="Q27" s="32">
        <f t="shared" si="4"/>
        <v>38136.017500000002</v>
      </c>
    </row>
    <row r="28" spans="1:17" s="8" customFormat="1" ht="12.95" customHeight="1" x14ac:dyDescent="0.2">
      <c r="A28" s="8" t="s">
        <v>34</v>
      </c>
      <c r="B28" s="9" t="s">
        <v>35</v>
      </c>
      <c r="C28" s="33">
        <v>53173.405400000003</v>
      </c>
      <c r="D28" s="33">
        <v>5.9999999999999995E-4</v>
      </c>
      <c r="E28" s="8">
        <f t="shared" si="0"/>
        <v>139.99891998434703</v>
      </c>
      <c r="F28" s="8">
        <f t="shared" si="1"/>
        <v>140</v>
      </c>
      <c r="G28" s="8">
        <f t="shared" si="2"/>
        <v>-3.9999999717110768E-4</v>
      </c>
      <c r="K28" s="8">
        <f t="shared" si="3"/>
        <v>-3.9999999717110768E-4</v>
      </c>
      <c r="Q28" s="32">
        <f t="shared" si="4"/>
        <v>38154.905400000003</v>
      </c>
    </row>
    <row r="29" spans="1:17" s="8" customFormat="1" ht="12.95" customHeight="1" x14ac:dyDescent="0.2">
      <c r="A29" s="8" t="s">
        <v>34</v>
      </c>
      <c r="B29" s="9" t="s">
        <v>35</v>
      </c>
      <c r="C29" s="33">
        <v>53203.404999999999</v>
      </c>
      <c r="D29" s="33">
        <v>5.0000000000000001E-4</v>
      </c>
      <c r="E29" s="8">
        <f t="shared" si="0"/>
        <v>220.99901448570529</v>
      </c>
      <c r="F29" s="8">
        <f t="shared" si="1"/>
        <v>221</v>
      </c>
      <c r="G29" s="8">
        <f t="shared" si="2"/>
        <v>-3.6499999987427145E-4</v>
      </c>
      <c r="K29" s="8">
        <f t="shared" si="3"/>
        <v>-3.6499999987427145E-4</v>
      </c>
      <c r="Q29" s="32">
        <f t="shared" si="4"/>
        <v>38184.904999999999</v>
      </c>
    </row>
    <row r="30" spans="1:17" s="8" customFormat="1" ht="12.95" customHeight="1" x14ac:dyDescent="0.2">
      <c r="A30" s="8" t="s">
        <v>34</v>
      </c>
      <c r="B30" s="9" t="s">
        <v>36</v>
      </c>
      <c r="C30" s="33">
        <v>53229.516000000003</v>
      </c>
      <c r="D30" s="33">
        <v>5.0000000000000001E-4</v>
      </c>
      <c r="E30" s="8">
        <f t="shared" si="0"/>
        <v>291.49973674619002</v>
      </c>
      <c r="F30" s="8">
        <f t="shared" si="1"/>
        <v>291.5</v>
      </c>
      <c r="G30" s="8">
        <f t="shared" si="2"/>
        <v>-9.7500000265426934E-5</v>
      </c>
      <c r="K30" s="8">
        <f t="shared" si="3"/>
        <v>-9.7500000265426934E-5</v>
      </c>
      <c r="Q30" s="32">
        <f t="shared" si="4"/>
        <v>38211.016000000003</v>
      </c>
    </row>
    <row r="31" spans="1:17" s="8" customFormat="1" ht="12.95" customHeight="1" x14ac:dyDescent="0.2">
      <c r="A31" s="8" t="s">
        <v>34</v>
      </c>
      <c r="B31" s="9" t="s">
        <v>35</v>
      </c>
      <c r="C31" s="33">
        <v>53250.441700000003</v>
      </c>
      <c r="D31" s="33">
        <v>6.9999999999999999E-4</v>
      </c>
      <c r="E31" s="8">
        <f t="shared" si="0"/>
        <v>347.9999459992236</v>
      </c>
      <c r="F31" s="8">
        <f t="shared" si="1"/>
        <v>348</v>
      </c>
      <c r="G31" s="8">
        <f t="shared" si="2"/>
        <v>-1.9999999494757503E-5</v>
      </c>
      <c r="K31" s="8">
        <f t="shared" si="3"/>
        <v>-1.9999999494757503E-5</v>
      </c>
      <c r="Q31" s="32">
        <f t="shared" si="4"/>
        <v>38231.941700000003</v>
      </c>
    </row>
    <row r="32" spans="1:17" s="8" customFormat="1" ht="12.95" customHeight="1" x14ac:dyDescent="0.2">
      <c r="A32" s="34" t="s">
        <v>41</v>
      </c>
      <c r="B32" s="4" t="s">
        <v>33</v>
      </c>
      <c r="C32" s="3">
        <v>53617.473899999997</v>
      </c>
      <c r="D32" s="3">
        <v>2.9999999999999997E-4</v>
      </c>
      <c r="E32" s="8">
        <f t="shared" si="0"/>
        <v>1339.0012555181959</v>
      </c>
      <c r="F32" s="8">
        <f t="shared" si="1"/>
        <v>1339</v>
      </c>
      <c r="G32" s="8">
        <f t="shared" si="2"/>
        <v>4.6499999734805897E-4</v>
      </c>
      <c r="J32" s="8">
        <f>+G32</f>
        <v>4.6499999734805897E-4</v>
      </c>
      <c r="Q32" s="32">
        <f t="shared" si="4"/>
        <v>38598.973899999997</v>
      </c>
    </row>
    <row r="33" spans="1:17" s="8" customFormat="1" ht="12.95" customHeight="1" x14ac:dyDescent="0.2">
      <c r="A33" s="34" t="s">
        <v>37</v>
      </c>
      <c r="B33" s="4" t="s">
        <v>36</v>
      </c>
      <c r="C33" s="3">
        <v>53941.36</v>
      </c>
      <c r="D33" s="3">
        <v>4.0000000000000001E-3</v>
      </c>
      <c r="E33" s="8">
        <f t="shared" si="0"/>
        <v>2213.5064058428848</v>
      </c>
      <c r="F33" s="8">
        <f t="shared" si="1"/>
        <v>2213.5</v>
      </c>
      <c r="G33" s="8">
        <f t="shared" si="2"/>
        <v>2.3724999991827644E-3</v>
      </c>
      <c r="K33" s="8">
        <f>+G33</f>
        <v>2.3724999991827644E-3</v>
      </c>
      <c r="Q33" s="32">
        <f t="shared" si="4"/>
        <v>38922.86</v>
      </c>
    </row>
    <row r="34" spans="1:17" s="8" customFormat="1" ht="12.95" customHeight="1" x14ac:dyDescent="0.2">
      <c r="A34" s="34" t="s">
        <v>42</v>
      </c>
      <c r="B34" s="4" t="s">
        <v>36</v>
      </c>
      <c r="C34" s="3">
        <v>54288.390700000004</v>
      </c>
      <c r="D34" s="3"/>
      <c r="E34" s="8">
        <f t="shared" si="0"/>
        <v>3150.5028822918011</v>
      </c>
      <c r="F34" s="8">
        <f t="shared" si="1"/>
        <v>3150.5</v>
      </c>
      <c r="G34" s="8">
        <f t="shared" si="2"/>
        <v>1.0675000012270175E-3</v>
      </c>
      <c r="J34" s="8">
        <f>+G34</f>
        <v>1.0675000012270175E-3</v>
      </c>
      <c r="O34" s="8">
        <f t="shared" ref="O34:O46" ca="1" si="5">+C$11+C$12*$F34</f>
        <v>-6.8690039849462169E-3</v>
      </c>
      <c r="Q34" s="32">
        <f t="shared" si="4"/>
        <v>39269.890700000004</v>
      </c>
    </row>
    <row r="35" spans="1:17" s="8" customFormat="1" ht="12.95" customHeight="1" x14ac:dyDescent="0.2">
      <c r="A35" s="3" t="s">
        <v>44</v>
      </c>
      <c r="B35" s="4" t="s">
        <v>36</v>
      </c>
      <c r="C35" s="3">
        <v>54595.792999999998</v>
      </c>
      <c r="D35" s="3">
        <v>1E-4</v>
      </c>
      <c r="E35" s="8">
        <f t="shared" si="0"/>
        <v>3980.5011272663378</v>
      </c>
      <c r="F35" s="8">
        <f t="shared" si="1"/>
        <v>3980.5</v>
      </c>
      <c r="G35" s="8">
        <f t="shared" si="2"/>
        <v>4.174999994575046E-4</v>
      </c>
      <c r="K35" s="8">
        <f>+G35</f>
        <v>4.174999994575046E-4</v>
      </c>
      <c r="O35" s="8">
        <f t="shared" ca="1" si="5"/>
        <v>-4.5701944397105766E-3</v>
      </c>
      <c r="Q35" s="32">
        <f t="shared" si="4"/>
        <v>39577.292999999998</v>
      </c>
    </row>
    <row r="36" spans="1:17" s="8" customFormat="1" ht="12.95" customHeight="1" x14ac:dyDescent="0.2">
      <c r="A36" s="3" t="s">
        <v>43</v>
      </c>
      <c r="B36" s="4" t="s">
        <v>35</v>
      </c>
      <c r="C36" s="3">
        <v>55067.45</v>
      </c>
      <c r="D36" s="3">
        <v>1.1000000000000001E-3</v>
      </c>
      <c r="E36" s="8">
        <f t="shared" si="0"/>
        <v>5253.993492905638</v>
      </c>
      <c r="F36" s="8">
        <f t="shared" si="1"/>
        <v>5254</v>
      </c>
      <c r="G36" s="8">
        <f t="shared" si="2"/>
        <v>-2.4100000009639189E-3</v>
      </c>
      <c r="K36" s="8">
        <f>+G36</f>
        <v>-2.4100000009639189E-3</v>
      </c>
      <c r="O36" s="8">
        <f t="shared" ca="1" si="5"/>
        <v>-1.0430450953038441E-3</v>
      </c>
      <c r="Q36" s="32">
        <f t="shared" si="4"/>
        <v>40048.949999999997</v>
      </c>
    </row>
    <row r="37" spans="1:17" s="8" customFormat="1" ht="12.95" customHeight="1" x14ac:dyDescent="0.2">
      <c r="A37" s="35" t="s">
        <v>46</v>
      </c>
      <c r="B37" s="36" t="s">
        <v>35</v>
      </c>
      <c r="C37" s="37">
        <v>56094.481599999999</v>
      </c>
      <c r="D37" s="37">
        <v>1.1000000000000001E-3</v>
      </c>
      <c r="E37" s="8">
        <f t="shared" si="0"/>
        <v>8027.0190217758118</v>
      </c>
      <c r="F37" s="8">
        <f t="shared" si="1"/>
        <v>8027</v>
      </c>
      <c r="G37" s="8">
        <f t="shared" si="2"/>
        <v>7.0449999984703027E-3</v>
      </c>
      <c r="J37" s="8">
        <f>+G37</f>
        <v>7.0449999984703027E-3</v>
      </c>
      <c r="O37" s="8">
        <f t="shared" ca="1" si="5"/>
        <v>6.6371945058267962E-3</v>
      </c>
      <c r="Q37" s="32">
        <f t="shared" si="4"/>
        <v>41075.981599999999</v>
      </c>
    </row>
    <row r="38" spans="1:17" s="8" customFormat="1" ht="12.95" customHeight="1" x14ac:dyDescent="0.2">
      <c r="A38" s="38" t="s">
        <v>47</v>
      </c>
      <c r="B38" s="39" t="s">
        <v>35</v>
      </c>
      <c r="C38" s="38">
        <v>56475.405700000003</v>
      </c>
      <c r="D38" s="38">
        <v>2.8E-3</v>
      </c>
      <c r="E38" s="8">
        <f t="shared" si="0"/>
        <v>9055.5290051705815</v>
      </c>
      <c r="F38" s="8">
        <f t="shared" si="1"/>
        <v>9055.5</v>
      </c>
      <c r="G38" s="8">
        <f t="shared" si="2"/>
        <v>1.0742500002379529E-2</v>
      </c>
      <c r="J38" s="8">
        <f>+G38</f>
        <v>1.0742500002379529E-2</v>
      </c>
      <c r="O38" s="8">
        <f t="shared" ca="1" si="5"/>
        <v>9.4857795868808388E-3</v>
      </c>
      <c r="Q38" s="32">
        <f t="shared" si="4"/>
        <v>41456.905700000003</v>
      </c>
    </row>
    <row r="39" spans="1:17" s="8" customFormat="1" ht="12.95" customHeight="1" x14ac:dyDescent="0.2">
      <c r="A39" s="14" t="s">
        <v>48</v>
      </c>
      <c r="C39" s="33">
        <v>58552.982199999999</v>
      </c>
      <c r="D39" s="33">
        <v>1E-4</v>
      </c>
      <c r="E39" s="8">
        <f t="shared" si="0"/>
        <v>14665.06689346995</v>
      </c>
      <c r="F39" s="8">
        <f t="shared" si="1"/>
        <v>14665</v>
      </c>
      <c r="G39" s="8">
        <f t="shared" si="2"/>
        <v>2.4774999998044223E-2</v>
      </c>
      <c r="K39" s="8">
        <f t="shared" ref="K39:K46" si="6">+G39</f>
        <v>2.4774999998044223E-2</v>
      </c>
      <c r="O39" s="8">
        <f t="shared" ca="1" si="5"/>
        <v>2.5022131567602916E-2</v>
      </c>
      <c r="Q39" s="32">
        <f t="shared" si="4"/>
        <v>43534.482199999999</v>
      </c>
    </row>
    <row r="40" spans="1:17" s="8" customFormat="1" ht="12.95" customHeight="1" x14ac:dyDescent="0.2">
      <c r="A40" s="14" t="s">
        <v>51</v>
      </c>
      <c r="C40" s="33">
        <v>58940.942600000002</v>
      </c>
      <c r="D40" s="33">
        <v>1E-4</v>
      </c>
      <c r="E40" s="8">
        <f t="shared" si="0"/>
        <v>15712.575162339857</v>
      </c>
      <c r="F40" s="8">
        <f t="shared" si="1"/>
        <v>15712.5</v>
      </c>
      <c r="G40" s="8">
        <f t="shared" si="2"/>
        <v>2.7837499997986015E-2</v>
      </c>
      <c r="K40" s="8">
        <f t="shared" si="6"/>
        <v>2.7837499997986015E-2</v>
      </c>
      <c r="O40" s="8">
        <f t="shared" ca="1" si="5"/>
        <v>2.792333999969247E-2</v>
      </c>
      <c r="Q40" s="32">
        <f t="shared" si="4"/>
        <v>43922.442600000002</v>
      </c>
    </row>
    <row r="41" spans="1:17" s="8" customFormat="1" ht="12.95" customHeight="1" x14ac:dyDescent="0.2">
      <c r="A41" s="5" t="s">
        <v>56</v>
      </c>
      <c r="B41" s="6" t="s">
        <v>35</v>
      </c>
      <c r="C41" s="45">
        <v>59003.536099999998</v>
      </c>
      <c r="D41" s="46">
        <v>1.9E-3</v>
      </c>
      <c r="E41" s="8">
        <f t="shared" si="0"/>
        <v>15881.580062910904</v>
      </c>
      <c r="F41" s="8">
        <f t="shared" si="1"/>
        <v>15881.5</v>
      </c>
      <c r="G41" s="8">
        <f t="shared" si="2"/>
        <v>2.9652499993972015E-2</v>
      </c>
      <c r="K41" s="8">
        <f t="shared" si="6"/>
        <v>2.9652499993972015E-2</v>
      </c>
      <c r="O41" s="8">
        <f t="shared" ca="1" si="5"/>
        <v>2.8391410858903104E-2</v>
      </c>
      <c r="Q41" s="32">
        <f t="shared" si="4"/>
        <v>43985.036099999998</v>
      </c>
    </row>
    <row r="42" spans="1:17" s="8" customFormat="1" ht="12.95" customHeight="1" x14ac:dyDescent="0.2">
      <c r="A42" s="7" t="s">
        <v>58</v>
      </c>
      <c r="B42" s="42" t="s">
        <v>35</v>
      </c>
      <c r="C42" s="43">
        <v>59632.9758</v>
      </c>
      <c r="D42" s="44">
        <v>1E-4</v>
      </c>
      <c r="E42" s="8">
        <f t="shared" si="0"/>
        <v>17581.091895832487</v>
      </c>
      <c r="F42" s="8">
        <f t="shared" si="1"/>
        <v>17581</v>
      </c>
      <c r="G42" s="8">
        <f t="shared" si="2"/>
        <v>3.403499999694759E-2</v>
      </c>
      <c r="K42" s="8">
        <f t="shared" si="6"/>
        <v>3.403499999694759E-2</v>
      </c>
      <c r="O42" s="8">
        <f t="shared" ca="1" si="5"/>
        <v>3.3098431126527161E-2</v>
      </c>
      <c r="Q42" s="32">
        <f t="shared" si="4"/>
        <v>44614.4758</v>
      </c>
    </row>
    <row r="43" spans="1:17" s="8" customFormat="1" ht="12.95" customHeight="1" x14ac:dyDescent="0.2">
      <c r="A43" s="40" t="s">
        <v>57</v>
      </c>
      <c r="B43" s="41" t="s">
        <v>35</v>
      </c>
      <c r="C43" s="47">
        <v>59801.117999999784</v>
      </c>
      <c r="D43" s="33"/>
      <c r="E43" s="8">
        <f t="shared" si="0"/>
        <v>18035.082418694485</v>
      </c>
      <c r="F43" s="8">
        <f t="shared" si="1"/>
        <v>18035</v>
      </c>
      <c r="G43" s="8">
        <f t="shared" si="2"/>
        <v>3.0524999783665407E-2</v>
      </c>
      <c r="K43" s="8">
        <f t="shared" si="6"/>
        <v>3.0524999783665407E-2</v>
      </c>
      <c r="O43" s="8">
        <f t="shared" ca="1" si="5"/>
        <v>3.4355852251270511E-2</v>
      </c>
      <c r="Q43" s="32">
        <f t="shared" si="4"/>
        <v>44782.617999999784</v>
      </c>
    </row>
    <row r="44" spans="1:17" s="8" customFormat="1" ht="12.95" customHeight="1" x14ac:dyDescent="0.2">
      <c r="A44" s="40" t="s">
        <v>57</v>
      </c>
      <c r="B44" s="41" t="s">
        <v>35</v>
      </c>
      <c r="C44" s="47">
        <v>59801.121999999974</v>
      </c>
      <c r="D44" s="33"/>
      <c r="E44" s="8">
        <f t="shared" si="0"/>
        <v>18035.093218851602</v>
      </c>
      <c r="F44" s="8">
        <f t="shared" si="1"/>
        <v>18035</v>
      </c>
      <c r="G44" s="8">
        <f t="shared" si="2"/>
        <v>3.4524999973655213E-2</v>
      </c>
      <c r="K44" s="8">
        <f t="shared" si="6"/>
        <v>3.4524999973655213E-2</v>
      </c>
      <c r="O44" s="8">
        <f t="shared" ca="1" si="5"/>
        <v>3.4355852251270511E-2</v>
      </c>
      <c r="Q44" s="32">
        <f t="shared" si="4"/>
        <v>44782.621999999974</v>
      </c>
    </row>
    <row r="45" spans="1:17" s="8" customFormat="1" ht="12.95" customHeight="1" x14ac:dyDescent="0.2">
      <c r="A45" s="40" t="s">
        <v>57</v>
      </c>
      <c r="B45" s="41" t="s">
        <v>36</v>
      </c>
      <c r="C45" s="47">
        <v>59802.047999999952</v>
      </c>
      <c r="D45" s="33"/>
      <c r="E45" s="8">
        <f t="shared" si="0"/>
        <v>18037.593455104965</v>
      </c>
      <c r="F45" s="8">
        <f t="shared" si="1"/>
        <v>18037.5</v>
      </c>
      <c r="G45" s="8">
        <f t="shared" si="2"/>
        <v>3.4612499948707409E-2</v>
      </c>
      <c r="K45" s="8">
        <f t="shared" si="6"/>
        <v>3.4612499948707409E-2</v>
      </c>
      <c r="O45" s="8">
        <f t="shared" ca="1" si="5"/>
        <v>3.4362776376406765E-2</v>
      </c>
      <c r="Q45" s="32">
        <f t="shared" si="4"/>
        <v>44783.547999999952</v>
      </c>
    </row>
    <row r="46" spans="1:17" s="8" customFormat="1" ht="12.95" customHeight="1" x14ac:dyDescent="0.2">
      <c r="A46" s="40" t="s">
        <v>57</v>
      </c>
      <c r="B46" s="41" t="s">
        <v>36</v>
      </c>
      <c r="C46" s="47">
        <v>59802.049000000115</v>
      </c>
      <c r="D46" s="33"/>
      <c r="E46" s="8">
        <f t="shared" si="0"/>
        <v>18037.596155144558</v>
      </c>
      <c r="F46" s="8">
        <f t="shared" si="1"/>
        <v>18037.5</v>
      </c>
      <c r="G46" s="8">
        <f t="shared" si="2"/>
        <v>3.5612500112620182E-2</v>
      </c>
      <c r="K46" s="8">
        <f t="shared" si="6"/>
        <v>3.5612500112620182E-2</v>
      </c>
      <c r="O46" s="8">
        <f t="shared" ca="1" si="5"/>
        <v>3.4362776376406765E-2</v>
      </c>
      <c r="Q46" s="32">
        <f t="shared" si="4"/>
        <v>44783.549000000115</v>
      </c>
    </row>
    <row r="47" spans="1:17" s="8" customFormat="1" ht="12.95" customHeight="1" x14ac:dyDescent="0.2">
      <c r="C47" s="33"/>
      <c r="D47" s="33"/>
    </row>
    <row r="48" spans="1:17" s="8" customFormat="1" ht="12.95" customHeight="1" x14ac:dyDescent="0.2">
      <c r="C48" s="33"/>
      <c r="D48" s="33"/>
    </row>
    <row r="49" spans="3:4" s="8" customFormat="1" ht="12.95" customHeight="1" x14ac:dyDescent="0.2">
      <c r="C49" s="33"/>
      <c r="D49" s="33"/>
    </row>
    <row r="50" spans="3:4" s="8" customFormat="1" ht="12.95" customHeight="1" x14ac:dyDescent="0.2">
      <c r="C50" s="33"/>
      <c r="D50" s="33"/>
    </row>
    <row r="51" spans="3:4" s="8" customFormat="1" ht="12.95" customHeight="1" x14ac:dyDescent="0.2">
      <c r="C51" s="33"/>
      <c r="D51" s="33"/>
    </row>
    <row r="52" spans="3:4" s="8" customFormat="1" ht="12.95" customHeight="1" x14ac:dyDescent="0.2">
      <c r="C52" s="33"/>
      <c r="D52" s="33"/>
    </row>
    <row r="53" spans="3:4" s="8" customFormat="1" ht="12.95" customHeight="1" x14ac:dyDescent="0.2">
      <c r="C53" s="33"/>
      <c r="D53" s="33"/>
    </row>
    <row r="54" spans="3:4" s="8" customFormat="1" ht="12.95" customHeight="1" x14ac:dyDescent="0.2">
      <c r="C54" s="33"/>
      <c r="D54" s="33"/>
    </row>
    <row r="55" spans="3:4" s="8" customFormat="1" ht="12.95" customHeight="1" x14ac:dyDescent="0.2">
      <c r="C55" s="33"/>
      <c r="D55" s="33"/>
    </row>
    <row r="56" spans="3:4" s="8" customFormat="1" ht="12.95" customHeight="1" x14ac:dyDescent="0.2">
      <c r="C56" s="33"/>
      <c r="D56" s="33"/>
    </row>
    <row r="57" spans="3:4" s="8" customFormat="1" ht="12.95" customHeight="1" x14ac:dyDescent="0.2">
      <c r="C57" s="33"/>
      <c r="D57" s="33"/>
    </row>
    <row r="58" spans="3:4" s="8" customFormat="1" ht="12.95" customHeight="1" x14ac:dyDescent="0.2">
      <c r="C58" s="33"/>
      <c r="D58" s="33"/>
    </row>
    <row r="59" spans="3:4" s="8" customFormat="1" ht="12.95" customHeight="1" x14ac:dyDescent="0.2">
      <c r="C59" s="33"/>
      <c r="D59" s="33"/>
    </row>
    <row r="60" spans="3:4" s="8" customFormat="1" ht="12.95" customHeight="1" x14ac:dyDescent="0.2">
      <c r="C60" s="33"/>
      <c r="D60" s="33"/>
    </row>
    <row r="61" spans="3:4" s="8" customFormat="1" ht="12.95" customHeight="1" x14ac:dyDescent="0.2">
      <c r="C61" s="33"/>
      <c r="D61" s="33"/>
    </row>
    <row r="62" spans="3:4" s="8" customFormat="1" ht="12.95" customHeight="1" x14ac:dyDescent="0.2">
      <c r="C62" s="33"/>
      <c r="D62" s="33"/>
    </row>
    <row r="63" spans="3:4" s="8" customFormat="1" ht="12.95" customHeight="1" x14ac:dyDescent="0.2">
      <c r="C63" s="33"/>
      <c r="D63" s="33"/>
    </row>
    <row r="64" spans="3:4" s="8" customFormat="1" ht="12.95" customHeight="1" x14ac:dyDescent="0.2">
      <c r="C64" s="33"/>
      <c r="D64" s="33"/>
    </row>
    <row r="65" spans="3:4" s="8" customFormat="1" ht="12.95" customHeight="1" x14ac:dyDescent="0.2">
      <c r="C65" s="33"/>
      <c r="D65" s="33"/>
    </row>
    <row r="66" spans="3:4" s="8" customFormat="1" ht="12.95" customHeight="1" x14ac:dyDescent="0.2">
      <c r="C66" s="33"/>
      <c r="D66" s="33"/>
    </row>
    <row r="67" spans="3:4" s="8" customFormat="1" ht="12.95" customHeight="1" x14ac:dyDescent="0.2">
      <c r="C67" s="33"/>
      <c r="D67" s="33"/>
    </row>
    <row r="68" spans="3:4" s="8" customFormat="1" ht="12.95" customHeight="1" x14ac:dyDescent="0.2">
      <c r="C68" s="33"/>
      <c r="D68" s="33"/>
    </row>
    <row r="69" spans="3:4" s="8" customFormat="1" ht="12.95" customHeight="1" x14ac:dyDescent="0.2">
      <c r="C69" s="33"/>
      <c r="D69" s="33"/>
    </row>
    <row r="70" spans="3:4" s="8" customFormat="1" ht="12.95" customHeight="1" x14ac:dyDescent="0.2">
      <c r="C70" s="33"/>
      <c r="D70" s="33"/>
    </row>
    <row r="71" spans="3:4" s="8" customFormat="1" ht="12.95" customHeight="1" x14ac:dyDescent="0.2">
      <c r="C71" s="33"/>
      <c r="D71" s="33"/>
    </row>
    <row r="72" spans="3:4" s="8" customFormat="1" ht="12.95" customHeight="1" x14ac:dyDescent="0.2">
      <c r="C72" s="33"/>
      <c r="D72" s="33"/>
    </row>
    <row r="73" spans="3:4" s="8" customFormat="1" ht="12.95" customHeight="1" x14ac:dyDescent="0.2">
      <c r="C73" s="33"/>
      <c r="D73" s="33"/>
    </row>
    <row r="74" spans="3:4" s="8" customFormat="1" ht="12.95" customHeight="1" x14ac:dyDescent="0.2">
      <c r="C74" s="33"/>
      <c r="D74" s="33"/>
    </row>
    <row r="75" spans="3:4" s="8" customFormat="1" ht="12.95" customHeight="1" x14ac:dyDescent="0.2">
      <c r="C75" s="33"/>
      <c r="D75" s="33"/>
    </row>
    <row r="76" spans="3:4" s="8" customFormat="1" ht="12.95" customHeight="1" x14ac:dyDescent="0.2">
      <c r="C76" s="33"/>
      <c r="D76" s="33"/>
    </row>
    <row r="77" spans="3:4" s="8" customFormat="1" ht="12.95" customHeight="1" x14ac:dyDescent="0.2">
      <c r="C77" s="33"/>
      <c r="D77" s="33"/>
    </row>
    <row r="78" spans="3:4" s="8" customFormat="1" ht="12.95" customHeight="1" x14ac:dyDescent="0.2">
      <c r="C78" s="33"/>
      <c r="D78" s="33"/>
    </row>
    <row r="79" spans="3:4" s="8" customFormat="1" ht="12.95" customHeight="1" x14ac:dyDescent="0.2">
      <c r="C79" s="33"/>
      <c r="D79" s="33"/>
    </row>
    <row r="80" spans="3:4" s="8" customFormat="1" ht="12.95" customHeight="1" x14ac:dyDescent="0.2">
      <c r="C80" s="33"/>
      <c r="D80" s="33"/>
    </row>
    <row r="81" spans="3:4" s="8" customFormat="1" ht="12.95" customHeight="1" x14ac:dyDescent="0.2">
      <c r="C81" s="33"/>
      <c r="D81" s="33"/>
    </row>
    <row r="82" spans="3:4" s="8" customFormat="1" ht="12.95" customHeight="1" x14ac:dyDescent="0.2">
      <c r="C82" s="33"/>
      <c r="D82" s="33"/>
    </row>
    <row r="83" spans="3:4" s="8" customFormat="1" ht="12.95" customHeight="1" x14ac:dyDescent="0.2">
      <c r="C83" s="33"/>
      <c r="D83" s="33"/>
    </row>
    <row r="84" spans="3:4" s="8" customFormat="1" ht="12.95" customHeight="1" x14ac:dyDescent="0.2">
      <c r="C84" s="33"/>
      <c r="D84" s="33"/>
    </row>
    <row r="85" spans="3:4" s="8" customFormat="1" ht="12.95" customHeight="1" x14ac:dyDescent="0.2">
      <c r="C85" s="33"/>
      <c r="D85" s="33"/>
    </row>
    <row r="86" spans="3:4" s="8" customFormat="1" ht="12.95" customHeight="1" x14ac:dyDescent="0.2">
      <c r="C86" s="33"/>
      <c r="D86" s="33"/>
    </row>
    <row r="87" spans="3:4" s="8" customFormat="1" ht="12.95" customHeight="1" x14ac:dyDescent="0.2">
      <c r="C87" s="33"/>
      <c r="D87" s="33"/>
    </row>
    <row r="88" spans="3:4" s="8" customFormat="1" ht="12.95" customHeight="1" x14ac:dyDescent="0.2">
      <c r="C88" s="33"/>
      <c r="D88" s="33"/>
    </row>
    <row r="89" spans="3:4" s="8" customFormat="1" ht="12.95" customHeight="1" x14ac:dyDescent="0.2">
      <c r="C89" s="33"/>
      <c r="D89" s="33"/>
    </row>
    <row r="90" spans="3:4" s="8" customFormat="1" ht="12.95" customHeight="1" x14ac:dyDescent="0.2">
      <c r="C90" s="33"/>
      <c r="D90" s="33"/>
    </row>
    <row r="91" spans="3:4" s="8" customFormat="1" ht="12.95" customHeight="1" x14ac:dyDescent="0.2">
      <c r="C91" s="33"/>
      <c r="D91" s="33"/>
    </row>
    <row r="92" spans="3:4" s="8" customFormat="1" ht="12.95" customHeight="1" x14ac:dyDescent="0.2">
      <c r="C92" s="33"/>
      <c r="D92" s="33"/>
    </row>
    <row r="93" spans="3:4" s="8" customFormat="1" ht="12.95" customHeight="1" x14ac:dyDescent="0.2">
      <c r="C93" s="33"/>
      <c r="D93" s="33"/>
    </row>
    <row r="94" spans="3:4" s="8" customFormat="1" ht="12.95" customHeight="1" x14ac:dyDescent="0.2">
      <c r="C94" s="33"/>
      <c r="D94" s="33"/>
    </row>
    <row r="95" spans="3:4" s="8" customFormat="1" ht="12.95" customHeight="1" x14ac:dyDescent="0.2">
      <c r="C95" s="33"/>
      <c r="D95" s="33"/>
    </row>
    <row r="96" spans="3:4" s="8" customFormat="1" ht="12.95" customHeight="1" x14ac:dyDescent="0.2">
      <c r="C96" s="33"/>
      <c r="D96" s="33"/>
    </row>
    <row r="97" spans="3:4" s="8" customFormat="1" ht="12.95" customHeight="1" x14ac:dyDescent="0.2">
      <c r="C97" s="33"/>
      <c r="D97" s="33"/>
    </row>
    <row r="98" spans="3:4" s="8" customFormat="1" ht="12.95" customHeight="1" x14ac:dyDescent="0.2">
      <c r="C98" s="33"/>
      <c r="D98" s="33"/>
    </row>
    <row r="99" spans="3:4" s="8" customFormat="1" ht="12.95" customHeight="1" x14ac:dyDescent="0.2">
      <c r="C99" s="33"/>
      <c r="D99" s="33"/>
    </row>
    <row r="100" spans="3:4" s="8" customFormat="1" ht="12.95" customHeight="1" x14ac:dyDescent="0.2">
      <c r="C100" s="33"/>
      <c r="D100" s="33"/>
    </row>
    <row r="101" spans="3:4" s="8" customFormat="1" ht="12.95" customHeight="1" x14ac:dyDescent="0.2">
      <c r="C101" s="33"/>
      <c r="D101" s="33"/>
    </row>
    <row r="102" spans="3:4" s="8" customFormat="1" ht="12.95" customHeight="1" x14ac:dyDescent="0.2">
      <c r="C102" s="33"/>
      <c r="D102" s="33"/>
    </row>
    <row r="103" spans="3:4" s="8" customFormat="1" ht="12.95" customHeight="1" x14ac:dyDescent="0.2">
      <c r="C103" s="33"/>
      <c r="D103" s="33"/>
    </row>
    <row r="104" spans="3:4" s="8" customFormat="1" ht="12.95" customHeight="1" x14ac:dyDescent="0.2">
      <c r="C104" s="33"/>
      <c r="D104" s="33"/>
    </row>
    <row r="105" spans="3:4" s="8" customFormat="1" ht="12.95" customHeight="1" x14ac:dyDescent="0.2">
      <c r="C105" s="33"/>
      <c r="D105" s="33"/>
    </row>
    <row r="106" spans="3:4" s="8" customFormat="1" ht="12.95" customHeight="1" x14ac:dyDescent="0.2">
      <c r="C106" s="33"/>
      <c r="D106" s="33"/>
    </row>
    <row r="107" spans="3:4" s="8" customFormat="1" ht="12.95" customHeight="1" x14ac:dyDescent="0.2">
      <c r="C107" s="33"/>
      <c r="D107" s="33"/>
    </row>
    <row r="108" spans="3:4" s="8" customFormat="1" ht="12.95" customHeight="1" x14ac:dyDescent="0.2">
      <c r="C108" s="33"/>
      <c r="D108" s="33"/>
    </row>
    <row r="109" spans="3:4" s="8" customFormat="1" ht="12.95" customHeight="1" x14ac:dyDescent="0.2">
      <c r="C109" s="33"/>
      <c r="D109" s="33"/>
    </row>
    <row r="110" spans="3:4" s="8" customFormat="1" ht="12.95" customHeight="1" x14ac:dyDescent="0.2">
      <c r="C110" s="33"/>
      <c r="D110" s="33"/>
    </row>
    <row r="111" spans="3:4" s="8" customFormat="1" ht="12.95" customHeight="1" x14ac:dyDescent="0.2">
      <c r="C111" s="33"/>
      <c r="D111" s="33"/>
    </row>
    <row r="112" spans="3:4" s="8" customFormat="1" ht="12.95" customHeight="1" x14ac:dyDescent="0.2">
      <c r="C112" s="33"/>
      <c r="D112" s="33"/>
    </row>
    <row r="113" spans="3:4" s="8" customFormat="1" ht="12.95" customHeight="1" x14ac:dyDescent="0.2">
      <c r="C113" s="33"/>
      <c r="D113" s="33"/>
    </row>
    <row r="114" spans="3:4" s="8" customFormat="1" ht="12.95" customHeight="1" x14ac:dyDescent="0.2">
      <c r="C114" s="33"/>
      <c r="D114" s="33"/>
    </row>
    <row r="115" spans="3:4" s="8" customFormat="1" ht="12.95" customHeight="1" x14ac:dyDescent="0.2">
      <c r="C115" s="33"/>
      <c r="D115" s="33"/>
    </row>
    <row r="116" spans="3:4" s="8" customFormat="1" ht="12.95" customHeight="1" x14ac:dyDescent="0.2">
      <c r="C116" s="33"/>
      <c r="D116" s="33"/>
    </row>
    <row r="117" spans="3:4" s="8" customFormat="1" ht="12.95" customHeight="1" x14ac:dyDescent="0.2">
      <c r="C117" s="33"/>
      <c r="D117" s="33"/>
    </row>
    <row r="118" spans="3:4" s="8" customFormat="1" ht="12.95" customHeight="1" x14ac:dyDescent="0.2">
      <c r="C118" s="33"/>
      <c r="D118" s="33"/>
    </row>
    <row r="119" spans="3:4" s="8" customFormat="1" ht="12.95" customHeight="1" x14ac:dyDescent="0.2">
      <c r="C119" s="33"/>
      <c r="D119" s="33"/>
    </row>
    <row r="120" spans="3:4" s="8" customFormat="1" ht="12.95" customHeight="1" x14ac:dyDescent="0.2">
      <c r="C120" s="33"/>
      <c r="D120" s="33"/>
    </row>
    <row r="121" spans="3:4" s="8" customFormat="1" ht="12.95" customHeight="1" x14ac:dyDescent="0.2">
      <c r="C121" s="33"/>
      <c r="D121" s="33"/>
    </row>
    <row r="122" spans="3:4" s="8" customFormat="1" ht="12.95" customHeight="1" x14ac:dyDescent="0.2">
      <c r="C122" s="33"/>
      <c r="D122" s="33"/>
    </row>
    <row r="123" spans="3:4" s="8" customFormat="1" ht="12.95" customHeight="1" x14ac:dyDescent="0.2">
      <c r="C123" s="33"/>
      <c r="D123" s="33"/>
    </row>
    <row r="124" spans="3:4" s="8" customFormat="1" ht="12.95" customHeight="1" x14ac:dyDescent="0.2">
      <c r="C124" s="33"/>
      <c r="D124" s="33"/>
    </row>
    <row r="125" spans="3:4" s="8" customFormat="1" ht="12.95" customHeight="1" x14ac:dyDescent="0.2">
      <c r="C125" s="33"/>
      <c r="D125" s="33"/>
    </row>
    <row r="126" spans="3:4" s="8" customFormat="1" ht="12.95" customHeight="1" x14ac:dyDescent="0.2">
      <c r="C126" s="33"/>
      <c r="D126" s="33"/>
    </row>
    <row r="127" spans="3:4" s="8" customFormat="1" ht="12.95" customHeight="1" x14ac:dyDescent="0.2">
      <c r="C127" s="33"/>
      <c r="D127" s="33"/>
    </row>
    <row r="128" spans="3:4" s="8" customFormat="1" ht="12.95" customHeight="1" x14ac:dyDescent="0.2">
      <c r="C128" s="33"/>
      <c r="D128" s="33"/>
    </row>
    <row r="129" spans="3:4" s="8" customFormat="1" ht="12.95" customHeight="1" x14ac:dyDescent="0.2">
      <c r="C129" s="33"/>
      <c r="D129" s="33"/>
    </row>
    <row r="130" spans="3:4" s="8" customFormat="1" ht="12.95" customHeight="1" x14ac:dyDescent="0.2">
      <c r="C130" s="33"/>
      <c r="D130" s="33"/>
    </row>
    <row r="131" spans="3:4" s="8" customFormat="1" ht="12.95" customHeight="1" x14ac:dyDescent="0.2">
      <c r="C131" s="33"/>
      <c r="D131" s="33"/>
    </row>
    <row r="132" spans="3:4" s="8" customFormat="1" ht="12.95" customHeight="1" x14ac:dyDescent="0.2">
      <c r="C132" s="33"/>
      <c r="D132" s="33"/>
    </row>
    <row r="133" spans="3:4" s="8" customFormat="1" ht="12.95" customHeight="1" x14ac:dyDescent="0.2">
      <c r="C133" s="33"/>
      <c r="D133" s="33"/>
    </row>
    <row r="134" spans="3:4" s="8" customFormat="1" ht="12.95" customHeight="1" x14ac:dyDescent="0.2">
      <c r="C134" s="33"/>
      <c r="D134" s="33"/>
    </row>
    <row r="135" spans="3:4" s="8" customFormat="1" ht="12.95" customHeight="1" x14ac:dyDescent="0.2">
      <c r="C135" s="33"/>
      <c r="D135" s="33"/>
    </row>
    <row r="136" spans="3:4" s="8" customFormat="1" ht="12.95" customHeight="1" x14ac:dyDescent="0.2">
      <c r="C136" s="33"/>
      <c r="D136" s="33"/>
    </row>
    <row r="137" spans="3:4" s="8" customFormat="1" ht="12.95" customHeight="1" x14ac:dyDescent="0.2">
      <c r="C137" s="33"/>
      <c r="D137" s="33"/>
    </row>
    <row r="138" spans="3:4" s="8" customFormat="1" ht="12.95" customHeight="1" x14ac:dyDescent="0.2">
      <c r="C138" s="33"/>
      <c r="D138" s="33"/>
    </row>
    <row r="139" spans="3:4" s="8" customFormat="1" ht="12.95" customHeight="1" x14ac:dyDescent="0.2">
      <c r="C139" s="33"/>
      <c r="D139" s="33"/>
    </row>
    <row r="140" spans="3:4" s="8" customFormat="1" ht="12.95" customHeight="1" x14ac:dyDescent="0.2">
      <c r="C140" s="33"/>
      <c r="D140" s="33"/>
    </row>
    <row r="141" spans="3:4" s="8" customFormat="1" ht="12.95" customHeight="1" x14ac:dyDescent="0.2">
      <c r="C141" s="33"/>
      <c r="D141" s="33"/>
    </row>
    <row r="142" spans="3:4" s="8" customFormat="1" ht="12.95" customHeight="1" x14ac:dyDescent="0.2">
      <c r="C142" s="33"/>
      <c r="D142" s="33"/>
    </row>
    <row r="143" spans="3:4" s="8" customFormat="1" ht="12.95" customHeight="1" x14ac:dyDescent="0.2">
      <c r="C143" s="33"/>
      <c r="D143" s="33"/>
    </row>
    <row r="144" spans="3:4" s="8" customFormat="1" ht="12.95" customHeight="1" x14ac:dyDescent="0.2">
      <c r="C144" s="33"/>
      <c r="D144" s="33"/>
    </row>
    <row r="145" spans="3:4" s="8" customFormat="1" ht="12.95" customHeight="1" x14ac:dyDescent="0.2">
      <c r="C145" s="33"/>
      <c r="D145" s="33"/>
    </row>
    <row r="146" spans="3:4" s="8" customFormat="1" ht="12.95" customHeight="1" x14ac:dyDescent="0.2">
      <c r="C146" s="33"/>
      <c r="D146" s="33"/>
    </row>
    <row r="147" spans="3:4" s="8" customFormat="1" ht="12.95" customHeight="1" x14ac:dyDescent="0.2">
      <c r="C147" s="33"/>
      <c r="D147" s="33"/>
    </row>
    <row r="148" spans="3:4" s="8" customFormat="1" ht="12.95" customHeight="1" x14ac:dyDescent="0.2">
      <c r="C148" s="33"/>
      <c r="D148" s="33"/>
    </row>
    <row r="149" spans="3:4" s="8" customFormat="1" ht="12.95" customHeight="1" x14ac:dyDescent="0.2">
      <c r="C149" s="33"/>
      <c r="D149" s="33"/>
    </row>
    <row r="150" spans="3:4" s="8" customFormat="1" ht="12.95" customHeight="1" x14ac:dyDescent="0.2">
      <c r="C150" s="33"/>
      <c r="D150" s="33"/>
    </row>
    <row r="151" spans="3:4" s="8" customFormat="1" ht="12.95" customHeight="1" x14ac:dyDescent="0.2">
      <c r="C151" s="33"/>
      <c r="D151" s="33"/>
    </row>
    <row r="152" spans="3:4" s="8" customFormat="1" ht="12.95" customHeight="1" x14ac:dyDescent="0.2">
      <c r="C152" s="33"/>
      <c r="D152" s="33"/>
    </row>
    <row r="153" spans="3:4" s="8" customFormat="1" ht="12.95" customHeight="1" x14ac:dyDescent="0.2">
      <c r="C153" s="33"/>
      <c r="D153" s="33"/>
    </row>
    <row r="154" spans="3:4" s="8" customFormat="1" ht="12.95" customHeight="1" x14ac:dyDescent="0.2">
      <c r="C154" s="33"/>
      <c r="D154" s="33"/>
    </row>
    <row r="155" spans="3:4" s="8" customFormat="1" ht="12.95" customHeight="1" x14ac:dyDescent="0.2">
      <c r="C155" s="33"/>
      <c r="D155" s="33"/>
    </row>
    <row r="156" spans="3:4" s="8" customFormat="1" ht="12.95" customHeight="1" x14ac:dyDescent="0.2">
      <c r="C156" s="33"/>
      <c r="D156" s="33"/>
    </row>
    <row r="157" spans="3:4" s="8" customFormat="1" ht="12.95" customHeight="1" x14ac:dyDescent="0.2">
      <c r="C157" s="33"/>
      <c r="D157" s="33"/>
    </row>
    <row r="158" spans="3:4" s="8" customFormat="1" ht="12.95" customHeight="1" x14ac:dyDescent="0.2">
      <c r="C158" s="33"/>
      <c r="D158" s="33"/>
    </row>
    <row r="159" spans="3:4" s="8" customFormat="1" ht="12.95" customHeight="1" x14ac:dyDescent="0.2">
      <c r="C159" s="33"/>
      <c r="D159" s="33"/>
    </row>
    <row r="160" spans="3:4" s="8" customFormat="1" ht="12.95" customHeight="1" x14ac:dyDescent="0.2">
      <c r="C160" s="33"/>
      <c r="D160" s="33"/>
    </row>
    <row r="161" spans="3:4" s="8" customFormat="1" ht="12.95" customHeight="1" x14ac:dyDescent="0.2">
      <c r="C161" s="33"/>
      <c r="D161" s="33"/>
    </row>
    <row r="162" spans="3:4" s="8" customFormat="1" ht="12.95" customHeight="1" x14ac:dyDescent="0.2">
      <c r="C162" s="33"/>
      <c r="D162" s="33"/>
    </row>
    <row r="163" spans="3:4" s="8" customFormat="1" ht="12.95" customHeight="1" x14ac:dyDescent="0.2">
      <c r="C163" s="33"/>
      <c r="D163" s="33"/>
    </row>
    <row r="164" spans="3:4" s="8" customFormat="1" ht="12.95" customHeight="1" x14ac:dyDescent="0.2">
      <c r="C164" s="33"/>
      <c r="D164" s="33"/>
    </row>
    <row r="165" spans="3:4" s="8" customFormat="1" ht="12.95" customHeight="1" x14ac:dyDescent="0.2">
      <c r="C165" s="33"/>
      <c r="D165" s="33"/>
    </row>
    <row r="166" spans="3:4" s="8" customFormat="1" ht="12.95" customHeight="1" x14ac:dyDescent="0.2">
      <c r="C166" s="33"/>
      <c r="D166" s="33"/>
    </row>
    <row r="167" spans="3:4" s="8" customFormat="1" ht="12.95" customHeight="1" x14ac:dyDescent="0.2">
      <c r="C167" s="33"/>
      <c r="D167" s="33"/>
    </row>
    <row r="168" spans="3:4" s="8" customFormat="1" ht="12.95" customHeight="1" x14ac:dyDescent="0.2">
      <c r="C168" s="33"/>
      <c r="D168" s="33"/>
    </row>
    <row r="169" spans="3:4" s="8" customFormat="1" ht="12.95" customHeight="1" x14ac:dyDescent="0.2">
      <c r="C169" s="33"/>
      <c r="D169" s="33"/>
    </row>
    <row r="170" spans="3:4" s="8" customFormat="1" ht="12.95" customHeight="1" x14ac:dyDescent="0.2">
      <c r="C170" s="33"/>
      <c r="D170" s="33"/>
    </row>
    <row r="171" spans="3:4" s="8" customFormat="1" ht="12.95" customHeight="1" x14ac:dyDescent="0.2">
      <c r="C171" s="33"/>
      <c r="D171" s="33"/>
    </row>
    <row r="172" spans="3:4" s="8" customFormat="1" ht="12.95" customHeight="1" x14ac:dyDescent="0.2">
      <c r="C172" s="33"/>
      <c r="D172" s="33"/>
    </row>
    <row r="173" spans="3:4" s="8" customFormat="1" ht="12.95" customHeight="1" x14ac:dyDescent="0.2">
      <c r="C173" s="33"/>
      <c r="D173" s="33"/>
    </row>
    <row r="174" spans="3:4" s="8" customFormat="1" ht="12.95" customHeight="1" x14ac:dyDescent="0.2">
      <c r="C174" s="33"/>
      <c r="D174" s="33"/>
    </row>
    <row r="175" spans="3:4" s="8" customFormat="1" ht="12.95" customHeight="1" x14ac:dyDescent="0.2">
      <c r="C175" s="33"/>
      <c r="D175" s="33"/>
    </row>
    <row r="176" spans="3:4" s="8" customFormat="1" ht="12.95" customHeight="1" x14ac:dyDescent="0.2">
      <c r="C176" s="33"/>
      <c r="D176" s="33"/>
    </row>
    <row r="177" spans="3:4" s="8" customFormat="1" ht="12.95" customHeight="1" x14ac:dyDescent="0.2">
      <c r="C177" s="33"/>
      <c r="D177" s="33"/>
    </row>
    <row r="178" spans="3:4" s="8" customFormat="1" ht="12.95" customHeight="1" x14ac:dyDescent="0.2">
      <c r="C178" s="33"/>
      <c r="D178" s="33"/>
    </row>
    <row r="179" spans="3:4" s="8" customFormat="1" ht="12.95" customHeight="1" x14ac:dyDescent="0.2">
      <c r="C179" s="33"/>
      <c r="D179" s="33"/>
    </row>
    <row r="180" spans="3:4" s="8" customFormat="1" ht="12.95" customHeight="1" x14ac:dyDescent="0.2">
      <c r="C180" s="33"/>
      <c r="D180" s="33"/>
    </row>
    <row r="181" spans="3:4" s="8" customFormat="1" ht="12.95" customHeight="1" x14ac:dyDescent="0.2">
      <c r="C181" s="33"/>
      <c r="D181" s="33"/>
    </row>
    <row r="182" spans="3:4" s="8" customFormat="1" ht="12.95" customHeight="1" x14ac:dyDescent="0.2">
      <c r="C182" s="33"/>
      <c r="D182" s="33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</sheetData>
  <sortState xmlns:xlrd2="http://schemas.microsoft.com/office/spreadsheetml/2017/richdata2" ref="A21:Q46">
    <sortCondition ref="C21:C4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2024-01-03T06:24:25Z</dcterms:modified>
</cp:coreProperties>
</file>