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28E0B367-4456-406B-B056-8C19398DDC5D}" xr6:coauthVersionLast="47" xr6:coauthVersionMax="47" xr10:uidLastSave="{00000000-0000-0000-0000-000000000000}"/>
  <bookViews>
    <workbookView xWindow="13635" yWindow="52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0" i="1" l="1"/>
  <c r="F40" i="1" s="1"/>
  <c r="G40" i="1" s="1"/>
  <c r="K40" i="1" s="1"/>
  <c r="Q40" i="1"/>
  <c r="E41" i="1"/>
  <c r="F41" i="1"/>
  <c r="G41" i="1" s="1"/>
  <c r="K41" i="1" s="1"/>
  <c r="Q41" i="1"/>
  <c r="D9" i="1"/>
  <c r="C9" i="1"/>
  <c r="Q39" i="1"/>
  <c r="E34" i="1"/>
  <c r="F34" i="1"/>
  <c r="Q38" i="1"/>
  <c r="E22" i="1"/>
  <c r="F22" i="1"/>
  <c r="G22" i="1"/>
  <c r="J22" i="1"/>
  <c r="E26" i="1"/>
  <c r="F26" i="1"/>
  <c r="G26" i="1"/>
  <c r="J26" i="1"/>
  <c r="E30" i="1"/>
  <c r="F30" i="1"/>
  <c r="G30" i="1"/>
  <c r="J30" i="1"/>
  <c r="F16" i="1"/>
  <c r="Q37" i="1"/>
  <c r="Q36" i="1"/>
  <c r="E36" i="1"/>
  <c r="F36" i="1"/>
  <c r="G36" i="1"/>
  <c r="K36" i="1"/>
  <c r="Q35" i="1"/>
  <c r="Q33" i="1"/>
  <c r="C7" i="1"/>
  <c r="E23" i="1"/>
  <c r="F23" i="1"/>
  <c r="C8" i="1"/>
  <c r="E37" i="1"/>
  <c r="F37" i="1"/>
  <c r="G37" i="1"/>
  <c r="K37" i="1"/>
  <c r="Q34" i="1"/>
  <c r="Q31" i="1"/>
  <c r="Q32" i="1"/>
  <c r="Q21" i="1"/>
  <c r="Q22" i="1"/>
  <c r="Q23" i="1"/>
  <c r="Q24" i="1"/>
  <c r="Q25" i="1"/>
  <c r="Q26" i="1"/>
  <c r="Q27" i="1"/>
  <c r="Q28" i="1"/>
  <c r="Q30" i="1"/>
  <c r="C17" i="1"/>
  <c r="Q29" i="1"/>
  <c r="E33" i="1"/>
  <c r="F33" i="1"/>
  <c r="G33" i="1"/>
  <c r="J33" i="1"/>
  <c r="E29" i="1"/>
  <c r="F29" i="1"/>
  <c r="G29" i="1"/>
  <c r="K29" i="1"/>
  <c r="E25" i="1"/>
  <c r="F25" i="1"/>
  <c r="G25" i="1"/>
  <c r="J25" i="1"/>
  <c r="E21" i="1"/>
  <c r="F21" i="1"/>
  <c r="G21" i="1"/>
  <c r="J21" i="1"/>
  <c r="E38" i="1"/>
  <c r="F38" i="1"/>
  <c r="G38" i="1"/>
  <c r="K38" i="1"/>
  <c r="E39" i="1"/>
  <c r="F39" i="1"/>
  <c r="G39" i="1"/>
  <c r="K39" i="1"/>
  <c r="E35" i="1"/>
  <c r="F35" i="1"/>
  <c r="G35" i="1"/>
  <c r="K35" i="1"/>
  <c r="E32" i="1"/>
  <c r="F32" i="1"/>
  <c r="G32" i="1"/>
  <c r="K32" i="1"/>
  <c r="E28" i="1"/>
  <c r="F28" i="1"/>
  <c r="G28" i="1"/>
  <c r="J28" i="1"/>
  <c r="E24" i="1"/>
  <c r="F24" i="1"/>
  <c r="G24" i="1"/>
  <c r="J24" i="1"/>
  <c r="G23" i="1"/>
  <c r="J23" i="1"/>
  <c r="G34" i="1"/>
  <c r="E31" i="1"/>
  <c r="F31" i="1"/>
  <c r="G31" i="1"/>
  <c r="K31" i="1"/>
  <c r="E27" i="1"/>
  <c r="F27" i="1"/>
  <c r="G27" i="1"/>
  <c r="J27" i="1"/>
  <c r="K34" i="1"/>
  <c r="C12" i="1"/>
  <c r="C11" i="1"/>
  <c r="O41" i="1" l="1"/>
  <c r="O40" i="1"/>
  <c r="O39" i="1"/>
  <c r="O34" i="1"/>
  <c r="O36" i="1"/>
  <c r="O35" i="1"/>
  <c r="O22" i="1"/>
  <c r="O26" i="1"/>
  <c r="O25" i="1"/>
  <c r="O27" i="1"/>
  <c r="O29" i="1"/>
  <c r="O37" i="1"/>
  <c r="O38" i="1"/>
  <c r="O24" i="1"/>
  <c r="O32" i="1"/>
  <c r="O21" i="1"/>
  <c r="O28" i="1"/>
  <c r="O30" i="1"/>
  <c r="C15" i="1"/>
  <c r="O23" i="1"/>
  <c r="O33" i="1"/>
  <c r="O31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<sst xmlns="http://schemas.openxmlformats.org/spreadsheetml/2006/main" count="79" uniqueCount="53">
  <si>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</si>
  <si>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</si>
  <si>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</si>
  <si>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</si>
  <si>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</si>
  <si>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</si>
  <si>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</si>
  <si>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</si>
  <si>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</si>
  <si>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</si>
  <si>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</si>
  <si>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</si>
  <si>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</si>
  <si>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</si>
  <si>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</si>
  <si>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</si>
  <si>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</si>
  <si>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</si>
  <si>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</si>
  <si>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</si>
  <si>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</si>
  <si>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</si>
  <si>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</si>
  <si>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</si>
  <si>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</si>
  <si>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</si>
  <si>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</si>
  <si>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</si>
  <si>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</si>
  <si>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</si>
  <si>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</si>
  <si>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</si>
  <si>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</si>
  <si>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5781</t>
  </si>
  <si>
    <t>II</t>
  </si>
  <si>
    <t>I</t>
  </si>
  <si>
    <t>IBVS 5699 Eph.</t>
  </si>
  <si>
    <t>IBVS 5699</t>
  </si>
  <si>
    <t>EW</t>
  </si>
  <si>
    <t>IBVS 5713</t>
  </si>
  <si>
    <t>IBVS 5837</t>
  </si>
  <si>
    <t>IBVS 5929</t>
  </si>
  <si>
    <t>IBVS 5920</t>
  </si>
  <si>
    <t>IBVS 6018</t>
  </si>
  <si>
    <t>V1333 Her / GSC 3532-0553</t>
  </si>
  <si>
    <t>IBVS 6195</t>
  </si>
  <si>
    <t>IBVS 6196</t>
  </si>
  <si>
    <t>0.0016</t>
  </si>
  <si>
    <t>pg</t>
  </si>
  <si>
    <t>vis</t>
  </si>
  <si>
    <t>PE</t>
  </si>
  <si>
    <t>CCD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</si>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</sst>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2" fillId="0" borderId="0" xfId="0" applyFont="1" applyAlignment="1"/>
    <xf numFmtId="0" fontId="0" fillId="0" borderId="11" xfId="0" applyBorder="1" applyAlignment="1"/>
    <xf numFmtId="0" fontId="0" fillId="0" borderId="12" xfId="0" applyBorder="1" applyAlignment="1"/>
    <xf numFmtId="0" fontId="1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0" fillId="0" borderId="13" xfId="0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7" fillId="0" borderId="0" xfId="41" applyFont="1" applyAlignment="1">
      <alignment wrapText="1"/>
    </xf>
    <xf numFmtId="0" fontId="17" fillId="0" borderId="0" xfId="41" applyFont="1" applyAlignment="1">
      <alignment horizontal="center" wrapText="1"/>
    </xf>
    <xf numFmtId="0" fontId="17" fillId="0" borderId="0" xfId="41" applyFont="1" applyAlignment="1">
      <alignment horizontal="left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76" fontId="32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V1333 Her - O-C Diagr.</a:t>
            </a:r>
          </a:p>
        </c:rich>
      </c:tx>
      <c:layout>
        <c:manualLayout>
          <c:xMode val="edge"/>
          <c:yMode val="edge"/>
          <c:x val="0.3699248120300752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05263157894736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Active!$D$21:$D$230</c:f>
                <c:numCache>
                  <c:formatCode>General</c:formatCode>
                  <c:ptCount val="21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plus>
            <c:minus>
              <c:numRef>
                <c:f>Active!$D$21:$D$230</c:f>
                <c:numCache>
                  <c:formatCode>General</c:formatCode>
                  <c:ptCount val="21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-935.5</c:v>
                </c:pt>
                <c:pt idx="1">
                  <c:v>-866.5</c:v>
                </c:pt>
                <c:pt idx="2">
                  <c:v>-863.5</c:v>
                </c:pt>
                <c:pt idx="3">
                  <c:v>-863</c:v>
                </c:pt>
                <c:pt idx="4">
                  <c:v>-189</c:v>
                </c:pt>
                <c:pt idx="5">
                  <c:v>-79</c:v>
                </c:pt>
                <c:pt idx="6">
                  <c:v>-66.5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1208.5</c:v>
                </c:pt>
                <c:pt idx="11">
                  <c:v>1209</c:v>
                </c:pt>
                <c:pt idx="12">
                  <c:v>2480.5</c:v>
                </c:pt>
                <c:pt idx="13">
                  <c:v>4132.5</c:v>
                </c:pt>
                <c:pt idx="14">
                  <c:v>4669</c:v>
                </c:pt>
                <c:pt idx="15">
                  <c:v>4669.5</c:v>
                </c:pt>
                <c:pt idx="16">
                  <c:v>6418.5</c:v>
                </c:pt>
                <c:pt idx="17">
                  <c:v>12221.5</c:v>
                </c:pt>
                <c:pt idx="18">
                  <c:v>12336.5</c:v>
                </c:pt>
                <c:pt idx="19">
                  <c:v>17043.5</c:v>
                </c:pt>
                <c:pt idx="20">
                  <c:v>17104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50-4A4F-9CE9-FF2AF047628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-935.5</c:v>
                </c:pt>
                <c:pt idx="1">
                  <c:v>-866.5</c:v>
                </c:pt>
                <c:pt idx="2">
                  <c:v>-863.5</c:v>
                </c:pt>
                <c:pt idx="3">
                  <c:v>-863</c:v>
                </c:pt>
                <c:pt idx="4">
                  <c:v>-189</c:v>
                </c:pt>
                <c:pt idx="5">
                  <c:v>-79</c:v>
                </c:pt>
                <c:pt idx="6">
                  <c:v>-66.5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1208.5</c:v>
                </c:pt>
                <c:pt idx="11">
                  <c:v>1209</c:v>
                </c:pt>
                <c:pt idx="12">
                  <c:v>2480.5</c:v>
                </c:pt>
                <c:pt idx="13">
                  <c:v>4132.5</c:v>
                </c:pt>
                <c:pt idx="14">
                  <c:v>4669</c:v>
                </c:pt>
                <c:pt idx="15">
                  <c:v>4669.5</c:v>
                </c:pt>
                <c:pt idx="16">
                  <c:v>6418.5</c:v>
                </c:pt>
                <c:pt idx="17">
                  <c:v>12221.5</c:v>
                </c:pt>
                <c:pt idx="18">
                  <c:v>12336.5</c:v>
                </c:pt>
                <c:pt idx="19">
                  <c:v>17043.5</c:v>
                </c:pt>
                <c:pt idx="20">
                  <c:v>17104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50-4A4F-9CE9-FF2AF047628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-935.5</c:v>
                </c:pt>
                <c:pt idx="1">
                  <c:v>-866.5</c:v>
                </c:pt>
                <c:pt idx="2">
                  <c:v>-863.5</c:v>
                </c:pt>
                <c:pt idx="3">
                  <c:v>-863</c:v>
                </c:pt>
                <c:pt idx="4">
                  <c:v>-189</c:v>
                </c:pt>
                <c:pt idx="5">
                  <c:v>-79</c:v>
                </c:pt>
                <c:pt idx="6">
                  <c:v>-66.5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1208.5</c:v>
                </c:pt>
                <c:pt idx="11">
                  <c:v>1209</c:v>
                </c:pt>
                <c:pt idx="12">
                  <c:v>2480.5</c:v>
                </c:pt>
                <c:pt idx="13">
                  <c:v>4132.5</c:v>
                </c:pt>
                <c:pt idx="14">
                  <c:v>4669</c:v>
                </c:pt>
                <c:pt idx="15">
                  <c:v>4669.5</c:v>
                </c:pt>
                <c:pt idx="16">
                  <c:v>6418.5</c:v>
                </c:pt>
                <c:pt idx="17">
                  <c:v>12221.5</c:v>
                </c:pt>
                <c:pt idx="18">
                  <c:v>12336.5</c:v>
                </c:pt>
                <c:pt idx="19">
                  <c:v>17043.5</c:v>
                </c:pt>
                <c:pt idx="20">
                  <c:v>17104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0">
                  <c:v>-4.1299999429611489E-4</c:v>
                </c:pt>
                <c:pt idx="1">
                  <c:v>1.5010000061010942E-3</c:v>
                </c:pt>
                <c:pt idx="2">
                  <c:v>-2.0809999987250194E-3</c:v>
                </c:pt>
                <c:pt idx="3">
                  <c:v>2.9219999996712431E-3</c:v>
                </c:pt>
                <c:pt idx="4">
                  <c:v>-1.4339999979711138E-3</c:v>
                </c:pt>
                <c:pt idx="5">
                  <c:v>-3.7399999564513564E-4</c:v>
                </c:pt>
                <c:pt idx="6">
                  <c:v>-1.6989999930956401E-3</c:v>
                </c:pt>
                <c:pt idx="7">
                  <c:v>1.0970000002998859E-3</c:v>
                </c:pt>
                <c:pt idx="9">
                  <c:v>2.9999999969732016E-4</c:v>
                </c:pt>
                <c:pt idx="12">
                  <c:v>-2.1700000070268288E-4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50-4A4F-9CE9-FF2AF047628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-935.5</c:v>
                </c:pt>
                <c:pt idx="1">
                  <c:v>-866.5</c:v>
                </c:pt>
                <c:pt idx="2">
                  <c:v>-863.5</c:v>
                </c:pt>
                <c:pt idx="3">
                  <c:v>-863</c:v>
                </c:pt>
                <c:pt idx="4">
                  <c:v>-189</c:v>
                </c:pt>
                <c:pt idx="5">
                  <c:v>-79</c:v>
                </c:pt>
                <c:pt idx="6">
                  <c:v>-66.5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1208.5</c:v>
                </c:pt>
                <c:pt idx="11">
                  <c:v>1209</c:v>
                </c:pt>
                <c:pt idx="12">
                  <c:v>2480.5</c:v>
                </c:pt>
                <c:pt idx="13">
                  <c:v>4132.5</c:v>
                </c:pt>
                <c:pt idx="14">
                  <c:v>4669</c:v>
                </c:pt>
                <c:pt idx="15">
                  <c:v>4669.5</c:v>
                </c:pt>
                <c:pt idx="16">
                  <c:v>6418.5</c:v>
                </c:pt>
                <c:pt idx="17">
                  <c:v>12221.5</c:v>
                </c:pt>
                <c:pt idx="18">
                  <c:v>12336.5</c:v>
                </c:pt>
                <c:pt idx="19">
                  <c:v>17043.5</c:v>
                </c:pt>
                <c:pt idx="20">
                  <c:v>17104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8">
                  <c:v>0</c:v>
                </c:pt>
                <c:pt idx="10">
                  <c:v>3.4510000041336752E-3</c:v>
                </c:pt>
                <c:pt idx="11">
                  <c:v>-1.0460000048624352E-3</c:v>
                </c:pt>
                <c:pt idx="13">
                  <c:v>1.4950000040698797E-3</c:v>
                </c:pt>
                <c:pt idx="14">
                  <c:v>3.514000003633555E-3</c:v>
                </c:pt>
                <c:pt idx="15">
                  <c:v>2.2170000011101365E-3</c:v>
                </c:pt>
                <c:pt idx="16">
                  <c:v>2.0110000041313469E-3</c:v>
                </c:pt>
                <c:pt idx="17">
                  <c:v>1.7290000032517128E-3</c:v>
                </c:pt>
                <c:pt idx="18">
                  <c:v>1.4190000074449927E-3</c:v>
                </c:pt>
                <c:pt idx="19">
                  <c:v>4.6610000063083135E-3</c:v>
                </c:pt>
                <c:pt idx="20">
                  <c:v>3.6240000044927001E-3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50-4A4F-9CE9-FF2AF047628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-935.5</c:v>
                </c:pt>
                <c:pt idx="1">
                  <c:v>-866.5</c:v>
                </c:pt>
                <c:pt idx="2">
                  <c:v>-863.5</c:v>
                </c:pt>
                <c:pt idx="3">
                  <c:v>-863</c:v>
                </c:pt>
                <c:pt idx="4">
                  <c:v>-189</c:v>
                </c:pt>
                <c:pt idx="5">
                  <c:v>-79</c:v>
                </c:pt>
                <c:pt idx="6">
                  <c:v>-66.5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1208.5</c:v>
                </c:pt>
                <c:pt idx="11">
                  <c:v>1209</c:v>
                </c:pt>
                <c:pt idx="12">
                  <c:v>2480.5</c:v>
                </c:pt>
                <c:pt idx="13">
                  <c:v>4132.5</c:v>
                </c:pt>
                <c:pt idx="14">
                  <c:v>4669</c:v>
                </c:pt>
                <c:pt idx="15">
                  <c:v>4669.5</c:v>
                </c:pt>
                <c:pt idx="16">
                  <c:v>6418.5</c:v>
                </c:pt>
                <c:pt idx="17">
                  <c:v>12221.5</c:v>
                </c:pt>
                <c:pt idx="18">
                  <c:v>12336.5</c:v>
                </c:pt>
                <c:pt idx="19">
                  <c:v>17043.5</c:v>
                </c:pt>
                <c:pt idx="20">
                  <c:v>17104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50-4A4F-9CE9-FF2AF047628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-935.5</c:v>
                </c:pt>
                <c:pt idx="1">
                  <c:v>-866.5</c:v>
                </c:pt>
                <c:pt idx="2">
                  <c:v>-863.5</c:v>
                </c:pt>
                <c:pt idx="3">
                  <c:v>-863</c:v>
                </c:pt>
                <c:pt idx="4">
                  <c:v>-189</c:v>
                </c:pt>
                <c:pt idx="5">
                  <c:v>-79</c:v>
                </c:pt>
                <c:pt idx="6">
                  <c:v>-66.5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1208.5</c:v>
                </c:pt>
                <c:pt idx="11">
                  <c:v>1209</c:v>
                </c:pt>
                <c:pt idx="12">
                  <c:v>2480.5</c:v>
                </c:pt>
                <c:pt idx="13">
                  <c:v>4132.5</c:v>
                </c:pt>
                <c:pt idx="14">
                  <c:v>4669</c:v>
                </c:pt>
                <c:pt idx="15">
                  <c:v>4669.5</c:v>
                </c:pt>
                <c:pt idx="16">
                  <c:v>6418.5</c:v>
                </c:pt>
                <c:pt idx="17">
                  <c:v>12221.5</c:v>
                </c:pt>
                <c:pt idx="18">
                  <c:v>12336.5</c:v>
                </c:pt>
                <c:pt idx="19">
                  <c:v>17043.5</c:v>
                </c:pt>
                <c:pt idx="20">
                  <c:v>17104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50-4A4F-9CE9-FF2AF047628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2E-3</c:v>
                  </c:pt>
                  <c:pt idx="4">
                    <c:v>1.4E-3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1E-3</c:v>
                  </c:pt>
                  <c:pt idx="11">
                    <c:v>5.9999999999999995E-4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1.2999999999999999E-3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  <c:pt idx="2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-935.5</c:v>
                </c:pt>
                <c:pt idx="1">
                  <c:v>-866.5</c:v>
                </c:pt>
                <c:pt idx="2">
                  <c:v>-863.5</c:v>
                </c:pt>
                <c:pt idx="3">
                  <c:v>-863</c:v>
                </c:pt>
                <c:pt idx="4">
                  <c:v>-189</c:v>
                </c:pt>
                <c:pt idx="5">
                  <c:v>-79</c:v>
                </c:pt>
                <c:pt idx="6">
                  <c:v>-66.5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1208.5</c:v>
                </c:pt>
                <c:pt idx="11">
                  <c:v>1209</c:v>
                </c:pt>
                <c:pt idx="12">
                  <c:v>2480.5</c:v>
                </c:pt>
                <c:pt idx="13">
                  <c:v>4132.5</c:v>
                </c:pt>
                <c:pt idx="14">
                  <c:v>4669</c:v>
                </c:pt>
                <c:pt idx="15">
                  <c:v>4669.5</c:v>
                </c:pt>
                <c:pt idx="16">
                  <c:v>6418.5</c:v>
                </c:pt>
                <c:pt idx="17">
                  <c:v>12221.5</c:v>
                </c:pt>
                <c:pt idx="18">
                  <c:v>12336.5</c:v>
                </c:pt>
                <c:pt idx="19">
                  <c:v>17043.5</c:v>
                </c:pt>
                <c:pt idx="20">
                  <c:v>17104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50-4A4F-9CE9-FF2AF047628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-935.5</c:v>
                </c:pt>
                <c:pt idx="1">
                  <c:v>-866.5</c:v>
                </c:pt>
                <c:pt idx="2">
                  <c:v>-863.5</c:v>
                </c:pt>
                <c:pt idx="3">
                  <c:v>-863</c:v>
                </c:pt>
                <c:pt idx="4">
                  <c:v>-189</c:v>
                </c:pt>
                <c:pt idx="5">
                  <c:v>-79</c:v>
                </c:pt>
                <c:pt idx="6">
                  <c:v>-66.5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1208.5</c:v>
                </c:pt>
                <c:pt idx="11">
                  <c:v>1209</c:v>
                </c:pt>
                <c:pt idx="12">
                  <c:v>2480.5</c:v>
                </c:pt>
                <c:pt idx="13">
                  <c:v>4132.5</c:v>
                </c:pt>
                <c:pt idx="14">
                  <c:v>4669</c:v>
                </c:pt>
                <c:pt idx="15">
                  <c:v>4669.5</c:v>
                </c:pt>
                <c:pt idx="16">
                  <c:v>6418.5</c:v>
                </c:pt>
                <c:pt idx="17">
                  <c:v>12221.5</c:v>
                </c:pt>
                <c:pt idx="18">
                  <c:v>12336.5</c:v>
                </c:pt>
                <c:pt idx="19">
                  <c:v>17043.5</c:v>
                </c:pt>
                <c:pt idx="20">
                  <c:v>17104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1.4372353747984278E-3</c:v>
                </c:pt>
                <c:pt idx="1">
                  <c:v>1.4445876451023092E-3</c:v>
                </c:pt>
                <c:pt idx="2">
                  <c:v>1.4449073090285649E-3</c:v>
                </c:pt>
                <c:pt idx="3">
                  <c:v>1.4449605863496074E-3</c:v>
                </c:pt>
                <c:pt idx="4">
                  <c:v>1.5167784151150581E-3</c:v>
                </c:pt>
                <c:pt idx="5">
                  <c:v>1.5284994257444343E-3</c:v>
                </c:pt>
                <c:pt idx="6">
                  <c:v>1.5298313587704998E-3</c:v>
                </c:pt>
                <c:pt idx="7">
                  <c:v>1.5368639651481253E-3</c:v>
                </c:pt>
                <c:pt idx="8">
                  <c:v>1.5369172424691681E-3</c:v>
                </c:pt>
                <c:pt idx="9">
                  <c:v>1.5369172424691681E-3</c:v>
                </c:pt>
                <c:pt idx="10">
                  <c:v>1.6656885274291783E-3</c:v>
                </c:pt>
                <c:pt idx="11">
                  <c:v>1.665741804750221E-3</c:v>
                </c:pt>
                <c:pt idx="12">
                  <c:v>1.8012260321616012E-3</c:v>
                </c:pt>
                <c:pt idx="13">
                  <c:v>1.9772543008864146E-3</c:v>
                </c:pt>
                <c:pt idx="14">
                  <c:v>2.0344208663651449E-3</c:v>
                </c:pt>
                <c:pt idx="15">
                  <c:v>2.0344741436861876E-3</c:v>
                </c:pt>
                <c:pt idx="16">
                  <c:v>2.2208382126932694E-3</c:v>
                </c:pt>
                <c:pt idx="17">
                  <c:v>2.8391748007139065E-3</c:v>
                </c:pt>
                <c:pt idx="18">
                  <c:v>2.8514285845537089E-3</c:v>
                </c:pt>
                <c:pt idx="19">
                  <c:v>3.3529812848489245E-3</c:v>
                </c:pt>
                <c:pt idx="20">
                  <c:v>3.3594278406950816E-3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50-4A4F-9CE9-FF2AF0476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901200"/>
        <c:axId val="1"/>
      </c:scatterChart>
      <c:valAx>
        <c:axId val="837901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901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53064690443099"/>
          <c:w val="0.62857142857142856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E6D881C-5931-4266-93F5-3493F02C6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1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44</v>
      </c>
    </row>
    <row r="2" spans="1:6" x14ac:dyDescent="0.2">
      <c r="A2" t="s">
        <v>22</v>
      </c>
      <c r="B2" t="s">
        <v>38</v>
      </c>
      <c r="C2" s="3"/>
      <c r="D2" s="3"/>
    </row>
    <row r="3" spans="1:6" ht="13.5" thickBot="1" x14ac:dyDescent="0.25"/>
    <row r="4" spans="1:6" ht="13.5" thickBot="1" x14ac:dyDescent="0.25">
      <c r="A4" s="30" t="s">
        <v>36</v>
      </c>
      <c r="C4" s="31">
        <v>53600.487699999998</v>
      </c>
      <c r="D4" s="32">
        <v>0.31759399999999999</v>
      </c>
    </row>
    <row r="5" spans="1:6" x14ac:dyDescent="0.2">
      <c r="A5" s="9" t="s">
        <v>27</v>
      </c>
      <c r="B5" s="10"/>
      <c r="C5" s="11">
        <v>-9.5</v>
      </c>
      <c r="D5" s="10" t="s">
        <v>28</v>
      </c>
    </row>
    <row r="6" spans="1:6" x14ac:dyDescent="0.2">
      <c r="A6" s="5" t="s">
        <v>0</v>
      </c>
    </row>
    <row r="7" spans="1:6" x14ac:dyDescent="0.2">
      <c r="A7" t="s">
        <v>1</v>
      </c>
      <c r="C7">
        <f>+C4</f>
        <v>53600.487699999998</v>
      </c>
    </row>
    <row r="8" spans="1:6" x14ac:dyDescent="0.2">
      <c r="A8" t="s">
        <v>2</v>
      </c>
      <c r="C8">
        <f>+D4</f>
        <v>0.31759399999999999</v>
      </c>
    </row>
    <row r="9" spans="1:6" x14ac:dyDescent="0.2">
      <c r="A9" s="24" t="s">
        <v>32</v>
      </c>
      <c r="B9" s="25">
        <v>34</v>
      </c>
      <c r="C9" s="22" t="str">
        <f>"F"&amp;B9</f>
        <v>F34</v>
      </c>
      <c r="D9" s="23" t="str">
        <f>"G"&amp;B9</f>
        <v>G34</v>
      </c>
    </row>
    <row r="10" spans="1:6" ht="13.5" thickBot="1" x14ac:dyDescent="0.25">
      <c r="A10" s="10"/>
      <c r="B10" s="10"/>
      <c r="C10" s="4" t="s">
        <v>18</v>
      </c>
      <c r="D10" s="4" t="s">
        <v>19</v>
      </c>
      <c r="E10" s="10"/>
    </row>
    <row r="11" spans="1:6" x14ac:dyDescent="0.2">
      <c r="A11" s="10" t="s">
        <v>14</v>
      </c>
      <c r="B11" s="10"/>
      <c r="C11" s="21">
        <f ca="1">INTERCEPT(INDIRECT($D$9):G983,INDIRECT($C$9):F983)</f>
        <v>1.5369172424691681E-3</v>
      </c>
      <c r="D11" s="3"/>
      <c r="E11" s="10"/>
    </row>
    <row r="12" spans="1:6" x14ac:dyDescent="0.2">
      <c r="A12" s="10" t="s">
        <v>15</v>
      </c>
      <c r="B12" s="10"/>
      <c r="C12" s="21">
        <f ca="1">SLOPE(INDIRECT($D$9):G983,INDIRECT($C$9):F983)</f>
        <v>1.0655464208523816E-7</v>
      </c>
      <c r="D12" s="3"/>
      <c r="E12" s="10"/>
    </row>
    <row r="13" spans="1:6" x14ac:dyDescent="0.2">
      <c r="A13" s="10" t="s">
        <v>17</v>
      </c>
      <c r="B13" s="10"/>
      <c r="C13" s="3" t="s">
        <v>12</v>
      </c>
    </row>
    <row r="14" spans="1:6" x14ac:dyDescent="0.2">
      <c r="A14" s="10"/>
      <c r="B14" s="10"/>
      <c r="C14" s="10"/>
    </row>
    <row r="15" spans="1:6" x14ac:dyDescent="0.2">
      <c r="A15" s="12" t="s">
        <v>16</v>
      </c>
      <c r="B15" s="10"/>
      <c r="C15" s="13">
        <f ca="1">(C7+C11)+(C8+C12)*INT(MAX(F21:F3524))</f>
        <v>59032.618835427835</v>
      </c>
      <c r="E15" s="3"/>
      <c r="F15" s="11">
        <v>1</v>
      </c>
    </row>
    <row r="16" spans="1:6" x14ac:dyDescent="0.2">
      <c r="A16" s="16" t="s">
        <v>3</v>
      </c>
      <c r="B16" s="10"/>
      <c r="C16" s="17">
        <f ca="1">+C8+C12</f>
        <v>0.3175941065546421</v>
      </c>
      <c r="E16" s="10"/>
      <c r="F16" s="15">
        <f ca="1">NOW()+15018.5+$C$5/24</f>
        <v>59960.749476157405</v>
      </c>
    </row>
    <row r="17" spans="1:17" ht="13.5" thickBot="1" x14ac:dyDescent="0.25">
      <c r="A17" s="14" t="s">
        <v>26</v>
      </c>
      <c r="B17" s="10"/>
      <c r="C17" s="10">
        <f>COUNT(C21:C2182)</f>
        <v>21</v>
      </c>
      <c r="E17" s="14" t="s">
        <v>29</v>
      </c>
      <c r="F17" s="15">
        <f ca="1">ROUND(2*(F16-$C$7)/$C$8,0)/2+F15</f>
        <v>20027.5</v>
      </c>
    </row>
    <row r="18" spans="1:17" ht="14.25" thickTop="1" thickBot="1" x14ac:dyDescent="0.25">
      <c r="A18" s="16" t="s">
        <v>4</v>
      </c>
      <c r="B18" s="10"/>
      <c r="C18" s="19">
        <f ca="1">+C15</f>
        <v>59032.618835427835</v>
      </c>
      <c r="D18" s="20">
        <f ca="1">+C16</f>
        <v>0.3175941065546421</v>
      </c>
      <c r="E18" s="14" t="s">
        <v>30</v>
      </c>
      <c r="F18" s="23">
        <f ca="1">ROUND(2*(F16-$C$15)/$C$16,0)/2+F15</f>
        <v>2923.5</v>
      </c>
    </row>
    <row r="19" spans="1:17" ht="13.5" thickTop="1" x14ac:dyDescent="0.2">
      <c r="E19" s="14" t="s">
        <v>31</v>
      </c>
      <c r="F19" s="18">
        <f ca="1">+$C$15+$C$16*F18-15018.5-$C$5/24</f>
        <v>44943.001039273666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48</v>
      </c>
      <c r="I20" s="7" t="s">
        <v>49</v>
      </c>
      <c r="J20" s="7" t="s">
        <v>50</v>
      </c>
      <c r="K20" s="7" t="s">
        <v>51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 x14ac:dyDescent="0.2">
      <c r="A21" t="s">
        <v>39</v>
      </c>
      <c r="B21" s="3" t="s">
        <v>34</v>
      </c>
      <c r="C21" s="8">
        <v>53303.378100000002</v>
      </c>
      <c r="D21" s="8">
        <v>4.0000000000000002E-4</v>
      </c>
      <c r="E21">
        <f t="shared" ref="E21:E34" si="0">+(C21-C$7)/C$8</f>
        <v>-935.50130040238844</v>
      </c>
      <c r="F21">
        <f t="shared" ref="F21:F39" si="1">ROUND(2*E21,0)/2</f>
        <v>-935.5</v>
      </c>
      <c r="G21">
        <f t="shared" ref="G21:G34" si="2">+C21-(C$7+F21*C$8)</f>
        <v>-4.1299999429611489E-4</v>
      </c>
      <c r="J21">
        <f t="shared" ref="J21:J28" si="3">+G21</f>
        <v>-4.1299999429611489E-4</v>
      </c>
      <c r="O21">
        <f t="shared" ref="O21:O34" ca="1" si="4">+C$11+C$12*$F21</f>
        <v>1.4372353747984278E-3</v>
      </c>
      <c r="Q21" s="2">
        <f t="shared" ref="Q21:Q34" si="5">+C21-15018.5</f>
        <v>38284.878100000002</v>
      </c>
    </row>
    <row r="22" spans="1:17" x14ac:dyDescent="0.2">
      <c r="A22" t="s">
        <v>39</v>
      </c>
      <c r="B22" s="3" t="s">
        <v>34</v>
      </c>
      <c r="C22" s="8">
        <v>53325.294000000002</v>
      </c>
      <c r="D22" s="8">
        <v>1.1000000000000001E-3</v>
      </c>
      <c r="E22">
        <f t="shared" si="0"/>
        <v>-866.49527384017392</v>
      </c>
      <c r="F22">
        <f t="shared" si="1"/>
        <v>-866.5</v>
      </c>
      <c r="G22">
        <f t="shared" si="2"/>
        <v>1.5010000061010942E-3</v>
      </c>
      <c r="J22">
        <f t="shared" si="3"/>
        <v>1.5010000061010942E-3</v>
      </c>
      <c r="O22">
        <f t="shared" ca="1" si="4"/>
        <v>1.4445876451023092E-3</v>
      </c>
      <c r="Q22" s="2">
        <f t="shared" si="5"/>
        <v>38306.794000000002</v>
      </c>
    </row>
    <row r="23" spans="1:17" x14ac:dyDescent="0.2">
      <c r="A23" t="s">
        <v>39</v>
      </c>
      <c r="B23" s="3" t="s">
        <v>34</v>
      </c>
      <c r="C23" s="8">
        <v>53326.243199999997</v>
      </c>
      <c r="D23" s="8">
        <v>6.9999999999999999E-4</v>
      </c>
      <c r="E23">
        <f t="shared" si="0"/>
        <v>-863.50655239079049</v>
      </c>
      <c r="F23">
        <f t="shared" si="1"/>
        <v>-863.5</v>
      </c>
      <c r="G23">
        <f t="shared" si="2"/>
        <v>-2.0809999987250194E-3</v>
      </c>
      <c r="J23">
        <f t="shared" si="3"/>
        <v>-2.0809999987250194E-3</v>
      </c>
      <c r="O23">
        <f t="shared" ca="1" si="4"/>
        <v>1.4449073090285649E-3</v>
      </c>
      <c r="Q23" s="2">
        <f t="shared" si="5"/>
        <v>38307.743199999997</v>
      </c>
    </row>
    <row r="24" spans="1:17" x14ac:dyDescent="0.2">
      <c r="A24" t="s">
        <v>39</v>
      </c>
      <c r="B24" s="3" t="s">
        <v>35</v>
      </c>
      <c r="C24" s="8">
        <v>53326.406999999999</v>
      </c>
      <c r="D24" s="8">
        <v>2E-3</v>
      </c>
      <c r="E24">
        <f t="shared" si="0"/>
        <v>-862.9907995742949</v>
      </c>
      <c r="F24">
        <f t="shared" si="1"/>
        <v>-863</v>
      </c>
      <c r="G24">
        <f t="shared" si="2"/>
        <v>2.9219999996712431E-3</v>
      </c>
      <c r="J24">
        <f t="shared" si="3"/>
        <v>2.9219999996712431E-3</v>
      </c>
      <c r="O24">
        <f t="shared" ca="1" si="4"/>
        <v>1.4449605863496074E-3</v>
      </c>
      <c r="Q24" s="2">
        <f t="shared" si="5"/>
        <v>38307.906999999999</v>
      </c>
    </row>
    <row r="25" spans="1:17" x14ac:dyDescent="0.2">
      <c r="A25" t="s">
        <v>39</v>
      </c>
      <c r="B25" s="3" t="s">
        <v>35</v>
      </c>
      <c r="C25" s="8">
        <v>53540.461000000003</v>
      </c>
      <c r="D25" s="8">
        <v>1.4E-3</v>
      </c>
      <c r="E25">
        <f t="shared" si="0"/>
        <v>-189.00451519863375</v>
      </c>
      <c r="F25">
        <f t="shared" si="1"/>
        <v>-189</v>
      </c>
      <c r="G25">
        <f t="shared" si="2"/>
        <v>-1.4339999979711138E-3</v>
      </c>
      <c r="J25">
        <f t="shared" si="3"/>
        <v>-1.4339999979711138E-3</v>
      </c>
      <c r="O25">
        <f t="shared" ca="1" si="4"/>
        <v>1.5167784151150581E-3</v>
      </c>
      <c r="Q25" s="2">
        <f t="shared" si="5"/>
        <v>38521.961000000003</v>
      </c>
    </row>
    <row r="26" spans="1:17" x14ac:dyDescent="0.2">
      <c r="A26" t="s">
        <v>39</v>
      </c>
      <c r="B26" s="3" t="s">
        <v>35</v>
      </c>
      <c r="C26" s="8">
        <v>53575.397400000002</v>
      </c>
      <c r="D26" s="8">
        <v>1.4E-3</v>
      </c>
      <c r="E26">
        <f t="shared" si="0"/>
        <v>-79.001177604098956</v>
      </c>
      <c r="F26">
        <f t="shared" si="1"/>
        <v>-79</v>
      </c>
      <c r="G26">
        <f t="shared" si="2"/>
        <v>-3.7399999564513564E-4</v>
      </c>
      <c r="J26">
        <f t="shared" si="3"/>
        <v>-3.7399999564513564E-4</v>
      </c>
      <c r="O26">
        <f t="shared" ca="1" si="4"/>
        <v>1.5284994257444343E-3</v>
      </c>
      <c r="Q26" s="2">
        <f t="shared" si="5"/>
        <v>38556.897400000002</v>
      </c>
    </row>
    <row r="27" spans="1:17" x14ac:dyDescent="0.2">
      <c r="A27" t="s">
        <v>39</v>
      </c>
      <c r="B27" s="3" t="s">
        <v>34</v>
      </c>
      <c r="C27" s="8">
        <v>53579.366000000002</v>
      </c>
      <c r="D27" s="8">
        <v>2E-3</v>
      </c>
      <c r="E27">
        <f t="shared" si="0"/>
        <v>-66.505349597272158</v>
      </c>
      <c r="F27">
        <f t="shared" si="1"/>
        <v>-66.5</v>
      </c>
      <c r="G27">
        <f t="shared" si="2"/>
        <v>-1.6989999930956401E-3</v>
      </c>
      <c r="J27">
        <f t="shared" si="3"/>
        <v>-1.6989999930956401E-3</v>
      </c>
      <c r="O27">
        <f t="shared" ca="1" si="4"/>
        <v>1.5298313587704998E-3</v>
      </c>
      <c r="Q27" s="2">
        <f t="shared" si="5"/>
        <v>38560.866000000002</v>
      </c>
    </row>
    <row r="28" spans="1:17" x14ac:dyDescent="0.2">
      <c r="A28" t="s">
        <v>39</v>
      </c>
      <c r="B28" s="3" t="s">
        <v>34</v>
      </c>
      <c r="C28" s="8">
        <v>53600.33</v>
      </c>
      <c r="D28" s="8">
        <v>1E-3</v>
      </c>
      <c r="E28">
        <f t="shared" si="0"/>
        <v>-0.49654590450736391</v>
      </c>
      <c r="F28">
        <f t="shared" si="1"/>
        <v>-0.5</v>
      </c>
      <c r="G28">
        <f t="shared" si="2"/>
        <v>1.0970000002998859E-3</v>
      </c>
      <c r="J28">
        <f t="shared" si="3"/>
        <v>1.0970000002998859E-3</v>
      </c>
      <c r="O28">
        <f t="shared" ca="1" si="4"/>
        <v>1.5368639651481253E-3</v>
      </c>
      <c r="Q28" s="2">
        <f t="shared" si="5"/>
        <v>38581.83</v>
      </c>
    </row>
    <row r="29" spans="1:17" x14ac:dyDescent="0.2">
      <c r="A29" t="s">
        <v>37</v>
      </c>
      <c r="C29" s="8">
        <v>53600.487699999998</v>
      </c>
      <c r="D29" s="8" t="s">
        <v>12</v>
      </c>
      <c r="E29">
        <f t="shared" si="0"/>
        <v>0</v>
      </c>
      <c r="F29">
        <f t="shared" si="1"/>
        <v>0</v>
      </c>
      <c r="G29">
        <f t="shared" si="2"/>
        <v>0</v>
      </c>
      <c r="K29">
        <f t="shared" ref="K29:K39" si="6">+G29</f>
        <v>0</v>
      </c>
      <c r="O29">
        <f t="shared" ca="1" si="4"/>
        <v>1.5369172424691681E-3</v>
      </c>
      <c r="Q29" s="2">
        <f t="shared" si="5"/>
        <v>38581.987699999998</v>
      </c>
    </row>
    <row r="30" spans="1:17" x14ac:dyDescent="0.2">
      <c r="A30" t="s">
        <v>39</v>
      </c>
      <c r="B30" s="3" t="s">
        <v>35</v>
      </c>
      <c r="C30" s="8">
        <v>53600.487999999998</v>
      </c>
      <c r="D30" s="8">
        <v>5.9999999999999995E-4</v>
      </c>
      <c r="E30">
        <f t="shared" si="0"/>
        <v>9.446022270487483E-4</v>
      </c>
      <c r="F30">
        <f t="shared" si="1"/>
        <v>0</v>
      </c>
      <c r="G30">
        <f t="shared" si="2"/>
        <v>2.9999999969732016E-4</v>
      </c>
      <c r="J30">
        <f>+G30</f>
        <v>2.9999999969732016E-4</v>
      </c>
      <c r="O30">
        <f t="shared" ca="1" si="4"/>
        <v>1.5369172424691681E-3</v>
      </c>
      <c r="Q30" s="2">
        <f t="shared" si="5"/>
        <v>38581.987999999998</v>
      </c>
    </row>
    <row r="31" spans="1:17" x14ac:dyDescent="0.2">
      <c r="A31" s="26" t="s">
        <v>33</v>
      </c>
      <c r="B31" s="27" t="s">
        <v>34</v>
      </c>
      <c r="C31" s="28">
        <v>53984.303500000002</v>
      </c>
      <c r="D31" s="29">
        <v>1E-3</v>
      </c>
      <c r="E31">
        <f t="shared" si="0"/>
        <v>1208.5108660743085</v>
      </c>
      <c r="F31">
        <f t="shared" si="1"/>
        <v>1208.5</v>
      </c>
      <c r="G31">
        <f t="shared" si="2"/>
        <v>3.4510000041336752E-3</v>
      </c>
      <c r="K31">
        <f t="shared" si="6"/>
        <v>3.4510000041336752E-3</v>
      </c>
      <c r="O31">
        <f t="shared" ca="1" si="4"/>
        <v>1.6656885274291783E-3</v>
      </c>
      <c r="Q31" s="2">
        <f t="shared" si="5"/>
        <v>38965.803500000002</v>
      </c>
    </row>
    <row r="32" spans="1:17" x14ac:dyDescent="0.2">
      <c r="A32" s="26" t="s">
        <v>33</v>
      </c>
      <c r="B32" s="27" t="s">
        <v>35</v>
      </c>
      <c r="C32" s="28">
        <v>53984.457799999996</v>
      </c>
      <c r="D32" s="29">
        <v>5.9999999999999995E-4</v>
      </c>
      <c r="E32">
        <f t="shared" si="0"/>
        <v>1208.996706486894</v>
      </c>
      <c r="F32">
        <f t="shared" si="1"/>
        <v>1209</v>
      </c>
      <c r="G32">
        <f t="shared" si="2"/>
        <v>-1.0460000048624352E-3</v>
      </c>
      <c r="K32">
        <f t="shared" si="6"/>
        <v>-1.0460000048624352E-3</v>
      </c>
      <c r="O32">
        <f t="shared" ca="1" si="4"/>
        <v>1.665741804750221E-3</v>
      </c>
      <c r="Q32" s="2">
        <f t="shared" si="5"/>
        <v>38965.957799999996</v>
      </c>
    </row>
    <row r="33" spans="1:17" x14ac:dyDescent="0.2">
      <c r="A33" s="35" t="s">
        <v>40</v>
      </c>
      <c r="B33" s="34" t="s">
        <v>34</v>
      </c>
      <c r="C33" s="36">
        <v>54388.279399999999</v>
      </c>
      <c r="D33" s="33"/>
      <c r="E33">
        <f t="shared" si="0"/>
        <v>2480.499316737727</v>
      </c>
      <c r="F33">
        <f t="shared" si="1"/>
        <v>2480.5</v>
      </c>
      <c r="G33">
        <f t="shared" si="2"/>
        <v>-2.1700000070268288E-4</v>
      </c>
      <c r="J33">
        <f>+G33</f>
        <v>-2.1700000070268288E-4</v>
      </c>
      <c r="O33">
        <f t="shared" ca="1" si="4"/>
        <v>1.8012260321616012E-3</v>
      </c>
      <c r="Q33" s="2">
        <f t="shared" si="5"/>
        <v>39369.779399999999</v>
      </c>
    </row>
    <row r="34" spans="1:17" x14ac:dyDescent="0.2">
      <c r="A34" s="5" t="s">
        <v>41</v>
      </c>
      <c r="C34" s="8">
        <v>54912.946400000001</v>
      </c>
      <c r="D34" s="8">
        <v>2.0000000000000001E-4</v>
      </c>
      <c r="E34">
        <f t="shared" si="0"/>
        <v>4132.5047072677789</v>
      </c>
      <c r="F34">
        <f t="shared" si="1"/>
        <v>4132.5</v>
      </c>
      <c r="G34">
        <f t="shared" si="2"/>
        <v>1.4950000040698797E-3</v>
      </c>
      <c r="K34">
        <f t="shared" si="6"/>
        <v>1.4950000040698797E-3</v>
      </c>
      <c r="O34">
        <f t="shared" ca="1" si="4"/>
        <v>1.9772543008864146E-3</v>
      </c>
      <c r="Q34" s="2">
        <f t="shared" si="5"/>
        <v>39894.446400000001</v>
      </c>
    </row>
    <row r="35" spans="1:17" x14ac:dyDescent="0.2">
      <c r="A35" s="38" t="s">
        <v>42</v>
      </c>
      <c r="B35" s="39" t="s">
        <v>35</v>
      </c>
      <c r="C35" s="38">
        <v>55083.337599999999</v>
      </c>
      <c r="D35" s="38">
        <v>5.0000000000000001E-4</v>
      </c>
      <c r="E35">
        <f>+(C35-C$7)/C$8</f>
        <v>4669.0110644407678</v>
      </c>
      <c r="F35">
        <f t="shared" si="1"/>
        <v>4669</v>
      </c>
      <c r="G35">
        <f>+C35-(C$7+F35*C$8)</f>
        <v>3.514000003633555E-3</v>
      </c>
      <c r="K35">
        <f t="shared" si="6"/>
        <v>3.514000003633555E-3</v>
      </c>
      <c r="O35">
        <f ca="1">+C$11+C$12*$F35</f>
        <v>2.0344208663651449E-3</v>
      </c>
      <c r="Q35" s="2">
        <f>+C35-15018.5</f>
        <v>40064.837599999999</v>
      </c>
    </row>
    <row r="36" spans="1:17" x14ac:dyDescent="0.2">
      <c r="A36" s="38" t="s">
        <v>42</v>
      </c>
      <c r="B36" s="40"/>
      <c r="C36" s="38">
        <v>55083.4951</v>
      </c>
      <c r="D36" s="38">
        <v>1.2999999999999999E-3</v>
      </c>
      <c r="E36">
        <f>+(C36-C$7)/C$8</f>
        <v>4669.5069806104721</v>
      </c>
      <c r="F36">
        <f t="shared" si="1"/>
        <v>4669.5</v>
      </c>
      <c r="G36">
        <f>+C36-(C$7+F36*C$8)</f>
        <v>2.2170000011101365E-3</v>
      </c>
      <c r="K36">
        <f t="shared" si="6"/>
        <v>2.2170000011101365E-3</v>
      </c>
      <c r="O36">
        <f ca="1">+C$11+C$12*$F36</f>
        <v>2.0344741436861876E-3</v>
      </c>
      <c r="Q36" s="2">
        <f>+C36-15018.5</f>
        <v>40064.9951</v>
      </c>
    </row>
    <row r="37" spans="1:17" x14ac:dyDescent="0.2">
      <c r="A37" s="5" t="s">
        <v>43</v>
      </c>
      <c r="C37" s="37">
        <v>55638.966800000002</v>
      </c>
      <c r="D37" s="37">
        <v>2.9999999999999997E-4</v>
      </c>
      <c r="E37">
        <f>+(C37-C$7)/C$8</f>
        <v>6418.5063319836145</v>
      </c>
      <c r="F37">
        <f t="shared" si="1"/>
        <v>6418.5</v>
      </c>
      <c r="G37">
        <f>+C37-(C$7+F37*C$8)</f>
        <v>2.0110000041313469E-3</v>
      </c>
      <c r="K37">
        <f t="shared" si="6"/>
        <v>2.0110000041313469E-3</v>
      </c>
      <c r="O37">
        <f ca="1">+C$11+C$12*$F37</f>
        <v>2.2208382126932694E-3</v>
      </c>
      <c r="Q37" s="2">
        <f>+C37-15018.5</f>
        <v>40620.466800000002</v>
      </c>
    </row>
    <row r="38" spans="1:17" x14ac:dyDescent="0.2">
      <c r="A38" s="5" t="s">
        <v>45</v>
      </c>
      <c r="C38" s="8">
        <v>57481.964500000002</v>
      </c>
      <c r="D38" s="8">
        <v>1E-4</v>
      </c>
      <c r="E38">
        <f>+(C38-C$7)/C$8</f>
        <v>12221.50544405752</v>
      </c>
      <c r="F38">
        <f t="shared" si="1"/>
        <v>12221.5</v>
      </c>
      <c r="G38">
        <f>+C38-(C$7+F38*C$8)</f>
        <v>1.7290000032517128E-3</v>
      </c>
      <c r="K38">
        <f t="shared" si="6"/>
        <v>1.7290000032517128E-3</v>
      </c>
      <c r="O38">
        <f ca="1">+C$11+C$12*$F38</f>
        <v>2.8391748007139065E-3</v>
      </c>
      <c r="Q38" s="2">
        <f>+C38-15018.5</f>
        <v>42463.464500000002</v>
      </c>
    </row>
    <row r="39" spans="1:17" x14ac:dyDescent="0.2">
      <c r="A39" s="41" t="s">
        <v>46</v>
      </c>
      <c r="B39" s="42" t="s">
        <v>35</v>
      </c>
      <c r="C39" s="43">
        <v>57518.487500000003</v>
      </c>
      <c r="D39" s="43" t="s">
        <v>47</v>
      </c>
      <c r="E39">
        <f>+(C39-C$7)/C$8</f>
        <v>12336.504467968554</v>
      </c>
      <c r="F39">
        <f t="shared" si="1"/>
        <v>12336.5</v>
      </c>
      <c r="G39">
        <f>+C39-(C$7+F39*C$8)</f>
        <v>1.4190000074449927E-3</v>
      </c>
      <c r="K39">
        <f t="shared" si="6"/>
        <v>1.4190000074449927E-3</v>
      </c>
      <c r="O39">
        <f ca="1">+C$11+C$12*$F39</f>
        <v>2.8514285845537089E-3</v>
      </c>
      <c r="Q39" s="2">
        <f>+C39-15018.5</f>
        <v>42499.987500000003</v>
      </c>
    </row>
    <row r="40" spans="1:17" x14ac:dyDescent="0.2">
      <c r="A40" s="44" t="s">
        <v>52</v>
      </c>
      <c r="B40" s="45" t="s">
        <v>35</v>
      </c>
      <c r="C40" s="46">
        <v>59013.405700000003</v>
      </c>
      <c r="D40" s="44">
        <v>3.5000000000000001E-3</v>
      </c>
      <c r="E40">
        <f t="shared" ref="E40:E41" si="7">+(C40-C$7)/C$8</f>
        <v>17043.514675969967</v>
      </c>
      <c r="F40">
        <f t="shared" ref="F40:F41" si="8">ROUND(2*E40,0)/2</f>
        <v>17043.5</v>
      </c>
      <c r="G40">
        <f t="shared" ref="G40:G41" si="9">+C40-(C$7+F40*C$8)</f>
        <v>4.6610000063083135E-3</v>
      </c>
      <c r="K40">
        <f t="shared" ref="K40:K41" si="10">+G40</f>
        <v>4.6610000063083135E-3</v>
      </c>
      <c r="O40">
        <f t="shared" ref="O40:O41" ca="1" si="11">+C$11+C$12*$F40</f>
        <v>3.3529812848489245E-3</v>
      </c>
      <c r="Q40" s="2">
        <f t="shared" ref="Q40:Q41" si="12">+C40-15018.5</f>
        <v>43994.905700000003</v>
      </c>
    </row>
    <row r="41" spans="1:17" x14ac:dyDescent="0.2">
      <c r="A41" s="44" t="s">
        <v>52</v>
      </c>
      <c r="B41" s="45" t="s">
        <v>35</v>
      </c>
      <c r="C41" s="46">
        <v>59032.619100000004</v>
      </c>
      <c r="D41" s="44">
        <v>3.5000000000000001E-3</v>
      </c>
      <c r="E41">
        <f t="shared" si="7"/>
        <v>17104.011410794934</v>
      </c>
      <c r="F41">
        <f t="shared" si="8"/>
        <v>17104</v>
      </c>
      <c r="G41">
        <f t="shared" si="9"/>
        <v>3.6240000044927001E-3</v>
      </c>
      <c r="K41">
        <f t="shared" si="10"/>
        <v>3.6240000044927001E-3</v>
      </c>
      <c r="O41">
        <f t="shared" ca="1" si="11"/>
        <v>3.3594278406950816E-3</v>
      </c>
      <c r="Q41" s="2">
        <f t="shared" si="12"/>
        <v>44014.119100000004</v>
      </c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2023-01-16T04:59:14Z</dcterms:modified>
</cp:coreProperties>
</file>