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DF05B5D-8F1C-4362-82A9-9FBABB1B35F0}" xr6:coauthVersionLast="47" xr6:coauthVersionMax="47" xr10:uidLastSave="{00000000-0000-0000-0000-000000000000}"/>
  <bookViews>
    <workbookView xWindow="13305" yWindow="97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Q33" i="1"/>
  <c r="Q34" i="1"/>
  <c r="Q35" i="1"/>
  <c r="Q27" i="1"/>
  <c r="Q28" i="1"/>
  <c r="Q29" i="1"/>
  <c r="Q30" i="1"/>
  <c r="Q31" i="1"/>
  <c r="Q32" i="1"/>
  <c r="Q36" i="1"/>
  <c r="D9" i="1"/>
  <c r="C9" i="1"/>
  <c r="Q25" i="1"/>
  <c r="Q26" i="1"/>
  <c r="Q22" i="1"/>
  <c r="Q23" i="1"/>
  <c r="Q24" i="1"/>
  <c r="C8" i="1"/>
  <c r="C7" i="1"/>
  <c r="E33" i="1"/>
  <c r="F33" i="1"/>
  <c r="D8" i="1"/>
  <c r="F16" i="1"/>
  <c r="F17" i="1" s="1"/>
  <c r="C17" i="1"/>
  <c r="Q21" i="1"/>
  <c r="E21" i="1"/>
  <c r="F21" i="1"/>
  <c r="G21" i="1"/>
  <c r="I21" i="1"/>
  <c r="E28" i="1"/>
  <c r="F28" i="1"/>
  <c r="E35" i="1"/>
  <c r="F35" i="1"/>
  <c r="E25" i="1"/>
  <c r="F25" i="1"/>
  <c r="G25" i="1"/>
  <c r="K25" i="1"/>
  <c r="E30" i="1"/>
  <c r="F30" i="1"/>
  <c r="G30" i="1"/>
  <c r="K30" i="1"/>
  <c r="E27" i="1"/>
  <c r="F27" i="1"/>
  <c r="G27" i="1"/>
  <c r="K27" i="1"/>
  <c r="E34" i="1"/>
  <c r="F34" i="1"/>
  <c r="G34" i="1"/>
  <c r="K34" i="1"/>
  <c r="E32" i="1"/>
  <c r="F32" i="1"/>
  <c r="G32" i="1"/>
  <c r="K32" i="1"/>
  <c r="E24" i="1"/>
  <c r="F24" i="1"/>
  <c r="G24" i="1"/>
  <c r="K24" i="1"/>
  <c r="E23" i="1"/>
  <c r="F23" i="1"/>
  <c r="G23" i="1"/>
  <c r="K23" i="1"/>
  <c r="G31" i="1"/>
  <c r="K31" i="1"/>
  <c r="E29" i="1"/>
  <c r="F29" i="1"/>
  <c r="G29" i="1"/>
  <c r="K29" i="1"/>
  <c r="G33" i="1"/>
  <c r="K33" i="1"/>
  <c r="E36" i="1"/>
  <c r="F36" i="1"/>
  <c r="G36" i="1"/>
  <c r="K36" i="1"/>
  <c r="G28" i="1"/>
  <c r="K28" i="1"/>
  <c r="E26" i="1"/>
  <c r="F26" i="1"/>
  <c r="G26" i="1"/>
  <c r="K26" i="1"/>
  <c r="E22" i="1"/>
  <c r="F22" i="1"/>
  <c r="G22" i="1"/>
  <c r="G35" i="1"/>
  <c r="K35" i="1"/>
  <c r="E31" i="1"/>
  <c r="F31" i="1"/>
  <c r="K22" i="1"/>
  <c r="C11" i="1"/>
  <c r="C12" i="1"/>
  <c r="O37" i="1" l="1"/>
  <c r="C16" i="1"/>
  <c r="D18" i="1" s="1"/>
  <c r="O31" i="1"/>
  <c r="O33" i="1"/>
  <c r="O23" i="1"/>
  <c r="O25" i="1"/>
  <c r="O26" i="1"/>
  <c r="C15" i="1"/>
  <c r="O27" i="1"/>
  <c r="O21" i="1"/>
  <c r="O34" i="1"/>
  <c r="O28" i="1"/>
  <c r="O24" i="1"/>
  <c r="O35" i="1"/>
  <c r="O29" i="1"/>
  <c r="O30" i="1"/>
  <c r="O22" i="1"/>
  <c r="O32" i="1"/>
  <c r="O36" i="1"/>
  <c r="C18" i="1" l="1"/>
  <c r="F18" i="1"/>
  <c r="F19" i="1" s="1"/>
</calcChain>
</file>

<file path=xl/sharedStrings.xml><?xml version="1.0" encoding="utf-8"?>
<sst xmlns="http://schemas.openxmlformats.org/spreadsheetml/2006/main" count="82" uniqueCount="59">
  <si>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</si>
  <si>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</si>
  <si>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</si>
  <si>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</si>
  <si>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</si>
  <si>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</si>
  <si>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</si>
  <si>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</si>
  <si>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</si>
  <si>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</si>
  <si>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</si>
  <si>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</si>
  <si>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</si>
  <si>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</si>
  <si>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</si>
  <si>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</si>
  <si>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</si>
  <si>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</si>
  <si>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</si>
  <si>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</si>
  <si>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</si>
  <si>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</si>
  <si>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</si>
  <si>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</si>
  <si>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</si>
  <si>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</si>
  <si>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</si>
  <si>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</si>
  <si>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</si>
  <si>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</si>
  <si>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</si>
  <si>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</si>
  <si>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</si>
  <si>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</si>
  <si>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</si>
  <si>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</si>
  <si>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</si>
  <si>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</si>
  <si>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</si>
  <si>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</si>
  <si>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</si>
  <si>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</si>
  <si>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V1355 Her</t>
  </si>
  <si>
    <t>2015L</t>
  </si>
  <si>
    <t>G2111-1158</t>
  </si>
  <si>
    <t>EW</t>
  </si>
  <si>
    <t>V1355 Her / GSC 2111-1158</t>
  </si>
  <si>
    <t>GCVS</t>
  </si>
  <si>
    <t>IBVS 5657</t>
  </si>
  <si>
    <t>I</t>
  </si>
  <si>
    <t>IBVS 6118</t>
  </si>
  <si>
    <t>IBVS 6149</t>
  </si>
  <si>
    <t>IBVS 6157</t>
  </si>
  <si>
    <t>OEJV 0179</t>
  </si>
  <si>
    <t>II</t>
  </si>
  <si>
    <t>IBVS 6234</t>
  </si>
  <si>
    <t>VSB-64</t>
  </si>
  <si>
    <t>V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</si>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</sst>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25" borderId="5" xfId="0" applyFont="1" applyFill="1" applyBorder="1">
      <alignment vertical="top"/>
    </xf>
    <xf numFmtId="0" fontId="17" fillId="0" borderId="5" xfId="0" applyFont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4" fillId="0" borderId="0" xfId="0" applyFont="1" applyAlignment="1"/>
    <xf numFmtId="0" fontId="34" fillId="0" borderId="0" xfId="0" applyFont="1" applyAlignment="1"/>
    <xf numFmtId="0" fontId="34" fillId="0" borderId="0" xfId="0" applyFont="1" applyBorder="1" applyAlignment="1">
      <alignment horizontal="center"/>
    </xf>
    <xf numFmtId="172" fontId="34" fillId="0" borderId="0" xfId="0" applyNumberFormat="1" applyFont="1" applyFill="1" applyBorder="1" applyAlignment="1" applyProtection="1">
      <alignment horizontal="left" vertical="top"/>
    </xf>
    <xf numFmtId="0" fontId="34" fillId="0" borderId="0" xfId="0" applyNumberFormat="1" applyFont="1" applyFill="1" applyBorder="1" applyAlignment="1" applyProtection="1">
      <alignment horizontal="left"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left" wrapText="1"/>
    </xf>
    <xf numFmtId="0" fontId="17" fillId="0" borderId="0" xfId="41" applyFont="1" applyAlignment="1">
      <alignment horizont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3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V1355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6-452D-9869-8E854D5850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6-452D-9869-8E854D5850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6-452D-9869-8E854D5850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2.0974999999452848E-2</c:v>
                </c:pt>
                <c:pt idx="2">
                  <c:v>1.8957000000227708E-2</c:v>
                </c:pt>
                <c:pt idx="3">
                  <c:v>-7.7729999975417741E-3</c:v>
                </c:pt>
                <c:pt idx="4">
                  <c:v>-9.7309999982826412E-3</c:v>
                </c:pt>
                <c:pt idx="5">
                  <c:v>-8.0369999996037222E-3</c:v>
                </c:pt>
                <c:pt idx="6">
                  <c:v>-1.9540000001143198E-2</c:v>
                </c:pt>
                <c:pt idx="7">
                  <c:v>-1.8402000001515262E-2</c:v>
                </c:pt>
                <c:pt idx="8">
                  <c:v>-2.5519000002532266E-2</c:v>
                </c:pt>
                <c:pt idx="9">
                  <c:v>-2.4461000000883359E-2</c:v>
                </c:pt>
                <c:pt idx="10">
                  <c:v>-2.7537999994819984E-2</c:v>
                </c:pt>
                <c:pt idx="11">
                  <c:v>-2.6012000002083369E-2</c:v>
                </c:pt>
                <c:pt idx="12">
                  <c:v>-2.4699000001419336E-2</c:v>
                </c:pt>
                <c:pt idx="13">
                  <c:v>-2.0815999996557366E-2</c:v>
                </c:pt>
                <c:pt idx="14">
                  <c:v>-2.2664000003715046E-2</c:v>
                </c:pt>
                <c:pt idx="15">
                  <c:v>-2.3273999991943128E-2</c:v>
                </c:pt>
                <c:pt idx="16">
                  <c:v>-5.4471000185003504E-2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6-452D-9869-8E854D5850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6-452D-9869-8E854D5850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6-452D-9869-8E854D5850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6-452D-9869-8E854D5850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2.9379087945884008E-2</c:v>
                </c:pt>
                <c:pt idx="1">
                  <c:v>2.3381210218705921E-2</c:v>
                </c:pt>
                <c:pt idx="2">
                  <c:v>2.3359257202188143E-2</c:v>
                </c:pt>
                <c:pt idx="3">
                  <c:v>-1.0965852195963056E-2</c:v>
                </c:pt>
                <c:pt idx="4">
                  <c:v>-1.4782540924839258E-2</c:v>
                </c:pt>
                <c:pt idx="5">
                  <c:v>-1.4998934944800195E-2</c:v>
                </c:pt>
                <c:pt idx="6">
                  <c:v>-1.9356608723578729E-2</c:v>
                </c:pt>
                <c:pt idx="7">
                  <c:v>-1.9475782241818083E-2</c:v>
                </c:pt>
                <c:pt idx="8">
                  <c:v>-2.2566453352999262E-2</c:v>
                </c:pt>
                <c:pt idx="9">
                  <c:v>-2.2858114858164004E-2</c:v>
                </c:pt>
                <c:pt idx="10">
                  <c:v>-2.2859682930772417E-2</c:v>
                </c:pt>
                <c:pt idx="11">
                  <c:v>-2.2956903432493993E-2</c:v>
                </c:pt>
                <c:pt idx="12">
                  <c:v>-2.6329827613189437E-2</c:v>
                </c:pt>
                <c:pt idx="13">
                  <c:v>-2.6394118590134352E-2</c:v>
                </c:pt>
                <c:pt idx="14">
                  <c:v>-2.6714005402250517E-2</c:v>
                </c:pt>
                <c:pt idx="15">
                  <c:v>-2.6917854841344152E-2</c:v>
                </c:pt>
                <c:pt idx="16">
                  <c:v>-4.2568787545910036E-2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6-452D-9869-8E854D58500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C6-452D-9869-8E854D58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23760"/>
        <c:axId val="1"/>
      </c:scatterChart>
      <c:valAx>
        <c:axId val="40952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2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4E461DB-5E4E-FBC8-405C-5BDFA9084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8" t="s">
        <v>42</v>
      </c>
      <c r="G1" s="31" t="s">
        <v>43</v>
      </c>
      <c r="H1" s="39"/>
      <c r="I1" s="32" t="s">
        <v>44</v>
      </c>
      <c r="J1" s="38" t="s">
        <v>42</v>
      </c>
      <c r="K1" s="33">
        <v>18.384979999999999</v>
      </c>
      <c r="L1" s="34">
        <v>24.441600000000001</v>
      </c>
      <c r="M1" s="35">
        <v>52729.1</v>
      </c>
      <c r="N1" s="35">
        <v>0.28927399999999998</v>
      </c>
      <c r="O1" s="32" t="s">
        <v>45</v>
      </c>
    </row>
    <row r="2" spans="1:15" x14ac:dyDescent="0.2">
      <c r="A2" t="s">
        <v>24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52729.1</v>
      </c>
      <c r="D4" s="28">
        <v>0.28927399999999998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8">
        <f>M1</f>
        <v>52729.1</v>
      </c>
      <c r="D7" s="29" t="s">
        <v>47</v>
      </c>
    </row>
    <row r="8" spans="1:15" x14ac:dyDescent="0.2">
      <c r="A8" t="s">
        <v>4</v>
      </c>
      <c r="C8" s="8">
        <f>N1</f>
        <v>0.28927399999999998</v>
      </c>
      <c r="D8" s="29" t="str">
        <f>D7</f>
        <v>GCVS</v>
      </c>
    </row>
    <row r="9" spans="1:15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INTERCEPT(INDIRECT($D$9):G992,INDIRECT($C$9):F992)</f>
        <v>2.9379087945884008E-2</v>
      </c>
      <c r="D11" s="3"/>
      <c r="E11" s="10"/>
    </row>
    <row r="12" spans="1:15" x14ac:dyDescent="0.2">
      <c r="A12" s="10" t="s">
        <v>17</v>
      </c>
      <c r="B12" s="10"/>
      <c r="C12" s="21">
        <f ca="1">SLOPE(INDIRECT($D$9):G992,INDIRECT($C$9):F992)</f>
        <v>-3.136145216825144E-6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59365.292266780525</v>
      </c>
      <c r="E15" s="14" t="s">
        <v>35</v>
      </c>
      <c r="F15" s="36">
        <v>1</v>
      </c>
    </row>
    <row r="16" spans="1:15" x14ac:dyDescent="0.2">
      <c r="A16" s="16" t="s">
        <v>5</v>
      </c>
      <c r="B16" s="10"/>
      <c r="C16" s="17">
        <f ca="1">+C8+C12</f>
        <v>0.28927086385478318</v>
      </c>
      <c r="E16" s="14" t="s">
        <v>31</v>
      </c>
      <c r="F16" s="37">
        <f ca="1">NOW()+15018.5+$C$5/24</f>
        <v>59960.751718865737</v>
      </c>
    </row>
    <row r="17" spans="1:18" ht="13.5" thickBot="1" x14ac:dyDescent="0.25">
      <c r="A17" s="14" t="s">
        <v>28</v>
      </c>
      <c r="B17" s="10"/>
      <c r="C17" s="10">
        <f>COUNT(C21:C2191)</f>
        <v>17</v>
      </c>
      <c r="E17" s="14" t="s">
        <v>36</v>
      </c>
      <c r="F17" s="15">
        <f ca="1">ROUND(2*(F16-$C$7)/$C$8,0)/2+F15</f>
        <v>25000.5</v>
      </c>
    </row>
    <row r="18" spans="1:18" ht="14.25" thickTop="1" thickBot="1" x14ac:dyDescent="0.25">
      <c r="A18" s="16" t="s">
        <v>6</v>
      </c>
      <c r="B18" s="10"/>
      <c r="C18" s="19">
        <f ca="1">+C15</f>
        <v>59365.292266780525</v>
      </c>
      <c r="D18" s="20">
        <f ca="1">+C16</f>
        <v>0.28927086385478318</v>
      </c>
      <c r="E18" s="14" t="s">
        <v>37</v>
      </c>
      <c r="F18" s="23">
        <f ca="1">ROUND(2*(F16-$C$15)/$C$16,0)/2+F15</f>
        <v>2059.5</v>
      </c>
    </row>
    <row r="19" spans="1:18" ht="13.5" thickTop="1" x14ac:dyDescent="0.2">
      <c r="E19" s="14" t="s">
        <v>32</v>
      </c>
      <c r="F19" s="18">
        <f ca="1">+$C$15+$C$16*F18-15018.5-$C$5/24</f>
        <v>44942.941444222786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 x14ac:dyDescent="0.2">
      <c r="A21" s="40" t="s">
        <v>47</v>
      </c>
      <c r="B21" s="40"/>
      <c r="C21" s="41">
        <v>52729.1</v>
      </c>
      <c r="D21" s="41" t="s">
        <v>14</v>
      </c>
      <c r="E21">
        <f>+(C21-C$7)/C$8</f>
        <v>0</v>
      </c>
      <c r="F21">
        <f t="shared" ref="F21:F36" si="0">ROUND(2*E21,0)/2</f>
        <v>0</v>
      </c>
      <c r="G21">
        <f>+C21-(C$7+F21*C$8)</f>
        <v>0</v>
      </c>
      <c r="I21">
        <f>+G21</f>
        <v>0</v>
      </c>
      <c r="O21">
        <f ca="1">+C$11+C$12*$F21</f>
        <v>2.9379087945884008E-2</v>
      </c>
      <c r="Q21" s="2">
        <f>+C21-15018.5</f>
        <v>37710.6</v>
      </c>
    </row>
    <row r="22" spans="1:18" x14ac:dyDescent="0.2">
      <c r="A22" s="42" t="s">
        <v>48</v>
      </c>
      <c r="B22" s="43" t="s">
        <v>49</v>
      </c>
      <c r="C22" s="42">
        <v>53282.357499999998</v>
      </c>
      <c r="D22" s="42">
        <v>4.0000000000000002E-4</v>
      </c>
      <c r="E22">
        <f>+(C22-C$7)/C$8</f>
        <v>1912.5725091090101</v>
      </c>
      <c r="F22">
        <f t="shared" si="0"/>
        <v>1912.5</v>
      </c>
      <c r="G22">
        <f>+C22-(C$7+F22*C$8)</f>
        <v>2.0974999999452848E-2</v>
      </c>
      <c r="K22">
        <f t="shared" ref="K22:K36" si="1">+G22</f>
        <v>2.0974999999452848E-2</v>
      </c>
      <c r="O22">
        <f ca="1">+C$11+C$12*$F22</f>
        <v>2.3381210218705921E-2</v>
      </c>
      <c r="Q22" s="2">
        <f>+C22-15018.5</f>
        <v>38263.857499999998</v>
      </c>
    </row>
    <row r="23" spans="1:18" x14ac:dyDescent="0.2">
      <c r="A23" s="42" t="s">
        <v>48</v>
      </c>
      <c r="B23" s="43" t="s">
        <v>49</v>
      </c>
      <c r="C23" s="42">
        <v>53284.380400000002</v>
      </c>
      <c r="D23" s="42">
        <v>5.9999999999999995E-4</v>
      </c>
      <c r="E23">
        <f>+(C23-C$7)/C$8</f>
        <v>1919.5655330240647</v>
      </c>
      <c r="F23">
        <f t="shared" si="0"/>
        <v>1919.5</v>
      </c>
      <c r="G23">
        <f>+C23-(C$7+F23*C$8)</f>
        <v>1.8957000000227708E-2</v>
      </c>
      <c r="K23">
        <f t="shared" si="1"/>
        <v>1.8957000000227708E-2</v>
      </c>
      <c r="O23">
        <f ca="1">+C$11+C$12*$F23</f>
        <v>2.3359257202188143E-2</v>
      </c>
      <c r="Q23" s="2">
        <f>+C23-15018.5</f>
        <v>38265.880400000002</v>
      </c>
    </row>
    <row r="24" spans="1:18" x14ac:dyDescent="0.2">
      <c r="A24" s="44" t="s">
        <v>50</v>
      </c>
      <c r="B24" s="45" t="s">
        <v>49</v>
      </c>
      <c r="C24" s="41">
        <v>56450.457600000002</v>
      </c>
      <c r="D24" s="44">
        <v>2.9999999999999997E-4</v>
      </c>
      <c r="E24">
        <f t="shared" ref="E24:E36" si="2">+(C24-C$7)/C$8</f>
        <v>12864.473129282283</v>
      </c>
      <c r="F24">
        <f t="shared" si="0"/>
        <v>12864.5</v>
      </c>
      <c r="G24">
        <f t="shared" ref="G24:G36" si="3">+C24-(C$7+F24*C$8)</f>
        <v>-7.7729999975417741E-3</v>
      </c>
      <c r="K24">
        <f t="shared" si="1"/>
        <v>-7.7729999975417741E-3</v>
      </c>
      <c r="O24">
        <f t="shared" ref="O24:O36" ca="1" si="4">+C$11+C$12*$F24</f>
        <v>-1.0965852195963056E-2</v>
      </c>
      <c r="Q24" s="2">
        <f t="shared" ref="Q24:Q36" si="5">+C24-15018.5</f>
        <v>41431.957600000002</v>
      </c>
    </row>
    <row r="25" spans="1:18" x14ac:dyDescent="0.2">
      <c r="A25" s="41" t="s">
        <v>52</v>
      </c>
      <c r="B25" s="46"/>
      <c r="C25" s="41">
        <v>56802.502099999998</v>
      </c>
      <c r="D25" s="41">
        <v>2.0000000000000001E-4</v>
      </c>
      <c r="E25">
        <f t="shared" si="2"/>
        <v>14081.46636061312</v>
      </c>
      <c r="F25">
        <f t="shared" si="0"/>
        <v>14081.5</v>
      </c>
      <c r="G25">
        <f t="shared" si="3"/>
        <v>-9.7309999982826412E-3</v>
      </c>
      <c r="K25">
        <f t="shared" si="1"/>
        <v>-9.7309999982826412E-3</v>
      </c>
      <c r="O25">
        <f t="shared" ca="1" si="4"/>
        <v>-1.4782540924839258E-2</v>
      </c>
      <c r="Q25" s="2">
        <f t="shared" si="5"/>
        <v>41784.002099999998</v>
      </c>
    </row>
    <row r="26" spans="1:18" x14ac:dyDescent="0.2">
      <c r="A26" s="44" t="s">
        <v>51</v>
      </c>
      <c r="B26" s="45" t="s">
        <v>49</v>
      </c>
      <c r="C26" s="44">
        <v>56822.4637</v>
      </c>
      <c r="D26" s="44">
        <v>1.03E-2</v>
      </c>
      <c r="E26">
        <f t="shared" si="2"/>
        <v>14150.47221665273</v>
      </c>
      <c r="F26">
        <f t="shared" si="0"/>
        <v>14150.5</v>
      </c>
      <c r="G26">
        <f t="shared" si="3"/>
        <v>-8.0369999996037222E-3</v>
      </c>
      <c r="K26">
        <f t="shared" si="1"/>
        <v>-8.0369999996037222E-3</v>
      </c>
      <c r="O26">
        <f t="shared" ca="1" si="4"/>
        <v>-1.4998934944800195E-2</v>
      </c>
      <c r="Q26" s="2">
        <f t="shared" si="5"/>
        <v>41803.9637</v>
      </c>
    </row>
    <row r="27" spans="1:18" x14ac:dyDescent="0.2">
      <c r="A27" s="47" t="s">
        <v>53</v>
      </c>
      <c r="B27" s="48" t="s">
        <v>54</v>
      </c>
      <c r="C27" s="49">
        <v>57224.398419999998</v>
      </c>
      <c r="D27" s="49">
        <v>8.0000000000000004E-4</v>
      </c>
      <c r="E27">
        <f t="shared" si="2"/>
        <v>15539.932451585692</v>
      </c>
      <c r="F27">
        <f t="shared" si="0"/>
        <v>15540</v>
      </c>
      <c r="G27">
        <f t="shared" si="3"/>
        <v>-1.9540000001143198E-2</v>
      </c>
      <c r="K27">
        <f t="shared" si="1"/>
        <v>-1.9540000001143198E-2</v>
      </c>
      <c r="O27">
        <f t="shared" ca="1" si="4"/>
        <v>-1.9356608723578729E-2</v>
      </c>
      <c r="Q27" s="2">
        <f t="shared" si="5"/>
        <v>42205.898419999998</v>
      </c>
    </row>
    <row r="28" spans="1:18" x14ac:dyDescent="0.2">
      <c r="A28" s="47" t="s">
        <v>53</v>
      </c>
      <c r="B28" s="48" t="s">
        <v>54</v>
      </c>
      <c r="C28" s="49">
        <v>57235.391969999997</v>
      </c>
      <c r="D28" s="49">
        <v>5.9999999999999995E-4</v>
      </c>
      <c r="E28">
        <f t="shared" si="2"/>
        <v>15577.936385572153</v>
      </c>
      <c r="F28">
        <f t="shared" si="0"/>
        <v>15578</v>
      </c>
      <c r="G28">
        <f t="shared" si="3"/>
        <v>-1.8402000001515262E-2</v>
      </c>
      <c r="K28">
        <f t="shared" si="1"/>
        <v>-1.8402000001515262E-2</v>
      </c>
      <c r="O28">
        <f t="shared" ca="1" si="4"/>
        <v>-1.9475782241818083E-2</v>
      </c>
      <c r="Q28" s="2">
        <f t="shared" si="5"/>
        <v>42216.891969999997</v>
      </c>
    </row>
    <row r="29" spans="1:18" x14ac:dyDescent="0.2">
      <c r="A29" s="47" t="s">
        <v>53</v>
      </c>
      <c r="B29" s="48" t="s">
        <v>49</v>
      </c>
      <c r="C29" s="49">
        <v>57520.464379999998</v>
      </c>
      <c r="D29" s="49">
        <v>2.9999999999999997E-4</v>
      </c>
      <c r="E29">
        <f t="shared" si="2"/>
        <v>16563.411782600579</v>
      </c>
      <c r="F29">
        <f t="shared" si="0"/>
        <v>16563.5</v>
      </c>
      <c r="G29">
        <f t="shared" si="3"/>
        <v>-2.5519000002532266E-2</v>
      </c>
      <c r="K29">
        <f t="shared" si="1"/>
        <v>-2.5519000002532266E-2</v>
      </c>
      <c r="O29">
        <f t="shared" ca="1" si="4"/>
        <v>-2.2566453352999262E-2</v>
      </c>
      <c r="Q29" s="2">
        <f t="shared" si="5"/>
        <v>42501.964379999998</v>
      </c>
    </row>
    <row r="30" spans="1:18" x14ac:dyDescent="0.2">
      <c r="A30" s="47" t="s">
        <v>53</v>
      </c>
      <c r="B30" s="48" t="s">
        <v>49</v>
      </c>
      <c r="C30" s="49">
        <v>57547.367919999997</v>
      </c>
      <c r="D30" s="49">
        <v>5.0000000000000001E-4</v>
      </c>
      <c r="E30">
        <f t="shared" si="2"/>
        <v>16656.41544003263</v>
      </c>
      <c r="F30">
        <f t="shared" si="0"/>
        <v>16656.5</v>
      </c>
      <c r="G30">
        <f t="shared" si="3"/>
        <v>-2.4461000000883359E-2</v>
      </c>
      <c r="K30">
        <f t="shared" si="1"/>
        <v>-2.4461000000883359E-2</v>
      </c>
      <c r="O30">
        <f t="shared" ca="1" si="4"/>
        <v>-2.2858114858164004E-2</v>
      </c>
      <c r="Q30" s="2">
        <f t="shared" si="5"/>
        <v>42528.867919999997</v>
      </c>
    </row>
    <row r="31" spans="1:18" x14ac:dyDescent="0.2">
      <c r="A31" s="47" t="s">
        <v>53</v>
      </c>
      <c r="B31" s="48" t="s">
        <v>54</v>
      </c>
      <c r="C31" s="49">
        <v>57547.509480000001</v>
      </c>
      <c r="D31" s="49">
        <v>1.1999999999999999E-3</v>
      </c>
      <c r="E31">
        <f t="shared" si="2"/>
        <v>16656.9048030587</v>
      </c>
      <c r="F31">
        <f t="shared" si="0"/>
        <v>16657</v>
      </c>
      <c r="G31">
        <f t="shared" si="3"/>
        <v>-2.7537999994819984E-2</v>
      </c>
      <c r="K31">
        <f t="shared" si="1"/>
        <v>-2.7537999994819984E-2</v>
      </c>
      <c r="O31">
        <f t="shared" ca="1" si="4"/>
        <v>-2.2859682930772417E-2</v>
      </c>
      <c r="Q31" s="2">
        <f t="shared" si="5"/>
        <v>42529.009480000001</v>
      </c>
    </row>
    <row r="32" spans="1:18" x14ac:dyDescent="0.2">
      <c r="A32" s="47" t="s">
        <v>53</v>
      </c>
      <c r="B32" s="48" t="s">
        <v>54</v>
      </c>
      <c r="C32" s="49">
        <v>57556.478499999997</v>
      </c>
      <c r="D32" s="49">
        <v>1.8E-3</v>
      </c>
      <c r="E32">
        <f t="shared" si="2"/>
        <v>16687.910078334033</v>
      </c>
      <c r="F32">
        <f t="shared" si="0"/>
        <v>16688</v>
      </c>
      <c r="G32">
        <f t="shared" si="3"/>
        <v>-2.6012000002083369E-2</v>
      </c>
      <c r="K32">
        <f t="shared" si="1"/>
        <v>-2.6012000002083369E-2</v>
      </c>
      <c r="O32">
        <f t="shared" ca="1" si="4"/>
        <v>-2.2956903432493993E-2</v>
      </c>
      <c r="Q32" s="2">
        <f t="shared" si="5"/>
        <v>42537.978499999997</v>
      </c>
    </row>
    <row r="33" spans="1:17" x14ac:dyDescent="0.2">
      <c r="A33" s="55" t="s">
        <v>0</v>
      </c>
      <c r="B33" s="57" t="s">
        <v>49</v>
      </c>
      <c r="C33" s="56">
        <v>57867.593999999997</v>
      </c>
      <c r="D33" s="56">
        <v>5.0000000000000001E-4</v>
      </c>
      <c r="E33">
        <f t="shared" si="2"/>
        <v>17763.414617283266</v>
      </c>
      <c r="F33">
        <f t="shared" si="0"/>
        <v>17763.5</v>
      </c>
      <c r="G33">
        <f t="shared" si="3"/>
        <v>-2.4699000001419336E-2</v>
      </c>
      <c r="K33">
        <f t="shared" si="1"/>
        <v>-2.4699000001419336E-2</v>
      </c>
      <c r="O33">
        <f t="shared" ca="1" si="4"/>
        <v>-2.6329827613189437E-2</v>
      </c>
      <c r="Q33" s="2">
        <f t="shared" si="5"/>
        <v>42849.093999999997</v>
      </c>
    </row>
    <row r="34" spans="1:17" x14ac:dyDescent="0.2">
      <c r="A34" s="55" t="s">
        <v>0</v>
      </c>
      <c r="B34" s="57" t="s">
        <v>49</v>
      </c>
      <c r="C34" s="56">
        <v>57873.527999999998</v>
      </c>
      <c r="D34" s="56">
        <v>4.0000000000000002E-4</v>
      </c>
      <c r="E34">
        <f t="shared" si="2"/>
        <v>17783.928040542876</v>
      </c>
      <c r="F34">
        <f t="shared" si="0"/>
        <v>17784</v>
      </c>
      <c r="G34">
        <f t="shared" si="3"/>
        <v>-2.0815999996557366E-2</v>
      </c>
      <c r="K34">
        <f t="shared" si="1"/>
        <v>-2.0815999996557366E-2</v>
      </c>
      <c r="O34">
        <f t="shared" ca="1" si="4"/>
        <v>-2.6394118590134352E-2</v>
      </c>
      <c r="Q34" s="2">
        <f t="shared" si="5"/>
        <v>42855.027999999998</v>
      </c>
    </row>
    <row r="35" spans="1:17" x14ac:dyDescent="0.2">
      <c r="A35" s="51" t="s">
        <v>56</v>
      </c>
      <c r="B35" s="52" t="s">
        <v>49</v>
      </c>
      <c r="C35" s="53">
        <v>57903.032099999997</v>
      </c>
      <c r="D35" s="54" t="s">
        <v>57</v>
      </c>
      <c r="E35">
        <f t="shared" si="2"/>
        <v>17885.921652136032</v>
      </c>
      <c r="F35">
        <f t="shared" si="0"/>
        <v>17886</v>
      </c>
      <c r="G35">
        <f t="shared" si="3"/>
        <v>-2.2664000003715046E-2</v>
      </c>
      <c r="K35">
        <f t="shared" si="1"/>
        <v>-2.2664000003715046E-2</v>
      </c>
      <c r="O35">
        <f t="shared" ca="1" si="4"/>
        <v>-2.6714005402250517E-2</v>
      </c>
      <c r="Q35" s="2">
        <f t="shared" si="5"/>
        <v>42884.532099999997</v>
      </c>
    </row>
    <row r="36" spans="1:17" x14ac:dyDescent="0.2">
      <c r="A36" s="50" t="s">
        <v>55</v>
      </c>
      <c r="C36" s="8">
        <v>57921.834300000002</v>
      </c>
      <c r="D36" s="8">
        <v>2.9999999999999997E-4</v>
      </c>
      <c r="E36">
        <f t="shared" si="2"/>
        <v>17950.919543408687</v>
      </c>
      <c r="F36">
        <f t="shared" si="0"/>
        <v>17951</v>
      </c>
      <c r="G36">
        <f t="shared" si="3"/>
        <v>-2.3273999991943128E-2</v>
      </c>
      <c r="K36">
        <f t="shared" si="1"/>
        <v>-2.3273999991943128E-2</v>
      </c>
      <c r="O36">
        <f t="shared" ca="1" si="4"/>
        <v>-2.6917854841344152E-2</v>
      </c>
      <c r="Q36" s="2">
        <f t="shared" si="5"/>
        <v>42903.334300000002</v>
      </c>
    </row>
    <row r="37" spans="1:17" x14ac:dyDescent="0.2">
      <c r="A37" s="58" t="s">
        <v>58</v>
      </c>
      <c r="B37" s="59" t="s">
        <v>49</v>
      </c>
      <c r="C37" s="60">
        <v>59365.424999999814</v>
      </c>
      <c r="D37" s="58">
        <v>1E-3</v>
      </c>
      <c r="E37">
        <f t="shared" ref="E37" si="6">+(C37-C$7)/C$8</f>
        <v>22941.31169755946</v>
      </c>
      <c r="F37">
        <f t="shared" ref="F37" si="7">ROUND(2*E37,0)/2</f>
        <v>22941.5</v>
      </c>
      <c r="G37">
        <f t="shared" ref="G37" si="8">+C37-(C$7+F37*C$8)</f>
        <v>-5.4471000185003504E-2</v>
      </c>
      <c r="K37">
        <f t="shared" ref="K37" si="9">+G37</f>
        <v>-5.4471000185003504E-2</v>
      </c>
      <c r="O37">
        <f t="shared" ref="O37" ca="1" si="10">+C$11+C$12*$F37</f>
        <v>-4.2568787545910036E-2</v>
      </c>
      <c r="Q37" s="2">
        <f t="shared" ref="Q37" si="11">+C37-15018.5</f>
        <v>44346.924999999814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325" r:id="rId1" display="http://vsolj.cetus-net.org/bulletin.html"/>
    <hyperlink ref="H64318" r:id="rId2" display="https://www.aavso.org/ejaavso"/>
    <hyperlink ref="AP469" r:id="rId3" display="http://cdsbib.u-strasbg.fr/cgi-bin/cdsbib?1990RMxAA..21..381G"/>
    <hyperlink ref="AP473" r:id="rId4" display="http://cdsbib.u-strasbg.fr/cgi-bin/cdsbib?1990RMxAA..21..381G"/>
    <hyperlink ref="AP472" r:id="rId5" display="http://cdsbib.u-strasbg.fr/cgi-bin/cdsbib?1990RMxAA..21..381G"/>
    <hyperlink ref="AP453" r:id="rId6" display="http://cdsbib.u-strasbg.fr/cgi-bin/cdsbib?1990RMxAA..21..381G"/>
    <hyperlink ref="I64325" r:id="rId7" display="http://vsolj.cetus-net.org/bulletin.html"/>
    <hyperlink ref="AQ609" r:id="rId8" display="http://cdsbib.u-strasbg.fr/cgi-bin/cdsbib?1990RMxAA..21..381G"/>
    <hyperlink ref="AQ55375" r:id="rId9" display="http://cdsbib.u-strasbg.fr/cgi-bin/cdsbib?1990RMxAA..21..381G"/>
    <hyperlink ref="AQ610" r:id="rId10" display="http://cdsbib.u-strasbg.fr/cgi-bin/cdsbib?1990RMxAA..21..381G"/>
    <hyperlink ref="H64322" r:id="rId11" display="https://www.aavso.org/ejaavso"/>
    <hyperlink ref="H1495" r:id="rId12" display="http://vsolj.cetus-net.org/bulletin.html"/>
    <hyperlink ref="AP2739" r:id="rId13" display="http://cdsbib.u-strasbg.fr/cgi-bin/cdsbib?1990RMxAA..21..381G"/>
    <hyperlink ref="AP2742" r:id="rId14" display="http://cdsbib.u-strasbg.fr/cgi-bin/cdsbib?1990RMxAA..21..381G"/>
    <hyperlink ref="AP2740" r:id="rId15" display="http://cdsbib.u-strasbg.fr/cgi-bin/cdsbib?1990RMxAA..21..381G"/>
    <hyperlink ref="AP2724" r:id="rId16" display="http://cdsbib.u-strasbg.fr/cgi-bin/cdsbib?1990RMxAA..21..381G"/>
    <hyperlink ref="I1495" r:id="rId17" display="http://vsolj.cetus-net.org/bulletin.html"/>
    <hyperlink ref="AQ2953" r:id="rId18" display="http://cdsbib.u-strasbg.fr/cgi-bin/cdsbib?1990RMxAA..21..381G"/>
    <hyperlink ref="AQ65190" r:id="rId19" display="http://cdsbib.u-strasbg.fr/cgi-bin/cdsbib?1990RMxAA..21..381G"/>
    <hyperlink ref="AQ295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2023-01-16T05:02:28Z</dcterms:modified>
</cp:coreProperties>
</file>