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F924C3C-FFD1-484B-ACB6-DE81231287B3}" xr6:coauthVersionLast="47" xr6:coauthVersionMax="47" xr10:uidLastSave="{00000000-0000-0000-0000-000000000000}"/>
  <bookViews>
    <workbookView xWindow="13755" yWindow="79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5" i="1"/>
  <c r="F25" i="1"/>
  <c r="G25" i="1"/>
  <c r="K25" i="1"/>
  <c r="Q25" i="1"/>
  <c r="E24" i="1"/>
  <c r="F24" i="1"/>
  <c r="G24" i="1"/>
  <c r="K24" i="1"/>
  <c r="C9" i="1"/>
  <c r="D9" i="1"/>
  <c r="C21" i="1"/>
  <c r="E21" i="1"/>
  <c r="F21" i="1"/>
  <c r="E22" i="1"/>
  <c r="F22" i="1"/>
  <c r="G22" i="1"/>
  <c r="K22" i="1"/>
  <c r="E23" i="1"/>
  <c r="F23" i="1"/>
  <c r="G23" i="1"/>
  <c r="K23" i="1"/>
  <c r="Q24" i="1"/>
  <c r="Q22" i="1"/>
  <c r="Q23" i="1"/>
  <c r="A21" i="1"/>
  <c r="F16" i="1"/>
  <c r="C17" i="1"/>
  <c r="Q21" i="1"/>
  <c r="G21" i="1"/>
  <c r="I21" i="1"/>
  <c r="C11" i="1"/>
  <c r="C12" i="1"/>
  <c r="O26" i="1" l="1"/>
  <c r="S26" i="1" s="1"/>
  <c r="C16" i="1"/>
  <c r="D18" i="1" s="1"/>
  <c r="O23" i="1"/>
  <c r="S23" i="1" s="1"/>
  <c r="C15" i="1"/>
  <c r="O22" i="1"/>
  <c r="S22" i="1" s="1"/>
  <c r="O21" i="1"/>
  <c r="S21" i="1" s="1"/>
  <c r="O25" i="1"/>
  <c r="S25" i="1" s="1"/>
  <c r="O24" i="1"/>
  <c r="S24" i="1" s="1"/>
  <c r="F17" i="1"/>
  <c r="F18" i="1" l="1"/>
  <c r="F19" i="1" s="1"/>
  <c r="S19" i="1"/>
  <c r="C18" i="1"/>
</calcChain>
</file>

<file path=xl/sharedStrings.xml><?xml version="1.0" encoding="utf-8"?>
<sst xmlns="http://schemas.openxmlformats.org/spreadsheetml/2006/main" count="63" uniqueCount="57">
  <si>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</si>
  <si>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</si>
  <si>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</si>
  <si>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</si>
  <si>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</si>
  <si>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</si>
  <si>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</si>
  <si>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</si>
  <si>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</si>
  <si>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</si>
  <si>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</si>
  <si>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</si>
  <si>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</si>
  <si>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</si>
  <si>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</si>
  <si>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</si>
  <si>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</si>
  <si>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</si>
  <si>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</si>
  <si>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</si>
  <si>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</si>
  <si>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</si>
  <si>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</si>
  <si>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</si>
  <si>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</si>
  <si>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</si>
  <si>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</si>
  <si>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</si>
  <si>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</si>
  <si>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</si>
  <si>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</si>
  <si>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</si>
  <si>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</si>
  <si>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</si>
  <si>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</si>
  <si>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</si>
  <si>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</si>
  <si>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</si>
  <si>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</si>
  <si>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G1539-0326</t>
  </si>
  <si>
    <t>G1539-0326_Her.xls</t>
  </si>
  <si>
    <t>EW</t>
  </si>
  <si>
    <t>Her</t>
  </si>
  <si>
    <t>VSX</t>
  </si>
  <si>
    <t>IBVS 5894</t>
  </si>
  <si>
    <t>I</t>
  </si>
  <si>
    <t>IBVS 5992</t>
  </si>
  <si>
    <t>IBVS 6029</t>
  </si>
  <si>
    <t>II</t>
  </si>
  <si>
    <t>VSB 067</t>
  </si>
  <si>
    <t>V</t>
  </si>
  <si>
    <t>pg</t>
  </si>
  <si>
    <t>vis</t>
  </si>
  <si>
    <t>PE</t>
  </si>
  <si>
    <t>CCD</t>
  </si>
  <si>
    <t>V1397 Her / GSC 1539-0326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</si>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</sst>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72" fontId="17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V1397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3005</c:v>
                </c:pt>
                <c:pt idx="2">
                  <c:v>4867</c:v>
                </c:pt>
                <c:pt idx="3">
                  <c:v>5728.5</c:v>
                </c:pt>
                <c:pt idx="4">
                  <c:v>12359.5</c:v>
                </c:pt>
                <c:pt idx="5">
                  <c:v>14313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F5-472F-AB51-6B537096BDB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3005</c:v>
                </c:pt>
                <c:pt idx="2">
                  <c:v>4867</c:v>
                </c:pt>
                <c:pt idx="3">
                  <c:v>5728.5</c:v>
                </c:pt>
                <c:pt idx="4">
                  <c:v>12359.5</c:v>
                </c:pt>
                <c:pt idx="5">
                  <c:v>14313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F5-472F-AB51-6B537096BDB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3005</c:v>
                </c:pt>
                <c:pt idx="2">
                  <c:v>4867</c:v>
                </c:pt>
                <c:pt idx="3">
                  <c:v>5728.5</c:v>
                </c:pt>
                <c:pt idx="4">
                  <c:v>12359.5</c:v>
                </c:pt>
                <c:pt idx="5">
                  <c:v>14313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F5-472F-AB51-6B537096BDB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3005</c:v>
                </c:pt>
                <c:pt idx="2">
                  <c:v>4867</c:v>
                </c:pt>
                <c:pt idx="3">
                  <c:v>5728.5</c:v>
                </c:pt>
                <c:pt idx="4">
                  <c:v>12359.5</c:v>
                </c:pt>
                <c:pt idx="5">
                  <c:v>14313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6.9750000329804607E-3</c:v>
                </c:pt>
                <c:pt idx="2">
                  <c:v>1.0185000035562553E-2</c:v>
                </c:pt>
                <c:pt idx="3">
                  <c:v>1.366750003217021E-2</c:v>
                </c:pt>
                <c:pt idx="4">
                  <c:v>3.8572500030568335E-2</c:v>
                </c:pt>
                <c:pt idx="5">
                  <c:v>4.8215000031632371E-2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F5-472F-AB51-6B537096BDB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3005</c:v>
                </c:pt>
                <c:pt idx="2">
                  <c:v>4867</c:v>
                </c:pt>
                <c:pt idx="3">
                  <c:v>5728.5</c:v>
                </c:pt>
                <c:pt idx="4">
                  <c:v>12359.5</c:v>
                </c:pt>
                <c:pt idx="5">
                  <c:v>14313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F5-472F-AB51-6B537096BDB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3005</c:v>
                </c:pt>
                <c:pt idx="2">
                  <c:v>4867</c:v>
                </c:pt>
                <c:pt idx="3">
                  <c:v>5728.5</c:v>
                </c:pt>
                <c:pt idx="4">
                  <c:v>12359.5</c:v>
                </c:pt>
                <c:pt idx="5">
                  <c:v>14313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F5-472F-AB51-6B537096BDB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0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3005</c:v>
                </c:pt>
                <c:pt idx="2">
                  <c:v>4867</c:v>
                </c:pt>
                <c:pt idx="3">
                  <c:v>5728.5</c:v>
                </c:pt>
                <c:pt idx="4">
                  <c:v>12359.5</c:v>
                </c:pt>
                <c:pt idx="5">
                  <c:v>14313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F5-472F-AB51-6B537096BDB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3005</c:v>
                </c:pt>
                <c:pt idx="2">
                  <c:v>4867</c:v>
                </c:pt>
                <c:pt idx="3">
                  <c:v>5728.5</c:v>
                </c:pt>
                <c:pt idx="4">
                  <c:v>12359.5</c:v>
                </c:pt>
                <c:pt idx="5">
                  <c:v>14313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-3.5077211109941046E-3</c:v>
                </c:pt>
                <c:pt idx="1">
                  <c:v>6.8385974428951026E-3</c:v>
                </c:pt>
                <c:pt idx="2">
                  <c:v>1.3249527608399828E-2</c:v>
                </c:pt>
                <c:pt idx="3">
                  <c:v>1.6215701796145437E-2</c:v>
                </c:pt>
                <c:pt idx="4">
                  <c:v>3.9046463303912274E-2</c:v>
                </c:pt>
                <c:pt idx="5">
                  <c:v>4.5772431122555385E-2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F5-472F-AB51-6B537096BDB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3005</c:v>
                </c:pt>
                <c:pt idx="2">
                  <c:v>4867</c:v>
                </c:pt>
                <c:pt idx="3">
                  <c:v>5728.5</c:v>
                </c:pt>
                <c:pt idx="4">
                  <c:v>12359.5</c:v>
                </c:pt>
                <c:pt idx="5">
                  <c:v>14313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AF5-472F-AB51-6B537096B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880208"/>
        <c:axId val="1"/>
      </c:scatterChart>
      <c:valAx>
        <c:axId val="837880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880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E3C3359-CA96-4DA6-0295-54F43C7DB0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85546875" customWidth="1"/>
    <col min="6" max="6" width="19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55</v>
      </c>
      <c r="E1" t="s">
        <v>40</v>
      </c>
    </row>
    <row r="2" spans="1:6" x14ac:dyDescent="0.2">
      <c r="A2" t="s">
        <v>23</v>
      </c>
      <c r="B2" t="s">
        <v>41</v>
      </c>
      <c r="C2" s="30" t="s">
        <v>38</v>
      </c>
      <c r="D2" s="3" t="s">
        <v>42</v>
      </c>
      <c r="E2" s="31" t="s">
        <v>39</v>
      </c>
      <c r="F2" t="e">
        <v>#N/A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6" x14ac:dyDescent="0.2">
      <c r="A6" s="5" t="s">
        <v>1</v>
      </c>
    </row>
    <row r="7" spans="1:6" x14ac:dyDescent="0.2">
      <c r="A7" t="s">
        <v>2</v>
      </c>
      <c r="C7" s="8">
        <v>53833.638999999966</v>
      </c>
      <c r="D7" s="29" t="s">
        <v>43</v>
      </c>
    </row>
    <row r="8" spans="1:6" x14ac:dyDescent="0.2">
      <c r="A8" t="s">
        <v>3</v>
      </c>
      <c r="C8" s="8">
        <v>0.38774500000000001</v>
      </c>
      <c r="D8" s="29" t="s">
        <v>43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-3.5077211109941046E-3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3.4430344605288543E-6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59383.478957431085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0.38774844303446054</v>
      </c>
      <c r="E16" s="14" t="s">
        <v>30</v>
      </c>
      <c r="F16" s="15">
        <f ca="1">NOW()+15018.5+$C$5/24</f>
        <v>59960.752565277777</v>
      </c>
    </row>
    <row r="17" spans="1:19" ht="13.5" thickBot="1" x14ac:dyDescent="0.25">
      <c r="A17" s="14" t="s">
        <v>27</v>
      </c>
      <c r="B17" s="10"/>
      <c r="C17" s="10">
        <f>COUNT(C21:C2191)</f>
        <v>6</v>
      </c>
      <c r="E17" s="14" t="s">
        <v>35</v>
      </c>
      <c r="F17" s="15">
        <f ca="1">ROUND(2*(F16-$C$7)/$C$8,0)/2+F15</f>
        <v>15803</v>
      </c>
    </row>
    <row r="18" spans="1:19" ht="14.25" thickTop="1" thickBot="1" x14ac:dyDescent="0.25">
      <c r="A18" s="16" t="s">
        <v>5</v>
      </c>
      <c r="B18" s="10"/>
      <c r="C18" s="19">
        <f ca="1">+C15</f>
        <v>59383.478957431085</v>
      </c>
      <c r="D18" s="20">
        <f ca="1">+C16</f>
        <v>0.38774844303446054</v>
      </c>
      <c r="E18" s="14" t="s">
        <v>36</v>
      </c>
      <c r="F18" s="23">
        <f ca="1">ROUND(2*(F16-$C$15)/$C$16,0)/2+F15</f>
        <v>1490</v>
      </c>
    </row>
    <row r="19" spans="1:19" ht="13.5" thickTop="1" x14ac:dyDescent="0.2">
      <c r="E19" s="14" t="s">
        <v>31</v>
      </c>
      <c r="F19" s="18">
        <f ca="1">+$C$15+$C$16*F18-15018.5-$C$5/24</f>
        <v>44943.119970885768</v>
      </c>
      <c r="S19">
        <f ca="1">SQRT(SUM(S21:S50)/(COUNT(S21:S50)-1))</f>
        <v>2.622905205826948E-3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51</v>
      </c>
      <c r="I20" s="7" t="s">
        <v>52</v>
      </c>
      <c r="J20" s="7" t="s">
        <v>53</v>
      </c>
      <c r="K20" s="7" t="s">
        <v>54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9" x14ac:dyDescent="0.2">
      <c r="A21" t="str">
        <f>D7</f>
        <v>VSX</v>
      </c>
      <c r="C21" s="8">
        <f>C$7</f>
        <v>53833.638999999966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-3.5077211109941046E-3</v>
      </c>
      <c r="Q21" s="2">
        <f>+C21-15018.5</f>
        <v>38815.138999999966</v>
      </c>
      <c r="S21">
        <f ca="1">+(O21-G21)^2</f>
        <v>1.2304107392513716E-5</v>
      </c>
    </row>
    <row r="22" spans="1:19" x14ac:dyDescent="0.2">
      <c r="A22" s="32" t="s">
        <v>44</v>
      </c>
      <c r="B22" s="33" t="s">
        <v>45</v>
      </c>
      <c r="C22" s="32">
        <v>54998.8197</v>
      </c>
      <c r="D22" s="32">
        <v>6.9999999999999999E-4</v>
      </c>
      <c r="E22">
        <f>+(C22-C$7)/C$8</f>
        <v>3005.0179886266324</v>
      </c>
      <c r="F22">
        <f>ROUND(2*E22,0)/2</f>
        <v>3005</v>
      </c>
      <c r="G22">
        <f>+C22-(C$7+F22*C$8)</f>
        <v>6.9750000329804607E-3</v>
      </c>
      <c r="K22">
        <f>+G22</f>
        <v>6.9750000329804607E-3</v>
      </c>
      <c r="O22">
        <f ca="1">+C$11+C$12*$F22</f>
        <v>6.8385974428951026E-3</v>
      </c>
      <c r="Q22" s="2">
        <f>+C22-15018.5</f>
        <v>39980.3197</v>
      </c>
      <c r="S22">
        <f ca="1">+(O22-G22)^2</f>
        <v>1.8605666581994221E-8</v>
      </c>
    </row>
    <row r="23" spans="1:19" x14ac:dyDescent="0.2">
      <c r="A23" s="32" t="s">
        <v>46</v>
      </c>
      <c r="B23" s="33" t="s">
        <v>45</v>
      </c>
      <c r="C23" s="32">
        <v>55720.804100000001</v>
      </c>
      <c r="D23" s="32">
        <v>2.9999999999999997E-4</v>
      </c>
      <c r="E23">
        <f>+(C23-C$7)/C$8</f>
        <v>4867.026267263368</v>
      </c>
      <c r="F23">
        <f>ROUND(2*E23,0)/2</f>
        <v>4867</v>
      </c>
      <c r="G23">
        <f>+C23-(C$7+F23*C$8)</f>
        <v>1.0185000035562553E-2</v>
      </c>
      <c r="K23">
        <f>+G23</f>
        <v>1.0185000035562553E-2</v>
      </c>
      <c r="O23">
        <f ca="1">+C$11+C$12*$F23</f>
        <v>1.3249527608399828E-2</v>
      </c>
      <c r="Q23" s="2">
        <f>+C23-15018.5</f>
        <v>40702.304100000001</v>
      </c>
      <c r="S23">
        <f ca="1">+(O23-G23)^2</f>
        <v>9.3913292446799209E-6</v>
      </c>
    </row>
    <row r="24" spans="1:19" x14ac:dyDescent="0.2">
      <c r="A24" s="34" t="s">
        <v>47</v>
      </c>
      <c r="B24" s="35" t="s">
        <v>48</v>
      </c>
      <c r="C24" s="34">
        <v>56054.849900000001</v>
      </c>
      <c r="D24" s="34">
        <v>5.0000000000000001E-4</v>
      </c>
      <c r="E24">
        <f>+(C24-C$7)/C$8</f>
        <v>5728.5352486815682</v>
      </c>
      <c r="F24">
        <f>ROUND(2*E24,0)/2</f>
        <v>5728.5</v>
      </c>
      <c r="G24">
        <f>+C24-(C$7+F24*C$8)</f>
        <v>1.366750003217021E-2</v>
      </c>
      <c r="K24">
        <f>+G24</f>
        <v>1.366750003217021E-2</v>
      </c>
      <c r="O24">
        <f ca="1">+C$11+C$12*$F24</f>
        <v>1.6215701796145437E-2</v>
      </c>
      <c r="Q24" s="2">
        <f>+C24-15018.5</f>
        <v>41036.349900000001</v>
      </c>
      <c r="S24">
        <f ca="1">+(O24-G24)^2</f>
        <v>6.4933322299264576E-6</v>
      </c>
    </row>
    <row r="25" spans="1:19" x14ac:dyDescent="0.2">
      <c r="A25" s="36" t="s">
        <v>49</v>
      </c>
      <c r="B25" s="37" t="s">
        <v>48</v>
      </c>
      <c r="C25" s="38">
        <v>58626.011899999998</v>
      </c>
      <c r="D25" s="38" t="s">
        <v>50</v>
      </c>
      <c r="E25">
        <f>+(C25-C$7)/C$8</f>
        <v>12359.59947903914</v>
      </c>
      <c r="F25">
        <f>ROUND(2*E25,0)/2</f>
        <v>12359.5</v>
      </c>
      <c r="G25">
        <f>+C25-(C$7+F25*C$8)</f>
        <v>3.8572500030568335E-2</v>
      </c>
      <c r="K25">
        <f>+G25</f>
        <v>3.8572500030568335E-2</v>
      </c>
      <c r="O25">
        <f ca="1">+C$11+C$12*$F25</f>
        <v>3.9046463303912274E-2</v>
      </c>
      <c r="Q25" s="2">
        <f>+C25-15018.5</f>
        <v>43607.511899999998</v>
      </c>
      <c r="S25">
        <f ca="1">+(O25-G25)^2</f>
        <v>2.2464118447890108E-7</v>
      </c>
    </row>
    <row r="26" spans="1:19" x14ac:dyDescent="0.2">
      <c r="A26" s="39" t="s">
        <v>56</v>
      </c>
      <c r="B26" s="40" t="s">
        <v>45</v>
      </c>
      <c r="C26" s="41">
        <v>59383.481399999997</v>
      </c>
      <c r="D26" s="39">
        <v>1.2999999999999999E-3</v>
      </c>
      <c r="E26">
        <f>+(C26-C$7)/C$8</f>
        <v>14313.124347187018</v>
      </c>
      <c r="F26">
        <f>ROUND(2*E26,0)/2</f>
        <v>14313</v>
      </c>
      <c r="G26">
        <f>+C26-(C$7+F26*C$8)</f>
        <v>4.8215000031632371E-2</v>
      </c>
      <c r="K26">
        <f>+G26</f>
        <v>4.8215000031632371E-2</v>
      </c>
      <c r="O26">
        <f ca="1">+C$11+C$12*$F26</f>
        <v>4.5772431122555385E-2</v>
      </c>
      <c r="Q26" s="2">
        <f>+C26-15018.5</f>
        <v>44364.981399999997</v>
      </c>
      <c r="S26">
        <f ca="1">+(O26-G26)^2</f>
        <v>5.9661428755895393E-6</v>
      </c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5:D25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2023-01-16T05:03:41Z</dcterms:modified>
</cp:coreProperties>
</file>