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AE38FA5-7816-428D-9367-4E4A44FF5999}" xr6:coauthVersionLast="47" xr6:coauthVersionMax="47" xr10:uidLastSave="{00000000-0000-0000-0000-000000000000}"/>
  <bookViews>
    <workbookView xWindow="14430" yWindow="0" windowWidth="13995" windowHeight="1431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I24" i="1" s="1"/>
  <c r="Q24" i="1"/>
  <c r="E25" i="1"/>
  <c r="F25" i="1" s="1"/>
  <c r="G25" i="1" s="1"/>
  <c r="I25" i="1" s="1"/>
  <c r="Q25" i="1"/>
  <c r="E22" i="1"/>
  <c r="F22" i="1"/>
  <c r="G22" i="1"/>
  <c r="I22" i="1"/>
  <c r="E23" i="1"/>
  <c r="F23" i="1"/>
  <c r="G23" i="1"/>
  <c r="I23" i="1"/>
  <c r="C21" i="1"/>
  <c r="E21" i="1"/>
  <c r="F21" i="1"/>
  <c r="Q22" i="1"/>
  <c r="Q23" i="1"/>
  <c r="F11" i="1"/>
  <c r="A21" i="1"/>
  <c r="H20" i="1"/>
  <c r="G11" i="1"/>
  <c r="E14" i="1"/>
  <c r="E15" i="1" s="1"/>
  <c r="Q21" i="1"/>
  <c r="C17" i="1"/>
  <c r="G21" i="1"/>
  <c r="H21" i="1"/>
  <c r="C12" i="1"/>
  <c r="C16" i="1" l="1"/>
  <c r="D18" i="1" s="1"/>
  <c r="C11" i="1"/>
  <c r="O25" i="1" l="1"/>
  <c r="S25" i="1" s="1"/>
  <c r="O24" i="1"/>
  <c r="S24" i="1" s="1"/>
  <c r="O21" i="1"/>
  <c r="S21" i="1" s="1"/>
  <c r="O22" i="1"/>
  <c r="S22" i="1" s="1"/>
  <c r="C15" i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<sst xmlns="http://schemas.openxmlformats.org/spreadsheetml/2006/main" count="60" uniqueCount="53">
  <si>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</si>
  <si>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</si>
  <si>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</si>
  <si>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</si>
  <si>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</si>
  <si>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</si>
  <si>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</si>
  <si>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</si>
  <si>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</si>
  <si>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</si>
  <si>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</si>
  <si>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</si>
  <si>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</si>
  <si>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</si>
  <si>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</si>
  <si>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</si>
  <si>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</si>
  <si>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</si>
  <si>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</si>
  <si>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</si>
  <si>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</si>
  <si>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</si>
  <si>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</si>
  <si>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</si>
  <si>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</si>
  <si>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</si>
  <si>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</si>
  <si>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</si>
  <si>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</si>
  <si>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</si>
  <si>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</si>
  <si>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</si>
  <si>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</si>
  <si>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</si>
  <si>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</si>
  <si>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</si>
  <si>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</si>
  <si>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</si>
  <si>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</si>
  <si>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</si>
  <si>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</si>
  <si>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</si>
  <si>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</si>
  <si>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G0394-1770</t>
  </si>
  <si>
    <t>IBVS 5992</t>
  </si>
  <si>
    <t>I</t>
  </si>
  <si>
    <t>IBVS 6029</t>
  </si>
  <si>
    <t>G0394-1770_Her.xls</t>
  </si>
  <si>
    <t>EC</t>
  </si>
  <si>
    <t>Her</t>
  </si>
  <si>
    <t>VSX</t>
  </si>
  <si>
    <t>VSB, 108</t>
  </si>
  <si>
    <t>V1470 HerGSC 0394-1770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</si>
</sst>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72" fontId="16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V1470 HerGSC 0394-1770 -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7-4B18-944C-59C1BEBC66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-3.9370999904349446E-2</c:v>
                </c:pt>
                <c:pt idx="2">
                  <c:v>-4.3320999902789481E-2</c:v>
                </c:pt>
                <c:pt idx="3">
                  <c:v>8.9658000157214701E-2</c:v>
                </c:pt>
                <c:pt idx="4">
                  <c:v>9.0057999943383038E-2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7-4B18-944C-59C1BEBC66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17-4B18-944C-59C1BEBC66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17-4B18-944C-59C1BEBC66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17-4B18-944C-59C1BEBC66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17-4B18-944C-59C1BEBC66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17-4B18-944C-59C1BEBC66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-4.9484005922774243E-2</c:v>
                </c:pt>
                <c:pt idx="1">
                  <c:v>3.2296438204067815E-3</c:v>
                </c:pt>
                <c:pt idx="2">
                  <c:v>8.6016110908810409E-3</c:v>
                </c:pt>
                <c:pt idx="3">
                  <c:v>6.7338375652472596E-2</c:v>
                </c:pt>
                <c:pt idx="4">
                  <c:v>6.7338375652472596E-2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17-4B18-944C-59C1BEBC661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17-4B18-944C-59C1BEBC6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07064"/>
        <c:axId val="1"/>
      </c:scatterChart>
      <c:valAx>
        <c:axId val="558507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07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A34BD9-C1A7-074B-A073-E1CAB78D2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33" sqref="E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52</v>
      </c>
      <c r="E1" t="s">
        <v>47</v>
      </c>
    </row>
    <row r="2" spans="1:7" x14ac:dyDescent="0.2">
      <c r="A2" t="s">
        <v>24</v>
      </c>
      <c r="B2" t="s">
        <v>48</v>
      </c>
      <c r="C2" s="30" t="s">
        <v>42</v>
      </c>
      <c r="D2" s="2" t="s">
        <v>49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52383.899999999907</v>
      </c>
      <c r="D7" s="29" t="s">
        <v>50</v>
      </c>
    </row>
    <row r="8" spans="1:7" x14ac:dyDescent="0.2">
      <c r="A8" t="s">
        <v>3</v>
      </c>
      <c r="C8" s="7">
        <v>0.41096199999999999</v>
      </c>
      <c r="D8" s="29" t="s">
        <v>50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-4.9484005922774243E-2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6.5114754793627359E-6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60177.792479976852</v>
      </c>
    </row>
    <row r="15" spans="1:7" x14ac:dyDescent="0.2">
      <c r="A15" s="11" t="s">
        <v>17</v>
      </c>
      <c r="B15" s="9"/>
      <c r="C15" s="12">
        <f ca="1">(C7+C11)+(C8+C12)*INT(MAX(F21:F3533))</f>
        <v>59757.036580375556</v>
      </c>
      <c r="D15" s="13" t="s">
        <v>39</v>
      </c>
      <c r="E15" s="14">
        <f ca="1">ROUND(2*(E14-$C$7)/$C$8,0)/2+E13</f>
        <v>18966</v>
      </c>
    </row>
    <row r="16" spans="1:7" x14ac:dyDescent="0.2">
      <c r="A16" s="15" t="s">
        <v>4</v>
      </c>
      <c r="B16" s="9"/>
      <c r="C16" s="16">
        <f ca="1">+C8+C12</f>
        <v>0.41096851147547936</v>
      </c>
      <c r="D16" s="13" t="s">
        <v>40</v>
      </c>
      <c r="E16" s="23">
        <f ca="1">ROUND(2*(E14-$C$15)/$C$16,0)/2+E13</f>
        <v>1025</v>
      </c>
    </row>
    <row r="17" spans="1:19" ht="13.5" thickBot="1" x14ac:dyDescent="0.25">
      <c r="A17" s="13" t="s">
        <v>30</v>
      </c>
      <c r="B17" s="9"/>
      <c r="C17" s="9">
        <f>COUNT(C21:C2191)</f>
        <v>5</v>
      </c>
      <c r="D17" s="13" t="s">
        <v>34</v>
      </c>
      <c r="E17" s="17">
        <f ca="1">+$C$15+$C$16*E16-15018.5-$C$9/24</f>
        <v>45160.175137971259</v>
      </c>
    </row>
    <row r="18" spans="1:19" ht="14.25" thickTop="1" thickBot="1" x14ac:dyDescent="0.25">
      <c r="A18" s="15" t="s">
        <v>5</v>
      </c>
      <c r="B18" s="9"/>
      <c r="C18" s="18">
        <f ca="1">+C15</f>
        <v>59757.036580375556</v>
      </c>
      <c r="D18" s="19">
        <f ca="1">+C16</f>
        <v>0.41096851147547936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4.4648029593369561E-2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52383.899999999907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-4.9484005922774243E-2</v>
      </c>
      <c r="Q21" s="1">
        <f>+C21-15018.5</f>
        <v>37365.399999999907</v>
      </c>
      <c r="S21">
        <f ca="1">+(O21-G21)^2</f>
        <v>2.4486668421651566E-3</v>
      </c>
    </row>
    <row r="22" spans="1:19" x14ac:dyDescent="0.2">
      <c r="A22" s="32" t="s">
        <v>44</v>
      </c>
      <c r="B22" s="33" t="s">
        <v>45</v>
      </c>
      <c r="C22" s="32">
        <v>55710.803500000002</v>
      </c>
      <c r="D22" s="32">
        <v>5.9999999999999995E-4</v>
      </c>
      <c r="E22">
        <f>+(C22-C$7)/C$8</f>
        <v>8095.404197955273</v>
      </c>
      <c r="F22">
        <f>ROUND(2*E22,0)/2</f>
        <v>8095.5</v>
      </c>
      <c r="G22">
        <f>+C22-(C$7+F22*C$8)</f>
        <v>-3.9370999904349446E-2</v>
      </c>
      <c r="I22">
        <f>+G22</f>
        <v>-3.9370999904349446E-2</v>
      </c>
      <c r="O22">
        <f ca="1">+C$11+C$12*$F22</f>
        <v>3.2296438204067815E-3</v>
      </c>
      <c r="Q22" s="1">
        <f>+C22-15018.5</f>
        <v>40692.303500000002</v>
      </c>
      <c r="S22">
        <f ca="1">+(O22-G22)^2</f>
        <v>1.8148148457636122E-3</v>
      </c>
    </row>
    <row r="23" spans="1:19" x14ac:dyDescent="0.2">
      <c r="A23" s="34" t="s">
        <v>46</v>
      </c>
      <c r="B23" s="35" t="s">
        <v>45</v>
      </c>
      <c r="C23" s="34">
        <v>56049.843200000003</v>
      </c>
      <c r="D23" s="34">
        <v>4.0000000000000002E-4</v>
      </c>
      <c r="E23">
        <f>+(C23-C$7)/C$8</f>
        <v>8920.394586361017</v>
      </c>
      <c r="F23">
        <f>ROUND(2*E23,0)/2</f>
        <v>8920.5</v>
      </c>
      <c r="G23">
        <f>+C23-(C$7+F23*C$8)</f>
        <v>-4.3320999902789481E-2</v>
      </c>
      <c r="I23">
        <f>+G23</f>
        <v>-4.3320999902789481E-2</v>
      </c>
      <c r="O23">
        <f ca="1">+C$11+C$12*$F23</f>
        <v>8.6016110908810409E-3</v>
      </c>
      <c r="Q23" s="1">
        <f>+C23-15018.5</f>
        <v>41031.343200000003</v>
      </c>
      <c r="S23">
        <f ca="1">+(O23-G23)^2</f>
        <v>2.6959575324000348E-3</v>
      </c>
    </row>
    <row r="24" spans="1:19" x14ac:dyDescent="0.2">
      <c r="A24" s="36" t="s">
        <v>51</v>
      </c>
      <c r="B24" s="37" t="s">
        <v>45</v>
      </c>
      <c r="C24" s="38">
        <v>59757.058900000062</v>
      </c>
      <c r="D24" s="7"/>
      <c r="E24">
        <f t="shared" ref="E24:E25" si="0">+(C24-C$7)/C$8</f>
        <v>17941.218166156857</v>
      </c>
      <c r="F24">
        <f t="shared" ref="F24:F25" si="1">ROUND(2*E24,0)/2</f>
        <v>17941</v>
      </c>
      <c r="G24">
        <f t="shared" ref="G24:G25" si="2">+C24-(C$7+F24*C$8)</f>
        <v>8.9658000157214701E-2</v>
      </c>
      <c r="I24">
        <f t="shared" ref="I24:I25" si="3">+G24</f>
        <v>8.9658000157214701E-2</v>
      </c>
      <c r="O24">
        <f t="shared" ref="O24:O25" ca="1" si="4">+C$11+C$12*$F24</f>
        <v>6.7338375652472596E-2</v>
      </c>
      <c r="Q24" s="1">
        <f t="shared" ref="Q24:Q25" si="5">+C24-15018.5</f>
        <v>44738.558900000062</v>
      </c>
      <c r="S24">
        <f t="shared" ref="S24:S25" ca="1" si="6">+(O24-G24)^2</f>
        <v>4.9816563803268426E-4</v>
      </c>
    </row>
    <row r="25" spans="1:19" x14ac:dyDescent="0.2">
      <c r="A25" s="36" t="s">
        <v>51</v>
      </c>
      <c r="B25" s="37" t="s">
        <v>45</v>
      </c>
      <c r="C25" s="38">
        <v>59757.059299999848</v>
      </c>
      <c r="D25" s="7"/>
      <c r="E25">
        <f t="shared" si="0"/>
        <v>17941.219139482339</v>
      </c>
      <c r="F25">
        <f t="shared" si="1"/>
        <v>17941</v>
      </c>
      <c r="G25">
        <f t="shared" si="2"/>
        <v>9.0057999943383038E-2</v>
      </c>
      <c r="I25">
        <f t="shared" si="3"/>
        <v>9.0057999943383038E-2</v>
      </c>
      <c r="O25">
        <f t="shared" ca="1" si="4"/>
        <v>6.7338375652472596E-2</v>
      </c>
      <c r="Q25" s="1">
        <f t="shared" si="5"/>
        <v>44738.559299999848</v>
      </c>
      <c r="S25">
        <f t="shared" ca="1" si="6"/>
        <v>5.1618132792012779E-4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2023-08-21T07:01:10Z</dcterms:modified>
</cp:coreProperties>
</file>