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8E53E153-29F7-4911-8353-7B17725165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E23" i="1"/>
  <c r="F23" i="1" s="1"/>
  <c r="G23" i="1" s="1"/>
  <c r="I23" i="1" s="1"/>
  <c r="Q23" i="1"/>
  <c r="E24" i="1"/>
  <c r="F24" i="1"/>
  <c r="G24" i="1" s="1"/>
  <c r="I24" i="1" s="1"/>
  <c r="Q24" i="1"/>
  <c r="E25" i="1"/>
  <c r="F25" i="1" s="1"/>
  <c r="G25" i="1" s="1"/>
  <c r="I25" i="1" s="1"/>
  <c r="Q25" i="1"/>
  <c r="E26" i="1"/>
  <c r="F26" i="1" s="1"/>
  <c r="G26" i="1" s="1"/>
  <c r="K26" i="1" s="1"/>
  <c r="Q26" i="1"/>
  <c r="C9" i="1"/>
  <c r="Q21" i="1"/>
  <c r="D9" i="1"/>
  <c r="F15" i="1"/>
  <c r="F16" i="1" s="1"/>
  <c r="E21" i="1"/>
  <c r="F21" i="1" s="1"/>
  <c r="G21" i="1" s="1"/>
  <c r="I21" i="1" s="1"/>
  <c r="C17" i="1"/>
  <c r="C11" i="1"/>
  <c r="C12" i="1"/>
  <c r="O24" i="1" l="1"/>
  <c r="O25" i="1"/>
  <c r="O23" i="1"/>
  <c r="O22" i="1"/>
  <c r="O26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<sst xmlns="http://schemas.openxmlformats.org/spreadsheetml/2006/main" count="57" uniqueCount="53">
  <si>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</si>
  <si>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</si>
  <si>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</si>
  <si>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</si>
  <si>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</si>
  <si>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</si>
  <si>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</si>
  <si>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</si>
  <si>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</si>
  <si>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</si>
  <si>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</si>
  <si>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</si>
  <si>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</si>
  <si>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</si>
  <si>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</si>
  <si>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</si>
  <si>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</si>
  <si>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</si>
  <si>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</si>
  <si>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</si>
  <si>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</si>
  <si>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</si>
  <si>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</si>
  <si>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</si>
  <si>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</si>
  <si>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</si>
  <si>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</si>
  <si>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</si>
  <si>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</si>
  <si>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</si>
  <si>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</si>
  <si>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</si>
  <si>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</si>
  <si>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</si>
  <si>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</si>
  <si>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</si>
  <si>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</si>
  <si>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</si>
  <si>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</si>
  <si>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</si>
  <si>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</si>
  <si>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</si>
  <si>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</si>
  <si>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</si>
  <si>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EB</t>
  </si>
  <si>
    <t>VSX</t>
  </si>
  <si>
    <t>JBAV, 60</t>
  </si>
  <si>
    <t>I</t>
  </si>
  <si>
    <t>IBVS 6029</t>
  </si>
  <si>
    <t>IBVS 6154</t>
  </si>
  <si>
    <t>IBVS 6262</t>
  </si>
  <si>
    <t>RHN 2020</t>
  </si>
  <si>
    <t>V1527 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</si>
</sst>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  <font>
      <sz val="10"/>
      <color indexed="1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5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5" fontId="5" fillId="0" borderId="0" xfId="0" applyNumberFormat="1" applyFont="1" applyAlignment="1">
      <alignment horizontal="left"/>
    </xf>
    <xf numFmtId="0" fontId="16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1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V1527</a:t>
            </a:r>
            <a:r>
              <a:rPr lang="en-AU" baseline="0"/>
              <a:t> Her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1.1000000000000001E-3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2859</c:v>
                </c:pt>
                <c:pt idx="2">
                  <c:v>4287</c:v>
                </c:pt>
                <c:pt idx="3">
                  <c:v>5710</c:v>
                </c:pt>
                <c:pt idx="4">
                  <c:v>6659</c:v>
                </c:pt>
                <c:pt idx="5">
                  <c:v>7186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2859</c:v>
                </c:pt>
                <c:pt idx="2">
                  <c:v>4287</c:v>
                </c:pt>
                <c:pt idx="3">
                  <c:v>5710</c:v>
                </c:pt>
                <c:pt idx="4">
                  <c:v>6659</c:v>
                </c:pt>
                <c:pt idx="5">
                  <c:v>7186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-4.0399999998044223E-3</c:v>
                </c:pt>
                <c:pt idx="2">
                  <c:v>-1.0689999995520338E-2</c:v>
                </c:pt>
                <c:pt idx="3">
                  <c:v>-2.260000000387663E-2</c:v>
                </c:pt>
                <c:pt idx="4">
                  <c:v>-3.2240000000456348E-2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2859</c:v>
                </c:pt>
                <c:pt idx="2">
                  <c:v>4287</c:v>
                </c:pt>
                <c:pt idx="3">
                  <c:v>5710</c:v>
                </c:pt>
                <c:pt idx="4">
                  <c:v>6659</c:v>
                </c:pt>
                <c:pt idx="5">
                  <c:v>7186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2859</c:v>
                </c:pt>
                <c:pt idx="2">
                  <c:v>4287</c:v>
                </c:pt>
                <c:pt idx="3">
                  <c:v>5710</c:v>
                </c:pt>
                <c:pt idx="4">
                  <c:v>6659</c:v>
                </c:pt>
                <c:pt idx="5">
                  <c:v>7186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5">
                  <c:v>-3.7959999994200189E-2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2859</c:v>
                </c:pt>
                <c:pt idx="2">
                  <c:v>4287</c:v>
                </c:pt>
                <c:pt idx="3">
                  <c:v>5710</c:v>
                </c:pt>
                <c:pt idx="4">
                  <c:v>6659</c:v>
                </c:pt>
                <c:pt idx="5">
                  <c:v>7186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2859</c:v>
                </c:pt>
                <c:pt idx="2">
                  <c:v>4287</c:v>
                </c:pt>
                <c:pt idx="3">
                  <c:v>5710</c:v>
                </c:pt>
                <c:pt idx="4">
                  <c:v>6659</c:v>
                </c:pt>
                <c:pt idx="5">
                  <c:v>7186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2859</c:v>
                </c:pt>
                <c:pt idx="2">
                  <c:v>4287</c:v>
                </c:pt>
                <c:pt idx="3">
                  <c:v>5710</c:v>
                </c:pt>
                <c:pt idx="4">
                  <c:v>6659</c:v>
                </c:pt>
                <c:pt idx="5">
                  <c:v>7186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2859</c:v>
                </c:pt>
                <c:pt idx="2">
                  <c:v>4287</c:v>
                </c:pt>
                <c:pt idx="3">
                  <c:v>5710</c:v>
                </c:pt>
                <c:pt idx="4">
                  <c:v>6659</c:v>
                </c:pt>
                <c:pt idx="5">
                  <c:v>7186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6.020106221629587E-3</c:v>
                </c:pt>
                <c:pt idx="1">
                  <c:v>-9.3612342565650014E-3</c:v>
                </c:pt>
                <c:pt idx="2">
                  <c:v>-1.7043834537384124E-2</c:v>
                </c:pt>
                <c:pt idx="3">
                  <c:v>-2.4699534957276011E-2</c:v>
                </c:pt>
                <c:pt idx="4">
                  <c:v>-2.9805128561265749E-2</c:v>
                </c:pt>
                <c:pt idx="5">
                  <c:v>-3.2640373902996615E-2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2859</c:v>
                </c:pt>
                <c:pt idx="2">
                  <c:v>4287</c:v>
                </c:pt>
                <c:pt idx="3">
                  <c:v>5710</c:v>
                </c:pt>
                <c:pt idx="4">
                  <c:v>6659</c:v>
                </c:pt>
                <c:pt idx="5">
                  <c:v>7186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52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s="44" t="s">
        <v>44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53894.703999999998</v>
      </c>
      <c r="D7" s="29" t="s">
        <v>45</v>
      </c>
    </row>
    <row r="8" spans="1:15" x14ac:dyDescent="0.2">
      <c r="A8" t="s">
        <v>3</v>
      </c>
      <c r="C8" s="8">
        <v>0.76395999999999997</v>
      </c>
      <c r="D8" s="29" t="s">
        <v>45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6.020106221629587E-3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-5.379972185447565E-6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59384.487919626095</v>
      </c>
      <c r="E15" s="14" t="s">
        <v>30</v>
      </c>
      <c r="F15" s="33">
        <f ca="1">NOW()+15018.5+$C$5/24</f>
        <v>60314.61505601852</v>
      </c>
    </row>
    <row r="16" spans="1:15" x14ac:dyDescent="0.2">
      <c r="A16" s="16" t="s">
        <v>4</v>
      </c>
      <c r="B16" s="10"/>
      <c r="C16" s="17">
        <f ca="1">+C8+C12</f>
        <v>0.76395462002781456</v>
      </c>
      <c r="E16" s="14" t="s">
        <v>35</v>
      </c>
      <c r="F16" s="15">
        <f ca="1">ROUND(2*(F15-$C$7)/$C$8,0)/2+F14</f>
        <v>8404.5</v>
      </c>
    </row>
    <row r="17" spans="1:21" ht="13.5" thickBot="1" x14ac:dyDescent="0.25">
      <c r="A17" s="14" t="s">
        <v>27</v>
      </c>
      <c r="B17" s="10"/>
      <c r="C17" s="10">
        <f>COUNT(C21:C2191)</f>
        <v>6</v>
      </c>
      <c r="E17" s="14" t="s">
        <v>36</v>
      </c>
      <c r="F17" s="23">
        <f ca="1">ROUND(2*(F15-$C$15)/$C$16,0)/2+F14</f>
        <v>1218.5</v>
      </c>
    </row>
    <row r="18" spans="1:21" ht="14.25" thickTop="1" thickBot="1" x14ac:dyDescent="0.25">
      <c r="A18" s="16" t="s">
        <v>5</v>
      </c>
      <c r="B18" s="10"/>
      <c r="C18" s="19">
        <f ca="1">+C15</f>
        <v>59384.487919626095</v>
      </c>
      <c r="D18" s="20">
        <f ca="1">+C16</f>
        <v>0.76395462002781456</v>
      </c>
      <c r="E18" s="14" t="s">
        <v>31</v>
      </c>
      <c r="F18" s="18">
        <f ca="1">+$C$15+$C$16*F17-15018.5-$C$5/24</f>
        <v>45297.262457463323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s="44" t="s">
        <v>45</v>
      </c>
      <c r="C21" s="8">
        <v>53894.703999999998</v>
      </c>
      <c r="D21" s="8"/>
      <c r="E21">
        <f t="shared" ref="E21:E26" si="0">+(C21-C$7)/C$8</f>
        <v>0</v>
      </c>
      <c r="F21">
        <f t="shared" ref="F21:F26" si="1">ROUND(2*E21,0)/2</f>
        <v>0</v>
      </c>
      <c r="G21">
        <f t="shared" ref="G21:G26" si="2">+C21-(C$7+F21*C$8)</f>
        <v>0</v>
      </c>
      <c r="I21">
        <f t="shared" ref="I21:I26" si="3">+G21</f>
        <v>0</v>
      </c>
      <c r="O21">
        <f t="shared" ref="O21:O26" ca="1" si="4">+C$11+C$12*$F21</f>
        <v>6.020106221629587E-3</v>
      </c>
      <c r="Q21" s="43">
        <f t="shared" ref="Q21:Q26" si="5">+C21-15018.5</f>
        <v>38876.203999999998</v>
      </c>
    </row>
    <row r="22" spans="1:21" x14ac:dyDescent="0.2">
      <c r="A22" s="48" t="s">
        <v>48</v>
      </c>
      <c r="B22" s="49" t="s">
        <v>47</v>
      </c>
      <c r="C22" s="48">
        <v>56078.861599999997</v>
      </c>
      <c r="D22" s="48">
        <v>2.0000000000000001E-4</v>
      </c>
      <c r="E22">
        <f t="shared" si="0"/>
        <v>2858.9947117650122</v>
      </c>
      <c r="F22">
        <f t="shared" si="1"/>
        <v>2859</v>
      </c>
      <c r="G22">
        <f t="shared" si="2"/>
        <v>-4.0399999998044223E-3</v>
      </c>
      <c r="I22">
        <f t="shared" si="3"/>
        <v>-4.0399999998044223E-3</v>
      </c>
      <c r="O22">
        <f t="shared" ca="1" si="4"/>
        <v>-9.3612342565650014E-3</v>
      </c>
      <c r="Q22" s="43">
        <f t="shared" si="5"/>
        <v>41060.361599999997</v>
      </c>
    </row>
    <row r="23" spans="1:21" x14ac:dyDescent="0.2">
      <c r="A23" s="50" t="s">
        <v>49</v>
      </c>
      <c r="B23" s="51"/>
      <c r="C23" s="52">
        <v>57169.789830000002</v>
      </c>
      <c r="D23" s="52">
        <v>2.9999999999999997E-4</v>
      </c>
      <c r="E23">
        <f t="shared" si="0"/>
        <v>4286.9860071207968</v>
      </c>
      <c r="F23">
        <f t="shared" si="1"/>
        <v>4287</v>
      </c>
      <c r="G23">
        <f t="shared" si="2"/>
        <v>-1.0689999995520338E-2</v>
      </c>
      <c r="I23">
        <f t="shared" si="3"/>
        <v>-1.0689999995520338E-2</v>
      </c>
      <c r="O23">
        <f t="shared" ca="1" si="4"/>
        <v>-1.7043834537384124E-2</v>
      </c>
      <c r="Q23" s="43">
        <f t="shared" si="5"/>
        <v>42151.289830000002</v>
      </c>
    </row>
    <row r="24" spans="1:21" x14ac:dyDescent="0.2">
      <c r="A24" s="50" t="s">
        <v>50</v>
      </c>
      <c r="B24" s="51"/>
      <c r="C24" s="53">
        <v>58256.892999999996</v>
      </c>
      <c r="D24" s="52">
        <v>1E-4</v>
      </c>
      <c r="E24">
        <f t="shared" si="0"/>
        <v>5709.9704172993333</v>
      </c>
      <c r="F24">
        <f t="shared" si="1"/>
        <v>5710</v>
      </c>
      <c r="G24">
        <f t="shared" si="2"/>
        <v>-2.260000000387663E-2</v>
      </c>
      <c r="I24">
        <f t="shared" si="3"/>
        <v>-2.260000000387663E-2</v>
      </c>
      <c r="O24">
        <f t="shared" ca="1" si="4"/>
        <v>-2.4699534957276011E-2</v>
      </c>
      <c r="Q24" s="43">
        <f t="shared" si="5"/>
        <v>43238.392999999996</v>
      </c>
    </row>
    <row r="25" spans="1:21" x14ac:dyDescent="0.2">
      <c r="A25" s="54" t="s">
        <v>51</v>
      </c>
      <c r="B25" s="55"/>
      <c r="C25" s="56">
        <v>58981.881399999998</v>
      </c>
      <c r="D25" s="57">
        <v>1E-4</v>
      </c>
      <c r="E25">
        <f t="shared" si="0"/>
        <v>6658.9577988376368</v>
      </c>
      <c r="F25">
        <f t="shared" si="1"/>
        <v>6659</v>
      </c>
      <c r="G25">
        <f t="shared" si="2"/>
        <v>-3.2240000000456348E-2</v>
      </c>
      <c r="I25">
        <f t="shared" si="3"/>
        <v>-3.2240000000456348E-2</v>
      </c>
      <c r="O25">
        <f t="shared" ca="1" si="4"/>
        <v>-2.9805128561265749E-2</v>
      </c>
      <c r="Q25" s="43">
        <f t="shared" si="5"/>
        <v>43963.381399999998</v>
      </c>
    </row>
    <row r="26" spans="1:21" x14ac:dyDescent="0.2">
      <c r="A26" s="45" t="s">
        <v>46</v>
      </c>
      <c r="B26" s="46" t="s">
        <v>47</v>
      </c>
      <c r="C26" s="47">
        <v>59384.482600000003</v>
      </c>
      <c r="D26" s="45">
        <v>1.1000000000000001E-3</v>
      </c>
      <c r="E26">
        <f t="shared" si="0"/>
        <v>7185.9503115346424</v>
      </c>
      <c r="F26">
        <f t="shared" si="1"/>
        <v>7186</v>
      </c>
      <c r="G26">
        <f t="shared" si="2"/>
        <v>-3.7959999994200189E-2</v>
      </c>
      <c r="K26">
        <f>+G26</f>
        <v>-3.7959999994200189E-2</v>
      </c>
      <c r="O26">
        <f t="shared" ca="1" si="4"/>
        <v>-3.2640373902996615E-2</v>
      </c>
      <c r="Q26" s="43">
        <f t="shared" si="5"/>
        <v>44365.982600000003</v>
      </c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ortState xmlns:xlrd2="http://schemas.microsoft.com/office/spreadsheetml/2017/richdata2" ref="A21:U27">
    <sortCondition ref="C21:C27"/>
  </sortState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2024-01-05T01:45:40Z</dcterms:modified>
</cp:coreProperties>
</file>