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D1B3D63-3833-441B-87A3-5499FDA8FF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G32" i="1"/>
  <c r="K32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Q32" i="1"/>
  <c r="D9" i="1"/>
  <c r="C9" i="1"/>
  <c r="E21" i="1"/>
  <c r="F21" i="1"/>
  <c r="G21" i="1"/>
  <c r="H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9" i="1"/>
  <c r="Q30" i="1"/>
  <c r="Q31" i="1"/>
  <c r="Q27" i="1"/>
  <c r="Q28" i="1"/>
  <c r="Q22" i="1"/>
  <c r="Q23" i="1"/>
  <c r="Q24" i="1"/>
  <c r="Q25" i="1"/>
  <c r="Q26" i="1"/>
  <c r="F16" i="1"/>
  <c r="C17" i="1"/>
  <c r="Q21" i="1"/>
  <c r="C12" i="1"/>
  <c r="C11" i="1"/>
  <c r="O27" i="1" l="1"/>
  <c r="O21" i="1"/>
  <c r="O24" i="1"/>
  <c r="C15" i="1"/>
  <c r="F18" i="1" s="1"/>
  <c r="O22" i="1"/>
  <c r="O23" i="1"/>
  <c r="O28" i="1"/>
  <c r="O32" i="1"/>
  <c r="O31" i="1"/>
  <c r="O30" i="1"/>
  <c r="O26" i="1"/>
  <c r="O25" i="1"/>
  <c r="O29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<sst xmlns="http://schemas.openxmlformats.org/spreadsheetml/2006/main" count="76" uniqueCount="53">
  <si>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</si>
  <si>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</si>
  <si>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</si>
  <si>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</si>
  <si>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</si>
  <si>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</si>
  <si>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</si>
  <si>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</si>
  <si>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</si>
  <si>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</si>
  <si>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</si>
  <si>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</si>
  <si>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</si>
  <si>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</si>
  <si>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</si>
  <si>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</si>
  <si>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</si>
  <si>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</si>
  <si>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</si>
  <si>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</si>
  <si>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</si>
  <si>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</si>
  <si>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</si>
  <si>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</si>
  <si>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</si>
  <si>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</si>
  <si>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</si>
  <si>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</si>
  <si>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</si>
  <si>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</si>
  <si>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</si>
  <si>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</si>
  <si>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</si>
  <si>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</si>
  <si>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</si>
  <si>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</si>
  <si>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</si>
  <si>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</si>
  <si>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SY Hor</t>
  </si>
  <si>
    <t>SY Hor / GSC 8068-1275</t>
  </si>
  <si>
    <t>EW</t>
  </si>
  <si>
    <t>Malkov</t>
  </si>
  <si>
    <t>IBVS 2804</t>
  </si>
  <si>
    <t>I</t>
  </si>
  <si>
    <t>PE</t>
  </si>
  <si>
    <t>II</t>
  </si>
  <si>
    <t>G8068-1275</t>
  </si>
  <si>
    <t>OEJV 0160</t>
  </si>
  <si>
    <t>OEJV 0179</t>
  </si>
  <si>
    <t>pg</t>
  </si>
  <si>
    <t>vis</t>
  </si>
  <si>
    <t>CCD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</si>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</sst>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8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Hor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F-4A4C-868D-EF7AAA3C66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3F-4A4C-868D-EF7AAA3C66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-1.0199199998169206E-2</c:v>
                </c:pt>
                <c:pt idx="2">
                  <c:v>-1.0664000001270324E-2</c:v>
                </c:pt>
                <c:pt idx="3">
                  <c:v>-9.9887999967904761E-3</c:v>
                </c:pt>
                <c:pt idx="4">
                  <c:v>-1.0753599999588914E-2</c:v>
                </c:pt>
                <c:pt idx="5">
                  <c:v>-1.004599999578204E-2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3F-4A4C-868D-EF7AAA3C66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1.5607199995429255E-2</c:v>
                </c:pt>
                <c:pt idx="7">
                  <c:v>1.6888000005565118E-2</c:v>
                </c:pt>
                <c:pt idx="8">
                  <c:v>1.9188400001439732E-2</c:v>
                </c:pt>
                <c:pt idx="9">
                  <c:v>2.0591200009221211E-2</c:v>
                </c:pt>
                <c:pt idx="10">
                  <c:v>2.8265600005397573E-2</c:v>
                </c:pt>
                <c:pt idx="11">
                  <c:v>2.5864400049613323E-2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3F-4A4C-868D-EF7AAA3C66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3F-4A4C-868D-EF7AAA3C66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3F-4A4C-868D-EF7AAA3C66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3F-4A4C-868D-EF7AAA3C66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-0.11920175051248638</c:v>
                </c:pt>
                <c:pt idx="1">
                  <c:v>-5.5410733331337919E-2</c:v>
                </c:pt>
                <c:pt idx="2">
                  <c:v>-5.5398267968051501E-2</c:v>
                </c:pt>
                <c:pt idx="3">
                  <c:v>-5.5385802604765097E-2</c:v>
                </c:pt>
                <c:pt idx="4">
                  <c:v>-5.5373337241478693E-2</c:v>
                </c:pt>
                <c:pt idx="5">
                  <c:v>-5.5355118633598557E-2</c:v>
                </c:pt>
                <c:pt idx="6">
                  <c:v>1.6280447551096977E-2</c:v>
                </c:pt>
                <c:pt idx="7">
                  <c:v>1.6354280856716474E-2</c:v>
                </c:pt>
                <c:pt idx="8">
                  <c:v>2.0502370208793808E-2</c:v>
                </c:pt>
                <c:pt idx="9">
                  <c:v>2.0509082327486494E-2</c:v>
                </c:pt>
                <c:pt idx="10">
                  <c:v>2.4810591535396553E-2</c:v>
                </c:pt>
                <c:pt idx="11">
                  <c:v>2.7948027587175794E-2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3F-4A4C-868D-EF7AAA3C66A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33263.5</c:v>
                </c:pt>
                <c:pt idx="2">
                  <c:v>33270</c:v>
                </c:pt>
                <c:pt idx="3">
                  <c:v>33276.5</c:v>
                </c:pt>
                <c:pt idx="4">
                  <c:v>33283</c:v>
                </c:pt>
                <c:pt idx="5">
                  <c:v>33292.5</c:v>
                </c:pt>
                <c:pt idx="6">
                  <c:v>70646.5</c:v>
                </c:pt>
                <c:pt idx="7">
                  <c:v>70685</c:v>
                </c:pt>
                <c:pt idx="8">
                  <c:v>72848</c:v>
                </c:pt>
                <c:pt idx="9">
                  <c:v>72851.5</c:v>
                </c:pt>
                <c:pt idx="10">
                  <c:v>75094.5</c:v>
                </c:pt>
                <c:pt idx="11">
                  <c:v>76730.5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3F-4A4C-868D-EF7AAA3C6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40888"/>
        <c:axId val="1"/>
      </c:scatterChart>
      <c:valAx>
        <c:axId val="40384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840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0C6A0F-B18E-547E-D430-E34E1AD66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9" t="s">
        <v>38</v>
      </c>
      <c r="F1" t="s">
        <v>46</v>
      </c>
    </row>
    <row r="2" spans="1:6" x14ac:dyDescent="0.2">
      <c r="A2" t="s">
        <v>23</v>
      </c>
      <c r="B2" t="s">
        <v>40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34243.381999999998</v>
      </c>
      <c r="D4" s="9">
        <v>0.31163920000000001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34243.381999999998</v>
      </c>
      <c r="D7" s="30" t="s">
        <v>41</v>
      </c>
    </row>
    <row r="8" spans="1:6" x14ac:dyDescent="0.2">
      <c r="A8" t="s">
        <v>3</v>
      </c>
      <c r="C8">
        <v>0.31163920000000001</v>
      </c>
      <c r="D8" s="30" t="s">
        <v>41</v>
      </c>
    </row>
    <row r="9" spans="1:6" x14ac:dyDescent="0.2">
      <c r="A9" s="26" t="s">
        <v>33</v>
      </c>
      <c r="B9" s="27">
        <v>27</v>
      </c>
      <c r="C9" s="24" t="str">
        <f>"F"&amp;B9</f>
        <v>F27</v>
      </c>
      <c r="D9" s="25" t="str">
        <f>"G"&amp;B9</f>
        <v>G27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-0.11920175051248638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1.9177481979090736E-6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58155.485763068718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0.31164111774819792</v>
      </c>
      <c r="E16" s="16" t="s">
        <v>30</v>
      </c>
      <c r="F16" s="17">
        <f ca="1">NOW()+15018.5+$C$5/24</f>
        <v>60326.55440833333</v>
      </c>
    </row>
    <row r="17" spans="1:21" ht="13.5" thickBot="1" x14ac:dyDescent="0.25">
      <c r="A17" s="16" t="s">
        <v>27</v>
      </c>
      <c r="B17" s="12"/>
      <c r="C17" s="12">
        <f>COUNT(C21:C2191)</f>
        <v>12</v>
      </c>
      <c r="E17" s="16" t="s">
        <v>36</v>
      </c>
      <c r="F17" s="17">
        <f ca="1">ROUND(2*(F16-$C$7)/$C$8,0)/2+F15</f>
        <v>83697.5</v>
      </c>
    </row>
    <row r="18" spans="1:21" ht="14.25" thickTop="1" thickBot="1" x14ac:dyDescent="0.25">
      <c r="A18" s="18" t="s">
        <v>5</v>
      </c>
      <c r="B18" s="12"/>
      <c r="C18" s="21">
        <f ca="1">+C15</f>
        <v>58155.485763068718</v>
      </c>
      <c r="D18" s="22">
        <f ca="1">+C16</f>
        <v>0.31164111774819792</v>
      </c>
      <c r="E18" s="16" t="s">
        <v>31</v>
      </c>
      <c r="F18" s="25">
        <f ca="1">ROUND(2*(F16-$C$15)/$C$16,0)/2+F15</f>
        <v>6967.5</v>
      </c>
    </row>
    <row r="19" spans="1:21" ht="13.5" thickTop="1" x14ac:dyDescent="0.2">
      <c r="E19" s="16" t="s">
        <v>32</v>
      </c>
      <c r="F19" s="20">
        <f ca="1">+$C$15+$C$16*F18-15018.5-$C$5/24</f>
        <v>45308.74108431262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44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34</v>
      </c>
    </row>
    <row r="21" spans="1:21" x14ac:dyDescent="0.2">
      <c r="A21" s="30" t="s">
        <v>37</v>
      </c>
      <c r="C21" s="10">
        <v>34243.381999999998</v>
      </c>
      <c r="D21" s="10" t="s">
        <v>13</v>
      </c>
      <c r="E21">
        <f>+(C21-C$7)/C$8</f>
        <v>0</v>
      </c>
      <c r="F21">
        <f t="shared" ref="F21:F32" si="0">ROUND(2*E21,0)/2</f>
        <v>0</v>
      </c>
      <c r="G21">
        <f>+C21-(C$7+F21*C$8)</f>
        <v>0</v>
      </c>
      <c r="H21">
        <f>+G21</f>
        <v>0</v>
      </c>
      <c r="O21">
        <f ca="1">+C$11+C$12*$F21</f>
        <v>-0.11920175051248638</v>
      </c>
      <c r="Q21" s="2">
        <f>+C21-15018.5</f>
        <v>19224.881999999998</v>
      </c>
    </row>
    <row r="22" spans="1:21" x14ac:dyDescent="0.2">
      <c r="A22" s="31" t="s">
        <v>42</v>
      </c>
      <c r="B22" s="32" t="s">
        <v>43</v>
      </c>
      <c r="C22" s="31">
        <v>44609.582329999997</v>
      </c>
      <c r="D22" s="31" t="s">
        <v>44</v>
      </c>
      <c r="E22">
        <f>+(C22-C$7)/C$8</f>
        <v>33263.467272409885</v>
      </c>
      <c r="F22">
        <f t="shared" si="0"/>
        <v>33263.5</v>
      </c>
      <c r="G22">
        <f>+C22-(C$7+F22*C$8)</f>
        <v>-1.0199199998169206E-2</v>
      </c>
      <c r="J22">
        <f>+G22</f>
        <v>-1.0199199998169206E-2</v>
      </c>
      <c r="O22">
        <f ca="1">+C$11+C$12*$F22</f>
        <v>-5.5410733331337919E-2</v>
      </c>
      <c r="Q22" s="2">
        <f>+C22-15018.5</f>
        <v>29591.082329999997</v>
      </c>
    </row>
    <row r="23" spans="1:21" x14ac:dyDescent="0.2">
      <c r="A23" s="31" t="s">
        <v>42</v>
      </c>
      <c r="B23" s="32" t="s">
        <v>45</v>
      </c>
      <c r="C23" s="31">
        <v>44611.607519999998</v>
      </c>
      <c r="D23" s="31" t="s">
        <v>44</v>
      </c>
      <c r="E23">
        <f>+(C23-C$7)/C$8</f>
        <v>33269.965780941551</v>
      </c>
      <c r="F23">
        <f t="shared" si="0"/>
        <v>33270</v>
      </c>
      <c r="G23">
        <f>+C23-(C$7+F23*C$8)</f>
        <v>-1.0664000001270324E-2</v>
      </c>
      <c r="J23">
        <f>+G23</f>
        <v>-1.0664000001270324E-2</v>
      </c>
      <c r="O23">
        <f ca="1">+C$11+C$12*$F23</f>
        <v>-5.5398267968051501E-2</v>
      </c>
      <c r="Q23" s="2">
        <f>+C23-15018.5</f>
        <v>29593.107519999998</v>
      </c>
    </row>
    <row r="24" spans="1:21" x14ac:dyDescent="0.2">
      <c r="A24" s="31" t="s">
        <v>42</v>
      </c>
      <c r="B24" s="32" t="s">
        <v>43</v>
      </c>
      <c r="C24" s="31">
        <v>44613.633849999998</v>
      </c>
      <c r="D24" s="31" t="s">
        <v>44</v>
      </c>
      <c r="E24">
        <f>+(C24-C$7)/C$8</f>
        <v>33276.467947549601</v>
      </c>
      <c r="F24">
        <f t="shared" si="0"/>
        <v>33276.5</v>
      </c>
      <c r="G24">
        <f>+C24-(C$7+F24*C$8)</f>
        <v>-9.9887999967904761E-3</v>
      </c>
      <c r="J24">
        <f>+G24</f>
        <v>-9.9887999967904761E-3</v>
      </c>
      <c r="O24">
        <f ca="1">+C$11+C$12*$F24</f>
        <v>-5.5385802604765097E-2</v>
      </c>
      <c r="Q24" s="2">
        <f>+C24-15018.5</f>
        <v>29595.133849999998</v>
      </c>
    </row>
    <row r="25" spans="1:21" x14ac:dyDescent="0.2">
      <c r="A25" s="31" t="s">
        <v>42</v>
      </c>
      <c r="B25" s="32" t="s">
        <v>45</v>
      </c>
      <c r="C25" s="31">
        <v>44615.658739999999</v>
      </c>
      <c r="D25" s="31" t="s">
        <v>44</v>
      </c>
      <c r="E25">
        <f>+(C25-C$7)/C$8</f>
        <v>33282.965493429583</v>
      </c>
      <c r="F25">
        <f t="shared" si="0"/>
        <v>33283</v>
      </c>
      <c r="G25">
        <f>+C25-(C$7+F25*C$8)</f>
        <v>-1.0753599999588914E-2</v>
      </c>
      <c r="J25">
        <f>+G25</f>
        <v>-1.0753599999588914E-2</v>
      </c>
      <c r="O25">
        <f ca="1">+C$11+C$12*$F25</f>
        <v>-5.5373337241478693E-2</v>
      </c>
      <c r="Q25" s="2">
        <f>+C25-15018.5</f>
        <v>29597.158739999999</v>
      </c>
    </row>
    <row r="26" spans="1:21" x14ac:dyDescent="0.2">
      <c r="A26" s="31" t="s">
        <v>42</v>
      </c>
      <c r="B26" s="32" t="s">
        <v>43</v>
      </c>
      <c r="C26" s="31">
        <v>44618.620020000002</v>
      </c>
      <c r="D26" s="31" t="s">
        <v>44</v>
      </c>
      <c r="E26">
        <f t="shared" ref="E26:E32" si="1">+(C26-C$7)/C$8</f>
        <v>33292.467764004032</v>
      </c>
      <c r="F26">
        <f t="shared" si="0"/>
        <v>33292.5</v>
      </c>
      <c r="G26">
        <f t="shared" ref="G26:G32" si="2">+C26-(C$7+F26*C$8)</f>
        <v>-1.004599999578204E-2</v>
      </c>
      <c r="J26">
        <f>+G26</f>
        <v>-1.004599999578204E-2</v>
      </c>
      <c r="O26">
        <f t="shared" ref="O26:O32" ca="1" si="3">+C$11+C$12*$F26</f>
        <v>-5.5355118633598557E-2</v>
      </c>
      <c r="Q26" s="2">
        <f t="shared" ref="Q26:Q32" si="4">+C26-15018.5</f>
        <v>29600.120020000002</v>
      </c>
    </row>
    <row r="27" spans="1:21" x14ac:dyDescent="0.2">
      <c r="A27" s="33" t="s">
        <v>47</v>
      </c>
      <c r="B27" s="34" t="s">
        <v>43</v>
      </c>
      <c r="C27" s="35">
        <v>56259.616349999997</v>
      </c>
      <c r="D27" s="35">
        <v>4.0000000000000002E-4</v>
      </c>
      <c r="E27">
        <f t="shared" si="1"/>
        <v>70646.550080991088</v>
      </c>
      <c r="F27">
        <f t="shared" si="0"/>
        <v>70646.5</v>
      </c>
      <c r="G27">
        <f t="shared" si="2"/>
        <v>1.5607199995429255E-2</v>
      </c>
      <c r="K27">
        <f t="shared" ref="K27:K32" si="5">+G27</f>
        <v>1.5607199995429255E-2</v>
      </c>
      <c r="O27">
        <f t="shared" ca="1" si="3"/>
        <v>1.6280447551096977E-2</v>
      </c>
      <c r="Q27" s="2">
        <f t="shared" si="4"/>
        <v>41241.116349999997</v>
      </c>
    </row>
    <row r="28" spans="1:21" x14ac:dyDescent="0.2">
      <c r="A28" s="33" t="s">
        <v>47</v>
      </c>
      <c r="B28" s="34" t="s">
        <v>45</v>
      </c>
      <c r="C28" s="35">
        <v>56271.615740000001</v>
      </c>
      <c r="D28" s="35">
        <v>5.0000000000000001E-4</v>
      </c>
      <c r="E28">
        <f t="shared" si="1"/>
        <v>70685.054190872019</v>
      </c>
      <c r="F28">
        <f t="shared" si="0"/>
        <v>70685</v>
      </c>
      <c r="G28">
        <f t="shared" si="2"/>
        <v>1.6888000005565118E-2</v>
      </c>
      <c r="K28">
        <f t="shared" si="5"/>
        <v>1.6888000005565118E-2</v>
      </c>
      <c r="O28">
        <f t="shared" ca="1" si="3"/>
        <v>1.6354280856716474E-2</v>
      </c>
      <c r="Q28" s="2">
        <f t="shared" si="4"/>
        <v>41253.115740000001</v>
      </c>
    </row>
    <row r="29" spans="1:21" x14ac:dyDescent="0.2">
      <c r="A29" s="39" t="s">
        <v>48</v>
      </c>
      <c r="B29" s="40" t="s">
        <v>45</v>
      </c>
      <c r="C29" s="41">
        <v>56945.693630000002</v>
      </c>
      <c r="D29" s="41">
        <v>1E-4</v>
      </c>
      <c r="E29">
        <f t="shared" si="1"/>
        <v>72848.061572485109</v>
      </c>
      <c r="F29">
        <f t="shared" si="0"/>
        <v>72848</v>
      </c>
      <c r="G29">
        <f t="shared" si="2"/>
        <v>1.9188400001439732E-2</v>
      </c>
      <c r="K29">
        <f t="shared" si="5"/>
        <v>1.9188400001439732E-2</v>
      </c>
      <c r="O29">
        <f t="shared" ca="1" si="3"/>
        <v>2.0502370208793808E-2</v>
      </c>
      <c r="Q29" s="2">
        <f t="shared" si="4"/>
        <v>41927.193630000002</v>
      </c>
    </row>
    <row r="30" spans="1:21" x14ac:dyDescent="0.2">
      <c r="A30" s="39" t="s">
        <v>48</v>
      </c>
      <c r="B30" s="40" t="s">
        <v>43</v>
      </c>
      <c r="C30" s="41">
        <v>56946.785770000002</v>
      </c>
      <c r="D30" s="41">
        <v>2.0000000000000001E-4</v>
      </c>
      <c r="E30">
        <f t="shared" si="1"/>
        <v>72851.566073844384</v>
      </c>
      <c r="F30">
        <f t="shared" si="0"/>
        <v>72851.5</v>
      </c>
      <c r="G30">
        <f t="shared" si="2"/>
        <v>2.0591200009221211E-2</v>
      </c>
      <c r="K30">
        <f t="shared" si="5"/>
        <v>2.0591200009221211E-2</v>
      </c>
      <c r="O30">
        <f t="shared" ca="1" si="3"/>
        <v>2.0509082327486494E-2</v>
      </c>
      <c r="Q30" s="2">
        <f t="shared" si="4"/>
        <v>41928.285770000002</v>
      </c>
    </row>
    <row r="31" spans="1:21" x14ac:dyDescent="0.2">
      <c r="A31" s="39" t="s">
        <v>48</v>
      </c>
      <c r="B31" s="40" t="s">
        <v>43</v>
      </c>
      <c r="C31" s="41">
        <v>57645.800170000002</v>
      </c>
      <c r="D31" s="41">
        <v>0</v>
      </c>
      <c r="E31">
        <f t="shared" si="1"/>
        <v>75094.590699757944</v>
      </c>
      <c r="F31">
        <f t="shared" si="0"/>
        <v>75094.5</v>
      </c>
      <c r="G31">
        <f t="shared" si="2"/>
        <v>2.8265600005397573E-2</v>
      </c>
      <c r="K31">
        <f t="shared" si="5"/>
        <v>2.8265600005397573E-2</v>
      </c>
      <c r="O31">
        <f t="shared" ca="1" si="3"/>
        <v>2.4810591535396553E-2</v>
      </c>
      <c r="Q31" s="2">
        <f t="shared" si="4"/>
        <v>42627.300170000002</v>
      </c>
    </row>
    <row r="32" spans="1:21" x14ac:dyDescent="0.2">
      <c r="A32" s="36" t="s">
        <v>52</v>
      </c>
      <c r="B32" s="37" t="s">
        <v>43</v>
      </c>
      <c r="C32" s="38">
        <v>58155.639500000048</v>
      </c>
      <c r="D32" s="38">
        <v>0</v>
      </c>
      <c r="E32">
        <f t="shared" si="1"/>
        <v>76730.582994694021</v>
      </c>
      <c r="F32">
        <f t="shared" si="0"/>
        <v>76730.5</v>
      </c>
      <c r="G32">
        <f t="shared" si="2"/>
        <v>2.5864400049613323E-2</v>
      </c>
      <c r="K32">
        <f t="shared" si="5"/>
        <v>2.5864400049613323E-2</v>
      </c>
      <c r="O32">
        <f t="shared" ca="1" si="3"/>
        <v>2.7948027587175794E-2</v>
      </c>
      <c r="Q32" s="2">
        <f t="shared" si="4"/>
        <v>43137.139500000048</v>
      </c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2:D32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2024-01-17T00:18:20Z</dcterms:modified>
</cp:coreProperties>
</file>