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66463B-0C41-4476-A98B-F2AB7E044310}" xr6:coauthVersionLast="47" xr6:coauthVersionMax="47" xr10:uidLastSave="{00000000-0000-0000-0000-000000000000}"/>
  <bookViews>
    <workbookView xWindow="14115" yWindow="210" windowWidth="1398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Q24" i="1"/>
  <c r="E23" i="1"/>
  <c r="F23" i="1" s="1"/>
  <c r="G23" i="1" s="1"/>
  <c r="I23" i="1" s="1"/>
  <c r="E9" i="1"/>
  <c r="E21" i="1"/>
  <c r="F21" i="1"/>
  <c r="G21" i="1" s="1"/>
  <c r="I21" i="1" s="1"/>
  <c r="Q23" i="1"/>
  <c r="Q22" i="1"/>
  <c r="F16" i="1"/>
  <c r="C17" i="1"/>
  <c r="Q21" i="1"/>
  <c r="E24" i="1"/>
  <c r="F24" i="1" s="1"/>
  <c r="G24" i="1" s="1"/>
  <c r="K24" i="1" s="1"/>
  <c r="E22" i="1"/>
  <c r="F22" i="1" s="1"/>
  <c r="G22" i="1" s="1"/>
  <c r="I22" i="1" s="1"/>
  <c r="C12" i="1"/>
  <c r="C11" i="1"/>
  <c r="O26" i="1" l="1"/>
  <c r="O25" i="1"/>
  <c r="O24" i="1"/>
  <c r="O21" i="1"/>
  <c r="O22" i="1"/>
  <c r="O23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<sst xmlns="http://schemas.openxmlformats.org/spreadsheetml/2006/main" count="65" uniqueCount="56">
  <si>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</si>
  <si>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</si>
  <si>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</si>
  <si>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</si>
  <si>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</si>
  <si>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</si>
  <si>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</si>
  <si>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</si>
  <si>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</si>
  <si>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</si>
  <si>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</si>
  <si>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</si>
  <si>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</si>
  <si>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</si>
  <si>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</si>
  <si>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</si>
  <si>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</si>
  <si>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</si>
  <si>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</si>
  <si>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</si>
  <si>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</si>
  <si>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</si>
  <si>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</si>
  <si>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</si>
  <si>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</si>
  <si>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</si>
  <si>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</si>
  <si>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</si>
  <si>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</si>
  <si>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</si>
  <si>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</si>
  <si>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</si>
  <si>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</si>
  <si>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</si>
  <si>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</si>
  <si>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</si>
  <si>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</si>
  <si>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</si>
  <si>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</si>
  <si>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</si>
  <si>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</si>
  <si>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</si>
  <si>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 Hya</t>
  </si>
  <si>
    <t>G4853-2369</t>
  </si>
  <si>
    <t>EA/DM</t>
  </si>
  <si>
    <t>LO Hya / GSC 4853-2369</t>
  </si>
  <si>
    <t>IBVS 2547</t>
  </si>
  <si>
    <t>OEJV 0172</t>
  </si>
  <si>
    <t>I</t>
  </si>
  <si>
    <t>OEJV 0181</t>
  </si>
  <si>
    <t>VSB-64</t>
  </si>
  <si>
    <t>cG</t>
  </si>
  <si>
    <t>JBAV, 63</t>
  </si>
  <si>
    <t>II</t>
  </si>
  <si>
    <t>F21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</si>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</sst>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"/>
    <numFmt numFmtId="166" formatCode="0.0000"/>
    <numFmt numFmtId="167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24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166" fontId="36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7" fontId="37" fillId="0" borderId="0" xfId="0" applyNumberFormat="1" applyFont="1" applyAlignment="1">
      <alignment vertical="center" wrapText="1"/>
    </xf>
    <xf numFmtId="43" fontId="37" fillId="0" borderId="0" xfId="47" applyFont="1" applyBorder="1"/>
    <xf numFmtId="167" fontId="37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Hya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D-4FEC-893D-214CA6035E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4.1999999994004611E-2</c:v>
                </c:pt>
                <c:pt idx="2">
                  <c:v>-1.4000000002852175E-2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DD-4FEC-893D-214CA6035E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DD-4FEC-893D-214CA6035E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-0.13350000000355067</c:v>
                </c:pt>
                <c:pt idx="4">
                  <c:v>-0.40700000000651926</c:v>
                </c:pt>
                <c:pt idx="5">
                  <c:v>-0.46800000005896436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DD-4FEC-893D-214CA6035E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DD-4FEC-893D-214CA6035E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DD-4FEC-893D-214CA6035E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DD-4FEC-893D-214CA6035E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7.5722377543863545E-2</c:v>
                </c:pt>
                <c:pt idx="1">
                  <c:v>-0.18731699357495149</c:v>
                </c:pt>
                <c:pt idx="2">
                  <c:v>-0.18734026933560269</c:v>
                </c:pt>
                <c:pt idx="3">
                  <c:v>-0.20200399854583659</c:v>
                </c:pt>
                <c:pt idx="4">
                  <c:v>-0.23642884854890953</c:v>
                </c:pt>
                <c:pt idx="5">
                  <c:v>-0.24313226761644505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DD-4FEC-893D-214CA6035E5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  <c:pt idx="5">
                  <c:v>6849.5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DD-4FEC-893D-214CA6035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43512"/>
        <c:axId val="1"/>
      </c:scatterChart>
      <c:valAx>
        <c:axId val="84714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14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00CE7D6-D098-F09F-4EA1-22D9C2B79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40" t="s">
        <v>42</v>
      </c>
      <c r="K1" s="35">
        <v>8.2829160000000002</v>
      </c>
      <c r="L1" s="36">
        <v>-2.32016</v>
      </c>
      <c r="M1" s="37">
        <v>42884.158000000003</v>
      </c>
      <c r="N1" s="37">
        <v>2.5</v>
      </c>
      <c r="O1" s="34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42884.158000000003</v>
      </c>
      <c r="D7" s="34" t="s">
        <v>46</v>
      </c>
    </row>
    <row r="8" spans="1:15" x14ac:dyDescent="0.2">
      <c r="A8" t="s">
        <v>3</v>
      </c>
      <c r="C8" s="8">
        <v>2.5</v>
      </c>
      <c r="D8" s="29" t="s">
        <v>46</v>
      </c>
    </row>
    <row r="9" spans="1:15" x14ac:dyDescent="0.2">
      <c r="A9" s="24" t="s">
        <v>32</v>
      </c>
      <c r="C9" s="25">
        <v>21</v>
      </c>
      <c r="D9" s="22" t="s">
        <v>54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7.5722377543863545E-2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-4.6551521302329892E-5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60006.414891008149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2.4999534484786978</v>
      </c>
      <c r="E16" s="14" t="s">
        <v>30</v>
      </c>
      <c r="F16" s="39">
        <f ca="1">NOW()+15018.5+$C$5/24</f>
        <v>60171.736487037037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6916</v>
      </c>
    </row>
    <row r="18" spans="1:21" ht="14.25" thickTop="1" thickBot="1" x14ac:dyDescent="0.25">
      <c r="A18" s="16" t="s">
        <v>5</v>
      </c>
      <c r="B18" s="10"/>
      <c r="C18" s="19">
        <f ca="1">+C15</f>
        <v>60006.414891008149</v>
      </c>
      <c r="D18" s="20">
        <f ca="1">+C16</f>
        <v>2.4999534484786978</v>
      </c>
      <c r="E18" s="14" t="s">
        <v>36</v>
      </c>
      <c r="F18" s="23">
        <f ca="1">ROUND(2*(F16-$C$15)/$C$16,0)/2+F15</f>
        <v>67</v>
      </c>
    </row>
    <row r="19" spans="1:21" ht="13.5" thickTop="1" x14ac:dyDescent="0.2">
      <c r="E19" s="14" t="s">
        <v>31</v>
      </c>
      <c r="F19" s="18">
        <f ca="1">+$C$15+$C$16*F18-15018.5-$C$5/24</f>
        <v>45155.807605389557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42884.158000000003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7.5722377543863545E-2</v>
      </c>
      <c r="Q21" s="2">
        <f>+C21-15018.5</f>
        <v>27865.658000000003</v>
      </c>
    </row>
    <row r="22" spans="1:21" x14ac:dyDescent="0.2">
      <c r="A22" s="41" t="s">
        <v>47</v>
      </c>
      <c r="B22" s="42" t="s">
        <v>48</v>
      </c>
      <c r="C22" s="43">
        <v>57010.45</v>
      </c>
      <c r="D22" s="43">
        <v>8.9999999999999993E-3</v>
      </c>
      <c r="E22">
        <f>+(C22-C$7)/C$8</f>
        <v>5650.5167999999976</v>
      </c>
      <c r="F22">
        <f>ROUND(2*E22,0)/2</f>
        <v>5650.5</v>
      </c>
      <c r="G22">
        <f>+C22-(C$7+F22*C$8)</f>
        <v>4.1999999994004611E-2</v>
      </c>
      <c r="I22">
        <f>+G22</f>
        <v>4.1999999994004611E-2</v>
      </c>
      <c r="O22">
        <f ca="1">+C$11+C$12*$F22</f>
        <v>-0.18731699357495149</v>
      </c>
      <c r="Q22" s="2">
        <f>+C22-15018.5</f>
        <v>41991.95</v>
      </c>
    </row>
    <row r="23" spans="1:21" x14ac:dyDescent="0.2">
      <c r="A23" s="44" t="s">
        <v>49</v>
      </c>
      <c r="B23" s="45" t="s">
        <v>48</v>
      </c>
      <c r="C23" s="46">
        <v>57011.644</v>
      </c>
      <c r="D23" s="47">
        <v>8.9999999999999993E-3</v>
      </c>
      <c r="E23">
        <f>+(C23-C$7)/C$8</f>
        <v>5650.9943999999987</v>
      </c>
      <c r="F23">
        <f>ROUND(2*E23,0)/2</f>
        <v>5651</v>
      </c>
      <c r="G23">
        <f>+C23-(C$7+F23*C$8)</f>
        <v>-1.4000000002852175E-2</v>
      </c>
      <c r="I23">
        <f>+G23</f>
        <v>-1.4000000002852175E-2</v>
      </c>
      <c r="O23">
        <f ca="1">+C$11+C$12*$F23</f>
        <v>-0.18734026933560269</v>
      </c>
      <c r="Q23" s="2">
        <f>+C23-15018.5</f>
        <v>41993.144</v>
      </c>
    </row>
    <row r="24" spans="1:21" x14ac:dyDescent="0.2">
      <c r="A24" s="48" t="s">
        <v>50</v>
      </c>
      <c r="B24" s="49" t="s">
        <v>48</v>
      </c>
      <c r="C24" s="50">
        <v>57799.0245</v>
      </c>
      <c r="D24" s="51" t="s">
        <v>51</v>
      </c>
      <c r="E24">
        <f>+(C24-C$7)/C$8</f>
        <v>5965.9465999999984</v>
      </c>
      <c r="F24">
        <f>ROUND(2*E24,0)/2</f>
        <v>5966</v>
      </c>
      <c r="G24">
        <f>+C24-(C$7+F24*C$8)</f>
        <v>-0.13350000000355067</v>
      </c>
      <c r="K24">
        <f>+G24</f>
        <v>-0.13350000000355067</v>
      </c>
      <c r="O24">
        <f ca="1">+C$11+C$12*$F24</f>
        <v>-0.20200399854583659</v>
      </c>
      <c r="Q24" s="2">
        <f>+C24-15018.5</f>
        <v>42780.5245</v>
      </c>
    </row>
    <row r="25" spans="1:21" x14ac:dyDescent="0.2">
      <c r="A25" s="52" t="s">
        <v>52</v>
      </c>
      <c r="B25" s="53" t="s">
        <v>53</v>
      </c>
      <c r="C25" s="54">
        <v>59647.500999999997</v>
      </c>
      <c r="D25" s="52">
        <v>8.0000000000000002E-3</v>
      </c>
      <c r="E25">
        <f>+(C25-C$7)/C$8</f>
        <v>6705.3371999999972</v>
      </c>
      <c r="F25">
        <f>ROUND(2*E25,0)/2</f>
        <v>6705.5</v>
      </c>
      <c r="G25">
        <f>+C25-(C$7+F25*C$8)</f>
        <v>-0.40700000000651926</v>
      </c>
      <c r="K25">
        <f>+G25</f>
        <v>-0.40700000000651926</v>
      </c>
      <c r="O25">
        <f ca="1">+C$11+C$12*$F25</f>
        <v>-0.23642884854890953</v>
      </c>
      <c r="Q25" s="2">
        <f>+C25-15018.5</f>
        <v>44629.000999999997</v>
      </c>
    </row>
    <row r="26" spans="1:21" x14ac:dyDescent="0.2">
      <c r="A26" s="55" t="s">
        <v>55</v>
      </c>
      <c r="B26" s="55" t="s">
        <v>53</v>
      </c>
      <c r="C26" s="56">
        <v>60007.439999999944</v>
      </c>
      <c r="D26" s="52">
        <v>0.02</v>
      </c>
      <c r="E26">
        <f>+(C26-C$7)/C$8</f>
        <v>6849.3127999999761</v>
      </c>
      <c r="F26">
        <f>ROUND(2*E26,0)/2</f>
        <v>6849.5</v>
      </c>
      <c r="G26">
        <f>+C26-(C$7+F26*C$8)</f>
        <v>-0.46800000005896436</v>
      </c>
      <c r="K26">
        <f>+G26</f>
        <v>-0.46800000005896436</v>
      </c>
      <c r="O26">
        <f ca="1">+C$11+C$12*$F26</f>
        <v>-0.24313226761644505</v>
      </c>
      <c r="Q26" s="2">
        <f>+C26-15018.5</f>
        <v>44988.939999999944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2023-08-15T05:40:32Z</dcterms:modified>
</cp:coreProperties>
</file>