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57C8D7F-F930-4F22-9CD1-B0BC9965FE9F}" xr6:coauthVersionLast="47" xr6:coauthVersionMax="47" xr10:uidLastSave="{00000000-0000-0000-0000-000000000000}"/>
  <bookViews>
    <workbookView xWindow="14115" yWindow="52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2" i="1"/>
  <c r="F32" i="1"/>
  <c r="G32" i="1" s="1"/>
  <c r="K32" i="1" s="1"/>
  <c r="Q32" i="1"/>
  <c r="E33" i="1"/>
  <c r="F33" i="1" s="1"/>
  <c r="G33" i="1" s="1"/>
  <c r="K33" i="1" s="1"/>
  <c r="Q33" i="1"/>
  <c r="E31" i="1"/>
  <c r="F31" i="1" s="1"/>
  <c r="G31" i="1" s="1"/>
  <c r="K31" i="1" s="1"/>
  <c r="Q31" i="1"/>
  <c r="Q26" i="1"/>
  <c r="Q28" i="1"/>
  <c r="Q29" i="1"/>
  <c r="D9" i="1"/>
  <c r="C9" i="1"/>
  <c r="Q27" i="1"/>
  <c r="A21" i="1"/>
  <c r="Q25" i="1"/>
  <c r="Q24" i="1"/>
  <c r="Q23" i="1"/>
  <c r="Q22" i="1"/>
  <c r="C21" i="1"/>
  <c r="E21" i="1"/>
  <c r="F21" i="1" s="1"/>
  <c r="G21" i="1" s="1"/>
  <c r="K21" i="1" s="1"/>
  <c r="C7" i="1"/>
  <c r="E26" i="1"/>
  <c r="F26" i="1"/>
  <c r="G26" i="1" s="1"/>
  <c r="K26" i="1" s="1"/>
  <c r="E27" i="1"/>
  <c r="F27" i="1"/>
  <c r="G27" i="1"/>
  <c r="K27" i="1" s="1"/>
  <c r="C8" i="1"/>
  <c r="F17" i="1"/>
  <c r="C17" i="1"/>
  <c r="E23" i="1"/>
  <c r="F23" i="1" s="1"/>
  <c r="U23" i="1" s="1"/>
  <c r="E25" i="1"/>
  <c r="F25" i="1"/>
  <c r="G25" i="1" s="1"/>
  <c r="K25" i="1" s="1"/>
  <c r="E24" i="1"/>
  <c r="F24" i="1"/>
  <c r="G24" i="1"/>
  <c r="K24" i="1"/>
  <c r="E28" i="1"/>
  <c r="F28" i="1"/>
  <c r="G28" i="1" s="1"/>
  <c r="K28" i="1" s="1"/>
  <c r="E29" i="1"/>
  <c r="F29" i="1"/>
  <c r="G29" i="1"/>
  <c r="K29" i="1" s="1"/>
  <c r="E22" i="1"/>
  <c r="F22" i="1"/>
  <c r="U22" i="1"/>
  <c r="I22" i="1" s="1"/>
  <c r="Q21" i="1"/>
  <c r="C12" i="1"/>
  <c r="C11" i="1"/>
  <c r="O33" i="1" l="1"/>
  <c r="O30" i="1"/>
  <c r="O32" i="1"/>
  <c r="O26" i="1"/>
  <c r="O27" i="1"/>
  <c r="C15" i="1"/>
  <c r="O22" i="1"/>
  <c r="O31" i="1"/>
  <c r="O28" i="1"/>
  <c r="O23" i="1"/>
  <c r="O29" i="1"/>
  <c r="O24" i="1"/>
  <c r="O2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<sst xmlns="http://schemas.openxmlformats.org/spreadsheetml/2006/main" count="73" uniqueCount="59">
  <si>
    <t>JAVSO..47..105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</si>
  <si>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</si>
  <si>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</si>
  <si>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</si>
  <si>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</si>
  <si>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</si>
  <si>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</si>
  <si>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</si>
  <si>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</si>
  <si>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</si>
  <si>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</si>
  <si>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</si>
  <si>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</si>
  <si>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</si>
  <si>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</si>
  <si>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</si>
  <si>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</si>
  <si>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</si>
  <si>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</si>
  <si>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</si>
  <si>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</si>
  <si>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</si>
  <si>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</si>
  <si>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</si>
  <si>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</si>
  <si>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</si>
  <si>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</si>
  <si>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</si>
  <si>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</si>
  <si>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</si>
  <si>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</si>
  <si>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</si>
  <si>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G0195-1901_Hya.xls</t>
  </si>
  <si>
    <t>EW</t>
  </si>
  <si>
    <t>IBVS 5458 Eph.</t>
  </si>
  <si>
    <t>IBVS 5458</t>
  </si>
  <si>
    <t>Hya</t>
  </si>
  <si>
    <t>OEJV 0147</t>
  </si>
  <si>
    <t>I</t>
  </si>
  <si>
    <t>V0470 Hya / GSC 0195-1901</t>
  </si>
  <si>
    <t>IBVS 6048</t>
  </si>
  <si>
    <t>OEJV 0168</t>
  </si>
  <si>
    <t>JAVSO..45..121</t>
  </si>
  <si>
    <t>pg</t>
  </si>
  <si>
    <t>vis</t>
  </si>
  <si>
    <t>PE</t>
  </si>
  <si>
    <t>CCD</t>
  </si>
  <si>
    <t>s5</t>
  </si>
  <si>
    <t>s6</t>
  </si>
  <si>
    <t>s7</t>
  </si>
  <si>
    <t>JAVSO..46..184</t>
  </si>
  <si>
    <t>JAVSO..47..263</t>
  </si>
  <si>
    <t>II</t>
  </si>
  <si>
    <t>JAVSO..48..256</t>
  </si>
  <si>
    <t>JAVSO 49, 256</t>
  </si>
  <si>
    <t>JAVSO, 48, 256</t>
  </si>
  <si>
    <t>JAVSO, 49, 265</t>
  </si>
  <si>
    <t>ii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</si>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</sst>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1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6" fillId="0" borderId="0" xfId="0" applyFont="1" applyAlignment="1"/>
    <xf numFmtId="0" fontId="20" fillId="0" borderId="0" xfId="8" applyFont="1" applyAlignment="1">
      <alignment horizontal="left"/>
    </xf>
    <xf numFmtId="0" fontId="20" fillId="0" borderId="0" xfId="8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2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Normal_A_1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V0470 Hya - O-C Diagr.</a:t>
            </a:r>
          </a:p>
        </c:rich>
      </c:tx>
      <c:layout>
        <c:manualLayout>
          <c:xMode val="edge"/>
          <c:yMode val="edge"/>
          <c:x val="0.366917293233082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FB-4FC4-8143-366A381267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-7.7799999999115244E-3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FB-4FC4-8143-366A381267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FB-4FC4-8143-366A381267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1.5870000002905726E-2</c:v>
                </c:pt>
                <c:pt idx="4">
                  <c:v>1.9359999991138466E-2</c:v>
                </c:pt>
                <c:pt idx="5">
                  <c:v>2.2939999995287508E-2</c:v>
                </c:pt>
                <c:pt idx="6">
                  <c:v>2.4069999999483116E-2</c:v>
                </c:pt>
                <c:pt idx="7">
                  <c:v>2.9954999998153653E-2</c:v>
                </c:pt>
                <c:pt idx="8">
                  <c:v>3.4384999999019783E-2</c:v>
                </c:pt>
                <c:pt idx="9">
                  <c:v>3.4384999999019783E-2</c:v>
                </c:pt>
                <c:pt idx="10">
                  <c:v>2.2844999999506399E-2</c:v>
                </c:pt>
                <c:pt idx="11">
                  <c:v>2.2844999999506399E-2</c:v>
                </c:pt>
                <c:pt idx="12">
                  <c:v>2.2734999991371296E-2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FB-4FC4-8143-366A381267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FB-4FC4-8143-366A381267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FB-4FC4-8143-366A381267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FB-4FC4-8143-366A381267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8.9703726561308345E-4</c:v>
                </c:pt>
                <c:pt idx="1">
                  <c:v>1.2815143122280085E-2</c:v>
                </c:pt>
                <c:pt idx="2">
                  <c:v>1.4526473441468712E-2</c:v>
                </c:pt>
                <c:pt idx="3">
                  <c:v>1.7510896415847733E-2</c:v>
                </c:pt>
                <c:pt idx="4">
                  <c:v>2.0492871135120619E-2</c:v>
                </c:pt>
                <c:pt idx="5">
                  <c:v>2.1974881559367897E-2</c:v>
                </c:pt>
                <c:pt idx="6">
                  <c:v>2.486871909481991E-2</c:v>
                </c:pt>
                <c:pt idx="7">
                  <c:v>2.5078452948912176E-2</c:v>
                </c:pt>
                <c:pt idx="8">
                  <c:v>2.6535980822098102E-2</c:v>
                </c:pt>
                <c:pt idx="9">
                  <c:v>2.6535980822098102E-2</c:v>
                </c:pt>
                <c:pt idx="10">
                  <c:v>2.8112657110449281E-2</c:v>
                </c:pt>
                <c:pt idx="11">
                  <c:v>2.8112657110449281E-2</c:v>
                </c:pt>
                <c:pt idx="12">
                  <c:v>2.9269865690615935E-2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FB-4FC4-8143-366A381267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-7.7799999999115244E-3</c:v>
                </c:pt>
                <c:pt idx="2">
                  <c:v>4.7049999993760139E-3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FB-4FC4-8143-366A3812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984712"/>
        <c:axId val="1"/>
      </c:scatterChart>
      <c:valAx>
        <c:axId val="84598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98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9398496240602"/>
          <c:y val="0.92105263157894735"/>
          <c:w val="0.6556390977443609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2639CE2-ED10-529A-7579-F8A346045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39</v>
      </c>
      <c r="E1" s="29"/>
      <c r="F1" s="29" t="s">
        <v>32</v>
      </c>
      <c r="G1" s="30" t="s">
        <v>33</v>
      </c>
      <c r="H1" s="10" t="s">
        <v>34</v>
      </c>
      <c r="I1" s="31">
        <v>52701.66</v>
      </c>
      <c r="J1" s="31">
        <v>0.39539000000000002</v>
      </c>
      <c r="K1" s="32" t="s">
        <v>35</v>
      </c>
      <c r="L1" s="33" t="s">
        <v>36</v>
      </c>
    </row>
    <row r="2" spans="1:12">
      <c r="A2" t="s">
        <v>24</v>
      </c>
      <c r="B2" t="s">
        <v>33</v>
      </c>
      <c r="C2" s="9" t="s">
        <v>36</v>
      </c>
      <c r="D2" t="s">
        <v>32</v>
      </c>
    </row>
    <row r="3" spans="1:12" ht="13.5" thickBot="1"/>
    <row r="4" spans="1:12" ht="14.25" thickTop="1" thickBot="1">
      <c r="A4" s="28" t="s">
        <v>34</v>
      </c>
      <c r="C4" s="7">
        <v>52701.66</v>
      </c>
      <c r="D4" s="8">
        <v>0.39539000000000002</v>
      </c>
    </row>
    <row r="5" spans="1:12" ht="13.5" thickTop="1">
      <c r="A5" s="10" t="s">
        <v>26</v>
      </c>
      <c r="B5" s="11"/>
      <c r="C5" s="12">
        <v>-9.5</v>
      </c>
      <c r="D5" s="11" t="s">
        <v>27</v>
      </c>
    </row>
    <row r="6" spans="1:12">
      <c r="A6" s="4" t="s">
        <v>2</v>
      </c>
    </row>
    <row r="7" spans="1:12">
      <c r="A7" t="s">
        <v>3</v>
      </c>
      <c r="C7">
        <f>+C4</f>
        <v>52701.66</v>
      </c>
    </row>
    <row r="8" spans="1:12">
      <c r="A8" t="s">
        <v>4</v>
      </c>
      <c r="C8">
        <f>+D4</f>
        <v>0.39539000000000002</v>
      </c>
    </row>
    <row r="9" spans="1:12">
      <c r="A9" s="26" t="s">
        <v>31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20</v>
      </c>
      <c r="D10" s="3" t="s">
        <v>21</v>
      </c>
      <c r="E10" s="11"/>
    </row>
    <row r="11" spans="1:12">
      <c r="A11" s="11" t="s">
        <v>16</v>
      </c>
      <c r="B11" s="11"/>
      <c r="C11" s="23">
        <f ca="1">INTERCEPT(INDIRECT($D$9):G992,INDIRECT($C$9):F992)</f>
        <v>8.9703726561308345E-4</v>
      </c>
      <c r="D11" s="13"/>
      <c r="E11" s="11"/>
    </row>
    <row r="12" spans="1:12">
      <c r="A12" s="11" t="s">
        <v>17</v>
      </c>
      <c r="B12" s="11"/>
      <c r="C12" s="23">
        <f ca="1">SLOPE(INDIRECT($D$9):G992,INDIRECT($C$9):F992)</f>
        <v>1.6321700707569161E-6</v>
      </c>
      <c r="D12" s="13"/>
      <c r="E12" s="11"/>
    </row>
    <row r="13" spans="1:12">
      <c r="A13" s="11" t="s">
        <v>19</v>
      </c>
      <c r="B13" s="11"/>
      <c r="C13" s="13" t="s">
        <v>14</v>
      </c>
    </row>
    <row r="14" spans="1:12">
      <c r="A14" s="11"/>
      <c r="B14" s="11"/>
      <c r="C14" s="11"/>
    </row>
    <row r="15" spans="1:12">
      <c r="A15" s="14" t="s">
        <v>18</v>
      </c>
      <c r="B15" s="11"/>
      <c r="C15" s="15">
        <f ca="1">(C7+C11)+(C8+C12)*INT(MAX(F21:F3533))</f>
        <v>59574.75363904961</v>
      </c>
      <c r="E15" s="13"/>
      <c r="F15" s="11"/>
    </row>
    <row r="16" spans="1:12">
      <c r="A16" s="18" t="s">
        <v>5</v>
      </c>
      <c r="B16" s="11"/>
      <c r="C16" s="19">
        <f ca="1">+C8+C12</f>
        <v>0.39539163217007078</v>
      </c>
      <c r="E16" s="11"/>
      <c r="F16" s="11"/>
    </row>
    <row r="17" spans="1:21" ht="13.5" thickBot="1">
      <c r="A17" s="16" t="s">
        <v>25</v>
      </c>
      <c r="B17" s="11"/>
      <c r="C17" s="11">
        <f>COUNT(C21:C2191)</f>
        <v>13</v>
      </c>
      <c r="E17" s="16" t="s">
        <v>28</v>
      </c>
      <c r="F17" s="17">
        <f ca="1">TODAY()+15018.5-B5/24</f>
        <v>59960.5</v>
      </c>
    </row>
    <row r="18" spans="1:21" ht="14.25" thickTop="1" thickBot="1">
      <c r="A18" s="18" t="s">
        <v>6</v>
      </c>
      <c r="B18" s="11"/>
      <c r="C18" s="21">
        <f ca="1">+C15</f>
        <v>59574.75363904961</v>
      </c>
      <c r="D18" s="22">
        <f ca="1">+C16</f>
        <v>0.39539163217007078</v>
      </c>
      <c r="E18" s="16" t="s">
        <v>29</v>
      </c>
      <c r="F18" s="17">
        <f ca="1">ROUND(2*(F17-C15)/C16,0)/2+1</f>
        <v>976.5</v>
      </c>
    </row>
    <row r="19" spans="1:21" ht="13.5" thickTop="1">
      <c r="E19" s="16" t="s">
        <v>30</v>
      </c>
      <c r="F19" s="20">
        <f ca="1">+C15+C16*F18-15018.5-C5/24</f>
        <v>44942.749401197019</v>
      </c>
    </row>
    <row r="20" spans="1:21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47</v>
      </c>
      <c r="M20" s="6" t="s">
        <v>48</v>
      </c>
      <c r="N20" s="6" t="s">
        <v>49</v>
      </c>
      <c r="O20" s="6" t="s">
        <v>23</v>
      </c>
      <c r="P20" s="5" t="s">
        <v>22</v>
      </c>
      <c r="Q20" s="3" t="s">
        <v>15</v>
      </c>
      <c r="U20" s="46" t="s">
        <v>1</v>
      </c>
    </row>
    <row r="21" spans="1:21">
      <c r="A21" t="str">
        <f>$K$1</f>
        <v>IBVS 5458</v>
      </c>
      <c r="C21" s="9">
        <f>+$C$4</f>
        <v>52701.66</v>
      </c>
      <c r="D21" s="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8.9703726561308345E-4</v>
      </c>
      <c r="Q21" s="2">
        <f>+C21-15018.5</f>
        <v>37683.160000000003</v>
      </c>
    </row>
    <row r="22" spans="1:21">
      <c r="A22" s="29" t="s">
        <v>37</v>
      </c>
      <c r="B22" s="34" t="s">
        <v>38</v>
      </c>
      <c r="C22" s="35">
        <v>55588.79</v>
      </c>
      <c r="D22" s="35">
        <v>0.01</v>
      </c>
      <c r="E22">
        <f>+(C22-C$7)/C$8</f>
        <v>7301.9803232251634</v>
      </c>
      <c r="F22">
        <f>ROUND(2*E22,0)/2</f>
        <v>7302</v>
      </c>
      <c r="I22">
        <f>+U22</f>
        <v>-7.7799999999115244E-3</v>
      </c>
      <c r="O22">
        <f ca="1">+C$11+C$12*$F22</f>
        <v>1.2815143122280085E-2</v>
      </c>
      <c r="Q22" s="2">
        <f>+C22-15018.5</f>
        <v>40570.29</v>
      </c>
      <c r="U22">
        <f>+C22-(C$7+F22*C$8)</f>
        <v>-7.7799999999115244E-3</v>
      </c>
    </row>
    <row r="23" spans="1:21">
      <c r="A23" s="36" t="s">
        <v>40</v>
      </c>
      <c r="B23" s="37" t="s">
        <v>38</v>
      </c>
      <c r="C23" s="38">
        <v>56003.368900000001</v>
      </c>
      <c r="D23" s="38">
        <v>6.3E-3</v>
      </c>
      <c r="E23">
        <f>+(C23-C$7)/C$8</f>
        <v>8350.5118996433848</v>
      </c>
      <c r="F23">
        <f>ROUND(2*E23,0)/2</f>
        <v>8350.5</v>
      </c>
      <c r="O23">
        <f ca="1">+C$11+C$12*$F23</f>
        <v>1.4526473441468712E-2</v>
      </c>
      <c r="Q23" s="2">
        <f>+C23-15018.5</f>
        <v>40984.868900000001</v>
      </c>
      <c r="U23">
        <f>+C23-(C$7+F23*C$8)</f>
        <v>4.7049999993760139E-3</v>
      </c>
    </row>
    <row r="24" spans="1:21">
      <c r="A24" s="38" t="s">
        <v>41</v>
      </c>
      <c r="B24" s="37" t="s">
        <v>38</v>
      </c>
      <c r="C24" s="39">
        <v>56726.350680000003</v>
      </c>
      <c r="D24" s="38">
        <v>5.9999999999999995E-4</v>
      </c>
      <c r="E24">
        <f>+(C24-C$7)/C$8</f>
        <v>10179.040137585675</v>
      </c>
      <c r="F24">
        <f>ROUND(2*E24,0)/2</f>
        <v>10179</v>
      </c>
      <c r="G24">
        <f>+C24-(C$7+F24*C$8)</f>
        <v>1.5870000002905726E-2</v>
      </c>
      <c r="K24">
        <f>+G24</f>
        <v>1.5870000002905726E-2</v>
      </c>
      <c r="O24">
        <f ca="1">+C$11+C$12*$F24</f>
        <v>1.7510896415847733E-2</v>
      </c>
      <c r="Q24" s="2">
        <f>+C24-15018.5</f>
        <v>41707.850680000003</v>
      </c>
    </row>
    <row r="25" spans="1:21">
      <c r="A25" s="40" t="s">
        <v>42</v>
      </c>
      <c r="B25" s="41" t="s">
        <v>38</v>
      </c>
      <c r="C25" s="42">
        <v>57448.731699999997</v>
      </c>
      <c r="D25" s="42">
        <v>2.9999999999999997E-4</v>
      </c>
      <c r="E25">
        <f>+(C25-C$7)/C$8</f>
        <v>12006.048964313697</v>
      </c>
      <c r="F25">
        <f>ROUND(2*E25,0)/2</f>
        <v>12006</v>
      </c>
      <c r="G25">
        <f>+C25-(C$7+F25*C$8)</f>
        <v>1.9359999991138466E-2</v>
      </c>
      <c r="K25">
        <f>+G25</f>
        <v>1.9359999991138466E-2</v>
      </c>
      <c r="O25">
        <f ca="1">+C$11+C$12*$F25</f>
        <v>2.0492871135120619E-2</v>
      </c>
      <c r="Q25" s="2">
        <f>+C25-15018.5</f>
        <v>42430.231699999997</v>
      </c>
      <c r="R25" s="43"/>
    </row>
    <row r="26" spans="1:21">
      <c r="A26" s="47" t="s">
        <v>50</v>
      </c>
      <c r="B26" s="48" t="s">
        <v>38</v>
      </c>
      <c r="C26" s="49">
        <v>57807.749400000001</v>
      </c>
      <c r="D26" s="49">
        <v>2.0000000000000001E-4</v>
      </c>
      <c r="E26">
        <f>+(C26-C$7)/C$8</f>
        <v>12914.058018665108</v>
      </c>
      <c r="F26">
        <f>ROUND(2*E26,0)/2</f>
        <v>12914</v>
      </c>
      <c r="G26">
        <f>+C26-(C$7+F26*C$8)</f>
        <v>2.2939999995287508E-2</v>
      </c>
      <c r="K26">
        <f>+G26</f>
        <v>2.2939999995287508E-2</v>
      </c>
      <c r="O26">
        <f ca="1">+C$11+C$12*$F26</f>
        <v>2.1974881559367897E-2</v>
      </c>
      <c r="Q26" s="2">
        <f>+C26-15018.5</f>
        <v>42789.249400000001</v>
      </c>
      <c r="R26" s="43"/>
    </row>
    <row r="27" spans="1:21">
      <c r="A27" s="44" t="s">
        <v>0</v>
      </c>
      <c r="B27" s="45" t="s">
        <v>38</v>
      </c>
      <c r="C27" s="44">
        <v>58508.777000000002</v>
      </c>
      <c r="D27" s="44">
        <v>4.0000000000000002E-4</v>
      </c>
      <c r="E27">
        <f>+(C27-C$7)/C$8</f>
        <v>14687.060876602844</v>
      </c>
      <c r="F27">
        <f>ROUND(2*E27,0)/2</f>
        <v>14687</v>
      </c>
      <c r="G27">
        <f>+C27-(C$7+F27*C$8)</f>
        <v>2.4069999999483116E-2</v>
      </c>
      <c r="K27">
        <f>+G27</f>
        <v>2.4069999999483116E-2</v>
      </c>
      <c r="O27">
        <f ca="1">+C$11+C$12*$F27</f>
        <v>2.486871909481991E-2</v>
      </c>
      <c r="Q27" s="2">
        <f>+C27-15018.5</f>
        <v>43490.277000000002</v>
      </c>
      <c r="R27" s="43"/>
    </row>
    <row r="28" spans="1:21">
      <c r="A28" s="47" t="s">
        <v>51</v>
      </c>
      <c r="B28" s="48" t="s">
        <v>52</v>
      </c>
      <c r="C28" s="49">
        <v>58559.590499999998</v>
      </c>
      <c r="D28" s="49">
        <v>4.0000000000000002E-4</v>
      </c>
      <c r="E28">
        <f>+(C28-C$7)/C$8</f>
        <v>14815.575760641379</v>
      </c>
      <c r="F28">
        <f>ROUND(2*E28,0)/2</f>
        <v>14815.5</v>
      </c>
      <c r="G28">
        <f>+C28-(C$7+F28*C$8)</f>
        <v>2.9954999998153653E-2</v>
      </c>
      <c r="K28">
        <f>+G28</f>
        <v>2.9954999998153653E-2</v>
      </c>
      <c r="O28">
        <f ca="1">+C$11+C$12*$F28</f>
        <v>2.5078452948912176E-2</v>
      </c>
      <c r="Q28" s="2">
        <f>+C28-15018.5</f>
        <v>43541.090499999998</v>
      </c>
      <c r="R28" s="43"/>
    </row>
    <row r="29" spans="1:21" ht="12" customHeight="1">
      <c r="A29" s="50" t="s">
        <v>53</v>
      </c>
      <c r="B29" s="51" t="s">
        <v>52</v>
      </c>
      <c r="C29" s="52">
        <v>58912.678200000002</v>
      </c>
      <c r="D29" s="52">
        <v>5.0000000000000001E-4</v>
      </c>
      <c r="E29">
        <f>+(C29-C$7)/C$8</f>
        <v>15708.586964768958</v>
      </c>
      <c r="F29">
        <f>ROUND(2*E29,0)/2</f>
        <v>15708.5</v>
      </c>
      <c r="G29">
        <f>+C29-(C$7+F29*C$8)</f>
        <v>3.4384999999019783E-2</v>
      </c>
      <c r="K29">
        <f>+G29</f>
        <v>3.4384999999019783E-2</v>
      </c>
      <c r="O29">
        <f ca="1">+C$11+C$12*$F29</f>
        <v>2.6535980822098102E-2</v>
      </c>
      <c r="Q29" s="2">
        <f>+C29-15018.5</f>
        <v>43894.178200000002</v>
      </c>
      <c r="R29" s="43"/>
    </row>
    <row r="30" spans="1:21" ht="12" customHeight="1">
      <c r="A30" s="53" t="s">
        <v>55</v>
      </c>
      <c r="B30" s="54" t="s">
        <v>38</v>
      </c>
      <c r="C30" s="55">
        <v>58912.678200000002</v>
      </c>
      <c r="D30" s="53">
        <v>5.0000000000000001E-4</v>
      </c>
      <c r="E30">
        <f>+(C30-C$7)/C$8</f>
        <v>15708.586964768958</v>
      </c>
      <c r="F30">
        <f>ROUND(2*E30,0)/2</f>
        <v>15708.5</v>
      </c>
      <c r="G30">
        <f>+C30-(C$7+F30*C$8)</f>
        <v>3.4384999999019783E-2</v>
      </c>
      <c r="K30">
        <f>+G30</f>
        <v>3.4384999999019783E-2</v>
      </c>
      <c r="O30">
        <f ca="1">+C$11+C$12*$F30</f>
        <v>2.6535980822098102E-2</v>
      </c>
      <c r="Q30" s="2">
        <f>+C30-15018.5</f>
        <v>43894.178200000002</v>
      </c>
    </row>
    <row r="31" spans="1:21" ht="12" customHeight="1">
      <c r="A31" s="47" t="s">
        <v>54</v>
      </c>
      <c r="B31" s="48" t="s">
        <v>52</v>
      </c>
      <c r="C31" s="49">
        <v>59294.613400000002</v>
      </c>
      <c r="D31" s="49">
        <v>5.0000000000000001E-4</v>
      </c>
      <c r="E31">
        <f>+(C31-C$7)/C$8</f>
        <v>16674.557778396011</v>
      </c>
      <c r="F31">
        <f>ROUND(2*E31,0)/2</f>
        <v>16674.5</v>
      </c>
      <c r="G31">
        <f>+C31-(C$7+F31*C$8)</f>
        <v>2.2844999999506399E-2</v>
      </c>
      <c r="K31">
        <f>+G31</f>
        <v>2.2844999999506399E-2</v>
      </c>
      <c r="O31">
        <f ca="1">+C$11+C$12*$F31</f>
        <v>2.8112657110449281E-2</v>
      </c>
      <c r="Q31" s="2">
        <f>+C31-15018.5</f>
        <v>44276.113400000002</v>
      </c>
    </row>
    <row r="32" spans="1:21" ht="12" customHeight="1">
      <c r="A32" s="53" t="s">
        <v>56</v>
      </c>
      <c r="B32" s="54" t="s">
        <v>57</v>
      </c>
      <c r="C32" s="55">
        <v>59294.613400000002</v>
      </c>
      <c r="D32" s="53">
        <v>5.0000000000000001E-4</v>
      </c>
      <c r="E32">
        <f>+(C32-C$7)/C$8</f>
        <v>16674.557778396011</v>
      </c>
      <c r="F32">
        <f>ROUND(2*E32,0)/2</f>
        <v>16674.5</v>
      </c>
      <c r="G32">
        <f>+C32-(C$7+F32*C$8)</f>
        <v>2.2844999999506399E-2</v>
      </c>
      <c r="K32">
        <f>+G32</f>
        <v>2.2844999999506399E-2</v>
      </c>
      <c r="O32">
        <f ca="1">+C$11+C$12*$F32</f>
        <v>2.8112657110449281E-2</v>
      </c>
      <c r="Q32" s="2">
        <f>+C32-15018.5</f>
        <v>44276.113400000002</v>
      </c>
    </row>
    <row r="33" spans="1:17" ht="12" customHeight="1">
      <c r="A33" s="56" t="s">
        <v>58</v>
      </c>
      <c r="B33" s="54" t="s">
        <v>52</v>
      </c>
      <c r="C33" s="55">
        <v>59574.944799999997</v>
      </c>
      <c r="D33" s="53">
        <v>8.0000000000000004E-4</v>
      </c>
      <c r="E33">
        <f>+(C33-C$7)/C$8</f>
        <v>17383.557500189669</v>
      </c>
      <c r="F33">
        <f>ROUND(2*E33,0)/2</f>
        <v>17383.5</v>
      </c>
      <c r="G33">
        <f>+C33-(C$7+F33*C$8)</f>
        <v>2.2734999991371296E-2</v>
      </c>
      <c r="K33">
        <f>+G33</f>
        <v>2.2734999991371296E-2</v>
      </c>
      <c r="O33">
        <f ca="1">+C$11+C$12*$F33</f>
        <v>2.9269865690615935E-2</v>
      </c>
      <c r="Q33" s="2">
        <f>+C33-15018.5</f>
        <v>44556.444799999997</v>
      </c>
    </row>
    <row r="34" spans="1:17" ht="12" customHeight="1">
      <c r="C34" s="9"/>
      <c r="D34" s="9"/>
    </row>
    <row r="35" spans="1:17" ht="12" customHeight="1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rotectedRanges>
    <protectedRange sqref="A27:D29" name="Range1"/>
  </protectedRanges>
  <sortState xmlns:xlrd2="http://schemas.microsoft.com/office/spreadsheetml/2017/richdata2" ref="A21:U33">
    <sortCondition ref="C21:C33"/>
  </sortState>
  <phoneticPr fontId="8" type="noConversion"/>
  <hyperlinks>
    <hyperlink ref="H64056" r:id="rId1" display="http://vsolj.cetus-net.org/bulletin.html"/>
    <hyperlink ref="H64049" r:id="rId2" display="https://www.aavso.org/ejaavso"/>
    <hyperlink ref="I64056" r:id="rId3" display="http://vsolj.cetus-net.org/bulletin.html"/>
    <hyperlink ref="AQ57707" r:id="rId4" display="http://cdsbib.u-strasbg.fr/cgi-bin/cdsbib?1990RMxAA..21..381G"/>
    <hyperlink ref="H64053" r:id="rId5" display="https://www.aavso.org/ejaavso"/>
    <hyperlink ref="AP5071" r:id="rId6" display="http://cdsbib.u-strasbg.fr/cgi-bin/cdsbib?1990RMxAA..21..381G"/>
    <hyperlink ref="AP5074" r:id="rId7" display="http://cdsbib.u-strasbg.fr/cgi-bin/cdsbib?1990RMxAA..21..381G"/>
    <hyperlink ref="AP5072" r:id="rId8" display="http://cdsbib.u-strasbg.fr/cgi-bin/cdsbib?1990RMxAA..21..381G"/>
    <hyperlink ref="AP5056" r:id="rId9" display="http://cdsbib.u-strasbg.fr/cgi-bin/cdsbib?1990RMxAA..21..381G"/>
    <hyperlink ref="AQ5285" r:id="rId10" display="http://cdsbib.u-strasbg.fr/cgi-bin/cdsbib?1990RMxAA..21..381G"/>
    <hyperlink ref="AQ5289" r:id="rId11" display="http://cdsbib.u-strasbg.fr/cgi-bin/cdsbib?1990RMxAA..21..381G"/>
    <hyperlink ref="AQ64969" r:id="rId12" display="http://cdsbib.u-strasbg.fr/cgi-bin/cdsbib?1990RMxAA..21..381G"/>
    <hyperlink ref="I2177" r:id="rId13" display="http://vsolj.cetus-net.org/bulletin.html"/>
    <hyperlink ref="H2177" r:id="rId14" display="http://vsolj.cetus-net.org/bulletin.html"/>
    <hyperlink ref="AQ94" r:id="rId15" display="http://cdsbib.u-strasbg.fr/cgi-bin/cdsbib?1990RMxAA..21..381G"/>
    <hyperlink ref="AQ93" r:id="rId16" display="http://cdsbib.u-strasbg.fr/cgi-bin/cdsbib?1990RMxAA..21..381G"/>
    <hyperlink ref="AP3347" r:id="rId17" display="http://cdsbib.u-strasbg.fr/cgi-bin/cdsbib?1990RMxAA..21..381G"/>
    <hyperlink ref="AP3365" r:id="rId18" display="http://cdsbib.u-strasbg.fr/cgi-bin/cdsbib?1990RMxAA..21..381G"/>
    <hyperlink ref="AP3366" r:id="rId19" display="http://cdsbib.u-strasbg.fr/cgi-bin/cdsbib?1990RMxAA..21..381G"/>
    <hyperlink ref="AP336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2023-01-16T06:05:57Z</dcterms:modified>
</cp:coreProperties>
</file>