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10385D9-6BDB-405E-9191-A1A4EAD2D2CA}" xr6:coauthVersionLast="47" xr6:coauthVersionMax="47" xr10:uidLastSave="{00000000-0000-0000-0000-000000000000}"/>
  <bookViews>
    <workbookView xWindow="14460" yWindow="1005" windowWidth="13995" windowHeight="1431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4" i="1" l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Q63" i="1"/>
  <c r="Q56" i="1"/>
  <c r="Q57" i="1"/>
  <c r="Q58" i="1"/>
  <c r="Q59" i="1"/>
  <c r="Q60" i="1"/>
  <c r="Q61" i="1"/>
  <c r="Q62" i="1"/>
  <c r="Q55" i="1"/>
  <c r="Q54" i="1"/>
  <c r="D9" i="1"/>
  <c r="C9" i="1"/>
  <c r="Q22" i="1"/>
  <c r="Q23" i="1"/>
  <c r="Q33" i="1"/>
  <c r="Q35" i="1"/>
  <c r="Q40" i="1"/>
  <c r="Q46" i="1"/>
  <c r="Q47" i="1"/>
  <c r="Q49" i="1"/>
  <c r="G31" i="2"/>
  <c r="C31" i="2"/>
  <c r="G30" i="2"/>
  <c r="C30" i="2"/>
  <c r="G29" i="2"/>
  <c r="C29" i="2"/>
  <c r="G39" i="2"/>
  <c r="C39" i="2"/>
  <c r="G28" i="2"/>
  <c r="C28" i="2"/>
  <c r="G38" i="2"/>
  <c r="C38" i="2"/>
  <c r="G37" i="2"/>
  <c r="C37" i="2"/>
  <c r="G27" i="2"/>
  <c r="C27" i="2"/>
  <c r="G26" i="2"/>
  <c r="C26" i="2"/>
  <c r="G25" i="2"/>
  <c r="C25" i="2"/>
  <c r="G24" i="2"/>
  <c r="C24" i="2"/>
  <c r="G23" i="2"/>
  <c r="C23" i="2"/>
  <c r="G36" i="2"/>
  <c r="C36" i="2"/>
  <c r="G22" i="2"/>
  <c r="C22" i="2"/>
  <c r="G21" i="2"/>
  <c r="C21" i="2"/>
  <c r="G20" i="2"/>
  <c r="C20" i="2"/>
  <c r="G19" i="2"/>
  <c r="C19" i="2"/>
  <c r="G35" i="2"/>
  <c r="C35" i="2"/>
  <c r="G34" i="2"/>
  <c r="C34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33" i="2"/>
  <c r="C33" i="2"/>
  <c r="G32" i="2"/>
  <c r="C32" i="2"/>
  <c r="H31" i="2"/>
  <c r="B31" i="2"/>
  <c r="D31" i="2"/>
  <c r="A31" i="2"/>
  <c r="H30" i="2"/>
  <c r="B30" i="2"/>
  <c r="D30" i="2"/>
  <c r="A30" i="2"/>
  <c r="H29" i="2"/>
  <c r="B29" i="2"/>
  <c r="D29" i="2"/>
  <c r="A29" i="2"/>
  <c r="H39" i="2"/>
  <c r="B39" i="2"/>
  <c r="D39" i="2"/>
  <c r="A39" i="2"/>
  <c r="H28" i="2"/>
  <c r="B28" i="2"/>
  <c r="D28" i="2"/>
  <c r="A28" i="2"/>
  <c r="H38" i="2"/>
  <c r="B38" i="2"/>
  <c r="D38" i="2"/>
  <c r="A38" i="2"/>
  <c r="H37" i="2"/>
  <c r="B37" i="2"/>
  <c r="D37" i="2"/>
  <c r="A37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36" i="2"/>
  <c r="B36" i="2"/>
  <c r="D36" i="2"/>
  <c r="A36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35" i="2"/>
  <c r="B35" i="2"/>
  <c r="D35" i="2"/>
  <c r="A35" i="2"/>
  <c r="H34" i="2"/>
  <c r="B34" i="2"/>
  <c r="D34" i="2"/>
  <c r="A34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33" i="2"/>
  <c r="B33" i="2"/>
  <c r="D33" i="2"/>
  <c r="A33" i="2"/>
  <c r="H32" i="2"/>
  <c r="B32" i="2"/>
  <c r="D32" i="2"/>
  <c r="A32" i="2"/>
  <c r="Q53" i="1"/>
  <c r="C7" i="1"/>
  <c r="E63" i="1" s="1"/>
  <c r="F63" i="1" s="1"/>
  <c r="G63" i="1" s="1"/>
  <c r="K63" i="1" s="1"/>
  <c r="E56" i="1"/>
  <c r="F56" i="1" s="1"/>
  <c r="G56" i="1" s="1"/>
  <c r="K56" i="1" s="1"/>
  <c r="C8" i="1"/>
  <c r="E59" i="1" s="1"/>
  <c r="F59" i="1" s="1"/>
  <c r="G59" i="1" s="1"/>
  <c r="K59" i="1" s="1"/>
  <c r="Q52" i="1"/>
  <c r="Q44" i="1"/>
  <c r="Q51" i="1"/>
  <c r="F16" i="1"/>
  <c r="C17" i="1"/>
  <c r="Q50" i="1"/>
  <c r="Q45" i="1"/>
  <c r="Q48" i="1"/>
  <c r="Q24" i="1"/>
  <c r="Q25" i="1"/>
  <c r="Q26" i="1"/>
  <c r="Q27" i="1"/>
  <c r="Q28" i="1"/>
  <c r="Q29" i="1"/>
  <c r="Q30" i="1"/>
  <c r="Q31" i="1"/>
  <c r="Q32" i="1"/>
  <c r="Q36" i="1"/>
  <c r="Q37" i="1"/>
  <c r="Q38" i="1"/>
  <c r="Q39" i="1"/>
  <c r="Q21" i="1"/>
  <c r="Q41" i="1"/>
  <c r="Q42" i="1"/>
  <c r="Q43" i="1"/>
  <c r="Q34" i="1"/>
  <c r="E25" i="1"/>
  <c r="F25" i="1" s="1"/>
  <c r="G25" i="1" s="1"/>
  <c r="H25" i="1" s="1"/>
  <c r="E32" i="1"/>
  <c r="F32" i="1" s="1"/>
  <c r="G32" i="1" s="1"/>
  <c r="H32" i="1" s="1"/>
  <c r="E62" i="1"/>
  <c r="F62" i="1" s="1"/>
  <c r="G62" i="1" s="1"/>
  <c r="K62" i="1" s="1"/>
  <c r="E57" i="1"/>
  <c r="F57" i="1" s="1"/>
  <c r="G57" i="1" s="1"/>
  <c r="K57" i="1" s="1"/>
  <c r="E27" i="1"/>
  <c r="F27" i="1" s="1"/>
  <c r="G27" i="1" s="1"/>
  <c r="H27" i="1" s="1"/>
  <c r="E34" i="1"/>
  <c r="F34" i="1" s="1"/>
  <c r="G34" i="1" s="1"/>
  <c r="H34" i="1" s="1"/>
  <c r="E60" i="1"/>
  <c r="F60" i="1" s="1"/>
  <c r="G60" i="1" s="1"/>
  <c r="K60" i="1" s="1"/>
  <c r="E46" i="1"/>
  <c r="E37" i="2" s="1"/>
  <c r="E51" i="1"/>
  <c r="F51" i="1" s="1"/>
  <c r="G51" i="1" s="1"/>
  <c r="J51" i="1" s="1"/>
  <c r="E24" i="1"/>
  <c r="F24" i="1" s="1"/>
  <c r="G24" i="1" s="1"/>
  <c r="H24" i="1" s="1"/>
  <c r="E29" i="1"/>
  <c r="F29" i="1" s="1"/>
  <c r="G29" i="1" s="1"/>
  <c r="H29" i="1" s="1"/>
  <c r="E47" i="1"/>
  <c r="F47" i="1" s="1"/>
  <c r="G47" i="1" s="1"/>
  <c r="I47" i="1" s="1"/>
  <c r="E37" i="1"/>
  <c r="F37" i="1" s="1"/>
  <c r="G37" i="1" s="1"/>
  <c r="H37" i="1" s="1"/>
  <c r="E58" i="1"/>
  <c r="F58" i="1" s="1"/>
  <c r="G58" i="1" s="1"/>
  <c r="K58" i="1" s="1"/>
  <c r="E42" i="1"/>
  <c r="F42" i="1" s="1"/>
  <c r="G42" i="1" s="1"/>
  <c r="I42" i="1" s="1"/>
  <c r="E22" i="1"/>
  <c r="F22" i="1" s="1"/>
  <c r="G22" i="1" s="1"/>
  <c r="I22" i="1" s="1"/>
  <c r="E61" i="1"/>
  <c r="F61" i="1" s="1"/>
  <c r="G61" i="1" s="1"/>
  <c r="K61" i="1" s="1"/>
  <c r="E36" i="1"/>
  <c r="E19" i="2" s="1"/>
  <c r="E45" i="1"/>
  <c r="E27" i="2" s="1"/>
  <c r="E38" i="2"/>
  <c r="F46" i="1"/>
  <c r="U46" i="1" s="1"/>
  <c r="E13" i="2"/>
  <c r="F45" i="1" l="1"/>
  <c r="G45" i="1" s="1"/>
  <c r="E35" i="1"/>
  <c r="E21" i="1"/>
  <c r="F21" i="1" s="1"/>
  <c r="G21" i="1" s="1"/>
  <c r="H21" i="1" s="1"/>
  <c r="E55" i="1"/>
  <c r="F55" i="1" s="1"/>
  <c r="G55" i="1" s="1"/>
  <c r="K55" i="1" s="1"/>
  <c r="E48" i="1"/>
  <c r="E30" i="2"/>
  <c r="E18" i="2"/>
  <c r="E15" i="2"/>
  <c r="E24" i="2"/>
  <c r="F36" i="1"/>
  <c r="G36" i="1" s="1"/>
  <c r="H36" i="1" s="1"/>
  <c r="E50" i="1"/>
  <c r="E40" i="1"/>
  <c r="E52" i="1"/>
  <c r="E44" i="1"/>
  <c r="E28" i="1"/>
  <c r="E54" i="1"/>
  <c r="F54" i="1" s="1"/>
  <c r="G54" i="1" s="1"/>
  <c r="K54" i="1" s="1"/>
  <c r="E33" i="1"/>
  <c r="E11" i="2"/>
  <c r="E26" i="1"/>
  <c r="E23" i="1"/>
  <c r="E20" i="2"/>
  <c r="E31" i="1"/>
  <c r="E38" i="1"/>
  <c r="E32" i="2"/>
  <c r="E41" i="1"/>
  <c r="E43" i="1"/>
  <c r="E53" i="1"/>
  <c r="F53" i="1" s="1"/>
  <c r="G53" i="1" s="1"/>
  <c r="K53" i="1" s="1"/>
  <c r="E30" i="1"/>
  <c r="E49" i="1"/>
  <c r="E39" i="1"/>
  <c r="F17" i="1"/>
  <c r="F39" i="1" l="1"/>
  <c r="G39" i="1" s="1"/>
  <c r="H39" i="1" s="1"/>
  <c r="E22" i="2"/>
  <c r="F31" i="1"/>
  <c r="G31" i="1" s="1"/>
  <c r="H31" i="1" s="1"/>
  <c r="E17" i="2"/>
  <c r="E14" i="2"/>
  <c r="F28" i="1"/>
  <c r="G28" i="1" s="1"/>
  <c r="H28" i="1" s="1"/>
  <c r="F49" i="1"/>
  <c r="G49" i="1" s="1"/>
  <c r="K49" i="1" s="1"/>
  <c r="E39" i="2"/>
  <c r="E26" i="2"/>
  <c r="F44" i="1"/>
  <c r="G44" i="1" s="1"/>
  <c r="J44" i="1" s="1"/>
  <c r="E16" i="2"/>
  <c r="F30" i="1"/>
  <c r="G30" i="1" s="1"/>
  <c r="H30" i="1" s="1"/>
  <c r="F52" i="1"/>
  <c r="G52" i="1" s="1"/>
  <c r="K52" i="1" s="1"/>
  <c r="E31" i="2"/>
  <c r="E28" i="2"/>
  <c r="F48" i="1"/>
  <c r="G48" i="1" s="1"/>
  <c r="F23" i="1"/>
  <c r="U23" i="1" s="1"/>
  <c r="E33" i="2"/>
  <c r="F40" i="1"/>
  <c r="G40" i="1" s="1"/>
  <c r="I40" i="1" s="1"/>
  <c r="E36" i="2"/>
  <c r="E25" i="2"/>
  <c r="F43" i="1"/>
  <c r="G43" i="1" s="1"/>
  <c r="I43" i="1" s="1"/>
  <c r="E12" i="2"/>
  <c r="F26" i="1"/>
  <c r="G26" i="1" s="1"/>
  <c r="H26" i="1" s="1"/>
  <c r="E29" i="2"/>
  <c r="F50" i="1"/>
  <c r="G50" i="1" s="1"/>
  <c r="K50" i="1" s="1"/>
  <c r="E23" i="2"/>
  <c r="F41" i="1"/>
  <c r="G41" i="1" s="1"/>
  <c r="I41" i="1" s="1"/>
  <c r="E35" i="2"/>
  <c r="F35" i="1"/>
  <c r="G35" i="1" s="1"/>
  <c r="H35" i="1" s="1"/>
  <c r="E21" i="2"/>
  <c r="F38" i="1"/>
  <c r="G38" i="1" s="1"/>
  <c r="H38" i="1" s="1"/>
  <c r="F33" i="1"/>
  <c r="G33" i="1" s="1"/>
  <c r="I33" i="1" s="1"/>
  <c r="E34" i="2"/>
  <c r="K45" i="1"/>
  <c r="C12" i="1"/>
  <c r="C11" i="1"/>
  <c r="O66" i="1" l="1"/>
  <c r="O65" i="1"/>
  <c r="O67" i="1"/>
  <c r="O64" i="1"/>
  <c r="O68" i="1"/>
  <c r="O53" i="1"/>
  <c r="O37" i="1"/>
  <c r="O34" i="1"/>
  <c r="O25" i="1"/>
  <c r="O47" i="1"/>
  <c r="O42" i="1"/>
  <c r="O50" i="1"/>
  <c r="O26" i="1"/>
  <c r="O59" i="1"/>
  <c r="O54" i="1"/>
  <c r="O30" i="1"/>
  <c r="O55" i="1"/>
  <c r="O27" i="1"/>
  <c r="O43" i="1"/>
  <c r="O33" i="1"/>
  <c r="O45" i="1"/>
  <c r="O21" i="1"/>
  <c r="O24" i="1"/>
  <c r="O61" i="1"/>
  <c r="O56" i="1"/>
  <c r="O23" i="1"/>
  <c r="O39" i="1"/>
  <c r="O44" i="1"/>
  <c r="O60" i="1"/>
  <c r="O36" i="1"/>
  <c r="O58" i="1"/>
  <c r="O32" i="1"/>
  <c r="O35" i="1"/>
  <c r="O52" i="1"/>
  <c r="O40" i="1"/>
  <c r="O31" i="1"/>
  <c r="O38" i="1"/>
  <c r="C15" i="1"/>
  <c r="O49" i="1"/>
  <c r="O63" i="1"/>
  <c r="O62" i="1"/>
  <c r="O29" i="1"/>
  <c r="O41" i="1"/>
  <c r="O46" i="1"/>
  <c r="O57" i="1"/>
  <c r="O28" i="1"/>
  <c r="O51" i="1"/>
  <c r="O22" i="1"/>
  <c r="O48" i="1"/>
  <c r="C16" i="1"/>
  <c r="D18" i="1" s="1"/>
  <c r="K48" i="1"/>
  <c r="C18" i="1" l="1"/>
  <c r="F18" i="1"/>
  <c r="F19" i="1" s="1"/>
</calcChain>
</file>

<file path=xl/sharedStrings.xml><?xml version="1.0" encoding="utf-8"?>
<sst xmlns="http://schemas.openxmlformats.org/spreadsheetml/2006/main" count="388" uniqueCount="194">
  <si>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</si>
  <si>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</si>
  <si>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</si>
  <si>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</si>
  <si>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</si>
  <si>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</si>
  <si>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</si>
  <si>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</si>
  <si>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</si>
  <si>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</si>
  <si>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</si>
  <si>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</si>
  <si>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</si>
  <si>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</si>
  <si>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</si>
  <si>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</si>
  <si>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</si>
  <si>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</si>
  <si>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</si>
  <si>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</si>
  <si>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</si>
  <si>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</si>
  <si>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</si>
  <si>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</si>
  <si>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</si>
  <si>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</si>
  <si>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</si>
  <si>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</si>
  <si>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</si>
  <si>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Bull.18</t>
  </si>
  <si>
    <t>B</t>
  </si>
  <si>
    <t>Peter H</t>
  </si>
  <si>
    <t>BBSAG Bull.27</t>
  </si>
  <si>
    <t>BBSAG Bull.37</t>
  </si>
  <si>
    <t>Srivastava 1987</t>
  </si>
  <si>
    <t>I</t>
  </si>
  <si>
    <t>II</t>
  </si>
  <si>
    <t>Srivastava 1987Ap&amp;SS.133…71S</t>
  </si>
  <si>
    <t># of data points:</t>
  </si>
  <si>
    <t>EA/DM</t>
  </si>
  <si>
    <t>VZ Hya / GSC 04874-00811</t>
  </si>
  <si>
    <t>My time zone &gt;&gt;&gt;&gt;&gt;</t>
  </si>
  <si>
    <t>(PST=8, PDT=MDT=7, MDT=CST=6, etc.)</t>
  </si>
  <si>
    <t>JD today</t>
  </si>
  <si>
    <t>New Cycle</t>
  </si>
  <si>
    <t>Next ToM</t>
  </si>
  <si>
    <t>IBVS 5745</t>
  </si>
  <si>
    <t>IBVS 5894</t>
  </si>
  <si>
    <t>Start of linear fit &gt;&gt;&gt;&gt;&gt;&gt;&gt;&gt;&gt;&gt;&gt;&gt;&gt;&gt;&gt;&gt;&gt;&gt;&gt;&gt;&gt;</t>
  </si>
  <si>
    <t>Add cycle</t>
  </si>
  <si>
    <t>Old Cycle</t>
  </si>
  <si>
    <t>IBVS 2185</t>
  </si>
  <si>
    <t>PE</t>
  </si>
  <si>
    <t>IBVS 5918</t>
  </si>
  <si>
    <t>JAVSO..40....1</t>
  </si>
  <si>
    <t>VSS_2013-01-28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</si>
  <si>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</si>
  <si>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</si>
  <si>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</si>
  <si>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</si>
  <si>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</si>
  <si>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</si>
  <si>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</si>
  <si>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</si>
  <si>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</si>
  <si>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</si>
  <si>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</si>
  <si>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2421925.825 </t>
  </si>
  <si>
    <t> 28.11.1918 07:48 </t>
  </si>
  <si>
    <t> 0.000 </t>
  </si>
  <si>
    <t> D.J.O'Connell </t>
  </si>
  <si>
    <t> HB 889 </t>
  </si>
  <si>
    <t>2423535.601 </t>
  </si>
  <si>
    <t> 26.04.1923 02:25 </t>
  </si>
  <si>
    <t> 0.794 </t>
  </si>
  <si>
    <t> S.Gaposchkin </t>
  </si>
  <si>
    <t> HA 113.74 </t>
  </si>
  <si>
    <t>2427840.437 </t>
  </si>
  <si>
    <t> 06.02.1935 22:29 </t>
  </si>
  <si>
    <t> 0.006 </t>
  </si>
  <si>
    <t>V </t>
  </si>
  <si>
    <t> F.Lause </t>
  </si>
  <si>
    <t> AN 277.41 </t>
  </si>
  <si>
    <t>2427856.412 </t>
  </si>
  <si>
    <t> 22.02.1935 21:53 </t>
  </si>
  <si>
    <t> 0.007 </t>
  </si>
  <si>
    <t>2429604.794 </t>
  </si>
  <si>
    <t> 07.12.1939 07:03 </t>
  </si>
  <si>
    <t> 0.001 </t>
  </si>
  <si>
    <t> F.B.Wood </t>
  </si>
  <si>
    <t> CPRI 21.62 </t>
  </si>
  <si>
    <t>2429681.751 </t>
  </si>
  <si>
    <t> 22.02.1940 06:01 </t>
  </si>
  <si>
    <t> -0.006 </t>
  </si>
  <si>
    <t>2429700.634 </t>
  </si>
  <si>
    <t> 12.03.1940 03:12 </t>
  </si>
  <si>
    <t> -0.001 </t>
  </si>
  <si>
    <t>2429748.556 </t>
  </si>
  <si>
    <t> 29.04.1940 01:20 </t>
  </si>
  <si>
    <t> -0.000 </t>
  </si>
  <si>
    <t>2430015.742 </t>
  </si>
  <si>
    <t> 21.01.1941 05:48 </t>
  </si>
  <si>
    <t> -0.010 </t>
  </si>
  <si>
    <t>2430034.626 </t>
  </si>
  <si>
    <t> 09.02.1941 03:01 </t>
  </si>
  <si>
    <t> -0.004 </t>
  </si>
  <si>
    <t>2439926.673 </t>
  </si>
  <si>
    <t> 11.03.1968 04:09 </t>
  </si>
  <si>
    <t> -0.002 </t>
  </si>
  <si>
    <t> S.Cook </t>
  </si>
  <si>
    <t> AVSJ 3.61 </t>
  </si>
  <si>
    <t>2440254.861 </t>
  </si>
  <si>
    <t> 02.02.1969 08:39 </t>
  </si>
  <si>
    <t> R.L.Walker </t>
  </si>
  <si>
    <t> AJ 75.722 </t>
  </si>
  <si>
    <t>2440654.201 </t>
  </si>
  <si>
    <t> 08.03.1970 16:49 </t>
  </si>
  <si>
    <t>E </t>
  </si>
  <si>
    <t>?</t>
  </si>
  <si>
    <t> Padalia&amp;Srivastava </t>
  </si>
  <si>
    <t> ASS 35.249 </t>
  </si>
  <si>
    <t>2440686.154 </t>
  </si>
  <si>
    <t> 09.04.1970 15:41 </t>
  </si>
  <si>
    <t> 0.005 </t>
  </si>
  <si>
    <t>2440998.362 </t>
  </si>
  <si>
    <t> 15.02.1971 20:41 </t>
  </si>
  <si>
    <t>2441033.212 </t>
  </si>
  <si>
    <t> 22.03.1971 17:05 </t>
  </si>
  <si>
    <t>2441743.305 </t>
  </si>
  <si>
    <t> 01.03.1973 19:19 </t>
  </si>
  <si>
    <t> -0.009 </t>
  </si>
  <si>
    <t> K.Locher </t>
  </si>
  <si>
    <t> BBS 8 </t>
  </si>
  <si>
    <t>2442354.668 </t>
  </si>
  <si>
    <t> 03.11.1974 04:01 </t>
  </si>
  <si>
    <t> BBS 18 </t>
  </si>
  <si>
    <t>2442848.401 </t>
  </si>
  <si>
    <t> 10.03.1976 21:37 </t>
  </si>
  <si>
    <t> H.Peter </t>
  </si>
  <si>
    <t> BBS 27 </t>
  </si>
  <si>
    <t>2443577.372 </t>
  </si>
  <si>
    <t> 09.03.1978 20:55 </t>
  </si>
  <si>
    <t> -0.008 </t>
  </si>
  <si>
    <t> BBS 37 </t>
  </si>
  <si>
    <t>2444236.6532 </t>
  </si>
  <si>
    <t> 29.12.1979 03:40 </t>
  </si>
  <si>
    <t> -0.0025 </t>
  </si>
  <si>
    <t> G.Wolf et al. </t>
  </si>
  <si>
    <t>IBVS 2185 </t>
  </si>
  <si>
    <t>2447971.5876 </t>
  </si>
  <si>
    <t> 21.03.1990 02:06 </t>
  </si>
  <si>
    <t> 0.0023 </t>
  </si>
  <si>
    <t> Smith &amp; Caton </t>
  </si>
  <si>
    <t>IBVS 5745 </t>
  </si>
  <si>
    <t>2451253.434 </t>
  </si>
  <si>
    <t> 15.03.1999 22:24 </t>
  </si>
  <si>
    <t> R.Meyer </t>
  </si>
  <si>
    <t>BAVM 122 </t>
  </si>
  <si>
    <t>2451256.352 </t>
  </si>
  <si>
    <t> 18.03.1999 20:26 </t>
  </si>
  <si>
    <t> 0.004 </t>
  </si>
  <si>
    <t>2452702.6936 </t>
  </si>
  <si>
    <t> 04.03.2003 04:38 </t>
  </si>
  <si>
    <t> 0.0040 </t>
  </si>
  <si>
    <t>2453846.9875 </t>
  </si>
  <si>
    <t> 21.04.2006 11:42 </t>
  </si>
  <si>
    <t> 0.0037 </t>
  </si>
  <si>
    <t> K. Nagai et al. </t>
  </si>
  <si>
    <t>VSB 45 </t>
  </si>
  <si>
    <t>2454848.9718 </t>
  </si>
  <si>
    <t> 17.01.2009 11:19 </t>
  </si>
  <si>
    <t> 0.0046 </t>
  </si>
  <si>
    <t>C </t>
  </si>
  <si>
    <t> R.Diethelm </t>
  </si>
  <si>
    <t>IBVS 5894 </t>
  </si>
  <si>
    <t>2454866.3976 </t>
  </si>
  <si>
    <t> 03.02.2009 21:32 </t>
  </si>
  <si>
    <t>-I</t>
  </si>
  <si>
    <t> P.Frank </t>
  </si>
  <si>
    <t>BAVM 209 </t>
  </si>
  <si>
    <t>2455923.5621 </t>
  </si>
  <si>
    <t> 28.12.2011 01:29 </t>
  </si>
  <si>
    <t>5395</t>
  </si>
  <si>
    <t>R</t>
  </si>
  <si>
    <t> L.Corp </t>
  </si>
  <si>
    <t> JAAVSO 40;975 </t>
  </si>
  <si>
    <t>BAD?</t>
  </si>
  <si>
    <t>OEJV 0181</t>
  </si>
  <si>
    <t>VSB 067</t>
  </si>
  <si>
    <t>Ic</t>
  </si>
  <si>
    <t>VSB 069</t>
  </si>
  <si>
    <t>U</t>
  </si>
  <si>
    <t>VSB, 91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</si>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</sst>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2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20" fontId="0" fillId="0" borderId="0" xfId="0" applyNumberFormat="1" applyAlignment="1"/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  <xf numFmtId="0" fontId="3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center"/>
      <protection locked="0"/>
    </xf>
    <xf numFmtId="165" fontId="37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730820995962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5181695827725"/>
          <c:y val="0.14723926380368099"/>
          <c:w val="0.82907133243607001"/>
          <c:h val="0.6840490797546012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50-47A4-9D55-D25F9161BB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50-47A4-9D55-D25F9161BB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50-47A4-9D55-D25F9161BB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  <c:pt idx="43">
                  <c:v>6.384100008290261E-3</c:v>
                </c:pt>
                <c:pt idx="44">
                  <c:v>6.5841001342050731E-3</c:v>
                </c:pt>
                <c:pt idx="45">
                  <c:v>6.4023001614259556E-3</c:v>
                </c:pt>
                <c:pt idx="46">
                  <c:v>4.9045000341720879E-3</c:v>
                </c:pt>
                <c:pt idx="47">
                  <c:v>4.9045000341720879E-3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50-47A4-9D55-D25F9161BB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50-47A4-9D55-D25F9161BB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50-47A4-9D55-D25F9161BB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50-47A4-9D55-D25F9161BB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-5.5291438976075077E-3</c:v>
                </c:pt>
                <c:pt idx="1">
                  <c:v>-5.5291438976075077E-3</c:v>
                </c:pt>
                <c:pt idx="2">
                  <c:v>-5.0368081054281465E-3</c:v>
                </c:pt>
                <c:pt idx="3">
                  <c:v>-4.0774414265285983E-3</c:v>
                </c:pt>
                <c:pt idx="4">
                  <c:v>-3.7209530215511167E-3</c:v>
                </c:pt>
                <c:pt idx="5">
                  <c:v>-3.7160696187432062E-3</c:v>
                </c:pt>
                <c:pt idx="6">
                  <c:v>-3.181558984131889E-3</c:v>
                </c:pt>
                <c:pt idx="7">
                  <c:v>-3.1580298615119557E-3</c:v>
                </c:pt>
                <c:pt idx="8">
                  <c:v>-3.152258567284425E-3</c:v>
                </c:pt>
                <c:pt idx="9">
                  <c:v>-3.1376083588606925E-3</c:v>
                </c:pt>
                <c:pt idx="10">
                  <c:v>-3.0559223482556409E-3</c:v>
                </c:pt>
                <c:pt idx="11">
                  <c:v>-3.0501510540281102E-3</c:v>
                </c:pt>
                <c:pt idx="12">
                  <c:v>-2.599287880195386E-5</c:v>
                </c:pt>
                <c:pt idx="13">
                  <c:v>7.4338851615120619E-5</c:v>
                </c:pt>
                <c:pt idx="14">
                  <c:v>7.4338851615120619E-5</c:v>
                </c:pt>
                <c:pt idx="15">
                  <c:v>1.9642392181288824E-4</c:v>
                </c:pt>
                <c:pt idx="16">
                  <c:v>2.0619072742870964E-4</c:v>
                </c:pt>
                <c:pt idx="17">
                  <c:v>3.0163905503787338E-4</c:v>
                </c:pt>
                <c:pt idx="18">
                  <c:v>3.1229375207331492E-4</c:v>
                </c:pt>
                <c:pt idx="19">
                  <c:v>5.2938320417043622E-4</c:v>
                </c:pt>
                <c:pt idx="20">
                  <c:v>7.1628434800047325E-4</c:v>
                </c:pt>
                <c:pt idx="21">
                  <c:v>8.6722588933589497E-4</c:v>
                </c:pt>
                <c:pt idx="22">
                  <c:v>1.0900866356605471E-3</c:v>
                </c:pt>
                <c:pt idx="23">
                  <c:v>1.2916379879143161E-3</c:v>
                </c:pt>
                <c:pt idx="24">
                  <c:v>2.4334663535458007E-3</c:v>
                </c:pt>
                <c:pt idx="25">
                  <c:v>3.4367836577165458E-3</c:v>
                </c:pt>
                <c:pt idx="26">
                  <c:v>3.4376715491361656E-3</c:v>
                </c:pt>
                <c:pt idx="27">
                  <c:v>3.8798414761069895E-3</c:v>
                </c:pt>
                <c:pt idx="28">
                  <c:v>4.2296706954373202E-3</c:v>
                </c:pt>
                <c:pt idx="29">
                  <c:v>4.5359932352062645E-3</c:v>
                </c:pt>
                <c:pt idx="30">
                  <c:v>4.5413205837239847E-3</c:v>
                </c:pt>
                <c:pt idx="31">
                  <c:v>4.8645130604657114E-3</c:v>
                </c:pt>
                <c:pt idx="32">
                  <c:v>4.8982529344112763E-3</c:v>
                </c:pt>
                <c:pt idx="33">
                  <c:v>5.4309877861833536E-3</c:v>
                </c:pt>
                <c:pt idx="34">
                  <c:v>5.4496335059953755E-3</c:v>
                </c:pt>
                <c:pt idx="35">
                  <c:v>5.6525166953785748E-3</c:v>
                </c:pt>
                <c:pt idx="36">
                  <c:v>5.6525166953785748E-3</c:v>
                </c:pt>
                <c:pt idx="37">
                  <c:v>5.6525166953785748E-3</c:v>
                </c:pt>
                <c:pt idx="38">
                  <c:v>5.7790412226744435E-3</c:v>
                </c:pt>
                <c:pt idx="39">
                  <c:v>5.7790412226744435E-3</c:v>
                </c:pt>
                <c:pt idx="40">
                  <c:v>5.7790412226744435E-3</c:v>
                </c:pt>
                <c:pt idx="41">
                  <c:v>5.7790412226744435E-3</c:v>
                </c:pt>
                <c:pt idx="42">
                  <c:v>5.9717136607320117E-3</c:v>
                </c:pt>
                <c:pt idx="43">
                  <c:v>5.9970185661911849E-3</c:v>
                </c:pt>
                <c:pt idx="44">
                  <c:v>5.9970185661911849E-3</c:v>
                </c:pt>
                <c:pt idx="45">
                  <c:v>6.0778166853766163E-3</c:v>
                </c:pt>
                <c:pt idx="46">
                  <c:v>6.0875834909924383E-3</c:v>
                </c:pt>
                <c:pt idx="47">
                  <c:v>6.0875834909924383E-3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50-47A4-9D55-D25F9161BB5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50-47A4-9D55-D25F9161B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59144"/>
        <c:axId val="1"/>
      </c:scatterChart>
      <c:valAx>
        <c:axId val="473559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367429340511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9570552147239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59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80215343203231"/>
          <c:y val="0.92024539877300615"/>
          <c:w val="0.6473755047106324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Hya - O-C Diagr.</a:t>
            </a:r>
          </a:p>
        </c:rich>
      </c:tx>
      <c:layout>
        <c:manualLayout>
          <c:xMode val="edge"/>
          <c:yMode val="edge"/>
          <c:x val="0.3991941128326700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4746178734799"/>
          <c:y val="0.14678942920199375"/>
          <c:w val="0.84543121722637504"/>
          <c:h val="0.685017336275970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-6.2199997046263888E-5</c:v>
                </c:pt>
                <c:pt idx="3">
                  <c:v>-1.3835199999448378E-2</c:v>
                </c:pt>
                <c:pt idx="4">
                  <c:v>5.7951000017055776E-3</c:v>
                </c:pt>
                <c:pt idx="5">
                  <c:v>7.1462000014435034E-3</c:v>
                </c:pt>
                <c:pt idx="6">
                  <c:v>6.6660000447882339E-4</c:v>
                </c:pt>
                <c:pt idx="7">
                  <c:v>-6.2780999978713226E-3</c:v>
                </c:pt>
                <c:pt idx="8">
                  <c:v>-1.2267999991308898E-3</c:v>
                </c:pt>
                <c:pt idx="9">
                  <c:v>-1.7349999689031392E-4</c:v>
                </c:pt>
                <c:pt idx="10">
                  <c:v>-9.755099999892991E-3</c:v>
                </c:pt>
                <c:pt idx="11">
                  <c:v>-3.7037999973108526E-3</c:v>
                </c:pt>
                <c:pt idx="13">
                  <c:v>0</c:v>
                </c:pt>
                <c:pt idx="14">
                  <c:v>2.9999999969732016E-4</c:v>
                </c:pt>
                <c:pt idx="15">
                  <c:v>-9.2249999579507858E-4</c:v>
                </c:pt>
                <c:pt idx="16">
                  <c:v>4.7797000079299323E-3</c:v>
                </c:pt>
                <c:pt idx="17">
                  <c:v>5.5120000615715981E-4</c:v>
                </c:pt>
                <c:pt idx="18">
                  <c:v>-1.0464000006322749E-3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84-4088-B54D-A1253A7D61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">
                  <c:v>3.378000037628226E-4</c:v>
                </c:pt>
                <c:pt idx="12">
                  <c:v>-1.8225999956484884E-3</c:v>
                </c:pt>
                <c:pt idx="19">
                  <c:v>-9.347499995783437E-3</c:v>
                </c:pt>
                <c:pt idx="20">
                  <c:v>-1.4554000008502044E-3</c:v>
                </c:pt>
                <c:pt idx="21">
                  <c:v>5.7860000379150733E-4</c:v>
                </c:pt>
                <c:pt idx="22">
                  <c:v>-7.6711999936378561E-3</c:v>
                </c:pt>
                <c:pt idx="26">
                  <c:v>3.6575999984052032E-3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84-4088-B54D-A1253A7D61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23">
                  <c:v>-2.5257999950554222E-3</c:v>
                </c:pt>
                <c:pt idx="30">
                  <c:v>4.6062000037636608E-3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84-4088-B54D-A1253A7D61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24">
                  <c:v>2.3313999990932643E-3</c:v>
                </c:pt>
                <c:pt idx="27">
                  <c:v>3.9572000023326837E-3</c:v>
                </c:pt>
                <c:pt idx="28">
                  <c:v>3.7360000060289167E-3</c:v>
                </c:pt>
                <c:pt idx="29">
                  <c:v>4.6050000019022264E-3</c:v>
                </c:pt>
                <c:pt idx="31">
                  <c:v>3.9790000082575716E-3</c:v>
                </c:pt>
                <c:pt idx="32">
                  <c:v>4.5366000049398281E-3</c:v>
                </c:pt>
                <c:pt idx="33">
                  <c:v>8.6066000003484078E-3</c:v>
                </c:pt>
                <c:pt idx="34">
                  <c:v>5.3108000065549277E-3</c:v>
                </c:pt>
                <c:pt idx="35">
                  <c:v>4.6064999987720512E-3</c:v>
                </c:pt>
                <c:pt idx="36">
                  <c:v>6.0064999997848645E-3</c:v>
                </c:pt>
                <c:pt idx="37">
                  <c:v>6.3064999994821846E-3</c:v>
                </c:pt>
                <c:pt idx="38">
                  <c:v>4.4849999976577237E-3</c:v>
                </c:pt>
                <c:pt idx="39">
                  <c:v>4.885000002104789E-3</c:v>
                </c:pt>
                <c:pt idx="40">
                  <c:v>6.0850000008940697E-3</c:v>
                </c:pt>
                <c:pt idx="41">
                  <c:v>6.7849999977624975E-3</c:v>
                </c:pt>
                <c:pt idx="42">
                  <c:v>6.3284002171712928E-3</c:v>
                </c:pt>
                <c:pt idx="43">
                  <c:v>6.384100008290261E-3</c:v>
                </c:pt>
                <c:pt idx="44">
                  <c:v>6.5841001342050731E-3</c:v>
                </c:pt>
                <c:pt idx="45">
                  <c:v>6.4023001614259556E-3</c:v>
                </c:pt>
                <c:pt idx="46">
                  <c:v>4.9045000341720879E-3</c:v>
                </c:pt>
                <c:pt idx="47">
                  <c:v>4.9045000341720879E-3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84-4088-B54D-A1253A7D61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84-4088-B54D-A1253A7D61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84-4088-B54D-A1253A7D61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">
                    <c:v>0</c:v>
                  </c:pt>
                  <c:pt idx="2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9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0</c:v>
                  </c:pt>
                  <c:pt idx="26">
                    <c:v>0</c:v>
                  </c:pt>
                  <c:pt idx="27">
                    <c:v>1E-4</c:v>
                  </c:pt>
                  <c:pt idx="28">
                    <c:v>0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2.9999999999999997E-4</c:v>
                  </c:pt>
                  <c:pt idx="32">
                    <c:v>8.0000000000000007E-5</c:v>
                  </c:pt>
                  <c:pt idx="33">
                    <c:v>8.0000000000000002E-3</c:v>
                  </c:pt>
                  <c:pt idx="34">
                    <c:v>4.0000000000000001E-3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84-4088-B54D-A1253A7D61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-5.5291438976075077E-3</c:v>
                </c:pt>
                <c:pt idx="1">
                  <c:v>-5.5291438976075077E-3</c:v>
                </c:pt>
                <c:pt idx="2">
                  <c:v>-5.0368081054281465E-3</c:v>
                </c:pt>
                <c:pt idx="3">
                  <c:v>-4.0774414265285983E-3</c:v>
                </c:pt>
                <c:pt idx="4">
                  <c:v>-3.7209530215511167E-3</c:v>
                </c:pt>
                <c:pt idx="5">
                  <c:v>-3.7160696187432062E-3</c:v>
                </c:pt>
                <c:pt idx="6">
                  <c:v>-3.181558984131889E-3</c:v>
                </c:pt>
                <c:pt idx="7">
                  <c:v>-3.1580298615119557E-3</c:v>
                </c:pt>
                <c:pt idx="8">
                  <c:v>-3.152258567284425E-3</c:v>
                </c:pt>
                <c:pt idx="9">
                  <c:v>-3.1376083588606925E-3</c:v>
                </c:pt>
                <c:pt idx="10">
                  <c:v>-3.0559223482556409E-3</c:v>
                </c:pt>
                <c:pt idx="11">
                  <c:v>-3.0501510540281102E-3</c:v>
                </c:pt>
                <c:pt idx="12">
                  <c:v>-2.599287880195386E-5</c:v>
                </c:pt>
                <c:pt idx="13">
                  <c:v>7.4338851615120619E-5</c:v>
                </c:pt>
                <c:pt idx="14">
                  <c:v>7.4338851615120619E-5</c:v>
                </c:pt>
                <c:pt idx="15">
                  <c:v>1.9642392181288824E-4</c:v>
                </c:pt>
                <c:pt idx="16">
                  <c:v>2.0619072742870964E-4</c:v>
                </c:pt>
                <c:pt idx="17">
                  <c:v>3.0163905503787338E-4</c:v>
                </c:pt>
                <c:pt idx="18">
                  <c:v>3.1229375207331492E-4</c:v>
                </c:pt>
                <c:pt idx="19">
                  <c:v>5.2938320417043622E-4</c:v>
                </c:pt>
                <c:pt idx="20">
                  <c:v>7.1628434800047325E-4</c:v>
                </c:pt>
                <c:pt idx="21">
                  <c:v>8.6722588933589497E-4</c:v>
                </c:pt>
                <c:pt idx="22">
                  <c:v>1.0900866356605471E-3</c:v>
                </c:pt>
                <c:pt idx="23">
                  <c:v>1.2916379879143161E-3</c:v>
                </c:pt>
                <c:pt idx="24">
                  <c:v>2.4334663535458007E-3</c:v>
                </c:pt>
                <c:pt idx="25">
                  <c:v>3.4367836577165458E-3</c:v>
                </c:pt>
                <c:pt idx="26">
                  <c:v>3.4376715491361656E-3</c:v>
                </c:pt>
                <c:pt idx="27">
                  <c:v>3.8798414761069895E-3</c:v>
                </c:pt>
                <c:pt idx="28">
                  <c:v>4.2296706954373202E-3</c:v>
                </c:pt>
                <c:pt idx="29">
                  <c:v>4.5359932352062645E-3</c:v>
                </c:pt>
                <c:pt idx="30">
                  <c:v>4.5413205837239847E-3</c:v>
                </c:pt>
                <c:pt idx="31">
                  <c:v>4.8645130604657114E-3</c:v>
                </c:pt>
                <c:pt idx="32">
                  <c:v>4.8982529344112763E-3</c:v>
                </c:pt>
                <c:pt idx="33">
                  <c:v>5.4309877861833536E-3</c:v>
                </c:pt>
                <c:pt idx="34">
                  <c:v>5.4496335059953755E-3</c:v>
                </c:pt>
                <c:pt idx="35">
                  <c:v>5.6525166953785748E-3</c:v>
                </c:pt>
                <c:pt idx="36">
                  <c:v>5.6525166953785748E-3</c:v>
                </c:pt>
                <c:pt idx="37">
                  <c:v>5.6525166953785748E-3</c:v>
                </c:pt>
                <c:pt idx="38">
                  <c:v>5.7790412226744435E-3</c:v>
                </c:pt>
                <c:pt idx="39">
                  <c:v>5.7790412226744435E-3</c:v>
                </c:pt>
                <c:pt idx="40">
                  <c:v>5.7790412226744435E-3</c:v>
                </c:pt>
                <c:pt idx="41">
                  <c:v>5.7790412226744435E-3</c:v>
                </c:pt>
                <c:pt idx="42">
                  <c:v>5.9717136607320117E-3</c:v>
                </c:pt>
                <c:pt idx="43">
                  <c:v>5.9970185661911849E-3</c:v>
                </c:pt>
                <c:pt idx="44">
                  <c:v>5.9970185661911849E-3</c:v>
                </c:pt>
                <c:pt idx="45">
                  <c:v>6.0778166853766163E-3</c:v>
                </c:pt>
                <c:pt idx="46">
                  <c:v>6.0875834909924383E-3</c:v>
                </c:pt>
                <c:pt idx="47">
                  <c:v>6.0875834909924383E-3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84-4088-B54D-A1253A7D618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-6311</c:v>
                </c:pt>
                <c:pt idx="1">
                  <c:v>-6311</c:v>
                </c:pt>
                <c:pt idx="2">
                  <c:v>-5756.5</c:v>
                </c:pt>
                <c:pt idx="3">
                  <c:v>-4676</c:v>
                </c:pt>
                <c:pt idx="4">
                  <c:v>-4274.5</c:v>
                </c:pt>
                <c:pt idx="5">
                  <c:v>-4269</c:v>
                </c:pt>
                <c:pt idx="6">
                  <c:v>-3667</c:v>
                </c:pt>
                <c:pt idx="7">
                  <c:v>-3640.5</c:v>
                </c:pt>
                <c:pt idx="8">
                  <c:v>-3634</c:v>
                </c:pt>
                <c:pt idx="9">
                  <c:v>-3617.5</c:v>
                </c:pt>
                <c:pt idx="10">
                  <c:v>-3525.5</c:v>
                </c:pt>
                <c:pt idx="11">
                  <c:v>-3519</c:v>
                </c:pt>
                <c:pt idx="12">
                  <c:v>-113</c:v>
                </c:pt>
                <c:pt idx="13">
                  <c:v>0</c:v>
                </c:pt>
                <c:pt idx="14">
                  <c:v>0</c:v>
                </c:pt>
                <c:pt idx="15">
                  <c:v>137.5</c:v>
                </c:pt>
                <c:pt idx="16">
                  <c:v>148.5</c:v>
                </c:pt>
                <c:pt idx="17">
                  <c:v>256</c:v>
                </c:pt>
                <c:pt idx="18">
                  <c:v>268</c:v>
                </c:pt>
                <c:pt idx="19">
                  <c:v>512.5</c:v>
                </c:pt>
                <c:pt idx="20">
                  <c:v>723</c:v>
                </c:pt>
                <c:pt idx="21">
                  <c:v>893</c:v>
                </c:pt>
                <c:pt idx="22">
                  <c:v>1144</c:v>
                </c:pt>
                <c:pt idx="23">
                  <c:v>1371</c:v>
                </c:pt>
                <c:pt idx="24">
                  <c:v>2657</c:v>
                </c:pt>
                <c:pt idx="25">
                  <c:v>3787</c:v>
                </c:pt>
                <c:pt idx="26">
                  <c:v>3788</c:v>
                </c:pt>
                <c:pt idx="27">
                  <c:v>4286</c:v>
                </c:pt>
                <c:pt idx="28">
                  <c:v>4680</c:v>
                </c:pt>
                <c:pt idx="29">
                  <c:v>5025</c:v>
                </c:pt>
                <c:pt idx="30">
                  <c:v>5031</c:v>
                </c:pt>
                <c:pt idx="31">
                  <c:v>5395</c:v>
                </c:pt>
                <c:pt idx="32">
                  <c:v>5433</c:v>
                </c:pt>
                <c:pt idx="33">
                  <c:v>6033</c:v>
                </c:pt>
                <c:pt idx="34">
                  <c:v>6054</c:v>
                </c:pt>
                <c:pt idx="35">
                  <c:v>6282.5</c:v>
                </c:pt>
                <c:pt idx="36">
                  <c:v>6282.5</c:v>
                </c:pt>
                <c:pt idx="37">
                  <c:v>6282.5</c:v>
                </c:pt>
                <c:pt idx="38">
                  <c:v>6425</c:v>
                </c:pt>
                <c:pt idx="39">
                  <c:v>6425</c:v>
                </c:pt>
                <c:pt idx="40">
                  <c:v>6425</c:v>
                </c:pt>
                <c:pt idx="41">
                  <c:v>6425</c:v>
                </c:pt>
                <c:pt idx="42">
                  <c:v>6642</c:v>
                </c:pt>
                <c:pt idx="43">
                  <c:v>6670.5</c:v>
                </c:pt>
                <c:pt idx="44">
                  <c:v>6670.5</c:v>
                </c:pt>
                <c:pt idx="45">
                  <c:v>6761.5</c:v>
                </c:pt>
                <c:pt idx="46">
                  <c:v>6772.5</c:v>
                </c:pt>
                <c:pt idx="47">
                  <c:v>6772.5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2">
                  <c:v>-0.65790129999732017</c:v>
                </c:pt>
                <c:pt idx="25">
                  <c:v>-1.0042599998996593E-2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84-4088-B54D-A1253A7D6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562424"/>
        <c:axId val="1"/>
      </c:scatterChart>
      <c:valAx>
        <c:axId val="473562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6199587954737"/>
              <c:y val="0.8899108253670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43010752688172E-2"/>
              <c:y val="0.39755480106271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356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43038974966839"/>
          <c:y val="0.9204921861831491"/>
          <c:w val="0.6465062230124458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18</xdr:col>
      <xdr:colOff>142875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44B8B2AB-5F78-A243-0771-0458C44CD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28</xdr:col>
      <xdr:colOff>228600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ACFCF2C-0AEF-0BAB-CDC9-2EC4627E7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122" TargetMode="External"/><Relationship Id="rId7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745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vsolj.cetus-net.org/no45.pdf" TargetMode="External"/><Relationship Id="rId5" Type="http://schemas.openxmlformats.org/officeDocument/2006/relationships/hyperlink" Target="http://www.konkoly.hu/cgi-bin/IBVS?5745" TargetMode="External"/><Relationship Id="rId4" Type="http://schemas.openxmlformats.org/officeDocument/2006/relationships/hyperlink" Target="http://www.bav-astro.de/sfs/BAVM_link.php?BAVMnr=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67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8" t="s">
        <v>39</v>
      </c>
    </row>
    <row r="3" spans="1:6" ht="13.5" thickBot="1" x14ac:dyDescent="0.25">
      <c r="C3" t="s">
        <v>37</v>
      </c>
    </row>
    <row r="4" spans="1:6" ht="14.25" thickTop="1" thickBot="1" x14ac:dyDescent="0.25">
      <c r="A4" s="5" t="s">
        <v>0</v>
      </c>
      <c r="C4" s="2">
        <v>40254.860699999997</v>
      </c>
      <c r="D4" s="3">
        <v>2.9042998</v>
      </c>
    </row>
    <row r="5" spans="1:6" ht="13.5" thickTop="1" x14ac:dyDescent="0.2">
      <c r="A5" s="10" t="s">
        <v>41</v>
      </c>
      <c r="B5" s="11"/>
      <c r="C5" s="12">
        <v>-9.5</v>
      </c>
      <c r="D5" s="11" t="s">
        <v>42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40254.860699999997</v>
      </c>
    </row>
    <row r="8" spans="1:6" x14ac:dyDescent="0.2">
      <c r="A8" t="s">
        <v>3</v>
      </c>
      <c r="C8">
        <f>+D4</f>
        <v>2.9042998</v>
      </c>
    </row>
    <row r="9" spans="1:6" x14ac:dyDescent="0.2">
      <c r="A9" s="30" t="s">
        <v>48</v>
      </c>
      <c r="B9" s="31">
        <v>45</v>
      </c>
      <c r="C9" s="28" t="str">
        <f>"F"&amp;B9</f>
        <v>F45</v>
      </c>
      <c r="D9" s="29" t="str">
        <f>"G"&amp;B9</f>
        <v>G45</v>
      </c>
    </row>
    <row r="10" spans="1:6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6" x14ac:dyDescent="0.2">
      <c r="A11" s="11" t="s">
        <v>16</v>
      </c>
      <c r="B11" s="11"/>
      <c r="C11" s="27">
        <f ca="1">INTERCEPT(INDIRECT($D$9):G990,INDIRECT($C$9):F990)</f>
        <v>7.4338851615120619E-5</v>
      </c>
      <c r="D11" s="13"/>
      <c r="E11" s="11"/>
    </row>
    <row r="12" spans="1:6" x14ac:dyDescent="0.2">
      <c r="A12" s="11" t="s">
        <v>17</v>
      </c>
      <c r="B12" s="11"/>
      <c r="C12" s="27">
        <f ca="1">SLOPE(INDIRECT($D$9):G990,INDIRECT($C$9):F990)</f>
        <v>8.8789141962012807E-7</v>
      </c>
      <c r="D12" s="13"/>
      <c r="E12" s="11"/>
    </row>
    <row r="13" spans="1:6" x14ac:dyDescent="0.2">
      <c r="A13" s="11" t="s">
        <v>19</v>
      </c>
      <c r="B13" s="11"/>
      <c r="C13" s="13" t="s">
        <v>14</v>
      </c>
    </row>
    <row r="14" spans="1:6" x14ac:dyDescent="0.2">
      <c r="A14" s="11"/>
      <c r="B14" s="11"/>
      <c r="C14" s="11"/>
    </row>
    <row r="15" spans="1:6" x14ac:dyDescent="0.2">
      <c r="A15" s="14" t="s">
        <v>18</v>
      </c>
      <c r="B15" s="11"/>
      <c r="C15" s="15">
        <f ca="1">(C7+C11)+(C8+C12)*INT(MAX(F21:F3531))</f>
        <v>59922.785032739543</v>
      </c>
      <c r="E15" s="16" t="s">
        <v>49</v>
      </c>
      <c r="F15" s="12">
        <v>1</v>
      </c>
    </row>
    <row r="16" spans="1:6" x14ac:dyDescent="0.2">
      <c r="A16" s="18" t="s">
        <v>4</v>
      </c>
      <c r="B16" s="11"/>
      <c r="C16" s="19">
        <f ca="1">+C8+C12</f>
        <v>2.9043006878914195</v>
      </c>
      <c r="E16" s="16" t="s">
        <v>43</v>
      </c>
      <c r="F16" s="17">
        <f ca="1">NOW()+15018.5+$C$5/24</f>
        <v>60177.811337037034</v>
      </c>
    </row>
    <row r="17" spans="1:23" ht="13.5" thickBot="1" x14ac:dyDescent="0.25">
      <c r="A17" s="16" t="s">
        <v>38</v>
      </c>
      <c r="B17" s="11"/>
      <c r="C17" s="11">
        <f>COUNT(C21:C2189)</f>
        <v>48</v>
      </c>
      <c r="E17" s="16" t="s">
        <v>50</v>
      </c>
      <c r="F17" s="17">
        <f ca="1">ROUND(2*(F16-$C$7)/$C$8,0)/2+F15</f>
        <v>6861</v>
      </c>
    </row>
    <row r="18" spans="1:23" ht="14.25" thickTop="1" thickBot="1" x14ac:dyDescent="0.25">
      <c r="A18" s="18" t="s">
        <v>5</v>
      </c>
      <c r="B18" s="11"/>
      <c r="C18" s="21">
        <f ca="1">+C15</f>
        <v>59922.785032739543</v>
      </c>
      <c r="D18" s="22">
        <f ca="1">+C16</f>
        <v>2.9043006878914195</v>
      </c>
      <c r="E18" s="16" t="s">
        <v>44</v>
      </c>
      <c r="F18" s="29">
        <f ca="1">ROUND(2*(F16-$C$15)/$C$16,0)/2+F15</f>
        <v>89</v>
      </c>
    </row>
    <row r="19" spans="1:23" ht="13.5" thickTop="1" x14ac:dyDescent="0.2">
      <c r="E19" s="16" t="s">
        <v>45</v>
      </c>
      <c r="F19" s="20">
        <f ca="1">+$C$15+$C$16*F18-15018.5-$C$5/24</f>
        <v>45163.163627295216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62</v>
      </c>
      <c r="I20" s="7" t="s">
        <v>65</v>
      </c>
      <c r="J20" s="7" t="s">
        <v>52</v>
      </c>
      <c r="K20" s="7" t="s">
        <v>58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186</v>
      </c>
    </row>
    <row r="21" spans="1:23" s="23" customFormat="1" ht="12.75" customHeight="1" x14ac:dyDescent="0.2">
      <c r="A21" s="23" t="s">
        <v>34</v>
      </c>
      <c r="B21" s="23" t="s">
        <v>35</v>
      </c>
      <c r="C21" s="24">
        <v>21925.8246</v>
      </c>
      <c r="D21" s="24"/>
      <c r="E21" s="23">
        <f t="shared" ref="E21:E55" si="0">+(C21-C$7)/C$8</f>
        <v>-6311.0000214165211</v>
      </c>
      <c r="F21" s="23">
        <f t="shared" ref="F21:F62" si="1">ROUND(2*E21,0)/2</f>
        <v>-6311</v>
      </c>
      <c r="G21" s="23">
        <f>+C21-(C$7+F21*C$8)</f>
        <v>-6.2199997046263888E-5</v>
      </c>
      <c r="H21" s="23">
        <f>G21</f>
        <v>-6.2199997046263888E-5</v>
      </c>
      <c r="O21" s="23">
        <f t="shared" ref="O21:O55" ca="1" si="2">+C$11+C$12*$F21</f>
        <v>-5.5291438976075077E-3</v>
      </c>
      <c r="Q21" s="25">
        <f t="shared" ref="Q21:Q55" si="3">+C21-15018.5</f>
        <v>6907.3245999999999</v>
      </c>
      <c r="W21" s="23" t="s">
        <v>37</v>
      </c>
    </row>
    <row r="22" spans="1:23" x14ac:dyDescent="0.2">
      <c r="A22" s="52" t="s">
        <v>71</v>
      </c>
      <c r="B22" s="54" t="s">
        <v>35</v>
      </c>
      <c r="C22" s="53">
        <v>21925.825000000001</v>
      </c>
      <c r="D22" s="53" t="s">
        <v>65</v>
      </c>
      <c r="E22" s="23">
        <f t="shared" si="0"/>
        <v>-6310.9998836896921</v>
      </c>
      <c r="F22" s="23">
        <f t="shared" si="1"/>
        <v>-6311</v>
      </c>
      <c r="G22" s="23">
        <f>+C22-(C$7+F22*C$8)</f>
        <v>3.378000037628226E-4</v>
      </c>
      <c r="H22" s="23"/>
      <c r="I22" s="23">
        <f>+G22</f>
        <v>3.378000037628226E-4</v>
      </c>
      <c r="J22" s="23"/>
      <c r="L22" s="23"/>
      <c r="M22" s="23"/>
      <c r="O22" s="23">
        <f t="shared" ca="1" si="2"/>
        <v>-5.5291438976075077E-3</v>
      </c>
      <c r="P22" s="23"/>
      <c r="Q22" s="25">
        <f t="shared" si="3"/>
        <v>6907.3250000000007</v>
      </c>
    </row>
    <row r="23" spans="1:23" x14ac:dyDescent="0.2">
      <c r="A23" s="52" t="s">
        <v>76</v>
      </c>
      <c r="B23" s="54" t="s">
        <v>35</v>
      </c>
      <c r="C23" s="53">
        <v>23535.600999999999</v>
      </c>
      <c r="D23" s="53" t="s">
        <v>65</v>
      </c>
      <c r="E23" s="23">
        <f t="shared" si="0"/>
        <v>-5756.7265266485228</v>
      </c>
      <c r="F23" s="23">
        <f t="shared" si="1"/>
        <v>-5756.5</v>
      </c>
      <c r="H23" s="23"/>
      <c r="I23" s="23"/>
      <c r="J23" s="23"/>
      <c r="L23" s="23"/>
      <c r="M23" s="23"/>
      <c r="N23" s="23"/>
      <c r="O23" s="23">
        <f t="shared" ca="1" si="2"/>
        <v>-5.0368081054281465E-3</v>
      </c>
      <c r="P23" s="23"/>
      <c r="Q23" s="25">
        <f t="shared" si="3"/>
        <v>8517.1009999999987</v>
      </c>
      <c r="U23" s="23">
        <f>+C23-(C$7+F23*C$8)</f>
        <v>-0.65790129999732017</v>
      </c>
    </row>
    <row r="24" spans="1:23" s="23" customFormat="1" ht="12.75" customHeight="1" x14ac:dyDescent="0.2">
      <c r="A24" s="23" t="s">
        <v>34</v>
      </c>
      <c r="B24" s="23" t="s">
        <v>35</v>
      </c>
      <c r="C24" s="24">
        <v>26674.341</v>
      </c>
      <c r="D24" s="24"/>
      <c r="E24" s="23">
        <f t="shared" si="0"/>
        <v>-4676.0047636955378</v>
      </c>
      <c r="F24" s="23">
        <f t="shared" si="1"/>
        <v>-4676</v>
      </c>
      <c r="G24" s="23">
        <f t="shared" ref="G24:G45" si="4">+C24-(C$7+F24*C$8)</f>
        <v>-1.3835199999448378E-2</v>
      </c>
      <c r="H24" s="23">
        <f t="shared" ref="H24:H32" si="5">G24</f>
        <v>-1.3835199999448378E-2</v>
      </c>
      <c r="O24" s="23">
        <f t="shared" ca="1" si="2"/>
        <v>-4.0774414265285983E-3</v>
      </c>
      <c r="Q24" s="25">
        <f t="shared" si="3"/>
        <v>11655.841</v>
      </c>
    </row>
    <row r="25" spans="1:23" s="23" customFormat="1" ht="12.75" customHeight="1" x14ac:dyDescent="0.2">
      <c r="A25" s="23" t="s">
        <v>34</v>
      </c>
      <c r="B25" s="23" t="s">
        <v>36</v>
      </c>
      <c r="C25" s="24">
        <v>27840.437000000002</v>
      </c>
      <c r="D25" s="24"/>
      <c r="E25" s="23">
        <f t="shared" si="0"/>
        <v>-4274.4980046481414</v>
      </c>
      <c r="F25" s="23">
        <f t="shared" si="1"/>
        <v>-4274.5</v>
      </c>
      <c r="G25" s="23">
        <f t="shared" si="4"/>
        <v>5.7951000017055776E-3</v>
      </c>
      <c r="H25" s="23">
        <f t="shared" si="5"/>
        <v>5.7951000017055776E-3</v>
      </c>
      <c r="O25" s="23">
        <f t="shared" ca="1" si="2"/>
        <v>-3.7209530215511167E-3</v>
      </c>
      <c r="Q25" s="25">
        <f t="shared" si="3"/>
        <v>12821.937000000002</v>
      </c>
    </row>
    <row r="26" spans="1:23" s="23" customFormat="1" ht="12.75" customHeight="1" x14ac:dyDescent="0.2">
      <c r="A26" s="23" t="s">
        <v>34</v>
      </c>
      <c r="B26" s="23" t="s">
        <v>35</v>
      </c>
      <c r="C26" s="24">
        <v>27856.412</v>
      </c>
      <c r="D26" s="24"/>
      <c r="E26" s="23">
        <f t="shared" si="0"/>
        <v>-4268.9975394413477</v>
      </c>
      <c r="F26" s="23">
        <f t="shared" si="1"/>
        <v>-4269</v>
      </c>
      <c r="G26" s="23">
        <f t="shared" si="4"/>
        <v>7.1462000014435034E-3</v>
      </c>
      <c r="H26" s="23">
        <f t="shared" si="5"/>
        <v>7.1462000014435034E-3</v>
      </c>
      <c r="O26" s="23">
        <f t="shared" ca="1" si="2"/>
        <v>-3.7160696187432062E-3</v>
      </c>
      <c r="Q26" s="25">
        <f t="shared" si="3"/>
        <v>12837.912</v>
      </c>
    </row>
    <row r="27" spans="1:23" s="23" customFormat="1" ht="12.75" customHeight="1" x14ac:dyDescent="0.2">
      <c r="A27" s="23" t="s">
        <v>34</v>
      </c>
      <c r="B27" s="23" t="s">
        <v>35</v>
      </c>
      <c r="C27" s="24">
        <v>29604.794000000002</v>
      </c>
      <c r="D27" s="24"/>
      <c r="E27" s="23">
        <f t="shared" si="0"/>
        <v>-3666.999770478239</v>
      </c>
      <c r="F27" s="23">
        <f t="shared" si="1"/>
        <v>-3667</v>
      </c>
      <c r="G27" s="23">
        <f t="shared" si="4"/>
        <v>6.6660000447882339E-4</v>
      </c>
      <c r="H27" s="23">
        <f t="shared" si="5"/>
        <v>6.6660000447882339E-4</v>
      </c>
      <c r="O27" s="23">
        <f t="shared" ca="1" si="2"/>
        <v>-3.181558984131889E-3</v>
      </c>
      <c r="Q27" s="25">
        <f t="shared" si="3"/>
        <v>14586.294000000002</v>
      </c>
    </row>
    <row r="28" spans="1:23" s="23" customFormat="1" ht="12.75" customHeight="1" x14ac:dyDescent="0.2">
      <c r="A28" s="23" t="s">
        <v>34</v>
      </c>
      <c r="B28" s="23" t="s">
        <v>36</v>
      </c>
      <c r="C28" s="24">
        <v>29681.751</v>
      </c>
      <c r="D28" s="24"/>
      <c r="E28" s="23">
        <f t="shared" si="0"/>
        <v>-3640.5021616570016</v>
      </c>
      <c r="F28" s="23">
        <f t="shared" si="1"/>
        <v>-3640.5</v>
      </c>
      <c r="G28" s="23">
        <f t="shared" si="4"/>
        <v>-6.2780999978713226E-3</v>
      </c>
      <c r="H28" s="23">
        <f t="shared" si="5"/>
        <v>-6.2780999978713226E-3</v>
      </c>
      <c r="O28" s="23">
        <f t="shared" ca="1" si="2"/>
        <v>-3.1580298615119557E-3</v>
      </c>
      <c r="Q28" s="25">
        <f t="shared" si="3"/>
        <v>14663.251</v>
      </c>
    </row>
    <row r="29" spans="1:23" s="23" customFormat="1" ht="12.75" customHeight="1" x14ac:dyDescent="0.2">
      <c r="A29" s="23" t="s">
        <v>34</v>
      </c>
      <c r="B29" s="23" t="s">
        <v>35</v>
      </c>
      <c r="C29" s="24">
        <v>29700.633999999998</v>
      </c>
      <c r="D29" s="24"/>
      <c r="E29" s="23">
        <f t="shared" si="0"/>
        <v>-3634.0004224081822</v>
      </c>
      <c r="F29" s="23">
        <f t="shared" si="1"/>
        <v>-3634</v>
      </c>
      <c r="G29" s="23">
        <f t="shared" si="4"/>
        <v>-1.2267999991308898E-3</v>
      </c>
      <c r="H29" s="23">
        <f t="shared" si="5"/>
        <v>-1.2267999991308898E-3</v>
      </c>
      <c r="O29" s="23">
        <f t="shared" ca="1" si="2"/>
        <v>-3.152258567284425E-3</v>
      </c>
      <c r="Q29" s="25">
        <f t="shared" si="3"/>
        <v>14682.133999999998</v>
      </c>
    </row>
    <row r="30" spans="1:23" s="23" customFormat="1" ht="12.75" customHeight="1" x14ac:dyDescent="0.2">
      <c r="A30" s="23" t="s">
        <v>34</v>
      </c>
      <c r="B30" s="23" t="s">
        <v>36</v>
      </c>
      <c r="C30" s="24">
        <v>29748.556</v>
      </c>
      <c r="D30" s="24"/>
      <c r="E30" s="23">
        <f t="shared" si="0"/>
        <v>-3617.5000597390108</v>
      </c>
      <c r="F30" s="23">
        <f t="shared" si="1"/>
        <v>-3617.5</v>
      </c>
      <c r="G30" s="23">
        <f t="shared" si="4"/>
        <v>-1.7349999689031392E-4</v>
      </c>
      <c r="H30" s="23">
        <f t="shared" si="5"/>
        <v>-1.7349999689031392E-4</v>
      </c>
      <c r="O30" s="23">
        <f t="shared" ca="1" si="2"/>
        <v>-3.1376083588606925E-3</v>
      </c>
      <c r="Q30" s="25">
        <f t="shared" si="3"/>
        <v>14730.056</v>
      </c>
    </row>
    <row r="31" spans="1:23" s="23" customFormat="1" ht="12.75" customHeight="1" x14ac:dyDescent="0.2">
      <c r="A31" s="23" t="s">
        <v>34</v>
      </c>
      <c r="B31" s="23" t="s">
        <v>36</v>
      </c>
      <c r="C31" s="24">
        <v>30015.741999999998</v>
      </c>
      <c r="D31" s="24"/>
      <c r="E31" s="23">
        <f t="shared" si="0"/>
        <v>-3525.5033588474575</v>
      </c>
      <c r="F31" s="23">
        <f t="shared" si="1"/>
        <v>-3525.5</v>
      </c>
      <c r="G31" s="23">
        <f t="shared" si="4"/>
        <v>-9.755099999892991E-3</v>
      </c>
      <c r="H31" s="23">
        <f t="shared" si="5"/>
        <v>-9.755099999892991E-3</v>
      </c>
      <c r="O31" s="23">
        <f t="shared" ca="1" si="2"/>
        <v>-3.0559223482556409E-3</v>
      </c>
      <c r="Q31" s="25">
        <f t="shared" si="3"/>
        <v>14997.241999999998</v>
      </c>
    </row>
    <row r="32" spans="1:23" s="23" customFormat="1" ht="12.75" customHeight="1" x14ac:dyDescent="0.2">
      <c r="A32" s="23" t="s">
        <v>34</v>
      </c>
      <c r="B32" s="23" t="s">
        <v>35</v>
      </c>
      <c r="C32" s="24">
        <v>30034.626</v>
      </c>
      <c r="D32" s="24"/>
      <c r="E32" s="23">
        <f t="shared" si="0"/>
        <v>-3519.001275281566</v>
      </c>
      <c r="F32" s="23">
        <f t="shared" si="1"/>
        <v>-3519</v>
      </c>
      <c r="G32" s="23">
        <f t="shared" si="4"/>
        <v>-3.7037999973108526E-3</v>
      </c>
      <c r="H32" s="23">
        <f t="shared" si="5"/>
        <v>-3.7037999973108526E-3</v>
      </c>
      <c r="O32" s="23">
        <f t="shared" ca="1" si="2"/>
        <v>-3.0501510540281102E-3</v>
      </c>
      <c r="Q32" s="25">
        <f t="shared" si="3"/>
        <v>15016.126</v>
      </c>
    </row>
    <row r="33" spans="1:30" x14ac:dyDescent="0.2">
      <c r="A33" s="52" t="s">
        <v>110</v>
      </c>
      <c r="B33" s="54" t="s">
        <v>35</v>
      </c>
      <c r="C33" s="53">
        <v>39926.673000000003</v>
      </c>
      <c r="D33" s="53" t="s">
        <v>65</v>
      </c>
      <c r="E33" s="23">
        <f t="shared" si="0"/>
        <v>-113.00062755229159</v>
      </c>
      <c r="F33" s="23">
        <f t="shared" si="1"/>
        <v>-113</v>
      </c>
      <c r="G33" s="23">
        <f t="shared" si="4"/>
        <v>-1.8225999956484884E-3</v>
      </c>
      <c r="H33" s="23"/>
      <c r="I33" s="23">
        <f>+G33</f>
        <v>-1.8225999956484884E-3</v>
      </c>
      <c r="J33" s="23"/>
      <c r="L33" s="23"/>
      <c r="M33" s="23"/>
      <c r="O33" s="23">
        <f t="shared" ca="1" si="2"/>
        <v>-2.599287880195386E-5</v>
      </c>
      <c r="P33" s="23"/>
      <c r="Q33" s="25">
        <f t="shared" si="3"/>
        <v>24908.173000000003</v>
      </c>
    </row>
    <row r="34" spans="1:30" s="23" customFormat="1" ht="12.75" customHeight="1" x14ac:dyDescent="0.2">
      <c r="A34" s="23" t="s">
        <v>12</v>
      </c>
      <c r="C34" s="24">
        <v>40254.860699999997</v>
      </c>
      <c r="D34" s="24" t="s">
        <v>14</v>
      </c>
      <c r="E34" s="23">
        <f t="shared" si="0"/>
        <v>0</v>
      </c>
      <c r="F34" s="23">
        <f t="shared" si="1"/>
        <v>0</v>
      </c>
      <c r="G34" s="23">
        <f t="shared" si="4"/>
        <v>0</v>
      </c>
      <c r="H34" s="23">
        <f>+G34</f>
        <v>0</v>
      </c>
      <c r="O34" s="23">
        <f t="shared" ca="1" si="2"/>
        <v>7.4338851615120619E-5</v>
      </c>
      <c r="Q34" s="25">
        <f t="shared" si="3"/>
        <v>25236.360699999997</v>
      </c>
    </row>
    <row r="35" spans="1:30" x14ac:dyDescent="0.2">
      <c r="A35" s="52" t="s">
        <v>114</v>
      </c>
      <c r="B35" s="54" t="s">
        <v>35</v>
      </c>
      <c r="C35" s="53">
        <v>40254.860999999997</v>
      </c>
      <c r="D35" s="53" t="s">
        <v>65</v>
      </c>
      <c r="E35" s="23">
        <f t="shared" si="0"/>
        <v>1.0329512115013752E-4</v>
      </c>
      <c r="F35" s="23">
        <f t="shared" si="1"/>
        <v>0</v>
      </c>
      <c r="G35" s="23">
        <f t="shared" si="4"/>
        <v>2.9999999969732016E-4</v>
      </c>
      <c r="H35" s="23">
        <f>+G35</f>
        <v>2.9999999969732016E-4</v>
      </c>
      <c r="J35" s="23"/>
      <c r="L35" s="23"/>
      <c r="M35" s="23"/>
      <c r="O35" s="23">
        <f t="shared" ca="1" si="2"/>
        <v>7.4338851615120619E-5</v>
      </c>
      <c r="P35" s="23"/>
      <c r="Q35" s="25">
        <f t="shared" si="3"/>
        <v>25236.360999999997</v>
      </c>
    </row>
    <row r="36" spans="1:30" s="23" customFormat="1" ht="12.75" customHeight="1" x14ac:dyDescent="0.2">
      <c r="A36" s="23" t="s">
        <v>34</v>
      </c>
      <c r="B36" s="23" t="s">
        <v>36</v>
      </c>
      <c r="C36" s="24">
        <v>40654.201000000001</v>
      </c>
      <c r="D36" s="24"/>
      <c r="E36" s="23">
        <f t="shared" si="0"/>
        <v>137.49968236750334</v>
      </c>
      <c r="F36" s="23">
        <f t="shared" si="1"/>
        <v>137.5</v>
      </c>
      <c r="G36" s="23">
        <f t="shared" si="4"/>
        <v>-9.2249999579507858E-4</v>
      </c>
      <c r="H36" s="23">
        <f>G36</f>
        <v>-9.2249999579507858E-4</v>
      </c>
      <c r="O36" s="23">
        <f t="shared" ca="1" si="2"/>
        <v>1.9642392181288824E-4</v>
      </c>
      <c r="Q36" s="25">
        <f t="shared" si="3"/>
        <v>25635.701000000001</v>
      </c>
    </row>
    <row r="37" spans="1:30" s="23" customFormat="1" ht="12.75" customHeight="1" x14ac:dyDescent="0.2">
      <c r="A37" s="23" t="s">
        <v>34</v>
      </c>
      <c r="B37" s="23" t="s">
        <v>36</v>
      </c>
      <c r="C37" s="24">
        <v>40686.154000000002</v>
      </c>
      <c r="D37" s="24"/>
      <c r="E37" s="23">
        <f t="shared" si="0"/>
        <v>148.50164573230518</v>
      </c>
      <c r="F37" s="23">
        <f t="shared" si="1"/>
        <v>148.5</v>
      </c>
      <c r="G37" s="23">
        <f t="shared" si="4"/>
        <v>4.7797000079299323E-3</v>
      </c>
      <c r="H37" s="23">
        <f>G37</f>
        <v>4.7797000079299323E-3</v>
      </c>
      <c r="O37" s="23">
        <f t="shared" ca="1" si="2"/>
        <v>2.0619072742870964E-4</v>
      </c>
      <c r="Q37" s="25">
        <f t="shared" si="3"/>
        <v>25667.654000000002</v>
      </c>
    </row>
    <row r="38" spans="1:30" s="23" customFormat="1" ht="12.75" customHeight="1" x14ac:dyDescent="0.2">
      <c r="A38" s="23" t="s">
        <v>34</v>
      </c>
      <c r="B38" s="23" t="s">
        <v>35</v>
      </c>
      <c r="C38" s="24">
        <v>40998.362000000001</v>
      </c>
      <c r="D38" s="24"/>
      <c r="E38" s="23">
        <f t="shared" si="0"/>
        <v>256.00018978757066</v>
      </c>
      <c r="F38" s="23">
        <f t="shared" si="1"/>
        <v>256</v>
      </c>
      <c r="G38" s="23">
        <f t="shared" si="4"/>
        <v>5.5120000615715981E-4</v>
      </c>
      <c r="H38" s="23">
        <f>G38</f>
        <v>5.5120000615715981E-4</v>
      </c>
      <c r="O38" s="23">
        <f t="shared" ca="1" si="2"/>
        <v>3.0163905503787338E-4</v>
      </c>
      <c r="Q38" s="25">
        <f t="shared" si="3"/>
        <v>25979.862000000001</v>
      </c>
    </row>
    <row r="39" spans="1:30" s="23" customFormat="1" ht="12.75" customHeight="1" x14ac:dyDescent="0.2">
      <c r="A39" s="23" t="s">
        <v>34</v>
      </c>
      <c r="B39" s="23" t="s">
        <v>35</v>
      </c>
      <c r="C39" s="24">
        <v>41033.212</v>
      </c>
      <c r="D39" s="24"/>
      <c r="E39" s="23">
        <f t="shared" si="0"/>
        <v>267.99963970661776</v>
      </c>
      <c r="F39" s="23">
        <f t="shared" si="1"/>
        <v>268</v>
      </c>
      <c r="G39" s="23">
        <f t="shared" si="4"/>
        <v>-1.0464000006322749E-3</v>
      </c>
      <c r="H39" s="23">
        <f>G39</f>
        <v>-1.0464000006322749E-3</v>
      </c>
      <c r="O39" s="23">
        <f t="shared" ca="1" si="2"/>
        <v>3.1229375207331492E-4</v>
      </c>
      <c r="Q39" s="25">
        <f t="shared" si="3"/>
        <v>26014.712</v>
      </c>
    </row>
    <row r="40" spans="1:30" x14ac:dyDescent="0.2">
      <c r="A40" s="52" t="s">
        <v>132</v>
      </c>
      <c r="B40" s="54" t="s">
        <v>36</v>
      </c>
      <c r="C40" s="53">
        <v>41743.305</v>
      </c>
      <c r="D40" s="53" t="s">
        <v>65</v>
      </c>
      <c r="E40" s="23">
        <f t="shared" si="0"/>
        <v>512.49678149618126</v>
      </c>
      <c r="F40" s="23">
        <f t="shared" si="1"/>
        <v>512.5</v>
      </c>
      <c r="G40" s="23">
        <f t="shared" si="4"/>
        <v>-9.347499995783437E-3</v>
      </c>
      <c r="H40" s="23"/>
      <c r="I40" s="23">
        <f>+G40</f>
        <v>-9.347499995783437E-3</v>
      </c>
      <c r="J40" s="23"/>
      <c r="L40" s="23"/>
      <c r="M40" s="23"/>
      <c r="O40" s="23">
        <f t="shared" ca="1" si="2"/>
        <v>5.2938320417043622E-4</v>
      </c>
      <c r="P40" s="23"/>
      <c r="Q40" s="25">
        <f t="shared" si="3"/>
        <v>26724.805</v>
      </c>
    </row>
    <row r="41" spans="1:30" s="23" customFormat="1" ht="12.75" customHeight="1" x14ac:dyDescent="0.2">
      <c r="A41" s="23" t="s">
        <v>29</v>
      </c>
      <c r="C41" s="24">
        <v>42354.667999999998</v>
      </c>
      <c r="D41" s="24"/>
      <c r="E41" s="23">
        <f t="shared" si="0"/>
        <v>722.99949888093522</v>
      </c>
      <c r="F41" s="23">
        <f t="shared" si="1"/>
        <v>723</v>
      </c>
      <c r="G41" s="23">
        <f t="shared" si="4"/>
        <v>-1.4554000008502044E-3</v>
      </c>
      <c r="I41" s="23">
        <f>+G41</f>
        <v>-1.4554000008502044E-3</v>
      </c>
      <c r="O41" s="23">
        <f t="shared" ca="1" si="2"/>
        <v>7.1628434800047325E-4</v>
      </c>
      <c r="Q41" s="25">
        <f t="shared" si="3"/>
        <v>27336.167999999998</v>
      </c>
      <c r="AA41" s="23">
        <v>8</v>
      </c>
      <c r="AB41" s="23" t="s">
        <v>28</v>
      </c>
      <c r="AD41" s="23" t="s">
        <v>30</v>
      </c>
    </row>
    <row r="42" spans="1:30" s="23" customFormat="1" ht="12.75" customHeight="1" x14ac:dyDescent="0.2">
      <c r="A42" s="26" t="s">
        <v>32</v>
      </c>
      <c r="B42" s="26"/>
      <c r="C42" s="32">
        <v>42848.400999999998</v>
      </c>
      <c r="D42" s="32"/>
      <c r="E42" s="23">
        <f t="shared" si="0"/>
        <v>893.00019922185743</v>
      </c>
      <c r="F42" s="23">
        <f t="shared" si="1"/>
        <v>893</v>
      </c>
      <c r="G42" s="23">
        <f t="shared" si="4"/>
        <v>5.7860000379150733E-4</v>
      </c>
      <c r="I42" s="23">
        <f>+G42</f>
        <v>5.7860000379150733E-4</v>
      </c>
      <c r="O42" s="23">
        <f t="shared" ca="1" si="2"/>
        <v>8.6722588933589497E-4</v>
      </c>
      <c r="Q42" s="25">
        <f t="shared" si="3"/>
        <v>27829.900999999998</v>
      </c>
      <c r="AA42" s="23">
        <v>10</v>
      </c>
      <c r="AB42" s="23" t="s">
        <v>31</v>
      </c>
      <c r="AD42" s="23" t="s">
        <v>30</v>
      </c>
    </row>
    <row r="43" spans="1:30" s="23" customFormat="1" ht="12.75" customHeight="1" x14ac:dyDescent="0.2">
      <c r="A43" s="26" t="s">
        <v>33</v>
      </c>
      <c r="B43" s="26"/>
      <c r="C43" s="32">
        <v>43577.372000000003</v>
      </c>
      <c r="D43" s="32"/>
      <c r="E43" s="23">
        <f t="shared" si="0"/>
        <v>1143.9973586748881</v>
      </c>
      <c r="F43" s="23">
        <f t="shared" si="1"/>
        <v>1144</v>
      </c>
      <c r="G43" s="23">
        <f t="shared" si="4"/>
        <v>-7.6711999936378561E-3</v>
      </c>
      <c r="I43" s="23">
        <f>+G43</f>
        <v>-7.6711999936378561E-3</v>
      </c>
      <c r="O43" s="23">
        <f t="shared" ca="1" si="2"/>
        <v>1.0900866356605471E-3</v>
      </c>
      <c r="Q43" s="25">
        <f t="shared" si="3"/>
        <v>28558.872000000003</v>
      </c>
      <c r="AA43" s="23">
        <v>8</v>
      </c>
      <c r="AB43" s="23" t="s">
        <v>31</v>
      </c>
      <c r="AD43" s="23" t="s">
        <v>30</v>
      </c>
    </row>
    <row r="44" spans="1:30" s="23" customFormat="1" ht="12.75" customHeight="1" x14ac:dyDescent="0.2">
      <c r="A44" s="32" t="s">
        <v>51</v>
      </c>
      <c r="B44" s="33" t="s">
        <v>35</v>
      </c>
      <c r="C44" s="32">
        <v>44236.653200000001</v>
      </c>
      <c r="D44" s="32" t="s">
        <v>52</v>
      </c>
      <c r="E44" s="23">
        <f t="shared" si="0"/>
        <v>1370.9991303239435</v>
      </c>
      <c r="F44" s="23">
        <f t="shared" si="1"/>
        <v>1371</v>
      </c>
      <c r="G44" s="23">
        <f t="shared" si="4"/>
        <v>-2.5257999950554222E-3</v>
      </c>
      <c r="J44" s="23">
        <f>+G44</f>
        <v>-2.5257999950554222E-3</v>
      </c>
      <c r="O44" s="23">
        <f t="shared" ca="1" si="2"/>
        <v>1.2916379879143161E-3</v>
      </c>
      <c r="Q44" s="25">
        <f t="shared" si="3"/>
        <v>29218.153200000001</v>
      </c>
    </row>
    <row r="45" spans="1:30" s="23" customFormat="1" ht="12.75" customHeight="1" x14ac:dyDescent="0.2">
      <c r="A45" s="26" t="s">
        <v>46</v>
      </c>
      <c r="B45" s="33" t="s">
        <v>35</v>
      </c>
      <c r="C45" s="32">
        <v>47971.587599999999</v>
      </c>
      <c r="D45" s="32">
        <v>2.9999999999999997E-4</v>
      </c>
      <c r="E45" s="23">
        <f t="shared" si="0"/>
        <v>2657.0008027408194</v>
      </c>
      <c r="F45" s="23">
        <f t="shared" si="1"/>
        <v>2657</v>
      </c>
      <c r="G45" s="23">
        <f t="shared" si="4"/>
        <v>2.3313999990932643E-3</v>
      </c>
      <c r="K45" s="23">
        <f>+G45</f>
        <v>2.3313999990932643E-3</v>
      </c>
      <c r="O45" s="23">
        <f t="shared" ca="1" si="2"/>
        <v>2.4334663535458007E-3</v>
      </c>
      <c r="Q45" s="25">
        <f t="shared" si="3"/>
        <v>32953.087599999999</v>
      </c>
    </row>
    <row r="46" spans="1:30" x14ac:dyDescent="0.2">
      <c r="A46" s="52" t="s">
        <v>157</v>
      </c>
      <c r="B46" s="54" t="s">
        <v>35</v>
      </c>
      <c r="C46" s="53">
        <v>51253.434000000001</v>
      </c>
      <c r="D46" s="53" t="s">
        <v>65</v>
      </c>
      <c r="E46" s="23">
        <f t="shared" si="0"/>
        <v>3786.9965421613856</v>
      </c>
      <c r="F46" s="23">
        <f t="shared" si="1"/>
        <v>3787</v>
      </c>
      <c r="H46" s="23"/>
      <c r="I46" s="23"/>
      <c r="J46" s="23"/>
      <c r="L46" s="23"/>
      <c r="M46" s="23"/>
      <c r="N46" s="23"/>
      <c r="O46" s="23">
        <f t="shared" ca="1" si="2"/>
        <v>3.4367836577165458E-3</v>
      </c>
      <c r="P46" s="23"/>
      <c r="Q46" s="25">
        <f t="shared" si="3"/>
        <v>36234.934000000001</v>
      </c>
      <c r="U46" s="23">
        <f>+C46-(C$7+F46*C$8)</f>
        <v>-1.0042599998996593E-2</v>
      </c>
    </row>
    <row r="47" spans="1:30" x14ac:dyDescent="0.2">
      <c r="A47" s="52" t="s">
        <v>157</v>
      </c>
      <c r="B47" s="54" t="s">
        <v>35</v>
      </c>
      <c r="C47" s="53">
        <v>51256.351999999999</v>
      </c>
      <c r="D47" s="53" t="s">
        <v>65</v>
      </c>
      <c r="E47" s="23">
        <f t="shared" si="0"/>
        <v>3788.0012593741189</v>
      </c>
      <c r="F47" s="23">
        <f t="shared" si="1"/>
        <v>3788</v>
      </c>
      <c r="G47" s="23">
        <f t="shared" ref="G47:G55" si="6">+C47-(C$7+F47*C$8)</f>
        <v>3.6575999984052032E-3</v>
      </c>
      <c r="H47" s="23"/>
      <c r="I47" s="23">
        <f>+G47</f>
        <v>3.6575999984052032E-3</v>
      </c>
      <c r="J47" s="23"/>
      <c r="L47" s="23"/>
      <c r="M47" s="23"/>
      <c r="O47" s="23">
        <f t="shared" ca="1" si="2"/>
        <v>3.4376715491361656E-3</v>
      </c>
      <c r="P47" s="23"/>
      <c r="Q47" s="25">
        <f t="shared" si="3"/>
        <v>36237.851999999999</v>
      </c>
    </row>
    <row r="48" spans="1:30" s="23" customFormat="1" ht="12.75" customHeight="1" x14ac:dyDescent="0.2">
      <c r="A48" s="26" t="s">
        <v>46</v>
      </c>
      <c r="B48" s="33" t="s">
        <v>35</v>
      </c>
      <c r="C48" s="32">
        <v>52702.693599999999</v>
      </c>
      <c r="D48" s="32">
        <v>1E-4</v>
      </c>
      <c r="E48" s="23">
        <f t="shared" si="0"/>
        <v>4286.0013625315132</v>
      </c>
      <c r="F48" s="23">
        <f t="shared" si="1"/>
        <v>4286</v>
      </c>
      <c r="G48" s="23">
        <f t="shared" si="6"/>
        <v>3.9572000023326837E-3</v>
      </c>
      <c r="K48" s="23">
        <f>+G48</f>
        <v>3.9572000023326837E-3</v>
      </c>
      <c r="O48" s="23">
        <f t="shared" ca="1" si="2"/>
        <v>3.8798414761069895E-3</v>
      </c>
      <c r="Q48" s="25">
        <f t="shared" si="3"/>
        <v>37684.193599999999</v>
      </c>
    </row>
    <row r="49" spans="1:18" x14ac:dyDescent="0.2">
      <c r="A49" s="52" t="s">
        <v>168</v>
      </c>
      <c r="B49" s="54" t="s">
        <v>35</v>
      </c>
      <c r="C49" s="53">
        <v>53846.987500000003</v>
      </c>
      <c r="D49" s="53" t="s">
        <v>65</v>
      </c>
      <c r="E49" s="23">
        <f t="shared" si="0"/>
        <v>4680.0012863685788</v>
      </c>
      <c r="F49" s="23">
        <f t="shared" si="1"/>
        <v>4680</v>
      </c>
      <c r="G49" s="23">
        <f t="shared" si="6"/>
        <v>3.7360000060289167E-3</v>
      </c>
      <c r="H49" s="23"/>
      <c r="I49" s="23"/>
      <c r="J49" s="23"/>
      <c r="K49" s="23">
        <f>+G49</f>
        <v>3.7360000060289167E-3</v>
      </c>
      <c r="L49" s="23"/>
      <c r="M49" s="23"/>
      <c r="O49" s="23">
        <f t="shared" ca="1" si="2"/>
        <v>4.2296706954373202E-3</v>
      </c>
      <c r="P49" s="23"/>
      <c r="Q49" s="25">
        <f t="shared" si="3"/>
        <v>38828.487500000003</v>
      </c>
    </row>
    <row r="50" spans="1:18" s="23" customFormat="1" ht="12.75" customHeight="1" x14ac:dyDescent="0.2">
      <c r="A50" s="34" t="s">
        <v>47</v>
      </c>
      <c r="B50" s="35" t="s">
        <v>35</v>
      </c>
      <c r="C50" s="34">
        <v>54848.971799999999</v>
      </c>
      <c r="D50" s="34">
        <v>2.9999999999999997E-4</v>
      </c>
      <c r="E50" s="23">
        <f t="shared" si="0"/>
        <v>5025.0015855801121</v>
      </c>
      <c r="F50" s="23">
        <f t="shared" si="1"/>
        <v>5025</v>
      </c>
      <c r="G50" s="23">
        <f t="shared" si="6"/>
        <v>4.6050000019022264E-3</v>
      </c>
      <c r="K50" s="23">
        <f>+G50</f>
        <v>4.6050000019022264E-3</v>
      </c>
      <c r="O50" s="23">
        <f t="shared" ca="1" si="2"/>
        <v>4.5359932352062645E-3</v>
      </c>
      <c r="Q50" s="25">
        <f t="shared" si="3"/>
        <v>39830.471799999999</v>
      </c>
    </row>
    <row r="51" spans="1:18" x14ac:dyDescent="0.2">
      <c r="A51" s="32" t="s">
        <v>53</v>
      </c>
      <c r="B51" s="33" t="s">
        <v>35</v>
      </c>
      <c r="C51" s="32">
        <v>54866.397599999997</v>
      </c>
      <c r="D51" s="32">
        <v>2.9999999999999997E-4</v>
      </c>
      <c r="E51" s="23">
        <f t="shared" si="0"/>
        <v>5031.0015859932919</v>
      </c>
      <c r="F51" s="23">
        <f t="shared" si="1"/>
        <v>5031</v>
      </c>
      <c r="G51" s="23">
        <f t="shared" si="6"/>
        <v>4.6062000037636608E-3</v>
      </c>
      <c r="H51" s="23"/>
      <c r="I51" s="23"/>
      <c r="J51" s="23">
        <f>+G51</f>
        <v>4.6062000037636608E-3</v>
      </c>
      <c r="L51" s="23"/>
      <c r="M51" s="23"/>
      <c r="N51" s="23"/>
      <c r="O51" s="23">
        <f t="shared" ca="1" si="2"/>
        <v>4.5413205837239847E-3</v>
      </c>
      <c r="P51" s="23"/>
      <c r="Q51" s="25">
        <f t="shared" si="3"/>
        <v>39847.897599999997</v>
      </c>
      <c r="R51" s="23"/>
    </row>
    <row r="52" spans="1:18" x14ac:dyDescent="0.2">
      <c r="A52" s="36" t="s">
        <v>54</v>
      </c>
      <c r="B52" s="37" t="s">
        <v>35</v>
      </c>
      <c r="C52" s="38">
        <v>55923.562100000003</v>
      </c>
      <c r="D52" s="38">
        <v>2.9999999999999997E-4</v>
      </c>
      <c r="E52" s="23">
        <f t="shared" si="0"/>
        <v>5395.0013700376267</v>
      </c>
      <c r="F52" s="23">
        <f t="shared" si="1"/>
        <v>5395</v>
      </c>
      <c r="G52" s="23">
        <f t="shared" si="6"/>
        <v>3.9790000082575716E-3</v>
      </c>
      <c r="H52" s="23"/>
      <c r="I52" s="23"/>
      <c r="J52" s="23"/>
      <c r="K52" s="23">
        <f>+G52</f>
        <v>3.9790000082575716E-3</v>
      </c>
      <c r="L52" s="23"/>
      <c r="M52" s="23"/>
      <c r="N52" s="23"/>
      <c r="O52" s="23">
        <f t="shared" ca="1" si="2"/>
        <v>4.8645130604657114E-3</v>
      </c>
      <c r="P52" s="23"/>
      <c r="Q52" s="25">
        <f t="shared" si="3"/>
        <v>40905.062100000003</v>
      </c>
    </row>
    <row r="53" spans="1:18" x14ac:dyDescent="0.2">
      <c r="A53" s="36" t="s">
        <v>55</v>
      </c>
      <c r="B53" s="37" t="s">
        <v>35</v>
      </c>
      <c r="C53" s="38">
        <v>56033.926050000002</v>
      </c>
      <c r="D53" s="38">
        <v>8.0000000000000007E-5</v>
      </c>
      <c r="E53" s="23">
        <f t="shared" si="0"/>
        <v>5433.001562028825</v>
      </c>
      <c r="F53" s="23">
        <f t="shared" si="1"/>
        <v>5433</v>
      </c>
      <c r="G53" s="23">
        <f t="shared" si="6"/>
        <v>4.5366000049398281E-3</v>
      </c>
      <c r="H53" s="23"/>
      <c r="I53" s="23"/>
      <c r="J53" s="23"/>
      <c r="K53" s="23">
        <f>+G53</f>
        <v>4.5366000049398281E-3</v>
      </c>
      <c r="L53" s="23"/>
      <c r="M53" s="23"/>
      <c r="O53" s="23">
        <f t="shared" ca="1" si="2"/>
        <v>4.8982529344112763E-3</v>
      </c>
      <c r="P53" s="23"/>
      <c r="Q53" s="25">
        <f t="shared" si="3"/>
        <v>41015.426050000002</v>
      </c>
    </row>
    <row r="54" spans="1:18" x14ac:dyDescent="0.2">
      <c r="A54" s="56" t="s">
        <v>187</v>
      </c>
      <c r="B54" s="57" t="s">
        <v>35</v>
      </c>
      <c r="C54" s="58">
        <v>57776.51</v>
      </c>
      <c r="D54" s="58">
        <v>8.0000000000000002E-3</v>
      </c>
      <c r="E54" s="23">
        <f t="shared" si="0"/>
        <v>6033.0029633993036</v>
      </c>
      <c r="F54" s="23">
        <f t="shared" si="1"/>
        <v>6033</v>
      </c>
      <c r="G54" s="23">
        <f t="shared" si="6"/>
        <v>8.6066000003484078E-3</v>
      </c>
      <c r="H54" s="23"/>
      <c r="J54" s="23"/>
      <c r="K54" s="23">
        <f t="shared" ref="K54:K63" si="7">G54</f>
        <v>8.6066000003484078E-3</v>
      </c>
      <c r="L54" s="23"/>
      <c r="M54" s="23"/>
      <c r="N54" s="23"/>
      <c r="O54" s="23">
        <f t="shared" ca="1" si="2"/>
        <v>5.4309877861833536E-3</v>
      </c>
      <c r="P54" s="23"/>
      <c r="Q54" s="25">
        <f t="shared" si="3"/>
        <v>42758.01</v>
      </c>
    </row>
    <row r="55" spans="1:18" x14ac:dyDescent="0.2">
      <c r="A55" s="56" t="s">
        <v>187</v>
      </c>
      <c r="B55" s="57" t="s">
        <v>35</v>
      </c>
      <c r="C55" s="58">
        <v>57837.497000000003</v>
      </c>
      <c r="D55" s="58">
        <v>4.0000000000000001E-3</v>
      </c>
      <c r="E55" s="23">
        <f t="shared" si="0"/>
        <v>6054.0018285991018</v>
      </c>
      <c r="F55" s="23">
        <f t="shared" si="1"/>
        <v>6054</v>
      </c>
      <c r="G55" s="23">
        <f t="shared" si="6"/>
        <v>5.3108000065549277E-3</v>
      </c>
      <c r="H55" s="23"/>
      <c r="J55" s="23"/>
      <c r="K55" s="23">
        <f t="shared" si="7"/>
        <v>5.3108000065549277E-3</v>
      </c>
      <c r="L55" s="23"/>
      <c r="M55" s="23"/>
      <c r="N55" s="23"/>
      <c r="O55" s="23">
        <f t="shared" ca="1" si="2"/>
        <v>5.4496335059953755E-3</v>
      </c>
      <c r="P55" s="23"/>
      <c r="Q55" s="25">
        <f t="shared" si="3"/>
        <v>42818.997000000003</v>
      </c>
      <c r="R55" s="59"/>
    </row>
    <row r="56" spans="1:18" x14ac:dyDescent="0.2">
      <c r="A56" s="60" t="s">
        <v>188</v>
      </c>
      <c r="B56" s="61" t="s">
        <v>36</v>
      </c>
      <c r="C56" s="62">
        <v>58501.128799999999</v>
      </c>
      <c r="D56" s="62" t="s">
        <v>64</v>
      </c>
      <c r="E56" s="23">
        <f t="shared" ref="E56:E62" si="8">+(C56-C$7)/C$8</f>
        <v>6282.5015860965868</v>
      </c>
      <c r="F56" s="23">
        <f t="shared" si="1"/>
        <v>6282.5</v>
      </c>
      <c r="G56" s="23">
        <f t="shared" ref="G56:G62" si="9">+C56-(C$7+F56*C$8)</f>
        <v>4.6064999987720512E-3</v>
      </c>
      <c r="H56" s="23"/>
      <c r="J56" s="23"/>
      <c r="K56" s="23">
        <f t="shared" si="7"/>
        <v>4.6064999987720512E-3</v>
      </c>
      <c r="L56" s="23"/>
      <c r="M56" s="23"/>
      <c r="N56" s="23"/>
      <c r="O56" s="23">
        <f t="shared" ref="O56:O62" ca="1" si="10">+C$11+C$12*$F56</f>
        <v>5.6525166953785748E-3</v>
      </c>
      <c r="P56" s="23"/>
      <c r="Q56" s="25">
        <f t="shared" ref="Q56:Q62" si="11">+C56-15018.5</f>
        <v>43482.628799999999</v>
      </c>
      <c r="R56" s="59"/>
    </row>
    <row r="57" spans="1:18" x14ac:dyDescent="0.2">
      <c r="A57" s="60" t="s">
        <v>188</v>
      </c>
      <c r="B57" s="61" t="s">
        <v>36</v>
      </c>
      <c r="C57" s="62">
        <v>58501.1302</v>
      </c>
      <c r="D57" s="62" t="s">
        <v>30</v>
      </c>
      <c r="E57" s="23">
        <f t="shared" si="8"/>
        <v>6282.5020681404867</v>
      </c>
      <c r="F57" s="23">
        <f t="shared" si="1"/>
        <v>6282.5</v>
      </c>
      <c r="G57" s="23">
        <f t="shared" si="9"/>
        <v>6.0064999997848645E-3</v>
      </c>
      <c r="H57" s="23"/>
      <c r="J57" s="23"/>
      <c r="K57" s="23">
        <f t="shared" si="7"/>
        <v>6.0064999997848645E-3</v>
      </c>
      <c r="L57" s="23"/>
      <c r="M57" s="23"/>
      <c r="N57" s="23"/>
      <c r="O57" s="23">
        <f t="shared" ca="1" si="10"/>
        <v>5.6525166953785748E-3</v>
      </c>
      <c r="P57" s="23"/>
      <c r="Q57" s="25">
        <f t="shared" si="11"/>
        <v>43482.6302</v>
      </c>
      <c r="R57" s="59"/>
    </row>
    <row r="58" spans="1:18" x14ac:dyDescent="0.2">
      <c r="A58" s="60" t="s">
        <v>188</v>
      </c>
      <c r="B58" s="61" t="s">
        <v>36</v>
      </c>
      <c r="C58" s="62">
        <v>58501.130499999999</v>
      </c>
      <c r="D58" s="62" t="s">
        <v>189</v>
      </c>
      <c r="E58" s="23">
        <f t="shared" si="8"/>
        <v>6282.502171435608</v>
      </c>
      <c r="F58" s="23">
        <f t="shared" si="1"/>
        <v>6282.5</v>
      </c>
      <c r="G58" s="23">
        <f t="shared" si="9"/>
        <v>6.3064999994821846E-3</v>
      </c>
      <c r="H58" s="23"/>
      <c r="J58" s="23"/>
      <c r="K58" s="23">
        <f t="shared" si="7"/>
        <v>6.3064999994821846E-3</v>
      </c>
      <c r="L58" s="23"/>
      <c r="M58" s="23"/>
      <c r="N58" s="23"/>
      <c r="O58" s="23">
        <f t="shared" ca="1" si="10"/>
        <v>5.6525166953785748E-3</v>
      </c>
      <c r="P58" s="23"/>
      <c r="Q58" s="25">
        <f t="shared" si="11"/>
        <v>43482.630499999999</v>
      </c>
      <c r="R58" s="59"/>
    </row>
    <row r="59" spans="1:18" x14ac:dyDescent="0.2">
      <c r="A59" s="63" t="s">
        <v>190</v>
      </c>
      <c r="B59" s="64" t="s">
        <v>35</v>
      </c>
      <c r="C59" s="65">
        <v>58914.991399999999</v>
      </c>
      <c r="D59" s="65" t="s">
        <v>191</v>
      </c>
      <c r="E59" s="23">
        <f t="shared" si="8"/>
        <v>6425.0015442620634</v>
      </c>
      <c r="F59" s="23">
        <f t="shared" si="1"/>
        <v>6425</v>
      </c>
      <c r="G59" s="23">
        <f t="shared" si="9"/>
        <v>4.4849999976577237E-3</v>
      </c>
      <c r="H59" s="23"/>
      <c r="J59" s="23"/>
      <c r="K59" s="23">
        <f t="shared" si="7"/>
        <v>4.4849999976577237E-3</v>
      </c>
      <c r="L59" s="23"/>
      <c r="M59" s="23"/>
      <c r="N59" s="23"/>
      <c r="O59" s="23">
        <f t="shared" ca="1" si="10"/>
        <v>5.7790412226744435E-3</v>
      </c>
      <c r="P59" s="23"/>
      <c r="Q59" s="25">
        <f t="shared" si="11"/>
        <v>43896.491399999999</v>
      </c>
      <c r="R59" s="59"/>
    </row>
    <row r="60" spans="1:18" x14ac:dyDescent="0.2">
      <c r="A60" s="63" t="s">
        <v>190</v>
      </c>
      <c r="B60" s="64" t="s">
        <v>35</v>
      </c>
      <c r="C60" s="65">
        <v>58914.991800000003</v>
      </c>
      <c r="D60" s="65" t="s">
        <v>64</v>
      </c>
      <c r="E60" s="23">
        <f t="shared" si="8"/>
        <v>6425.0016819888933</v>
      </c>
      <c r="F60" s="23">
        <f t="shared" si="1"/>
        <v>6425</v>
      </c>
      <c r="G60" s="23">
        <f t="shared" si="9"/>
        <v>4.885000002104789E-3</v>
      </c>
      <c r="H60" s="23"/>
      <c r="J60" s="23"/>
      <c r="K60" s="23">
        <f t="shared" si="7"/>
        <v>4.885000002104789E-3</v>
      </c>
      <c r="L60" s="23"/>
      <c r="M60" s="23"/>
      <c r="N60" s="23"/>
      <c r="O60" s="23">
        <f t="shared" ca="1" si="10"/>
        <v>5.7790412226744435E-3</v>
      </c>
      <c r="P60" s="23"/>
      <c r="Q60" s="25">
        <f t="shared" si="11"/>
        <v>43896.491800000003</v>
      </c>
      <c r="R60" s="59"/>
    </row>
    <row r="61" spans="1:18" x14ac:dyDescent="0.2">
      <c r="A61" s="63" t="s">
        <v>190</v>
      </c>
      <c r="B61" s="64" t="s">
        <v>35</v>
      </c>
      <c r="C61" s="65">
        <v>58914.993000000002</v>
      </c>
      <c r="D61" s="65" t="s">
        <v>30</v>
      </c>
      <c r="E61" s="23">
        <f t="shared" si="8"/>
        <v>6425.0020951693778</v>
      </c>
      <c r="F61" s="23">
        <f t="shared" si="1"/>
        <v>6425</v>
      </c>
      <c r="G61" s="23">
        <f t="shared" si="9"/>
        <v>6.0850000008940697E-3</v>
      </c>
      <c r="H61" s="23"/>
      <c r="J61" s="23"/>
      <c r="K61" s="23">
        <f t="shared" si="7"/>
        <v>6.0850000008940697E-3</v>
      </c>
      <c r="L61" s="23"/>
      <c r="M61" s="23"/>
      <c r="N61" s="23"/>
      <c r="O61" s="23">
        <f t="shared" ca="1" si="10"/>
        <v>5.7790412226744435E-3</v>
      </c>
      <c r="P61" s="23"/>
      <c r="Q61" s="25">
        <f t="shared" si="11"/>
        <v>43896.493000000002</v>
      </c>
      <c r="R61" s="59"/>
    </row>
    <row r="62" spans="1:18" x14ac:dyDescent="0.2">
      <c r="A62" s="63" t="s">
        <v>190</v>
      </c>
      <c r="B62" s="64" t="s">
        <v>35</v>
      </c>
      <c r="C62" s="65">
        <v>58914.993699999999</v>
      </c>
      <c r="D62" s="65" t="s">
        <v>189</v>
      </c>
      <c r="E62" s="23">
        <f t="shared" si="8"/>
        <v>6425.0023361913263</v>
      </c>
      <c r="F62" s="23">
        <f t="shared" si="1"/>
        <v>6425</v>
      </c>
      <c r="G62" s="23">
        <f t="shared" si="9"/>
        <v>6.7849999977624975E-3</v>
      </c>
      <c r="H62" s="23"/>
      <c r="J62" s="23"/>
      <c r="K62" s="23">
        <f t="shared" si="7"/>
        <v>6.7849999977624975E-3</v>
      </c>
      <c r="L62" s="23"/>
      <c r="M62" s="23"/>
      <c r="N62" s="23"/>
      <c r="O62" s="23">
        <f t="shared" ca="1" si="10"/>
        <v>5.7790412226744435E-3</v>
      </c>
      <c r="P62" s="23"/>
      <c r="Q62" s="25">
        <f t="shared" si="11"/>
        <v>43896.493699999999</v>
      </c>
      <c r="R62" s="59"/>
    </row>
    <row r="63" spans="1:18" x14ac:dyDescent="0.2">
      <c r="A63" s="66" t="s">
        <v>192</v>
      </c>
      <c r="B63" s="67" t="s">
        <v>35</v>
      </c>
      <c r="C63" s="68">
        <v>59545.226300000213</v>
      </c>
      <c r="D63" s="66" t="s">
        <v>189</v>
      </c>
      <c r="E63" s="23">
        <f t="shared" ref="E63" si="12">+(C63-C$7)/C$8</f>
        <v>6642.0021789762259</v>
      </c>
      <c r="F63" s="23">
        <f t="shared" ref="F63" si="13">ROUND(2*E63,0)/2</f>
        <v>6642</v>
      </c>
      <c r="G63" s="23">
        <f t="shared" ref="G63" si="14">+C63-(C$7+F63*C$8)</f>
        <v>6.3284002171712928E-3</v>
      </c>
      <c r="H63" s="23"/>
      <c r="J63" s="23"/>
      <c r="K63" s="23">
        <f t="shared" si="7"/>
        <v>6.3284002171712928E-3</v>
      </c>
      <c r="L63" s="23"/>
      <c r="M63" s="23"/>
      <c r="N63" s="23"/>
      <c r="O63" s="23">
        <f t="shared" ref="O63" ca="1" si="15">+C$11+C$12*$F63</f>
        <v>5.9717136607320117E-3</v>
      </c>
      <c r="P63" s="23"/>
      <c r="Q63" s="25">
        <f t="shared" ref="Q63" si="16">+C63-15018.5</f>
        <v>44526.726300000213</v>
      </c>
    </row>
    <row r="64" spans="1:18" x14ac:dyDescent="0.2">
      <c r="A64" s="69" t="s">
        <v>193</v>
      </c>
      <c r="B64" s="70" t="s">
        <v>36</v>
      </c>
      <c r="C64" s="71">
        <v>59627.998900000006</v>
      </c>
      <c r="D64" s="9"/>
      <c r="E64" s="23">
        <f t="shared" ref="E64:E68" si="17">+(C64-C$7)/C$8</f>
        <v>6670.5021981546151</v>
      </c>
      <c r="F64" s="23">
        <f t="shared" ref="F64:F68" si="18">ROUND(2*E64,0)/2</f>
        <v>6670.5</v>
      </c>
      <c r="G64" s="23">
        <f t="shared" ref="G64:G68" si="19">+C64-(C$7+F64*C$8)</f>
        <v>6.384100008290261E-3</v>
      </c>
      <c r="H64" s="23"/>
      <c r="J64" s="23"/>
      <c r="K64" s="23">
        <f t="shared" ref="K64:K68" si="20">G64</f>
        <v>6.384100008290261E-3</v>
      </c>
      <c r="L64" s="23"/>
      <c r="M64" s="23"/>
      <c r="N64" s="23"/>
      <c r="O64" s="23">
        <f t="shared" ref="O64:O68" ca="1" si="21">+C$11+C$12*$F64</f>
        <v>5.9970185661911849E-3</v>
      </c>
      <c r="P64" s="23"/>
      <c r="Q64" s="25">
        <f t="shared" ref="Q64:Q68" si="22">+C64-15018.5</f>
        <v>44609.498900000006</v>
      </c>
    </row>
    <row r="65" spans="1:17" x14ac:dyDescent="0.2">
      <c r="A65" s="69" t="s">
        <v>193</v>
      </c>
      <c r="B65" s="70" t="s">
        <v>36</v>
      </c>
      <c r="C65" s="71">
        <v>59627.999100000132</v>
      </c>
      <c r="D65" s="9"/>
      <c r="E65" s="23">
        <f t="shared" si="17"/>
        <v>6670.5022670180724</v>
      </c>
      <c r="F65" s="23">
        <f t="shared" si="18"/>
        <v>6670.5</v>
      </c>
      <c r="G65" s="23">
        <f t="shared" si="19"/>
        <v>6.5841001342050731E-3</v>
      </c>
      <c r="H65" s="23"/>
      <c r="J65" s="23"/>
      <c r="K65" s="23">
        <f t="shared" si="20"/>
        <v>6.5841001342050731E-3</v>
      </c>
      <c r="L65" s="23"/>
      <c r="M65" s="23"/>
      <c r="N65" s="23"/>
      <c r="O65" s="23">
        <f t="shared" ca="1" si="21"/>
        <v>5.9970185661911849E-3</v>
      </c>
      <c r="P65" s="23"/>
      <c r="Q65" s="25">
        <f t="shared" si="22"/>
        <v>44609.499100000132</v>
      </c>
    </row>
    <row r="66" spans="1:17" x14ac:dyDescent="0.2">
      <c r="A66" s="69" t="s">
        <v>193</v>
      </c>
      <c r="B66" s="70" t="s">
        <v>36</v>
      </c>
      <c r="C66" s="71">
        <v>59892.290200000163</v>
      </c>
      <c r="D66" s="9"/>
      <c r="E66" s="23">
        <f t="shared" si="17"/>
        <v>6761.5022044212401</v>
      </c>
      <c r="F66" s="23">
        <f t="shared" si="18"/>
        <v>6761.5</v>
      </c>
      <c r="G66" s="23">
        <f t="shared" si="19"/>
        <v>6.4023001614259556E-3</v>
      </c>
      <c r="H66" s="23"/>
      <c r="J66" s="23"/>
      <c r="K66" s="23">
        <f t="shared" si="20"/>
        <v>6.4023001614259556E-3</v>
      </c>
      <c r="L66" s="23"/>
      <c r="M66" s="23"/>
      <c r="N66" s="23"/>
      <c r="O66" s="23">
        <f t="shared" ca="1" si="21"/>
        <v>6.0778166853766163E-3</v>
      </c>
      <c r="P66" s="23"/>
      <c r="Q66" s="25">
        <f t="shared" si="22"/>
        <v>44873.790200000163</v>
      </c>
    </row>
    <row r="67" spans="1:17" x14ac:dyDescent="0.2">
      <c r="A67" s="69" t="s">
        <v>193</v>
      </c>
      <c r="B67" s="70" t="s">
        <v>36</v>
      </c>
      <c r="C67" s="71">
        <v>59924.236000000034</v>
      </c>
      <c r="D67" s="9"/>
      <c r="E67" s="23">
        <f t="shared" si="17"/>
        <v>6772.5016887030861</v>
      </c>
      <c r="F67" s="23">
        <f t="shared" si="18"/>
        <v>6772.5</v>
      </c>
      <c r="G67" s="23">
        <f t="shared" si="19"/>
        <v>4.9045000341720879E-3</v>
      </c>
      <c r="H67" s="23"/>
      <c r="J67" s="23"/>
      <c r="K67" s="23">
        <f t="shared" si="20"/>
        <v>4.9045000341720879E-3</v>
      </c>
      <c r="L67" s="23"/>
      <c r="M67" s="23"/>
      <c r="N67" s="23"/>
      <c r="O67" s="23">
        <f t="shared" ca="1" si="21"/>
        <v>6.0875834909924383E-3</v>
      </c>
      <c r="P67" s="23"/>
      <c r="Q67" s="25">
        <f t="shared" si="22"/>
        <v>44905.736000000034</v>
      </c>
    </row>
    <row r="68" spans="1:17" x14ac:dyDescent="0.2">
      <c r="A68" s="69" t="s">
        <v>193</v>
      </c>
      <c r="B68" s="70" t="s">
        <v>36</v>
      </c>
      <c r="C68" s="71">
        <v>59924.236000000034</v>
      </c>
      <c r="D68" s="9"/>
      <c r="E68" s="23">
        <f t="shared" si="17"/>
        <v>6772.5016887030861</v>
      </c>
      <c r="F68" s="23">
        <f t="shared" si="18"/>
        <v>6772.5</v>
      </c>
      <c r="G68" s="23">
        <f t="shared" si="19"/>
        <v>4.9045000341720879E-3</v>
      </c>
      <c r="H68" s="23"/>
      <c r="J68" s="23"/>
      <c r="K68" s="23">
        <f t="shared" si="20"/>
        <v>4.9045000341720879E-3</v>
      </c>
      <c r="L68" s="23"/>
      <c r="M68" s="23"/>
      <c r="N68" s="23"/>
      <c r="O68" s="23">
        <f t="shared" ca="1" si="21"/>
        <v>6.0875834909924383E-3</v>
      </c>
      <c r="P68" s="23"/>
      <c r="Q68" s="25">
        <f t="shared" si="22"/>
        <v>44905.736000000034</v>
      </c>
    </row>
    <row r="69" spans="1:17" x14ac:dyDescent="0.2">
      <c r="C69" s="9"/>
      <c r="D69" s="9"/>
    </row>
    <row r="70" spans="1:17" x14ac:dyDescent="0.2">
      <c r="C70" s="9"/>
      <c r="D70" s="9"/>
    </row>
    <row r="71" spans="1:17" x14ac:dyDescent="0.2">
      <c r="C71" s="9"/>
      <c r="D71" s="9"/>
    </row>
    <row r="72" spans="1:17" x14ac:dyDescent="0.2">
      <c r="C72" s="9"/>
      <c r="D72" s="9"/>
    </row>
    <row r="73" spans="1:17" x14ac:dyDescent="0.2">
      <c r="C73" s="9"/>
      <c r="D73" s="9"/>
    </row>
    <row r="74" spans="1:17" x14ac:dyDescent="0.2">
      <c r="C74" s="9"/>
      <c r="D74" s="9"/>
    </row>
    <row r="75" spans="1:17" x14ac:dyDescent="0.2">
      <c r="C75" s="9"/>
      <c r="D75" s="9"/>
    </row>
    <row r="76" spans="1:17" x14ac:dyDescent="0.2">
      <c r="C76" s="9"/>
      <c r="D76" s="9"/>
    </row>
    <row r="77" spans="1:17" x14ac:dyDescent="0.2">
      <c r="C77" s="9"/>
      <c r="D77" s="9"/>
    </row>
    <row r="78" spans="1:17" x14ac:dyDescent="0.2">
      <c r="C78" s="9"/>
      <c r="D78" s="9"/>
    </row>
    <row r="79" spans="1:17" x14ac:dyDescent="0.2">
      <c r="C79" s="9"/>
      <c r="D79" s="9"/>
    </row>
    <row r="80" spans="1:17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</sheetData>
  <protectedRanges>
    <protectedRange sqref="A56:D6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7"/>
  <sheetViews>
    <sheetView workbookViewId="0">
      <selection activeCell="A32" sqref="A32:D39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9" t="s">
        <v>56</v>
      </c>
      <c r="I1" s="40" t="s">
        <v>57</v>
      </c>
      <c r="J1" s="41" t="s">
        <v>58</v>
      </c>
    </row>
    <row r="2" spans="1:16" x14ac:dyDescent="0.2">
      <c r="I2" s="42" t="s">
        <v>59</v>
      </c>
      <c r="J2" s="43" t="s">
        <v>52</v>
      </c>
    </row>
    <row r="3" spans="1:16" x14ac:dyDescent="0.2">
      <c r="A3" s="44" t="s">
        <v>60</v>
      </c>
      <c r="I3" s="42" t="s">
        <v>61</v>
      </c>
      <c r="J3" s="43" t="s">
        <v>62</v>
      </c>
    </row>
    <row r="4" spans="1:16" x14ac:dyDescent="0.2">
      <c r="I4" s="42" t="s">
        <v>63</v>
      </c>
      <c r="J4" s="43" t="s">
        <v>62</v>
      </c>
    </row>
    <row r="5" spans="1:16" ht="13.5" thickBot="1" x14ac:dyDescent="0.25">
      <c r="I5" s="45" t="s">
        <v>64</v>
      </c>
      <c r="J5" s="46" t="s">
        <v>65</v>
      </c>
    </row>
    <row r="10" spans="1:16" ht="13.5" thickBot="1" x14ac:dyDescent="0.25"/>
    <row r="11" spans="1:16" ht="12.75" customHeight="1" thickBot="1" x14ac:dyDescent="0.25">
      <c r="A11" s="9" t="str">
        <f t="shared" ref="A11:A39" si="0">P11</f>
        <v> AN 277.41 </v>
      </c>
      <c r="B11" s="13" t="str">
        <f t="shared" ref="B11:B39" si="1">IF(H11=INT(H11),"I","II")</f>
        <v>II</v>
      </c>
      <c r="C11" s="9">
        <f t="shared" ref="C11:C39" si="2">1*G11</f>
        <v>27840.437000000002</v>
      </c>
      <c r="D11" s="11" t="str">
        <f t="shared" ref="D11:D39" si="3">VLOOKUP(F11,I$1:J$5,2,FALSE)</f>
        <v>vis</v>
      </c>
      <c r="E11" s="47">
        <f>VLOOKUP(C11,Active!C$21:E$973,3,FALSE)</f>
        <v>-4274.4980046481414</v>
      </c>
      <c r="F11" s="13" t="s">
        <v>64</v>
      </c>
      <c r="G11" s="11" t="str">
        <f t="shared" ref="G11:G39" si="4">MID(I11,3,LEN(I11)-3)</f>
        <v>27840.437</v>
      </c>
      <c r="H11" s="9">
        <f t="shared" ref="H11:H39" si="5">1*K11</f>
        <v>-4274.5</v>
      </c>
      <c r="I11" s="48" t="s">
        <v>77</v>
      </c>
      <c r="J11" s="49" t="s">
        <v>78</v>
      </c>
      <c r="K11" s="48">
        <v>-4274.5</v>
      </c>
      <c r="L11" s="48" t="s">
        <v>79</v>
      </c>
      <c r="M11" s="49" t="s">
        <v>80</v>
      </c>
      <c r="N11" s="49"/>
      <c r="O11" s="50" t="s">
        <v>81</v>
      </c>
      <c r="P11" s="50" t="s">
        <v>82</v>
      </c>
    </row>
    <row r="12" spans="1:16" ht="12.75" customHeight="1" thickBot="1" x14ac:dyDescent="0.25">
      <c r="A12" s="9" t="str">
        <f t="shared" si="0"/>
        <v> AN 277.41 </v>
      </c>
      <c r="B12" s="13" t="str">
        <f t="shared" si="1"/>
        <v>I</v>
      </c>
      <c r="C12" s="9">
        <f t="shared" si="2"/>
        <v>27856.412</v>
      </c>
      <c r="D12" s="11" t="str">
        <f t="shared" si="3"/>
        <v>vis</v>
      </c>
      <c r="E12" s="47">
        <f>VLOOKUP(C12,Active!C$21:E$973,3,FALSE)</f>
        <v>-4268.9975394413477</v>
      </c>
      <c r="F12" s="13" t="s">
        <v>64</v>
      </c>
      <c r="G12" s="11" t="str">
        <f t="shared" si="4"/>
        <v>27856.412</v>
      </c>
      <c r="H12" s="9">
        <f t="shared" si="5"/>
        <v>-4269</v>
      </c>
      <c r="I12" s="48" t="s">
        <v>83</v>
      </c>
      <c r="J12" s="49" t="s">
        <v>84</v>
      </c>
      <c r="K12" s="48">
        <v>-4269</v>
      </c>
      <c r="L12" s="48" t="s">
        <v>85</v>
      </c>
      <c r="M12" s="49" t="s">
        <v>80</v>
      </c>
      <c r="N12" s="49"/>
      <c r="O12" s="50" t="s">
        <v>81</v>
      </c>
      <c r="P12" s="50" t="s">
        <v>82</v>
      </c>
    </row>
    <row r="13" spans="1:16" ht="12.75" customHeight="1" thickBot="1" x14ac:dyDescent="0.25">
      <c r="A13" s="9" t="str">
        <f t="shared" si="0"/>
        <v> CPRI 21.62 </v>
      </c>
      <c r="B13" s="13" t="str">
        <f t="shared" si="1"/>
        <v>I</v>
      </c>
      <c r="C13" s="9">
        <f t="shared" si="2"/>
        <v>29604.794000000002</v>
      </c>
      <c r="D13" s="11" t="str">
        <f t="shared" si="3"/>
        <v>vis</v>
      </c>
      <c r="E13" s="47">
        <f>VLOOKUP(C13,Active!C$21:E$973,3,FALSE)</f>
        <v>-3666.999770478239</v>
      </c>
      <c r="F13" s="13" t="s">
        <v>64</v>
      </c>
      <c r="G13" s="11" t="str">
        <f t="shared" si="4"/>
        <v>29604.794</v>
      </c>
      <c r="H13" s="9">
        <f t="shared" si="5"/>
        <v>-3667</v>
      </c>
      <c r="I13" s="48" t="s">
        <v>86</v>
      </c>
      <c r="J13" s="49" t="s">
        <v>87</v>
      </c>
      <c r="K13" s="48">
        <v>-3667</v>
      </c>
      <c r="L13" s="48" t="s">
        <v>88</v>
      </c>
      <c r="M13" s="49" t="s">
        <v>80</v>
      </c>
      <c r="N13" s="49"/>
      <c r="O13" s="50" t="s">
        <v>89</v>
      </c>
      <c r="P13" s="50" t="s">
        <v>90</v>
      </c>
    </row>
    <row r="14" spans="1:16" ht="12.75" customHeight="1" thickBot="1" x14ac:dyDescent="0.25">
      <c r="A14" s="9" t="str">
        <f t="shared" si="0"/>
        <v> CPRI 21.62 </v>
      </c>
      <c r="B14" s="13" t="str">
        <f t="shared" si="1"/>
        <v>II</v>
      </c>
      <c r="C14" s="9">
        <f t="shared" si="2"/>
        <v>29681.751</v>
      </c>
      <c r="D14" s="11" t="str">
        <f t="shared" si="3"/>
        <v>vis</v>
      </c>
      <c r="E14" s="47">
        <f>VLOOKUP(C14,Active!C$21:E$973,3,FALSE)</f>
        <v>-3640.5021616570016</v>
      </c>
      <c r="F14" s="13" t="s">
        <v>64</v>
      </c>
      <c r="G14" s="11" t="str">
        <f t="shared" si="4"/>
        <v>29681.751</v>
      </c>
      <c r="H14" s="9">
        <f t="shared" si="5"/>
        <v>-3640.5</v>
      </c>
      <c r="I14" s="48" t="s">
        <v>91</v>
      </c>
      <c r="J14" s="49" t="s">
        <v>92</v>
      </c>
      <c r="K14" s="48">
        <v>-3640.5</v>
      </c>
      <c r="L14" s="48" t="s">
        <v>93</v>
      </c>
      <c r="M14" s="49" t="s">
        <v>80</v>
      </c>
      <c r="N14" s="49"/>
      <c r="O14" s="50" t="s">
        <v>89</v>
      </c>
      <c r="P14" s="50" t="s">
        <v>90</v>
      </c>
    </row>
    <row r="15" spans="1:16" ht="12.75" customHeight="1" thickBot="1" x14ac:dyDescent="0.25">
      <c r="A15" s="9" t="str">
        <f t="shared" si="0"/>
        <v> CPRI 21.62 </v>
      </c>
      <c r="B15" s="13" t="str">
        <f t="shared" si="1"/>
        <v>I</v>
      </c>
      <c r="C15" s="9">
        <f t="shared" si="2"/>
        <v>29700.633999999998</v>
      </c>
      <c r="D15" s="11" t="str">
        <f t="shared" si="3"/>
        <v>vis</v>
      </c>
      <c r="E15" s="47">
        <f>VLOOKUP(C15,Active!C$21:E$973,3,FALSE)</f>
        <v>-3634.0004224081822</v>
      </c>
      <c r="F15" s="13" t="s">
        <v>64</v>
      </c>
      <c r="G15" s="11" t="str">
        <f t="shared" si="4"/>
        <v>29700.634</v>
      </c>
      <c r="H15" s="9">
        <f t="shared" si="5"/>
        <v>-3634</v>
      </c>
      <c r="I15" s="48" t="s">
        <v>94</v>
      </c>
      <c r="J15" s="49" t="s">
        <v>95</v>
      </c>
      <c r="K15" s="48">
        <v>-3634</v>
      </c>
      <c r="L15" s="48" t="s">
        <v>96</v>
      </c>
      <c r="M15" s="49" t="s">
        <v>80</v>
      </c>
      <c r="N15" s="49"/>
      <c r="O15" s="50" t="s">
        <v>89</v>
      </c>
      <c r="P15" s="50" t="s">
        <v>90</v>
      </c>
    </row>
    <row r="16" spans="1:16" ht="12.75" customHeight="1" thickBot="1" x14ac:dyDescent="0.25">
      <c r="A16" s="9" t="str">
        <f t="shared" si="0"/>
        <v> CPRI 21.62 </v>
      </c>
      <c r="B16" s="13" t="str">
        <f t="shared" si="1"/>
        <v>II</v>
      </c>
      <c r="C16" s="9">
        <f t="shared" si="2"/>
        <v>29748.556</v>
      </c>
      <c r="D16" s="11" t="str">
        <f t="shared" si="3"/>
        <v>vis</v>
      </c>
      <c r="E16" s="47">
        <f>VLOOKUP(C16,Active!C$21:E$973,3,FALSE)</f>
        <v>-3617.5000597390108</v>
      </c>
      <c r="F16" s="13" t="s">
        <v>64</v>
      </c>
      <c r="G16" s="11" t="str">
        <f t="shared" si="4"/>
        <v>29748.556</v>
      </c>
      <c r="H16" s="9">
        <f t="shared" si="5"/>
        <v>-3617.5</v>
      </c>
      <c r="I16" s="48" t="s">
        <v>97</v>
      </c>
      <c r="J16" s="49" t="s">
        <v>98</v>
      </c>
      <c r="K16" s="48">
        <v>-3617.5</v>
      </c>
      <c r="L16" s="48" t="s">
        <v>99</v>
      </c>
      <c r="M16" s="49" t="s">
        <v>80</v>
      </c>
      <c r="N16" s="49"/>
      <c r="O16" s="50" t="s">
        <v>89</v>
      </c>
      <c r="P16" s="50" t="s">
        <v>90</v>
      </c>
    </row>
    <row r="17" spans="1:16" ht="12.75" customHeight="1" thickBot="1" x14ac:dyDescent="0.25">
      <c r="A17" s="9" t="str">
        <f t="shared" si="0"/>
        <v> CPRI 21.62 </v>
      </c>
      <c r="B17" s="13" t="str">
        <f t="shared" si="1"/>
        <v>II</v>
      </c>
      <c r="C17" s="9">
        <f t="shared" si="2"/>
        <v>30015.741999999998</v>
      </c>
      <c r="D17" s="11" t="str">
        <f t="shared" si="3"/>
        <v>vis</v>
      </c>
      <c r="E17" s="47">
        <f>VLOOKUP(C17,Active!C$21:E$973,3,FALSE)</f>
        <v>-3525.5033588474575</v>
      </c>
      <c r="F17" s="13" t="s">
        <v>64</v>
      </c>
      <c r="G17" s="11" t="str">
        <f t="shared" si="4"/>
        <v>30015.742</v>
      </c>
      <c r="H17" s="9">
        <f t="shared" si="5"/>
        <v>-3525.5</v>
      </c>
      <c r="I17" s="48" t="s">
        <v>100</v>
      </c>
      <c r="J17" s="49" t="s">
        <v>101</v>
      </c>
      <c r="K17" s="48">
        <v>-3525.5</v>
      </c>
      <c r="L17" s="48" t="s">
        <v>102</v>
      </c>
      <c r="M17" s="49" t="s">
        <v>80</v>
      </c>
      <c r="N17" s="49"/>
      <c r="O17" s="50" t="s">
        <v>89</v>
      </c>
      <c r="P17" s="50" t="s">
        <v>90</v>
      </c>
    </row>
    <row r="18" spans="1:16" ht="12.75" customHeight="1" thickBot="1" x14ac:dyDescent="0.25">
      <c r="A18" s="9" t="str">
        <f t="shared" si="0"/>
        <v> CPRI 21.62 </v>
      </c>
      <c r="B18" s="13" t="str">
        <f t="shared" si="1"/>
        <v>I</v>
      </c>
      <c r="C18" s="9">
        <f t="shared" si="2"/>
        <v>30034.626</v>
      </c>
      <c r="D18" s="11" t="str">
        <f t="shared" si="3"/>
        <v>vis</v>
      </c>
      <c r="E18" s="47">
        <f>VLOOKUP(C18,Active!C$21:E$973,3,FALSE)</f>
        <v>-3519.001275281566</v>
      </c>
      <c r="F18" s="13" t="s">
        <v>64</v>
      </c>
      <c r="G18" s="11" t="str">
        <f t="shared" si="4"/>
        <v>30034.626</v>
      </c>
      <c r="H18" s="9">
        <f t="shared" si="5"/>
        <v>-3519</v>
      </c>
      <c r="I18" s="48" t="s">
        <v>103</v>
      </c>
      <c r="J18" s="49" t="s">
        <v>104</v>
      </c>
      <c r="K18" s="48">
        <v>-3519</v>
      </c>
      <c r="L18" s="48" t="s">
        <v>105</v>
      </c>
      <c r="M18" s="49" t="s">
        <v>80</v>
      </c>
      <c r="N18" s="49"/>
      <c r="O18" s="50" t="s">
        <v>89</v>
      </c>
      <c r="P18" s="50" t="s">
        <v>90</v>
      </c>
    </row>
    <row r="19" spans="1:16" ht="12.75" customHeight="1" thickBot="1" x14ac:dyDescent="0.25">
      <c r="A19" s="9" t="str">
        <f t="shared" si="0"/>
        <v> ASS 35.249 </v>
      </c>
      <c r="B19" s="13" t="str">
        <f t="shared" si="1"/>
        <v>II</v>
      </c>
      <c r="C19" s="9">
        <f t="shared" si="2"/>
        <v>40654.201000000001</v>
      </c>
      <c r="D19" s="11" t="str">
        <f t="shared" si="3"/>
        <v>vis</v>
      </c>
      <c r="E19" s="47">
        <f>VLOOKUP(C19,Active!C$21:E$973,3,FALSE)</f>
        <v>137.49968236750334</v>
      </c>
      <c r="F19" s="13" t="s">
        <v>64</v>
      </c>
      <c r="G19" s="11" t="str">
        <f t="shared" si="4"/>
        <v>40654.201</v>
      </c>
      <c r="H19" s="9">
        <f t="shared" si="5"/>
        <v>137.5</v>
      </c>
      <c r="I19" s="48" t="s">
        <v>115</v>
      </c>
      <c r="J19" s="49" t="s">
        <v>116</v>
      </c>
      <c r="K19" s="48">
        <v>137.5</v>
      </c>
      <c r="L19" s="48" t="s">
        <v>96</v>
      </c>
      <c r="M19" s="49" t="s">
        <v>117</v>
      </c>
      <c r="N19" s="49" t="s">
        <v>118</v>
      </c>
      <c r="O19" s="50" t="s">
        <v>119</v>
      </c>
      <c r="P19" s="50" t="s">
        <v>120</v>
      </c>
    </row>
    <row r="20" spans="1:16" ht="12.75" customHeight="1" thickBot="1" x14ac:dyDescent="0.25">
      <c r="A20" s="9" t="str">
        <f t="shared" si="0"/>
        <v> ASS 35.249 </v>
      </c>
      <c r="B20" s="13" t="str">
        <f t="shared" si="1"/>
        <v>II</v>
      </c>
      <c r="C20" s="9">
        <f t="shared" si="2"/>
        <v>40686.154000000002</v>
      </c>
      <c r="D20" s="11" t="str">
        <f t="shared" si="3"/>
        <v>vis</v>
      </c>
      <c r="E20" s="47">
        <f>VLOOKUP(C20,Active!C$21:E$973,3,FALSE)</f>
        <v>148.50164573230518</v>
      </c>
      <c r="F20" s="13" t="s">
        <v>64</v>
      </c>
      <c r="G20" s="11" t="str">
        <f t="shared" si="4"/>
        <v>40686.154</v>
      </c>
      <c r="H20" s="9">
        <f t="shared" si="5"/>
        <v>148.5</v>
      </c>
      <c r="I20" s="48" t="s">
        <v>121</v>
      </c>
      <c r="J20" s="49" t="s">
        <v>122</v>
      </c>
      <c r="K20" s="48">
        <v>148.5</v>
      </c>
      <c r="L20" s="48" t="s">
        <v>123</v>
      </c>
      <c r="M20" s="49" t="s">
        <v>117</v>
      </c>
      <c r="N20" s="49" t="s">
        <v>118</v>
      </c>
      <c r="O20" s="50" t="s">
        <v>119</v>
      </c>
      <c r="P20" s="50" t="s">
        <v>120</v>
      </c>
    </row>
    <row r="21" spans="1:16" ht="12.75" customHeight="1" thickBot="1" x14ac:dyDescent="0.25">
      <c r="A21" s="9" t="str">
        <f t="shared" si="0"/>
        <v> ASS 35.249 </v>
      </c>
      <c r="B21" s="13" t="str">
        <f t="shared" si="1"/>
        <v>I</v>
      </c>
      <c r="C21" s="9">
        <f t="shared" si="2"/>
        <v>40998.362000000001</v>
      </c>
      <c r="D21" s="11" t="str">
        <f t="shared" si="3"/>
        <v>vis</v>
      </c>
      <c r="E21" s="47">
        <f>VLOOKUP(C21,Active!C$21:E$973,3,FALSE)</f>
        <v>256.00018978757066</v>
      </c>
      <c r="F21" s="13" t="s">
        <v>64</v>
      </c>
      <c r="G21" s="11" t="str">
        <f t="shared" si="4"/>
        <v>40998.362</v>
      </c>
      <c r="H21" s="9">
        <f t="shared" si="5"/>
        <v>256</v>
      </c>
      <c r="I21" s="48" t="s">
        <v>124</v>
      </c>
      <c r="J21" s="49" t="s">
        <v>125</v>
      </c>
      <c r="K21" s="48">
        <v>256</v>
      </c>
      <c r="L21" s="48" t="s">
        <v>88</v>
      </c>
      <c r="M21" s="49" t="s">
        <v>117</v>
      </c>
      <c r="N21" s="49" t="s">
        <v>118</v>
      </c>
      <c r="O21" s="50" t="s">
        <v>119</v>
      </c>
      <c r="P21" s="50" t="s">
        <v>120</v>
      </c>
    </row>
    <row r="22" spans="1:16" ht="12.75" customHeight="1" thickBot="1" x14ac:dyDescent="0.25">
      <c r="A22" s="9" t="str">
        <f t="shared" si="0"/>
        <v> ASS 35.249 </v>
      </c>
      <c r="B22" s="13" t="str">
        <f t="shared" si="1"/>
        <v>I</v>
      </c>
      <c r="C22" s="9">
        <f t="shared" si="2"/>
        <v>41033.212</v>
      </c>
      <c r="D22" s="11" t="str">
        <f t="shared" si="3"/>
        <v>vis</v>
      </c>
      <c r="E22" s="47">
        <f>VLOOKUP(C22,Active!C$21:E$973,3,FALSE)</f>
        <v>267.99963970661776</v>
      </c>
      <c r="F22" s="13" t="s">
        <v>64</v>
      </c>
      <c r="G22" s="11" t="str">
        <f t="shared" si="4"/>
        <v>41033.212</v>
      </c>
      <c r="H22" s="9">
        <f t="shared" si="5"/>
        <v>268</v>
      </c>
      <c r="I22" s="48" t="s">
        <v>126</v>
      </c>
      <c r="J22" s="49" t="s">
        <v>127</v>
      </c>
      <c r="K22" s="48">
        <v>268</v>
      </c>
      <c r="L22" s="48" t="s">
        <v>96</v>
      </c>
      <c r="M22" s="49" t="s">
        <v>117</v>
      </c>
      <c r="N22" s="49" t="s">
        <v>118</v>
      </c>
      <c r="O22" s="50" t="s">
        <v>119</v>
      </c>
      <c r="P22" s="50" t="s">
        <v>120</v>
      </c>
    </row>
    <row r="23" spans="1:16" ht="12.75" customHeight="1" thickBot="1" x14ac:dyDescent="0.25">
      <c r="A23" s="9" t="str">
        <f t="shared" si="0"/>
        <v> BBS 18 </v>
      </c>
      <c r="B23" s="13" t="str">
        <f t="shared" si="1"/>
        <v>I</v>
      </c>
      <c r="C23" s="9">
        <f t="shared" si="2"/>
        <v>42354.667999999998</v>
      </c>
      <c r="D23" s="11" t="str">
        <f t="shared" si="3"/>
        <v>vis</v>
      </c>
      <c r="E23" s="47">
        <f>VLOOKUP(C23,Active!C$21:E$973,3,FALSE)</f>
        <v>722.99949888093522</v>
      </c>
      <c r="F23" s="13" t="s">
        <v>64</v>
      </c>
      <c r="G23" s="11" t="str">
        <f t="shared" si="4"/>
        <v>42354.668</v>
      </c>
      <c r="H23" s="9">
        <f t="shared" si="5"/>
        <v>723</v>
      </c>
      <c r="I23" s="48" t="s">
        <v>133</v>
      </c>
      <c r="J23" s="49" t="s">
        <v>134</v>
      </c>
      <c r="K23" s="48">
        <v>723</v>
      </c>
      <c r="L23" s="48" t="s">
        <v>96</v>
      </c>
      <c r="M23" s="49" t="s">
        <v>80</v>
      </c>
      <c r="N23" s="49"/>
      <c r="O23" s="50" t="s">
        <v>131</v>
      </c>
      <c r="P23" s="50" t="s">
        <v>135</v>
      </c>
    </row>
    <row r="24" spans="1:16" ht="12.75" customHeight="1" thickBot="1" x14ac:dyDescent="0.25">
      <c r="A24" s="9" t="str">
        <f t="shared" si="0"/>
        <v> BBS 27 </v>
      </c>
      <c r="B24" s="13" t="str">
        <f t="shared" si="1"/>
        <v>I</v>
      </c>
      <c r="C24" s="9">
        <f t="shared" si="2"/>
        <v>42848.400999999998</v>
      </c>
      <c r="D24" s="11" t="str">
        <f t="shared" si="3"/>
        <v>vis</v>
      </c>
      <c r="E24" s="47">
        <f>VLOOKUP(C24,Active!C$21:E$973,3,FALSE)</f>
        <v>893.00019922185743</v>
      </c>
      <c r="F24" s="13" t="s">
        <v>64</v>
      </c>
      <c r="G24" s="11" t="str">
        <f t="shared" si="4"/>
        <v>42848.401</v>
      </c>
      <c r="H24" s="9">
        <f t="shared" si="5"/>
        <v>893</v>
      </c>
      <c r="I24" s="48" t="s">
        <v>136</v>
      </c>
      <c r="J24" s="49" t="s">
        <v>137</v>
      </c>
      <c r="K24" s="48">
        <v>893</v>
      </c>
      <c r="L24" s="48" t="s">
        <v>88</v>
      </c>
      <c r="M24" s="49" t="s">
        <v>80</v>
      </c>
      <c r="N24" s="49"/>
      <c r="O24" s="50" t="s">
        <v>138</v>
      </c>
      <c r="P24" s="50" t="s">
        <v>139</v>
      </c>
    </row>
    <row r="25" spans="1:16" ht="12.75" customHeight="1" thickBot="1" x14ac:dyDescent="0.25">
      <c r="A25" s="9" t="str">
        <f t="shared" si="0"/>
        <v> BBS 37 </v>
      </c>
      <c r="B25" s="13" t="str">
        <f t="shared" si="1"/>
        <v>I</v>
      </c>
      <c r="C25" s="9">
        <f t="shared" si="2"/>
        <v>43577.372000000003</v>
      </c>
      <c r="D25" s="11" t="str">
        <f t="shared" si="3"/>
        <v>vis</v>
      </c>
      <c r="E25" s="47">
        <f>VLOOKUP(C25,Active!C$21:E$973,3,FALSE)</f>
        <v>1143.9973586748881</v>
      </c>
      <c r="F25" s="13" t="s">
        <v>64</v>
      </c>
      <c r="G25" s="11" t="str">
        <f t="shared" si="4"/>
        <v>43577.372</v>
      </c>
      <c r="H25" s="9">
        <f t="shared" si="5"/>
        <v>1144</v>
      </c>
      <c r="I25" s="48" t="s">
        <v>140</v>
      </c>
      <c r="J25" s="49" t="s">
        <v>141</v>
      </c>
      <c r="K25" s="48">
        <v>1144</v>
      </c>
      <c r="L25" s="48" t="s">
        <v>142</v>
      </c>
      <c r="M25" s="49" t="s">
        <v>80</v>
      </c>
      <c r="N25" s="49"/>
      <c r="O25" s="50" t="s">
        <v>138</v>
      </c>
      <c r="P25" s="50" t="s">
        <v>143</v>
      </c>
    </row>
    <row r="26" spans="1:16" ht="12.75" customHeight="1" thickBot="1" x14ac:dyDescent="0.25">
      <c r="A26" s="9" t="str">
        <f t="shared" si="0"/>
        <v>IBVS 2185 </v>
      </c>
      <c r="B26" s="13" t="str">
        <f t="shared" si="1"/>
        <v>I</v>
      </c>
      <c r="C26" s="9">
        <f t="shared" si="2"/>
        <v>44236.653200000001</v>
      </c>
      <c r="D26" s="11" t="str">
        <f t="shared" si="3"/>
        <v>vis</v>
      </c>
      <c r="E26" s="47">
        <f>VLOOKUP(C26,Active!C$21:E$973,3,FALSE)</f>
        <v>1370.9991303239435</v>
      </c>
      <c r="F26" s="13" t="s">
        <v>64</v>
      </c>
      <c r="G26" s="11" t="str">
        <f t="shared" si="4"/>
        <v>44236.6532</v>
      </c>
      <c r="H26" s="9">
        <f t="shared" si="5"/>
        <v>1371</v>
      </c>
      <c r="I26" s="48" t="s">
        <v>144</v>
      </c>
      <c r="J26" s="49" t="s">
        <v>145</v>
      </c>
      <c r="K26" s="48">
        <v>1371</v>
      </c>
      <c r="L26" s="48" t="s">
        <v>146</v>
      </c>
      <c r="M26" s="49" t="s">
        <v>117</v>
      </c>
      <c r="N26" s="49" t="s">
        <v>118</v>
      </c>
      <c r="O26" s="50" t="s">
        <v>147</v>
      </c>
      <c r="P26" s="51" t="s">
        <v>148</v>
      </c>
    </row>
    <row r="27" spans="1:16" ht="12.75" customHeight="1" thickBot="1" x14ac:dyDescent="0.25">
      <c r="A27" s="9" t="str">
        <f t="shared" si="0"/>
        <v>IBVS 5745 </v>
      </c>
      <c r="B27" s="13" t="str">
        <f t="shared" si="1"/>
        <v>I</v>
      </c>
      <c r="C27" s="9">
        <f t="shared" si="2"/>
        <v>47971.587599999999</v>
      </c>
      <c r="D27" s="11" t="str">
        <f t="shared" si="3"/>
        <v>vis</v>
      </c>
      <c r="E27" s="47">
        <f>VLOOKUP(C27,Active!C$21:E$973,3,FALSE)</f>
        <v>2657.0008027408194</v>
      </c>
      <c r="F27" s="13" t="s">
        <v>64</v>
      </c>
      <c r="G27" s="11" t="str">
        <f t="shared" si="4"/>
        <v>47971.5876</v>
      </c>
      <c r="H27" s="9">
        <f t="shared" si="5"/>
        <v>2657</v>
      </c>
      <c r="I27" s="48" t="s">
        <v>149</v>
      </c>
      <c r="J27" s="49" t="s">
        <v>150</v>
      </c>
      <c r="K27" s="48">
        <v>2657</v>
      </c>
      <c r="L27" s="48" t="s">
        <v>151</v>
      </c>
      <c r="M27" s="49" t="s">
        <v>117</v>
      </c>
      <c r="N27" s="49" t="s">
        <v>118</v>
      </c>
      <c r="O27" s="50" t="s">
        <v>152</v>
      </c>
      <c r="P27" s="51" t="s">
        <v>153</v>
      </c>
    </row>
    <row r="28" spans="1:16" ht="12.75" customHeight="1" thickBot="1" x14ac:dyDescent="0.25">
      <c r="A28" s="9" t="str">
        <f t="shared" si="0"/>
        <v>IBVS 5745 </v>
      </c>
      <c r="B28" s="13" t="str">
        <f t="shared" si="1"/>
        <v>I</v>
      </c>
      <c r="C28" s="9">
        <f t="shared" si="2"/>
        <v>52702.693599999999</v>
      </c>
      <c r="D28" s="11" t="str">
        <f t="shared" si="3"/>
        <v>vis</v>
      </c>
      <c r="E28" s="47">
        <f>VLOOKUP(C28,Active!C$21:E$973,3,FALSE)</f>
        <v>4286.0013625315132</v>
      </c>
      <c r="F28" s="13" t="s">
        <v>64</v>
      </c>
      <c r="G28" s="11" t="str">
        <f t="shared" si="4"/>
        <v>52702.6936</v>
      </c>
      <c r="H28" s="9">
        <f t="shared" si="5"/>
        <v>4286</v>
      </c>
      <c r="I28" s="48" t="s">
        <v>161</v>
      </c>
      <c r="J28" s="49" t="s">
        <v>162</v>
      </c>
      <c r="K28" s="48">
        <v>4286</v>
      </c>
      <c r="L28" s="48" t="s">
        <v>163</v>
      </c>
      <c r="M28" s="49" t="s">
        <v>117</v>
      </c>
      <c r="N28" s="49" t="s">
        <v>118</v>
      </c>
      <c r="O28" s="50" t="s">
        <v>152</v>
      </c>
      <c r="P28" s="51" t="s">
        <v>153</v>
      </c>
    </row>
    <row r="29" spans="1:16" ht="12.75" customHeight="1" thickBot="1" x14ac:dyDescent="0.25">
      <c r="A29" s="9" t="str">
        <f t="shared" si="0"/>
        <v>IBVS 5894 </v>
      </c>
      <c r="B29" s="13" t="str">
        <f t="shared" si="1"/>
        <v>I</v>
      </c>
      <c r="C29" s="9">
        <f t="shared" si="2"/>
        <v>54848.971799999999</v>
      </c>
      <c r="D29" s="11" t="str">
        <f t="shared" si="3"/>
        <v>vis</v>
      </c>
      <c r="E29" s="47">
        <f>VLOOKUP(C29,Active!C$21:E$973,3,FALSE)</f>
        <v>5025.0015855801121</v>
      </c>
      <c r="F29" s="13" t="s">
        <v>64</v>
      </c>
      <c r="G29" s="11" t="str">
        <f t="shared" si="4"/>
        <v>54848.9718</v>
      </c>
      <c r="H29" s="9">
        <f t="shared" si="5"/>
        <v>5025</v>
      </c>
      <c r="I29" s="48" t="s">
        <v>169</v>
      </c>
      <c r="J29" s="49" t="s">
        <v>170</v>
      </c>
      <c r="K29" s="48">
        <v>5025</v>
      </c>
      <c r="L29" s="48" t="s">
        <v>171</v>
      </c>
      <c r="M29" s="49" t="s">
        <v>172</v>
      </c>
      <c r="N29" s="49" t="s">
        <v>64</v>
      </c>
      <c r="O29" s="50" t="s">
        <v>173</v>
      </c>
      <c r="P29" s="51" t="s">
        <v>174</v>
      </c>
    </row>
    <row r="30" spans="1:16" ht="12.75" customHeight="1" thickBot="1" x14ac:dyDescent="0.25">
      <c r="A30" s="9" t="str">
        <f t="shared" si="0"/>
        <v>BAVM 209 </v>
      </c>
      <c r="B30" s="13" t="str">
        <f t="shared" si="1"/>
        <v>I</v>
      </c>
      <c r="C30" s="9">
        <f t="shared" si="2"/>
        <v>54866.397599999997</v>
      </c>
      <c r="D30" s="11" t="str">
        <f t="shared" si="3"/>
        <v>vis</v>
      </c>
      <c r="E30" s="47">
        <f>VLOOKUP(C30,Active!C$21:E$973,3,FALSE)</f>
        <v>5031.0015859932919</v>
      </c>
      <c r="F30" s="13" t="s">
        <v>64</v>
      </c>
      <c r="G30" s="11" t="str">
        <f t="shared" si="4"/>
        <v>54866.3976</v>
      </c>
      <c r="H30" s="9">
        <f t="shared" si="5"/>
        <v>5031</v>
      </c>
      <c r="I30" s="48" t="s">
        <v>175</v>
      </c>
      <c r="J30" s="49" t="s">
        <v>176</v>
      </c>
      <c r="K30" s="48">
        <v>5031</v>
      </c>
      <c r="L30" s="48" t="s">
        <v>171</v>
      </c>
      <c r="M30" s="49" t="s">
        <v>172</v>
      </c>
      <c r="N30" s="49" t="s">
        <v>177</v>
      </c>
      <c r="O30" s="50" t="s">
        <v>178</v>
      </c>
      <c r="P30" s="51" t="s">
        <v>179</v>
      </c>
    </row>
    <row r="31" spans="1:16" ht="12.75" customHeight="1" thickBot="1" x14ac:dyDescent="0.25">
      <c r="A31" s="9" t="str">
        <f t="shared" si="0"/>
        <v> JAAVSO 40;975 </v>
      </c>
      <c r="B31" s="13" t="str">
        <f t="shared" si="1"/>
        <v>I</v>
      </c>
      <c r="C31" s="9">
        <f t="shared" si="2"/>
        <v>55923.562100000003</v>
      </c>
      <c r="D31" s="11" t="str">
        <f t="shared" si="3"/>
        <v>vis</v>
      </c>
      <c r="E31" s="47">
        <f>VLOOKUP(C31,Active!C$21:E$973,3,FALSE)</f>
        <v>5395.0013700376267</v>
      </c>
      <c r="F31" s="13" t="s">
        <v>64</v>
      </c>
      <c r="G31" s="11" t="str">
        <f t="shared" si="4"/>
        <v>55923.5621</v>
      </c>
      <c r="H31" s="9">
        <f t="shared" si="5"/>
        <v>5395</v>
      </c>
      <c r="I31" s="48" t="s">
        <v>180</v>
      </c>
      <c r="J31" s="49" t="s">
        <v>181</v>
      </c>
      <c r="K31" s="48" t="s">
        <v>182</v>
      </c>
      <c r="L31" s="48" t="s">
        <v>163</v>
      </c>
      <c r="M31" s="49" t="s">
        <v>172</v>
      </c>
      <c r="N31" s="49" t="s">
        <v>183</v>
      </c>
      <c r="O31" s="50" t="s">
        <v>184</v>
      </c>
      <c r="P31" s="50" t="s">
        <v>185</v>
      </c>
    </row>
    <row r="32" spans="1:16" ht="12.75" customHeight="1" thickBot="1" x14ac:dyDescent="0.25">
      <c r="A32" s="9" t="str">
        <f t="shared" si="0"/>
        <v> HB 889 </v>
      </c>
      <c r="B32" s="13" t="str">
        <f t="shared" si="1"/>
        <v>I</v>
      </c>
      <c r="C32" s="9">
        <f t="shared" si="2"/>
        <v>21925.825000000001</v>
      </c>
      <c r="D32" s="11" t="str">
        <f t="shared" si="3"/>
        <v>vis</v>
      </c>
      <c r="E32" s="47">
        <f>VLOOKUP(C32,Active!C$21:E$973,3,FALSE)</f>
        <v>-6310.9998836896921</v>
      </c>
      <c r="F32" s="13" t="s">
        <v>64</v>
      </c>
      <c r="G32" s="11" t="str">
        <f t="shared" si="4"/>
        <v>21925.825</v>
      </c>
      <c r="H32" s="9">
        <f t="shared" si="5"/>
        <v>-6311</v>
      </c>
      <c r="I32" s="48" t="s">
        <v>67</v>
      </c>
      <c r="J32" s="49" t="s">
        <v>68</v>
      </c>
      <c r="K32" s="48">
        <v>-6311</v>
      </c>
      <c r="L32" s="48" t="s">
        <v>69</v>
      </c>
      <c r="M32" s="49" t="s">
        <v>66</v>
      </c>
      <c r="N32" s="49"/>
      <c r="O32" s="50" t="s">
        <v>70</v>
      </c>
      <c r="P32" s="50" t="s">
        <v>71</v>
      </c>
    </row>
    <row r="33" spans="1:16" ht="12.75" customHeight="1" thickBot="1" x14ac:dyDescent="0.25">
      <c r="A33" s="9" t="str">
        <f t="shared" si="0"/>
        <v> HA 113.74 </v>
      </c>
      <c r="B33" s="13" t="str">
        <f t="shared" si="1"/>
        <v>I</v>
      </c>
      <c r="C33" s="9">
        <f t="shared" si="2"/>
        <v>23535.600999999999</v>
      </c>
      <c r="D33" s="11" t="str">
        <f t="shared" si="3"/>
        <v>vis</v>
      </c>
      <c r="E33" s="47">
        <f>VLOOKUP(C33,Active!C$21:E$973,3,FALSE)</f>
        <v>-5756.7265266485228</v>
      </c>
      <c r="F33" s="13" t="s">
        <v>64</v>
      </c>
      <c r="G33" s="11" t="str">
        <f t="shared" si="4"/>
        <v>23535.601</v>
      </c>
      <c r="H33" s="9">
        <f t="shared" si="5"/>
        <v>-5757</v>
      </c>
      <c r="I33" s="48" t="s">
        <v>72</v>
      </c>
      <c r="J33" s="49" t="s">
        <v>73</v>
      </c>
      <c r="K33" s="48">
        <v>-5757</v>
      </c>
      <c r="L33" s="48" t="s">
        <v>74</v>
      </c>
      <c r="M33" s="49" t="s">
        <v>66</v>
      </c>
      <c r="N33" s="49"/>
      <c r="O33" s="50" t="s">
        <v>75</v>
      </c>
      <c r="P33" s="50" t="s">
        <v>76</v>
      </c>
    </row>
    <row r="34" spans="1:16" ht="12.75" customHeight="1" thickBot="1" x14ac:dyDescent="0.25">
      <c r="A34" s="9" t="str">
        <f t="shared" si="0"/>
        <v> AVSJ 3.61 </v>
      </c>
      <c r="B34" s="13" t="str">
        <f t="shared" si="1"/>
        <v>I</v>
      </c>
      <c r="C34" s="9">
        <f t="shared" si="2"/>
        <v>39926.673000000003</v>
      </c>
      <c r="D34" s="11" t="str">
        <f t="shared" si="3"/>
        <v>vis</v>
      </c>
      <c r="E34" s="47">
        <f>VLOOKUP(C34,Active!C$21:E$973,3,FALSE)</f>
        <v>-113.00062755229159</v>
      </c>
      <c r="F34" s="13" t="s">
        <v>64</v>
      </c>
      <c r="G34" s="11" t="str">
        <f t="shared" si="4"/>
        <v>39926.673</v>
      </c>
      <c r="H34" s="9">
        <f t="shared" si="5"/>
        <v>-113</v>
      </c>
      <c r="I34" s="48" t="s">
        <v>106</v>
      </c>
      <c r="J34" s="49" t="s">
        <v>107</v>
      </c>
      <c r="K34" s="48">
        <v>-113</v>
      </c>
      <c r="L34" s="48" t="s">
        <v>108</v>
      </c>
      <c r="M34" s="49" t="s">
        <v>80</v>
      </c>
      <c r="N34" s="49"/>
      <c r="O34" s="50" t="s">
        <v>109</v>
      </c>
      <c r="P34" s="50" t="s">
        <v>110</v>
      </c>
    </row>
    <row r="35" spans="1:16" ht="12.75" customHeight="1" thickBot="1" x14ac:dyDescent="0.25">
      <c r="A35" s="9" t="str">
        <f t="shared" si="0"/>
        <v> AJ 75.722 </v>
      </c>
      <c r="B35" s="13" t="str">
        <f t="shared" si="1"/>
        <v>I</v>
      </c>
      <c r="C35" s="9">
        <f t="shared" si="2"/>
        <v>40254.860999999997</v>
      </c>
      <c r="D35" s="11" t="str">
        <f t="shared" si="3"/>
        <v>vis</v>
      </c>
      <c r="E35" s="47">
        <f>VLOOKUP(C35,Active!C$21:E$973,3,FALSE)</f>
        <v>1.0329512115013752E-4</v>
      </c>
      <c r="F35" s="13" t="s">
        <v>64</v>
      </c>
      <c r="G35" s="11" t="str">
        <f t="shared" si="4"/>
        <v>40254.861</v>
      </c>
      <c r="H35" s="9">
        <f t="shared" si="5"/>
        <v>0</v>
      </c>
      <c r="I35" s="48" t="s">
        <v>111</v>
      </c>
      <c r="J35" s="49" t="s">
        <v>112</v>
      </c>
      <c r="K35" s="48">
        <v>0</v>
      </c>
      <c r="L35" s="48" t="s">
        <v>69</v>
      </c>
      <c r="M35" s="49" t="s">
        <v>80</v>
      </c>
      <c r="N35" s="49"/>
      <c r="O35" s="50" t="s">
        <v>113</v>
      </c>
      <c r="P35" s="50" t="s">
        <v>114</v>
      </c>
    </row>
    <row r="36" spans="1:16" ht="12.75" customHeight="1" thickBot="1" x14ac:dyDescent="0.25">
      <c r="A36" s="9" t="str">
        <f t="shared" si="0"/>
        <v> BBS 8 </v>
      </c>
      <c r="B36" s="13" t="str">
        <f t="shared" si="1"/>
        <v>II</v>
      </c>
      <c r="C36" s="9">
        <f t="shared" si="2"/>
        <v>41743.305</v>
      </c>
      <c r="D36" s="11" t="str">
        <f t="shared" si="3"/>
        <v>vis</v>
      </c>
      <c r="E36" s="47">
        <f>VLOOKUP(C36,Active!C$21:E$973,3,FALSE)</f>
        <v>512.49678149618126</v>
      </c>
      <c r="F36" s="13" t="s">
        <v>64</v>
      </c>
      <c r="G36" s="11" t="str">
        <f t="shared" si="4"/>
        <v>41743.305</v>
      </c>
      <c r="H36" s="9">
        <f t="shared" si="5"/>
        <v>512.5</v>
      </c>
      <c r="I36" s="48" t="s">
        <v>128</v>
      </c>
      <c r="J36" s="49" t="s">
        <v>129</v>
      </c>
      <c r="K36" s="48">
        <v>512.5</v>
      </c>
      <c r="L36" s="48" t="s">
        <v>130</v>
      </c>
      <c r="M36" s="49" t="s">
        <v>80</v>
      </c>
      <c r="N36" s="49"/>
      <c r="O36" s="50" t="s">
        <v>131</v>
      </c>
      <c r="P36" s="50" t="s">
        <v>132</v>
      </c>
    </row>
    <row r="37" spans="1:16" ht="12.75" customHeight="1" thickBot="1" x14ac:dyDescent="0.25">
      <c r="A37" s="9" t="str">
        <f t="shared" si="0"/>
        <v>BAVM 122 </v>
      </c>
      <c r="B37" s="13" t="str">
        <f t="shared" si="1"/>
        <v>I</v>
      </c>
      <c r="C37" s="9">
        <f t="shared" si="2"/>
        <v>51253.434000000001</v>
      </c>
      <c r="D37" s="11" t="str">
        <f t="shared" si="3"/>
        <v>vis</v>
      </c>
      <c r="E37" s="47">
        <f>VLOOKUP(C37,Active!C$21:E$973,3,FALSE)</f>
        <v>3786.9965421613856</v>
      </c>
      <c r="F37" s="13" t="s">
        <v>64</v>
      </c>
      <c r="G37" s="11" t="str">
        <f t="shared" si="4"/>
        <v>51253.434</v>
      </c>
      <c r="H37" s="9">
        <f t="shared" si="5"/>
        <v>3787</v>
      </c>
      <c r="I37" s="48" t="s">
        <v>154</v>
      </c>
      <c r="J37" s="49" t="s">
        <v>155</v>
      </c>
      <c r="K37" s="48">
        <v>3787</v>
      </c>
      <c r="L37" s="48" t="s">
        <v>102</v>
      </c>
      <c r="M37" s="49" t="s">
        <v>80</v>
      </c>
      <c r="N37" s="49"/>
      <c r="O37" s="50" t="s">
        <v>156</v>
      </c>
      <c r="P37" s="51" t="s">
        <v>157</v>
      </c>
    </row>
    <row r="38" spans="1:16" ht="12.75" customHeight="1" thickBot="1" x14ac:dyDescent="0.25">
      <c r="A38" s="9" t="str">
        <f t="shared" si="0"/>
        <v>BAVM 122 </v>
      </c>
      <c r="B38" s="13" t="str">
        <f t="shared" si="1"/>
        <v>I</v>
      </c>
      <c r="C38" s="9">
        <f t="shared" si="2"/>
        <v>51256.351999999999</v>
      </c>
      <c r="D38" s="11" t="str">
        <f t="shared" si="3"/>
        <v>vis</v>
      </c>
      <c r="E38" s="47">
        <f>VLOOKUP(C38,Active!C$21:E$973,3,FALSE)</f>
        <v>3788.0012593741189</v>
      </c>
      <c r="F38" s="13" t="s">
        <v>64</v>
      </c>
      <c r="G38" s="11" t="str">
        <f t="shared" si="4"/>
        <v>51256.352</v>
      </c>
      <c r="H38" s="9">
        <f t="shared" si="5"/>
        <v>3788</v>
      </c>
      <c r="I38" s="48" t="s">
        <v>158</v>
      </c>
      <c r="J38" s="49" t="s">
        <v>159</v>
      </c>
      <c r="K38" s="48">
        <v>3788</v>
      </c>
      <c r="L38" s="48" t="s">
        <v>160</v>
      </c>
      <c r="M38" s="49" t="s">
        <v>80</v>
      </c>
      <c r="N38" s="49"/>
      <c r="O38" s="50" t="s">
        <v>156</v>
      </c>
      <c r="P38" s="51" t="s">
        <v>157</v>
      </c>
    </row>
    <row r="39" spans="1:16" ht="12.75" customHeight="1" thickBot="1" x14ac:dyDescent="0.25">
      <c r="A39" s="9" t="str">
        <f t="shared" si="0"/>
        <v>VSB 45 </v>
      </c>
      <c r="B39" s="13" t="str">
        <f t="shared" si="1"/>
        <v>I</v>
      </c>
      <c r="C39" s="9">
        <f t="shared" si="2"/>
        <v>53846.987500000003</v>
      </c>
      <c r="D39" s="11" t="str">
        <f t="shared" si="3"/>
        <v>vis</v>
      </c>
      <c r="E39" s="47">
        <f>VLOOKUP(C39,Active!C$21:E$973,3,FALSE)</f>
        <v>4680.0012863685788</v>
      </c>
      <c r="F39" s="13" t="s">
        <v>64</v>
      </c>
      <c r="G39" s="11" t="str">
        <f t="shared" si="4"/>
        <v>53846.9875</v>
      </c>
      <c r="H39" s="9">
        <f t="shared" si="5"/>
        <v>4680</v>
      </c>
      <c r="I39" s="48" t="s">
        <v>164</v>
      </c>
      <c r="J39" s="49" t="s">
        <v>165</v>
      </c>
      <c r="K39" s="48">
        <v>4680</v>
      </c>
      <c r="L39" s="48" t="s">
        <v>166</v>
      </c>
      <c r="M39" s="49" t="s">
        <v>117</v>
      </c>
      <c r="N39" s="49" t="s">
        <v>118</v>
      </c>
      <c r="O39" s="50" t="s">
        <v>167</v>
      </c>
      <c r="P39" s="51" t="s">
        <v>168</v>
      </c>
    </row>
    <row r="40" spans="1:16" x14ac:dyDescent="0.2">
      <c r="B40" s="13"/>
      <c r="F40" s="13"/>
    </row>
    <row r="41" spans="1:16" x14ac:dyDescent="0.2">
      <c r="B41" s="13"/>
      <c r="F41" s="13"/>
    </row>
    <row r="42" spans="1:16" x14ac:dyDescent="0.2">
      <c r="B42" s="13"/>
      <c r="F42" s="13"/>
    </row>
    <row r="43" spans="1:16" x14ac:dyDescent="0.2">
      <c r="B43" s="13"/>
      <c r="F43" s="13"/>
    </row>
    <row r="44" spans="1:16" x14ac:dyDescent="0.2">
      <c r="B44" s="13"/>
      <c r="F44" s="13"/>
    </row>
    <row r="45" spans="1:16" x14ac:dyDescent="0.2">
      <c r="B45" s="13"/>
      <c r="F45" s="13"/>
    </row>
    <row r="46" spans="1:16" x14ac:dyDescent="0.2">
      <c r="B46" s="13"/>
      <c r="F46" s="13"/>
    </row>
    <row r="47" spans="1:16" x14ac:dyDescent="0.2">
      <c r="B47" s="13"/>
      <c r="F47" s="13"/>
    </row>
    <row r="48" spans="1:16" x14ac:dyDescent="0.2">
      <c r="B48" s="13"/>
      <c r="F48" s="13"/>
    </row>
    <row r="49" spans="2:6" x14ac:dyDescent="0.2">
      <c r="B49" s="13"/>
      <c r="F49" s="13"/>
    </row>
    <row r="50" spans="2:6" x14ac:dyDescent="0.2">
      <c r="B50" s="13"/>
      <c r="F50" s="13"/>
    </row>
    <row r="51" spans="2:6" x14ac:dyDescent="0.2">
      <c r="B51" s="13"/>
      <c r="F51" s="13"/>
    </row>
    <row r="52" spans="2:6" x14ac:dyDescent="0.2">
      <c r="B52" s="13"/>
      <c r="F52" s="13"/>
    </row>
    <row r="53" spans="2:6" x14ac:dyDescent="0.2">
      <c r="B53" s="13"/>
      <c r="F53" s="13"/>
    </row>
    <row r="54" spans="2:6" x14ac:dyDescent="0.2">
      <c r="B54" s="13"/>
      <c r="F54" s="13"/>
    </row>
    <row r="55" spans="2:6" x14ac:dyDescent="0.2">
      <c r="B55" s="13"/>
      <c r="F55" s="13"/>
    </row>
    <row r="56" spans="2:6" x14ac:dyDescent="0.2">
      <c r="B56" s="13"/>
      <c r="F56" s="13"/>
    </row>
    <row r="57" spans="2:6" x14ac:dyDescent="0.2">
      <c r="B57" s="13"/>
      <c r="F57" s="13"/>
    </row>
    <row r="58" spans="2:6" x14ac:dyDescent="0.2">
      <c r="B58" s="13"/>
      <c r="F58" s="13"/>
    </row>
    <row r="59" spans="2:6" x14ac:dyDescent="0.2">
      <c r="B59" s="13"/>
      <c r="F59" s="13"/>
    </row>
    <row r="60" spans="2:6" x14ac:dyDescent="0.2">
      <c r="B60" s="13"/>
      <c r="F60" s="13"/>
    </row>
    <row r="61" spans="2:6" x14ac:dyDescent="0.2">
      <c r="B61" s="13"/>
      <c r="F61" s="13"/>
    </row>
    <row r="62" spans="2:6" x14ac:dyDescent="0.2">
      <c r="B62" s="13"/>
      <c r="F62" s="13"/>
    </row>
    <row r="63" spans="2:6" x14ac:dyDescent="0.2">
      <c r="B63" s="13"/>
      <c r="F63" s="13"/>
    </row>
    <row r="64" spans="2:6" x14ac:dyDescent="0.2">
      <c r="B64" s="13"/>
      <c r="F64" s="13"/>
    </row>
    <row r="65" spans="2:6" x14ac:dyDescent="0.2">
      <c r="B65" s="13"/>
      <c r="F65" s="13"/>
    </row>
    <row r="66" spans="2:6" x14ac:dyDescent="0.2">
      <c r="B66" s="13"/>
      <c r="F66" s="13"/>
    </row>
    <row r="67" spans="2:6" x14ac:dyDescent="0.2">
      <c r="B67" s="13"/>
      <c r="F67" s="13"/>
    </row>
    <row r="68" spans="2:6" x14ac:dyDescent="0.2">
      <c r="B68" s="13"/>
      <c r="F68" s="13"/>
    </row>
    <row r="69" spans="2:6" x14ac:dyDescent="0.2">
      <c r="B69" s="13"/>
      <c r="F69" s="13"/>
    </row>
    <row r="70" spans="2:6" x14ac:dyDescent="0.2">
      <c r="B70" s="13"/>
      <c r="F70" s="13"/>
    </row>
    <row r="71" spans="2:6" x14ac:dyDescent="0.2">
      <c r="B71" s="13"/>
      <c r="F71" s="13"/>
    </row>
    <row r="72" spans="2:6" x14ac:dyDescent="0.2">
      <c r="B72" s="13"/>
      <c r="F72" s="13"/>
    </row>
    <row r="73" spans="2:6" x14ac:dyDescent="0.2">
      <c r="B73" s="13"/>
      <c r="F73" s="13"/>
    </row>
    <row r="74" spans="2:6" x14ac:dyDescent="0.2">
      <c r="B74" s="13"/>
      <c r="F74" s="13"/>
    </row>
    <row r="75" spans="2:6" x14ac:dyDescent="0.2">
      <c r="B75" s="13"/>
      <c r="F75" s="13"/>
    </row>
    <row r="76" spans="2:6" x14ac:dyDescent="0.2">
      <c r="B76" s="13"/>
      <c r="F76" s="13"/>
    </row>
    <row r="77" spans="2:6" x14ac:dyDescent="0.2">
      <c r="B77" s="13"/>
      <c r="F77" s="13"/>
    </row>
    <row r="78" spans="2:6" x14ac:dyDescent="0.2">
      <c r="B78" s="13"/>
      <c r="F78" s="13"/>
    </row>
    <row r="79" spans="2:6" x14ac:dyDescent="0.2">
      <c r="B79" s="13"/>
      <c r="F79" s="13"/>
    </row>
    <row r="80" spans="2:6" x14ac:dyDescent="0.2">
      <c r="B80" s="13"/>
      <c r="F80" s="13"/>
    </row>
    <row r="81" spans="2:6" x14ac:dyDescent="0.2">
      <c r="B81" s="13"/>
      <c r="F81" s="13"/>
    </row>
    <row r="82" spans="2:6" x14ac:dyDescent="0.2">
      <c r="B82" s="13"/>
      <c r="F82" s="13"/>
    </row>
    <row r="83" spans="2:6" x14ac:dyDescent="0.2">
      <c r="B83" s="13"/>
      <c r="F83" s="13"/>
    </row>
    <row r="84" spans="2:6" x14ac:dyDescent="0.2">
      <c r="B84" s="13"/>
      <c r="F84" s="13"/>
    </row>
    <row r="85" spans="2:6" x14ac:dyDescent="0.2">
      <c r="B85" s="13"/>
      <c r="F85" s="13"/>
    </row>
    <row r="86" spans="2:6" x14ac:dyDescent="0.2">
      <c r="B86" s="13"/>
      <c r="F86" s="13"/>
    </row>
    <row r="87" spans="2:6" x14ac:dyDescent="0.2">
      <c r="B87" s="13"/>
      <c r="F87" s="13"/>
    </row>
    <row r="88" spans="2:6" x14ac:dyDescent="0.2">
      <c r="B88" s="13"/>
      <c r="F88" s="13"/>
    </row>
    <row r="89" spans="2:6" x14ac:dyDescent="0.2">
      <c r="B89" s="13"/>
      <c r="F89" s="13"/>
    </row>
    <row r="90" spans="2:6" x14ac:dyDescent="0.2">
      <c r="B90" s="13"/>
      <c r="F90" s="13"/>
    </row>
    <row r="91" spans="2:6" x14ac:dyDescent="0.2">
      <c r="B91" s="13"/>
      <c r="F91" s="13"/>
    </row>
    <row r="92" spans="2:6" x14ac:dyDescent="0.2">
      <c r="B92" s="13"/>
      <c r="F92" s="13"/>
    </row>
    <row r="93" spans="2:6" x14ac:dyDescent="0.2">
      <c r="B93" s="13"/>
      <c r="F93" s="13"/>
    </row>
    <row r="94" spans="2:6" x14ac:dyDescent="0.2">
      <c r="B94" s="13"/>
      <c r="F94" s="13"/>
    </row>
    <row r="95" spans="2:6" x14ac:dyDescent="0.2">
      <c r="B95" s="13"/>
      <c r="F95" s="13"/>
    </row>
    <row r="96" spans="2:6" x14ac:dyDescent="0.2">
      <c r="B96" s="13"/>
      <c r="F96" s="13"/>
    </row>
    <row r="97" spans="2:6" x14ac:dyDescent="0.2">
      <c r="B97" s="13"/>
      <c r="F97" s="13"/>
    </row>
    <row r="98" spans="2:6" x14ac:dyDescent="0.2">
      <c r="B98" s="13"/>
      <c r="F98" s="13"/>
    </row>
    <row r="99" spans="2:6" x14ac:dyDescent="0.2">
      <c r="B99" s="13"/>
      <c r="F99" s="13"/>
    </row>
    <row r="100" spans="2:6" x14ac:dyDescent="0.2">
      <c r="B100" s="13"/>
      <c r="F100" s="13"/>
    </row>
    <row r="101" spans="2:6" x14ac:dyDescent="0.2">
      <c r="B101" s="13"/>
      <c r="F101" s="13"/>
    </row>
    <row r="102" spans="2:6" x14ac:dyDescent="0.2">
      <c r="B102" s="13"/>
      <c r="F102" s="13"/>
    </row>
    <row r="103" spans="2:6" x14ac:dyDescent="0.2">
      <c r="B103" s="13"/>
      <c r="F103" s="13"/>
    </row>
    <row r="104" spans="2:6" x14ac:dyDescent="0.2">
      <c r="B104" s="13"/>
      <c r="F104" s="13"/>
    </row>
    <row r="105" spans="2:6" x14ac:dyDescent="0.2">
      <c r="B105" s="13"/>
      <c r="F105" s="13"/>
    </row>
    <row r="106" spans="2:6" x14ac:dyDescent="0.2">
      <c r="B106" s="13"/>
      <c r="F106" s="13"/>
    </row>
    <row r="107" spans="2:6" x14ac:dyDescent="0.2">
      <c r="B107" s="13"/>
      <c r="F107" s="13"/>
    </row>
    <row r="108" spans="2:6" x14ac:dyDescent="0.2">
      <c r="B108" s="13"/>
      <c r="F108" s="13"/>
    </row>
    <row r="109" spans="2:6" x14ac:dyDescent="0.2">
      <c r="B109" s="13"/>
      <c r="F109" s="13"/>
    </row>
    <row r="110" spans="2:6" x14ac:dyDescent="0.2">
      <c r="B110" s="13"/>
      <c r="F110" s="13"/>
    </row>
    <row r="111" spans="2:6" x14ac:dyDescent="0.2">
      <c r="B111" s="13"/>
      <c r="F111" s="13"/>
    </row>
    <row r="112" spans="2:6" x14ac:dyDescent="0.2">
      <c r="B112" s="13"/>
      <c r="F112" s="13"/>
    </row>
    <row r="113" spans="2:6" x14ac:dyDescent="0.2">
      <c r="B113" s="13"/>
      <c r="F113" s="13"/>
    </row>
    <row r="114" spans="2:6" x14ac:dyDescent="0.2">
      <c r="B114" s="13"/>
      <c r="F114" s="13"/>
    </row>
    <row r="115" spans="2:6" x14ac:dyDescent="0.2">
      <c r="B115" s="13"/>
      <c r="F115" s="13"/>
    </row>
    <row r="116" spans="2:6" x14ac:dyDescent="0.2">
      <c r="B116" s="13"/>
      <c r="F116" s="13"/>
    </row>
    <row r="117" spans="2:6" x14ac:dyDescent="0.2">
      <c r="B117" s="13"/>
      <c r="F117" s="13"/>
    </row>
    <row r="118" spans="2:6" x14ac:dyDescent="0.2">
      <c r="B118" s="13"/>
      <c r="F118" s="13"/>
    </row>
    <row r="119" spans="2:6" x14ac:dyDescent="0.2">
      <c r="B119" s="13"/>
      <c r="F119" s="13"/>
    </row>
    <row r="120" spans="2:6" x14ac:dyDescent="0.2">
      <c r="B120" s="13"/>
      <c r="F120" s="13"/>
    </row>
    <row r="121" spans="2:6" x14ac:dyDescent="0.2">
      <c r="B121" s="13"/>
      <c r="F121" s="13"/>
    </row>
    <row r="122" spans="2:6" x14ac:dyDescent="0.2">
      <c r="B122" s="13"/>
      <c r="F122" s="13"/>
    </row>
    <row r="123" spans="2:6" x14ac:dyDescent="0.2">
      <c r="B123" s="13"/>
      <c r="F123" s="13"/>
    </row>
    <row r="124" spans="2:6" x14ac:dyDescent="0.2">
      <c r="B124" s="13"/>
      <c r="F124" s="13"/>
    </row>
    <row r="125" spans="2:6" x14ac:dyDescent="0.2">
      <c r="B125" s="13"/>
      <c r="F125" s="13"/>
    </row>
    <row r="126" spans="2:6" x14ac:dyDescent="0.2">
      <c r="B126" s="13"/>
      <c r="F126" s="13"/>
    </row>
    <row r="127" spans="2:6" x14ac:dyDescent="0.2">
      <c r="B127" s="13"/>
      <c r="F127" s="13"/>
    </row>
    <row r="128" spans="2:6" x14ac:dyDescent="0.2">
      <c r="B128" s="13"/>
      <c r="F128" s="13"/>
    </row>
    <row r="129" spans="2:6" x14ac:dyDescent="0.2">
      <c r="B129" s="13"/>
      <c r="F129" s="13"/>
    </row>
    <row r="130" spans="2:6" x14ac:dyDescent="0.2">
      <c r="B130" s="13"/>
      <c r="F130" s="13"/>
    </row>
    <row r="131" spans="2:6" x14ac:dyDescent="0.2">
      <c r="B131" s="13"/>
      <c r="F131" s="13"/>
    </row>
    <row r="132" spans="2:6" x14ac:dyDescent="0.2">
      <c r="B132" s="13"/>
      <c r="F132" s="13"/>
    </row>
    <row r="133" spans="2:6" x14ac:dyDescent="0.2">
      <c r="B133" s="13"/>
      <c r="F133" s="13"/>
    </row>
    <row r="134" spans="2:6" x14ac:dyDescent="0.2">
      <c r="B134" s="13"/>
      <c r="F134" s="13"/>
    </row>
    <row r="135" spans="2:6" x14ac:dyDescent="0.2">
      <c r="B135" s="13"/>
      <c r="F135" s="13"/>
    </row>
    <row r="136" spans="2:6" x14ac:dyDescent="0.2">
      <c r="B136" s="13"/>
      <c r="F136" s="13"/>
    </row>
    <row r="137" spans="2:6" x14ac:dyDescent="0.2">
      <c r="B137" s="13"/>
      <c r="F137" s="13"/>
    </row>
    <row r="138" spans="2:6" x14ac:dyDescent="0.2">
      <c r="B138" s="13"/>
      <c r="F138" s="13"/>
    </row>
    <row r="139" spans="2:6" x14ac:dyDescent="0.2">
      <c r="B139" s="13"/>
      <c r="F139" s="13"/>
    </row>
    <row r="140" spans="2:6" x14ac:dyDescent="0.2">
      <c r="B140" s="13"/>
      <c r="F140" s="13"/>
    </row>
    <row r="141" spans="2:6" x14ac:dyDescent="0.2">
      <c r="B141" s="13"/>
      <c r="F141" s="13"/>
    </row>
    <row r="142" spans="2:6" x14ac:dyDescent="0.2">
      <c r="B142" s="13"/>
      <c r="F142" s="13"/>
    </row>
    <row r="143" spans="2:6" x14ac:dyDescent="0.2">
      <c r="B143" s="13"/>
      <c r="F143" s="13"/>
    </row>
    <row r="144" spans="2:6" x14ac:dyDescent="0.2">
      <c r="B144" s="13"/>
      <c r="F144" s="13"/>
    </row>
    <row r="145" spans="2:6" x14ac:dyDescent="0.2">
      <c r="B145" s="13"/>
      <c r="F145" s="13"/>
    </row>
    <row r="146" spans="2:6" x14ac:dyDescent="0.2">
      <c r="B146" s="13"/>
      <c r="F146" s="13"/>
    </row>
    <row r="147" spans="2:6" x14ac:dyDescent="0.2">
      <c r="B147" s="13"/>
      <c r="F147" s="13"/>
    </row>
    <row r="148" spans="2:6" x14ac:dyDescent="0.2">
      <c r="B148" s="13"/>
      <c r="F148" s="13"/>
    </row>
    <row r="149" spans="2:6" x14ac:dyDescent="0.2">
      <c r="B149" s="13"/>
      <c r="F149" s="13"/>
    </row>
    <row r="150" spans="2:6" x14ac:dyDescent="0.2">
      <c r="B150" s="13"/>
      <c r="F150" s="13"/>
    </row>
    <row r="151" spans="2:6" x14ac:dyDescent="0.2">
      <c r="B151" s="13"/>
      <c r="F151" s="13"/>
    </row>
    <row r="152" spans="2:6" x14ac:dyDescent="0.2">
      <c r="B152" s="13"/>
      <c r="F152" s="13"/>
    </row>
    <row r="153" spans="2:6" x14ac:dyDescent="0.2">
      <c r="B153" s="13"/>
      <c r="F153" s="13"/>
    </row>
    <row r="154" spans="2:6" x14ac:dyDescent="0.2">
      <c r="B154" s="13"/>
      <c r="F154" s="13"/>
    </row>
    <row r="155" spans="2:6" x14ac:dyDescent="0.2">
      <c r="B155" s="13"/>
      <c r="F155" s="13"/>
    </row>
    <row r="156" spans="2:6" x14ac:dyDescent="0.2">
      <c r="B156" s="13"/>
      <c r="F156" s="13"/>
    </row>
    <row r="157" spans="2:6" x14ac:dyDescent="0.2">
      <c r="B157" s="13"/>
      <c r="F157" s="13"/>
    </row>
    <row r="158" spans="2:6" x14ac:dyDescent="0.2">
      <c r="B158" s="13"/>
      <c r="F158" s="13"/>
    </row>
    <row r="159" spans="2:6" x14ac:dyDescent="0.2">
      <c r="B159" s="13"/>
      <c r="F159" s="13"/>
    </row>
    <row r="160" spans="2:6" x14ac:dyDescent="0.2">
      <c r="B160" s="13"/>
      <c r="F160" s="13"/>
    </row>
    <row r="161" spans="2:6" x14ac:dyDescent="0.2">
      <c r="B161" s="13"/>
      <c r="F161" s="13"/>
    </row>
    <row r="162" spans="2:6" x14ac:dyDescent="0.2">
      <c r="B162" s="13"/>
      <c r="F162" s="13"/>
    </row>
    <row r="163" spans="2:6" x14ac:dyDescent="0.2">
      <c r="B163" s="13"/>
      <c r="F163" s="13"/>
    </row>
    <row r="164" spans="2:6" x14ac:dyDescent="0.2">
      <c r="B164" s="13"/>
      <c r="F164" s="13"/>
    </row>
    <row r="165" spans="2:6" x14ac:dyDescent="0.2">
      <c r="B165" s="13"/>
      <c r="F165" s="13"/>
    </row>
    <row r="166" spans="2:6" x14ac:dyDescent="0.2">
      <c r="B166" s="13"/>
      <c r="F166" s="13"/>
    </row>
    <row r="167" spans="2:6" x14ac:dyDescent="0.2">
      <c r="B167" s="13"/>
      <c r="F167" s="13"/>
    </row>
    <row r="168" spans="2:6" x14ac:dyDescent="0.2">
      <c r="B168" s="13"/>
      <c r="F168" s="13"/>
    </row>
    <row r="169" spans="2:6" x14ac:dyDescent="0.2">
      <c r="B169" s="13"/>
      <c r="F169" s="13"/>
    </row>
    <row r="170" spans="2:6" x14ac:dyDescent="0.2">
      <c r="B170" s="13"/>
      <c r="F170" s="13"/>
    </row>
    <row r="171" spans="2:6" x14ac:dyDescent="0.2">
      <c r="B171" s="13"/>
      <c r="F171" s="13"/>
    </row>
    <row r="172" spans="2:6" x14ac:dyDescent="0.2">
      <c r="B172" s="13"/>
      <c r="F172" s="13"/>
    </row>
    <row r="173" spans="2:6" x14ac:dyDescent="0.2">
      <c r="B173" s="13"/>
      <c r="F173" s="13"/>
    </row>
    <row r="174" spans="2:6" x14ac:dyDescent="0.2">
      <c r="B174" s="13"/>
      <c r="F174" s="13"/>
    </row>
    <row r="175" spans="2:6" x14ac:dyDescent="0.2">
      <c r="B175" s="13"/>
      <c r="F175" s="13"/>
    </row>
    <row r="176" spans="2:6" x14ac:dyDescent="0.2">
      <c r="B176" s="13"/>
      <c r="F176" s="13"/>
    </row>
    <row r="177" spans="2:6" x14ac:dyDescent="0.2">
      <c r="B177" s="13"/>
      <c r="F177" s="13"/>
    </row>
    <row r="178" spans="2:6" x14ac:dyDescent="0.2">
      <c r="B178" s="13"/>
      <c r="F178" s="13"/>
    </row>
    <row r="179" spans="2:6" x14ac:dyDescent="0.2">
      <c r="B179" s="13"/>
      <c r="F179" s="13"/>
    </row>
    <row r="180" spans="2:6" x14ac:dyDescent="0.2">
      <c r="B180" s="13"/>
      <c r="F180" s="13"/>
    </row>
    <row r="181" spans="2:6" x14ac:dyDescent="0.2">
      <c r="B181" s="13"/>
      <c r="F181" s="13"/>
    </row>
    <row r="182" spans="2:6" x14ac:dyDescent="0.2">
      <c r="B182" s="13"/>
      <c r="F182" s="13"/>
    </row>
    <row r="183" spans="2:6" x14ac:dyDescent="0.2">
      <c r="B183" s="13"/>
      <c r="F183" s="13"/>
    </row>
    <row r="184" spans="2:6" x14ac:dyDescent="0.2">
      <c r="B184" s="13"/>
      <c r="F184" s="13"/>
    </row>
    <row r="185" spans="2:6" x14ac:dyDescent="0.2">
      <c r="B185" s="13"/>
      <c r="F185" s="13"/>
    </row>
    <row r="186" spans="2:6" x14ac:dyDescent="0.2">
      <c r="B186" s="13"/>
      <c r="F186" s="13"/>
    </row>
    <row r="187" spans="2:6" x14ac:dyDescent="0.2">
      <c r="B187" s="13"/>
      <c r="F187" s="13"/>
    </row>
    <row r="188" spans="2:6" x14ac:dyDescent="0.2">
      <c r="B188" s="13"/>
      <c r="F188" s="13"/>
    </row>
    <row r="189" spans="2:6" x14ac:dyDescent="0.2">
      <c r="B189" s="13"/>
      <c r="F189" s="13"/>
    </row>
    <row r="190" spans="2:6" x14ac:dyDescent="0.2">
      <c r="B190" s="13"/>
      <c r="F190" s="13"/>
    </row>
    <row r="191" spans="2:6" x14ac:dyDescent="0.2">
      <c r="B191" s="13"/>
      <c r="F191" s="13"/>
    </row>
    <row r="192" spans="2:6" x14ac:dyDescent="0.2">
      <c r="B192" s="13"/>
      <c r="F192" s="13"/>
    </row>
    <row r="193" spans="2:6" x14ac:dyDescent="0.2">
      <c r="B193" s="13"/>
      <c r="F193" s="13"/>
    </row>
    <row r="194" spans="2:6" x14ac:dyDescent="0.2">
      <c r="B194" s="13"/>
      <c r="F194" s="13"/>
    </row>
    <row r="195" spans="2:6" x14ac:dyDescent="0.2">
      <c r="B195" s="13"/>
      <c r="F195" s="13"/>
    </row>
    <row r="196" spans="2:6" x14ac:dyDescent="0.2">
      <c r="B196" s="13"/>
      <c r="F196" s="13"/>
    </row>
    <row r="197" spans="2:6" x14ac:dyDescent="0.2">
      <c r="B197" s="13"/>
      <c r="F197" s="13"/>
    </row>
    <row r="198" spans="2:6" x14ac:dyDescent="0.2">
      <c r="B198" s="13"/>
      <c r="F198" s="13"/>
    </row>
    <row r="199" spans="2:6" x14ac:dyDescent="0.2">
      <c r="B199" s="13"/>
      <c r="F199" s="13"/>
    </row>
    <row r="200" spans="2:6" x14ac:dyDescent="0.2">
      <c r="B200" s="13"/>
      <c r="F200" s="13"/>
    </row>
    <row r="201" spans="2:6" x14ac:dyDescent="0.2">
      <c r="B201" s="13"/>
      <c r="F201" s="13"/>
    </row>
    <row r="202" spans="2:6" x14ac:dyDescent="0.2">
      <c r="B202" s="13"/>
      <c r="F202" s="13"/>
    </row>
    <row r="203" spans="2:6" x14ac:dyDescent="0.2">
      <c r="B203" s="13"/>
      <c r="F203" s="13"/>
    </row>
    <row r="204" spans="2:6" x14ac:dyDescent="0.2">
      <c r="B204" s="13"/>
      <c r="F204" s="13"/>
    </row>
    <row r="205" spans="2:6" x14ac:dyDescent="0.2">
      <c r="B205" s="13"/>
      <c r="F205" s="13"/>
    </row>
    <row r="206" spans="2:6" x14ac:dyDescent="0.2">
      <c r="B206" s="13"/>
      <c r="F206" s="13"/>
    </row>
    <row r="207" spans="2:6" x14ac:dyDescent="0.2">
      <c r="B207" s="13"/>
      <c r="F207" s="13"/>
    </row>
    <row r="208" spans="2:6" x14ac:dyDescent="0.2">
      <c r="B208" s="13"/>
      <c r="F208" s="13"/>
    </row>
    <row r="209" spans="2:6" x14ac:dyDescent="0.2">
      <c r="B209" s="13"/>
      <c r="F209" s="13"/>
    </row>
    <row r="210" spans="2:6" x14ac:dyDescent="0.2">
      <c r="B210" s="13"/>
      <c r="F210" s="13"/>
    </row>
    <row r="211" spans="2:6" x14ac:dyDescent="0.2">
      <c r="B211" s="13"/>
      <c r="F211" s="13"/>
    </row>
    <row r="212" spans="2:6" x14ac:dyDescent="0.2">
      <c r="B212" s="13"/>
      <c r="F212" s="13"/>
    </row>
    <row r="213" spans="2:6" x14ac:dyDescent="0.2">
      <c r="B213" s="13"/>
      <c r="F213" s="13"/>
    </row>
    <row r="214" spans="2:6" x14ac:dyDescent="0.2">
      <c r="B214" s="13"/>
      <c r="F214" s="13"/>
    </row>
    <row r="215" spans="2:6" x14ac:dyDescent="0.2">
      <c r="B215" s="13"/>
      <c r="F215" s="13"/>
    </row>
    <row r="216" spans="2:6" x14ac:dyDescent="0.2">
      <c r="B216" s="13"/>
      <c r="F216" s="13"/>
    </row>
    <row r="217" spans="2:6" x14ac:dyDescent="0.2">
      <c r="B217" s="13"/>
      <c r="F217" s="13"/>
    </row>
    <row r="218" spans="2:6" x14ac:dyDescent="0.2">
      <c r="B218" s="13"/>
      <c r="F218" s="13"/>
    </row>
    <row r="219" spans="2:6" x14ac:dyDescent="0.2">
      <c r="B219" s="13"/>
      <c r="F219" s="13"/>
    </row>
    <row r="220" spans="2:6" x14ac:dyDescent="0.2">
      <c r="B220" s="13"/>
      <c r="F220" s="13"/>
    </row>
    <row r="221" spans="2:6" x14ac:dyDescent="0.2">
      <c r="B221" s="13"/>
      <c r="F221" s="13"/>
    </row>
    <row r="222" spans="2:6" x14ac:dyDescent="0.2">
      <c r="B222" s="13"/>
      <c r="F222" s="13"/>
    </row>
    <row r="223" spans="2:6" x14ac:dyDescent="0.2">
      <c r="B223" s="13"/>
      <c r="F223" s="13"/>
    </row>
    <row r="224" spans="2:6" x14ac:dyDescent="0.2">
      <c r="B224" s="13"/>
      <c r="F224" s="13"/>
    </row>
    <row r="225" spans="2:6" x14ac:dyDescent="0.2">
      <c r="B225" s="13"/>
      <c r="F225" s="13"/>
    </row>
    <row r="226" spans="2:6" x14ac:dyDescent="0.2">
      <c r="B226" s="13"/>
      <c r="F226" s="13"/>
    </row>
    <row r="227" spans="2:6" x14ac:dyDescent="0.2">
      <c r="B227" s="13"/>
      <c r="F227" s="13"/>
    </row>
    <row r="228" spans="2:6" x14ac:dyDescent="0.2">
      <c r="B228" s="13"/>
      <c r="F228" s="13"/>
    </row>
    <row r="229" spans="2:6" x14ac:dyDescent="0.2">
      <c r="B229" s="13"/>
      <c r="F229" s="13"/>
    </row>
    <row r="230" spans="2:6" x14ac:dyDescent="0.2">
      <c r="B230" s="13"/>
      <c r="F230" s="13"/>
    </row>
    <row r="231" spans="2:6" x14ac:dyDescent="0.2">
      <c r="B231" s="13"/>
      <c r="F231" s="13"/>
    </row>
    <row r="232" spans="2:6" x14ac:dyDescent="0.2">
      <c r="B232" s="13"/>
      <c r="F232" s="13"/>
    </row>
    <row r="233" spans="2:6" x14ac:dyDescent="0.2">
      <c r="B233" s="13"/>
      <c r="F233" s="13"/>
    </row>
    <row r="234" spans="2:6" x14ac:dyDescent="0.2">
      <c r="B234" s="13"/>
      <c r="F234" s="13"/>
    </row>
    <row r="235" spans="2:6" x14ac:dyDescent="0.2">
      <c r="B235" s="13"/>
      <c r="F235" s="13"/>
    </row>
    <row r="236" spans="2:6" x14ac:dyDescent="0.2">
      <c r="B236" s="13"/>
      <c r="F236" s="13"/>
    </row>
    <row r="237" spans="2:6" x14ac:dyDescent="0.2">
      <c r="B237" s="13"/>
      <c r="F237" s="13"/>
    </row>
    <row r="238" spans="2:6" x14ac:dyDescent="0.2">
      <c r="B238" s="13"/>
      <c r="F238" s="13"/>
    </row>
    <row r="239" spans="2:6" x14ac:dyDescent="0.2">
      <c r="B239" s="13"/>
      <c r="F239" s="13"/>
    </row>
    <row r="240" spans="2:6" x14ac:dyDescent="0.2">
      <c r="B240" s="13"/>
      <c r="F240" s="13"/>
    </row>
    <row r="241" spans="2:6" x14ac:dyDescent="0.2">
      <c r="B241" s="13"/>
      <c r="F241" s="13"/>
    </row>
    <row r="242" spans="2:6" x14ac:dyDescent="0.2">
      <c r="B242" s="13"/>
      <c r="F242" s="13"/>
    </row>
    <row r="243" spans="2:6" x14ac:dyDescent="0.2">
      <c r="B243" s="13"/>
      <c r="F243" s="13"/>
    </row>
    <row r="244" spans="2:6" x14ac:dyDescent="0.2">
      <c r="B244" s="13"/>
      <c r="F244" s="13"/>
    </row>
    <row r="245" spans="2:6" x14ac:dyDescent="0.2">
      <c r="B245" s="13"/>
      <c r="F245" s="13"/>
    </row>
    <row r="246" spans="2:6" x14ac:dyDescent="0.2">
      <c r="B246" s="13"/>
      <c r="F246" s="13"/>
    </row>
    <row r="247" spans="2:6" x14ac:dyDescent="0.2">
      <c r="B247" s="13"/>
      <c r="F247" s="13"/>
    </row>
    <row r="248" spans="2:6" x14ac:dyDescent="0.2">
      <c r="B248" s="13"/>
      <c r="F248" s="13"/>
    </row>
    <row r="249" spans="2:6" x14ac:dyDescent="0.2">
      <c r="B249" s="13"/>
      <c r="F249" s="13"/>
    </row>
    <row r="250" spans="2:6" x14ac:dyDescent="0.2">
      <c r="B250" s="13"/>
      <c r="F250" s="13"/>
    </row>
    <row r="251" spans="2:6" x14ac:dyDescent="0.2">
      <c r="B251" s="13"/>
      <c r="F251" s="13"/>
    </row>
    <row r="252" spans="2:6" x14ac:dyDescent="0.2">
      <c r="B252" s="13"/>
      <c r="F252" s="13"/>
    </row>
    <row r="253" spans="2:6" x14ac:dyDescent="0.2">
      <c r="B253" s="13"/>
      <c r="F253" s="13"/>
    </row>
    <row r="254" spans="2:6" x14ac:dyDescent="0.2">
      <c r="B254" s="13"/>
      <c r="F254" s="13"/>
    </row>
    <row r="255" spans="2:6" x14ac:dyDescent="0.2">
      <c r="B255" s="13"/>
      <c r="F255" s="13"/>
    </row>
    <row r="256" spans="2:6" x14ac:dyDescent="0.2">
      <c r="B256" s="13"/>
      <c r="F256" s="13"/>
    </row>
    <row r="257" spans="2:6" x14ac:dyDescent="0.2">
      <c r="B257" s="13"/>
      <c r="F257" s="13"/>
    </row>
    <row r="258" spans="2:6" x14ac:dyDescent="0.2">
      <c r="B258" s="13"/>
      <c r="F258" s="13"/>
    </row>
    <row r="259" spans="2:6" x14ac:dyDescent="0.2">
      <c r="B259" s="13"/>
      <c r="F259" s="13"/>
    </row>
    <row r="260" spans="2:6" x14ac:dyDescent="0.2">
      <c r="B260" s="13"/>
      <c r="F260" s="13"/>
    </row>
    <row r="261" spans="2:6" x14ac:dyDescent="0.2">
      <c r="B261" s="13"/>
      <c r="F261" s="13"/>
    </row>
    <row r="262" spans="2:6" x14ac:dyDescent="0.2">
      <c r="B262" s="13"/>
      <c r="F262" s="13"/>
    </row>
    <row r="263" spans="2:6" x14ac:dyDescent="0.2">
      <c r="B263" s="13"/>
      <c r="F263" s="13"/>
    </row>
    <row r="264" spans="2:6" x14ac:dyDescent="0.2">
      <c r="B264" s="13"/>
      <c r="F264" s="13"/>
    </row>
    <row r="265" spans="2:6" x14ac:dyDescent="0.2">
      <c r="B265" s="13"/>
      <c r="F265" s="13"/>
    </row>
    <row r="266" spans="2:6" x14ac:dyDescent="0.2">
      <c r="B266" s="13"/>
      <c r="F266" s="13"/>
    </row>
    <row r="267" spans="2:6" x14ac:dyDescent="0.2">
      <c r="B267" s="13"/>
      <c r="F267" s="13"/>
    </row>
    <row r="268" spans="2:6" x14ac:dyDescent="0.2">
      <c r="B268" s="13"/>
      <c r="F268" s="13"/>
    </row>
    <row r="269" spans="2:6" x14ac:dyDescent="0.2">
      <c r="B269" s="13"/>
      <c r="F269" s="13"/>
    </row>
    <row r="270" spans="2:6" x14ac:dyDescent="0.2">
      <c r="B270" s="13"/>
      <c r="F270" s="13"/>
    </row>
    <row r="271" spans="2:6" x14ac:dyDescent="0.2">
      <c r="B271" s="13"/>
      <c r="F271" s="13"/>
    </row>
    <row r="272" spans="2:6" x14ac:dyDescent="0.2">
      <c r="B272" s="13"/>
      <c r="F272" s="13"/>
    </row>
    <row r="273" spans="2:6" x14ac:dyDescent="0.2">
      <c r="B273" s="13"/>
      <c r="F273" s="13"/>
    </row>
    <row r="274" spans="2:6" x14ac:dyDescent="0.2">
      <c r="B274" s="13"/>
      <c r="F274" s="13"/>
    </row>
    <row r="275" spans="2:6" x14ac:dyDescent="0.2">
      <c r="B275" s="13"/>
      <c r="F275" s="13"/>
    </row>
    <row r="276" spans="2:6" x14ac:dyDescent="0.2">
      <c r="B276" s="13"/>
      <c r="F276" s="13"/>
    </row>
    <row r="277" spans="2:6" x14ac:dyDescent="0.2">
      <c r="B277" s="13"/>
      <c r="F277" s="13"/>
    </row>
    <row r="278" spans="2:6" x14ac:dyDescent="0.2">
      <c r="B278" s="13"/>
      <c r="F278" s="13"/>
    </row>
    <row r="279" spans="2:6" x14ac:dyDescent="0.2">
      <c r="B279" s="13"/>
      <c r="F279" s="13"/>
    </row>
    <row r="280" spans="2:6" x14ac:dyDescent="0.2">
      <c r="B280" s="13"/>
      <c r="F280" s="13"/>
    </row>
    <row r="281" spans="2:6" x14ac:dyDescent="0.2">
      <c r="B281" s="13"/>
      <c r="F281" s="13"/>
    </row>
    <row r="282" spans="2:6" x14ac:dyDescent="0.2">
      <c r="B282" s="13"/>
      <c r="F282" s="13"/>
    </row>
    <row r="283" spans="2:6" x14ac:dyDescent="0.2">
      <c r="B283" s="13"/>
      <c r="F283" s="13"/>
    </row>
    <row r="284" spans="2:6" x14ac:dyDescent="0.2">
      <c r="B284" s="13"/>
      <c r="F284" s="13"/>
    </row>
    <row r="285" spans="2:6" x14ac:dyDescent="0.2">
      <c r="B285" s="13"/>
      <c r="F285" s="13"/>
    </row>
    <row r="286" spans="2:6" x14ac:dyDescent="0.2">
      <c r="B286" s="13"/>
      <c r="F286" s="13"/>
    </row>
    <row r="287" spans="2:6" x14ac:dyDescent="0.2">
      <c r="B287" s="13"/>
      <c r="F287" s="13"/>
    </row>
    <row r="288" spans="2:6" x14ac:dyDescent="0.2">
      <c r="B288" s="13"/>
      <c r="F288" s="13"/>
    </row>
    <row r="289" spans="2:6" x14ac:dyDescent="0.2">
      <c r="B289" s="13"/>
      <c r="F289" s="13"/>
    </row>
    <row r="290" spans="2:6" x14ac:dyDescent="0.2">
      <c r="B290" s="13"/>
      <c r="F290" s="13"/>
    </row>
    <row r="291" spans="2:6" x14ac:dyDescent="0.2">
      <c r="B291" s="13"/>
      <c r="F291" s="13"/>
    </row>
    <row r="292" spans="2:6" x14ac:dyDescent="0.2">
      <c r="B292" s="13"/>
      <c r="F292" s="13"/>
    </row>
    <row r="293" spans="2:6" x14ac:dyDescent="0.2">
      <c r="B293" s="13"/>
      <c r="F293" s="13"/>
    </row>
    <row r="294" spans="2:6" x14ac:dyDescent="0.2">
      <c r="B294" s="13"/>
      <c r="F294" s="13"/>
    </row>
    <row r="295" spans="2:6" x14ac:dyDescent="0.2">
      <c r="B295" s="13"/>
      <c r="F295" s="13"/>
    </row>
    <row r="296" spans="2:6" x14ac:dyDescent="0.2">
      <c r="B296" s="13"/>
      <c r="F296" s="13"/>
    </row>
    <row r="297" spans="2:6" x14ac:dyDescent="0.2">
      <c r="B297" s="13"/>
      <c r="F297" s="13"/>
    </row>
    <row r="298" spans="2:6" x14ac:dyDescent="0.2">
      <c r="B298" s="13"/>
      <c r="F298" s="13"/>
    </row>
    <row r="299" spans="2:6" x14ac:dyDescent="0.2">
      <c r="B299" s="13"/>
      <c r="F299" s="13"/>
    </row>
    <row r="300" spans="2:6" x14ac:dyDescent="0.2">
      <c r="B300" s="13"/>
      <c r="F300" s="13"/>
    </row>
    <row r="301" spans="2:6" x14ac:dyDescent="0.2">
      <c r="B301" s="13"/>
      <c r="F301" s="13"/>
    </row>
    <row r="302" spans="2:6" x14ac:dyDescent="0.2">
      <c r="B302" s="13"/>
      <c r="F302" s="13"/>
    </row>
    <row r="303" spans="2:6" x14ac:dyDescent="0.2">
      <c r="B303" s="13"/>
      <c r="F303" s="13"/>
    </row>
    <row r="304" spans="2:6" x14ac:dyDescent="0.2">
      <c r="B304" s="13"/>
      <c r="F304" s="13"/>
    </row>
    <row r="305" spans="2:6" x14ac:dyDescent="0.2">
      <c r="B305" s="13"/>
      <c r="F305" s="13"/>
    </row>
    <row r="306" spans="2:6" x14ac:dyDescent="0.2">
      <c r="B306" s="13"/>
      <c r="F306" s="13"/>
    </row>
    <row r="307" spans="2:6" x14ac:dyDescent="0.2">
      <c r="B307" s="13"/>
      <c r="F307" s="13"/>
    </row>
    <row r="308" spans="2:6" x14ac:dyDescent="0.2">
      <c r="B308" s="13"/>
      <c r="F308" s="13"/>
    </row>
    <row r="309" spans="2:6" x14ac:dyDescent="0.2">
      <c r="B309" s="13"/>
      <c r="F309" s="13"/>
    </row>
    <row r="310" spans="2:6" x14ac:dyDescent="0.2">
      <c r="B310" s="13"/>
      <c r="F310" s="13"/>
    </row>
    <row r="311" spans="2:6" x14ac:dyDescent="0.2">
      <c r="B311" s="13"/>
      <c r="F311" s="13"/>
    </row>
    <row r="312" spans="2:6" x14ac:dyDescent="0.2">
      <c r="B312" s="13"/>
      <c r="F312" s="13"/>
    </row>
    <row r="313" spans="2:6" x14ac:dyDescent="0.2">
      <c r="B313" s="13"/>
      <c r="F313" s="13"/>
    </row>
    <row r="314" spans="2:6" x14ac:dyDescent="0.2">
      <c r="B314" s="13"/>
      <c r="F314" s="13"/>
    </row>
    <row r="315" spans="2:6" x14ac:dyDescent="0.2">
      <c r="B315" s="13"/>
      <c r="F315" s="13"/>
    </row>
    <row r="316" spans="2:6" x14ac:dyDescent="0.2">
      <c r="B316" s="13"/>
      <c r="F316" s="13"/>
    </row>
    <row r="317" spans="2:6" x14ac:dyDescent="0.2">
      <c r="B317" s="13"/>
      <c r="F317" s="13"/>
    </row>
    <row r="318" spans="2:6" x14ac:dyDescent="0.2">
      <c r="B318" s="13"/>
      <c r="F318" s="13"/>
    </row>
    <row r="319" spans="2:6" x14ac:dyDescent="0.2">
      <c r="B319" s="13"/>
      <c r="F319" s="13"/>
    </row>
    <row r="320" spans="2:6" x14ac:dyDescent="0.2">
      <c r="B320" s="13"/>
      <c r="F320" s="13"/>
    </row>
    <row r="321" spans="2:6" x14ac:dyDescent="0.2">
      <c r="B321" s="13"/>
      <c r="F321" s="13"/>
    </row>
    <row r="322" spans="2:6" x14ac:dyDescent="0.2">
      <c r="B322" s="13"/>
      <c r="F322" s="13"/>
    </row>
    <row r="323" spans="2:6" x14ac:dyDescent="0.2">
      <c r="B323" s="13"/>
      <c r="F323" s="13"/>
    </row>
    <row r="324" spans="2:6" x14ac:dyDescent="0.2">
      <c r="B324" s="13"/>
      <c r="F324" s="13"/>
    </row>
    <row r="325" spans="2:6" x14ac:dyDescent="0.2">
      <c r="B325" s="13"/>
      <c r="F325" s="13"/>
    </row>
    <row r="326" spans="2:6" x14ac:dyDescent="0.2">
      <c r="B326" s="13"/>
      <c r="F326" s="13"/>
    </row>
    <row r="327" spans="2:6" x14ac:dyDescent="0.2">
      <c r="B327" s="13"/>
      <c r="F327" s="13"/>
    </row>
    <row r="328" spans="2:6" x14ac:dyDescent="0.2">
      <c r="B328" s="13"/>
      <c r="F328" s="13"/>
    </row>
    <row r="329" spans="2:6" x14ac:dyDescent="0.2">
      <c r="B329" s="13"/>
      <c r="F329" s="13"/>
    </row>
    <row r="330" spans="2:6" x14ac:dyDescent="0.2">
      <c r="B330" s="13"/>
      <c r="F330" s="13"/>
    </row>
    <row r="331" spans="2:6" x14ac:dyDescent="0.2">
      <c r="B331" s="13"/>
      <c r="F331" s="13"/>
    </row>
    <row r="332" spans="2:6" x14ac:dyDescent="0.2">
      <c r="B332" s="13"/>
      <c r="F332" s="13"/>
    </row>
    <row r="333" spans="2:6" x14ac:dyDescent="0.2">
      <c r="B333" s="13"/>
      <c r="F333" s="13"/>
    </row>
    <row r="334" spans="2:6" x14ac:dyDescent="0.2">
      <c r="B334" s="13"/>
      <c r="F334" s="13"/>
    </row>
    <row r="335" spans="2:6" x14ac:dyDescent="0.2">
      <c r="B335" s="13"/>
      <c r="F335" s="13"/>
    </row>
    <row r="336" spans="2:6" x14ac:dyDescent="0.2">
      <c r="B336" s="13"/>
      <c r="F336" s="13"/>
    </row>
    <row r="337" spans="2:6" x14ac:dyDescent="0.2">
      <c r="B337" s="13"/>
      <c r="F337" s="13"/>
    </row>
    <row r="338" spans="2:6" x14ac:dyDescent="0.2">
      <c r="B338" s="13"/>
      <c r="F338" s="13"/>
    </row>
    <row r="339" spans="2:6" x14ac:dyDescent="0.2">
      <c r="B339" s="13"/>
      <c r="F339" s="13"/>
    </row>
    <row r="340" spans="2:6" x14ac:dyDescent="0.2">
      <c r="B340" s="13"/>
      <c r="F340" s="13"/>
    </row>
    <row r="341" spans="2:6" x14ac:dyDescent="0.2">
      <c r="B341" s="13"/>
      <c r="F341" s="13"/>
    </row>
    <row r="342" spans="2:6" x14ac:dyDescent="0.2">
      <c r="B342" s="13"/>
      <c r="F342" s="13"/>
    </row>
    <row r="343" spans="2:6" x14ac:dyDescent="0.2">
      <c r="B343" s="13"/>
      <c r="F343" s="13"/>
    </row>
    <row r="344" spans="2:6" x14ac:dyDescent="0.2">
      <c r="B344" s="13"/>
      <c r="F344" s="13"/>
    </row>
    <row r="345" spans="2:6" x14ac:dyDescent="0.2">
      <c r="B345" s="13"/>
      <c r="F345" s="13"/>
    </row>
    <row r="346" spans="2:6" x14ac:dyDescent="0.2">
      <c r="B346" s="13"/>
      <c r="F346" s="13"/>
    </row>
    <row r="347" spans="2:6" x14ac:dyDescent="0.2">
      <c r="B347" s="13"/>
      <c r="F347" s="13"/>
    </row>
    <row r="348" spans="2:6" x14ac:dyDescent="0.2">
      <c r="B348" s="13"/>
      <c r="F348" s="13"/>
    </row>
    <row r="349" spans="2:6" x14ac:dyDescent="0.2">
      <c r="B349" s="13"/>
      <c r="F349" s="13"/>
    </row>
    <row r="350" spans="2:6" x14ac:dyDescent="0.2">
      <c r="B350" s="13"/>
      <c r="F350" s="13"/>
    </row>
    <row r="351" spans="2:6" x14ac:dyDescent="0.2">
      <c r="B351" s="13"/>
      <c r="F351" s="13"/>
    </row>
    <row r="352" spans="2:6" x14ac:dyDescent="0.2">
      <c r="B352" s="13"/>
      <c r="F352" s="13"/>
    </row>
    <row r="353" spans="2:6" x14ac:dyDescent="0.2">
      <c r="B353" s="13"/>
      <c r="F353" s="13"/>
    </row>
    <row r="354" spans="2:6" x14ac:dyDescent="0.2">
      <c r="B354" s="13"/>
      <c r="F354" s="13"/>
    </row>
    <row r="355" spans="2:6" x14ac:dyDescent="0.2">
      <c r="B355" s="13"/>
      <c r="F355" s="13"/>
    </row>
    <row r="356" spans="2:6" x14ac:dyDescent="0.2">
      <c r="B356" s="13"/>
      <c r="F356" s="13"/>
    </row>
    <row r="357" spans="2:6" x14ac:dyDescent="0.2">
      <c r="B357" s="13"/>
      <c r="F357" s="13"/>
    </row>
    <row r="358" spans="2:6" x14ac:dyDescent="0.2">
      <c r="B358" s="13"/>
      <c r="F358" s="13"/>
    </row>
    <row r="359" spans="2:6" x14ac:dyDescent="0.2">
      <c r="B359" s="13"/>
      <c r="F359" s="13"/>
    </row>
    <row r="360" spans="2:6" x14ac:dyDescent="0.2">
      <c r="B360" s="13"/>
      <c r="F360" s="13"/>
    </row>
    <row r="361" spans="2:6" x14ac:dyDescent="0.2">
      <c r="B361" s="13"/>
      <c r="F361" s="13"/>
    </row>
    <row r="362" spans="2:6" x14ac:dyDescent="0.2">
      <c r="B362" s="13"/>
      <c r="F362" s="13"/>
    </row>
    <row r="363" spans="2:6" x14ac:dyDescent="0.2">
      <c r="B363" s="13"/>
      <c r="F363" s="13"/>
    </row>
    <row r="364" spans="2:6" x14ac:dyDescent="0.2">
      <c r="B364" s="13"/>
      <c r="F364" s="13"/>
    </row>
    <row r="365" spans="2:6" x14ac:dyDescent="0.2">
      <c r="B365" s="13"/>
      <c r="F365" s="13"/>
    </row>
    <row r="366" spans="2:6" x14ac:dyDescent="0.2">
      <c r="B366" s="13"/>
      <c r="F366" s="13"/>
    </row>
    <row r="367" spans="2:6" x14ac:dyDescent="0.2">
      <c r="B367" s="13"/>
      <c r="F367" s="13"/>
    </row>
    <row r="368" spans="2:6" x14ac:dyDescent="0.2">
      <c r="B368" s="13"/>
      <c r="F368" s="13"/>
    </row>
    <row r="369" spans="2:6" x14ac:dyDescent="0.2">
      <c r="B369" s="13"/>
      <c r="F369" s="13"/>
    </row>
    <row r="370" spans="2:6" x14ac:dyDescent="0.2">
      <c r="B370" s="13"/>
      <c r="F370" s="13"/>
    </row>
    <row r="371" spans="2:6" x14ac:dyDescent="0.2">
      <c r="B371" s="13"/>
      <c r="F371" s="13"/>
    </row>
    <row r="372" spans="2:6" x14ac:dyDescent="0.2">
      <c r="B372" s="13"/>
      <c r="F372" s="13"/>
    </row>
    <row r="373" spans="2:6" x14ac:dyDescent="0.2">
      <c r="B373" s="13"/>
      <c r="F373" s="13"/>
    </row>
    <row r="374" spans="2:6" x14ac:dyDescent="0.2">
      <c r="B374" s="13"/>
      <c r="F374" s="13"/>
    </row>
    <row r="375" spans="2:6" x14ac:dyDescent="0.2">
      <c r="B375" s="13"/>
      <c r="F375" s="13"/>
    </row>
    <row r="376" spans="2:6" x14ac:dyDescent="0.2">
      <c r="B376" s="13"/>
      <c r="F376" s="13"/>
    </row>
    <row r="377" spans="2:6" x14ac:dyDescent="0.2">
      <c r="B377" s="13"/>
      <c r="F377" s="13"/>
    </row>
    <row r="378" spans="2:6" x14ac:dyDescent="0.2">
      <c r="B378" s="13"/>
      <c r="F378" s="13"/>
    </row>
    <row r="379" spans="2:6" x14ac:dyDescent="0.2">
      <c r="B379" s="13"/>
      <c r="F379" s="13"/>
    </row>
    <row r="380" spans="2:6" x14ac:dyDescent="0.2">
      <c r="B380" s="13"/>
      <c r="F380" s="13"/>
    </row>
    <row r="381" spans="2:6" x14ac:dyDescent="0.2">
      <c r="B381" s="13"/>
      <c r="F381" s="13"/>
    </row>
    <row r="382" spans="2:6" x14ac:dyDescent="0.2">
      <c r="B382" s="13"/>
      <c r="F382" s="13"/>
    </row>
    <row r="383" spans="2:6" x14ac:dyDescent="0.2">
      <c r="B383" s="13"/>
      <c r="F383" s="13"/>
    </row>
    <row r="384" spans="2:6" x14ac:dyDescent="0.2">
      <c r="B384" s="13"/>
      <c r="F384" s="13"/>
    </row>
    <row r="385" spans="2:6" x14ac:dyDescent="0.2">
      <c r="B385" s="13"/>
      <c r="F385" s="13"/>
    </row>
    <row r="386" spans="2:6" x14ac:dyDescent="0.2">
      <c r="B386" s="13"/>
      <c r="F386" s="13"/>
    </row>
    <row r="387" spans="2:6" x14ac:dyDescent="0.2">
      <c r="B387" s="13"/>
      <c r="F387" s="13"/>
    </row>
    <row r="388" spans="2:6" x14ac:dyDescent="0.2">
      <c r="B388" s="13"/>
      <c r="F388" s="13"/>
    </row>
    <row r="389" spans="2:6" x14ac:dyDescent="0.2">
      <c r="B389" s="13"/>
      <c r="F389" s="13"/>
    </row>
    <row r="390" spans="2:6" x14ac:dyDescent="0.2">
      <c r="B390" s="13"/>
      <c r="F390" s="13"/>
    </row>
    <row r="391" spans="2:6" x14ac:dyDescent="0.2">
      <c r="B391" s="13"/>
      <c r="F391" s="13"/>
    </row>
    <row r="392" spans="2:6" x14ac:dyDescent="0.2">
      <c r="B392" s="13"/>
      <c r="F392" s="13"/>
    </row>
    <row r="393" spans="2:6" x14ac:dyDescent="0.2">
      <c r="B393" s="13"/>
      <c r="F393" s="13"/>
    </row>
    <row r="394" spans="2:6" x14ac:dyDescent="0.2">
      <c r="B394" s="13"/>
      <c r="F394" s="13"/>
    </row>
    <row r="395" spans="2:6" x14ac:dyDescent="0.2">
      <c r="B395" s="13"/>
      <c r="F395" s="13"/>
    </row>
    <row r="396" spans="2:6" x14ac:dyDescent="0.2">
      <c r="B396" s="13"/>
      <c r="F396" s="13"/>
    </row>
    <row r="397" spans="2:6" x14ac:dyDescent="0.2">
      <c r="B397" s="13"/>
      <c r="F397" s="13"/>
    </row>
    <row r="398" spans="2:6" x14ac:dyDescent="0.2">
      <c r="B398" s="13"/>
      <c r="F398" s="13"/>
    </row>
    <row r="399" spans="2:6" x14ac:dyDescent="0.2">
      <c r="B399" s="13"/>
      <c r="F399" s="13"/>
    </row>
    <row r="400" spans="2:6" x14ac:dyDescent="0.2">
      <c r="B400" s="13"/>
      <c r="F400" s="13"/>
    </row>
    <row r="401" spans="2:6" x14ac:dyDescent="0.2">
      <c r="B401" s="13"/>
      <c r="F401" s="13"/>
    </row>
    <row r="402" spans="2:6" x14ac:dyDescent="0.2">
      <c r="B402" s="13"/>
      <c r="F402" s="13"/>
    </row>
    <row r="403" spans="2:6" x14ac:dyDescent="0.2">
      <c r="B403" s="13"/>
      <c r="F403" s="13"/>
    </row>
    <row r="404" spans="2:6" x14ac:dyDescent="0.2">
      <c r="B404" s="13"/>
      <c r="F404" s="13"/>
    </row>
    <row r="405" spans="2:6" x14ac:dyDescent="0.2">
      <c r="B405" s="13"/>
      <c r="F405" s="13"/>
    </row>
    <row r="406" spans="2:6" x14ac:dyDescent="0.2">
      <c r="B406" s="13"/>
      <c r="F406" s="13"/>
    </row>
    <row r="407" spans="2:6" x14ac:dyDescent="0.2">
      <c r="B407" s="13"/>
      <c r="F407" s="13"/>
    </row>
    <row r="408" spans="2:6" x14ac:dyDescent="0.2">
      <c r="B408" s="13"/>
      <c r="F408" s="13"/>
    </row>
    <row r="409" spans="2:6" x14ac:dyDescent="0.2">
      <c r="B409" s="13"/>
      <c r="F409" s="13"/>
    </row>
    <row r="410" spans="2:6" x14ac:dyDescent="0.2">
      <c r="B410" s="13"/>
      <c r="F410" s="13"/>
    </row>
    <row r="411" spans="2:6" x14ac:dyDescent="0.2">
      <c r="B411" s="13"/>
      <c r="F411" s="13"/>
    </row>
    <row r="412" spans="2:6" x14ac:dyDescent="0.2">
      <c r="B412" s="13"/>
      <c r="F412" s="13"/>
    </row>
    <row r="413" spans="2:6" x14ac:dyDescent="0.2">
      <c r="B413" s="13"/>
      <c r="F413" s="13"/>
    </row>
    <row r="414" spans="2:6" x14ac:dyDescent="0.2">
      <c r="B414" s="13"/>
      <c r="F414" s="13"/>
    </row>
    <row r="415" spans="2:6" x14ac:dyDescent="0.2">
      <c r="B415" s="13"/>
      <c r="F415" s="13"/>
    </row>
    <row r="416" spans="2:6" x14ac:dyDescent="0.2">
      <c r="B416" s="13"/>
      <c r="F416" s="13"/>
    </row>
    <row r="417" spans="2:6" x14ac:dyDescent="0.2">
      <c r="B417" s="13"/>
      <c r="F417" s="13"/>
    </row>
    <row r="418" spans="2:6" x14ac:dyDescent="0.2">
      <c r="B418" s="13"/>
      <c r="F418" s="13"/>
    </row>
    <row r="419" spans="2:6" x14ac:dyDescent="0.2">
      <c r="B419" s="13"/>
      <c r="F419" s="13"/>
    </row>
    <row r="420" spans="2:6" x14ac:dyDescent="0.2">
      <c r="B420" s="13"/>
      <c r="F420" s="13"/>
    </row>
    <row r="421" spans="2:6" x14ac:dyDescent="0.2">
      <c r="B421" s="13"/>
      <c r="F421" s="13"/>
    </row>
    <row r="422" spans="2:6" x14ac:dyDescent="0.2">
      <c r="B422" s="13"/>
      <c r="F422" s="13"/>
    </row>
    <row r="423" spans="2:6" x14ac:dyDescent="0.2">
      <c r="B423" s="13"/>
      <c r="F423" s="13"/>
    </row>
    <row r="424" spans="2:6" x14ac:dyDescent="0.2">
      <c r="B424" s="13"/>
      <c r="F424" s="13"/>
    </row>
    <row r="425" spans="2:6" x14ac:dyDescent="0.2">
      <c r="B425" s="13"/>
      <c r="F425" s="13"/>
    </row>
    <row r="426" spans="2:6" x14ac:dyDescent="0.2">
      <c r="B426" s="13"/>
      <c r="F426" s="13"/>
    </row>
    <row r="427" spans="2:6" x14ac:dyDescent="0.2">
      <c r="B427" s="13"/>
      <c r="F427" s="13"/>
    </row>
    <row r="428" spans="2:6" x14ac:dyDescent="0.2">
      <c r="B428" s="13"/>
      <c r="F428" s="13"/>
    </row>
    <row r="429" spans="2:6" x14ac:dyDescent="0.2">
      <c r="B429" s="13"/>
      <c r="F429" s="13"/>
    </row>
    <row r="430" spans="2:6" x14ac:dyDescent="0.2">
      <c r="B430" s="13"/>
      <c r="F430" s="13"/>
    </row>
    <row r="431" spans="2:6" x14ac:dyDescent="0.2">
      <c r="B431" s="13"/>
      <c r="F431" s="13"/>
    </row>
    <row r="432" spans="2:6" x14ac:dyDescent="0.2">
      <c r="B432" s="13"/>
      <c r="F432" s="13"/>
    </row>
    <row r="433" spans="2:6" x14ac:dyDescent="0.2">
      <c r="B433" s="13"/>
      <c r="F433" s="13"/>
    </row>
    <row r="434" spans="2:6" x14ac:dyDescent="0.2">
      <c r="B434" s="13"/>
      <c r="F434" s="13"/>
    </row>
    <row r="435" spans="2:6" x14ac:dyDescent="0.2">
      <c r="B435" s="13"/>
      <c r="F435" s="13"/>
    </row>
    <row r="436" spans="2:6" x14ac:dyDescent="0.2">
      <c r="B436" s="13"/>
      <c r="F436" s="13"/>
    </row>
    <row r="437" spans="2:6" x14ac:dyDescent="0.2">
      <c r="B437" s="13"/>
      <c r="F437" s="13"/>
    </row>
    <row r="438" spans="2:6" x14ac:dyDescent="0.2">
      <c r="B438" s="13"/>
      <c r="F438" s="13"/>
    </row>
    <row r="439" spans="2:6" x14ac:dyDescent="0.2">
      <c r="B439" s="13"/>
      <c r="F439" s="13"/>
    </row>
    <row r="440" spans="2:6" x14ac:dyDescent="0.2">
      <c r="B440" s="13"/>
      <c r="F440" s="13"/>
    </row>
    <row r="441" spans="2:6" x14ac:dyDescent="0.2">
      <c r="B441" s="13"/>
      <c r="F441" s="13"/>
    </row>
    <row r="442" spans="2:6" x14ac:dyDescent="0.2">
      <c r="B442" s="13"/>
      <c r="F442" s="13"/>
    </row>
    <row r="443" spans="2:6" x14ac:dyDescent="0.2">
      <c r="B443" s="13"/>
      <c r="F443" s="13"/>
    </row>
    <row r="444" spans="2:6" x14ac:dyDescent="0.2">
      <c r="B444" s="13"/>
      <c r="F444" s="13"/>
    </row>
    <row r="445" spans="2:6" x14ac:dyDescent="0.2">
      <c r="B445" s="13"/>
      <c r="F445" s="13"/>
    </row>
    <row r="446" spans="2:6" x14ac:dyDescent="0.2">
      <c r="B446" s="13"/>
      <c r="F446" s="13"/>
    </row>
    <row r="447" spans="2:6" x14ac:dyDescent="0.2">
      <c r="B447" s="13"/>
      <c r="F447" s="13"/>
    </row>
    <row r="448" spans="2:6" x14ac:dyDescent="0.2">
      <c r="B448" s="13"/>
      <c r="F448" s="13"/>
    </row>
    <row r="449" spans="2:6" x14ac:dyDescent="0.2">
      <c r="B449" s="13"/>
      <c r="F449" s="13"/>
    </row>
    <row r="450" spans="2:6" x14ac:dyDescent="0.2">
      <c r="B450" s="13"/>
      <c r="F450" s="13"/>
    </row>
    <row r="451" spans="2:6" x14ac:dyDescent="0.2">
      <c r="B451" s="13"/>
      <c r="F451" s="13"/>
    </row>
    <row r="452" spans="2:6" x14ac:dyDescent="0.2">
      <c r="B452" s="13"/>
      <c r="F452" s="13"/>
    </row>
    <row r="453" spans="2:6" x14ac:dyDescent="0.2">
      <c r="B453" s="13"/>
      <c r="F453" s="13"/>
    </row>
    <row r="454" spans="2:6" x14ac:dyDescent="0.2">
      <c r="B454" s="13"/>
      <c r="F454" s="13"/>
    </row>
    <row r="455" spans="2:6" x14ac:dyDescent="0.2">
      <c r="B455" s="13"/>
      <c r="F455" s="13"/>
    </row>
    <row r="456" spans="2:6" x14ac:dyDescent="0.2">
      <c r="B456" s="13"/>
      <c r="F456" s="13"/>
    </row>
    <row r="457" spans="2:6" x14ac:dyDescent="0.2">
      <c r="B457" s="13"/>
      <c r="F457" s="13"/>
    </row>
    <row r="458" spans="2:6" x14ac:dyDescent="0.2">
      <c r="B458" s="13"/>
      <c r="F458" s="13"/>
    </row>
    <row r="459" spans="2:6" x14ac:dyDescent="0.2">
      <c r="B459" s="13"/>
      <c r="F459" s="13"/>
    </row>
    <row r="460" spans="2:6" x14ac:dyDescent="0.2">
      <c r="B460" s="13"/>
      <c r="F460" s="13"/>
    </row>
    <row r="461" spans="2:6" x14ac:dyDescent="0.2">
      <c r="B461" s="13"/>
      <c r="F461" s="13"/>
    </row>
    <row r="462" spans="2:6" x14ac:dyDescent="0.2">
      <c r="B462" s="13"/>
      <c r="F462" s="13"/>
    </row>
    <row r="463" spans="2:6" x14ac:dyDescent="0.2">
      <c r="B463" s="13"/>
      <c r="F463" s="13"/>
    </row>
    <row r="464" spans="2:6" x14ac:dyDescent="0.2">
      <c r="B464" s="13"/>
      <c r="F464" s="13"/>
    </row>
    <row r="465" spans="2:6" x14ac:dyDescent="0.2">
      <c r="B465" s="13"/>
      <c r="F465" s="13"/>
    </row>
    <row r="466" spans="2:6" x14ac:dyDescent="0.2">
      <c r="B466" s="13"/>
      <c r="F466" s="13"/>
    </row>
    <row r="467" spans="2:6" x14ac:dyDescent="0.2">
      <c r="B467" s="13"/>
      <c r="F467" s="13"/>
    </row>
    <row r="468" spans="2:6" x14ac:dyDescent="0.2">
      <c r="B468" s="13"/>
      <c r="F468" s="13"/>
    </row>
    <row r="469" spans="2:6" x14ac:dyDescent="0.2">
      <c r="B469" s="13"/>
      <c r="F469" s="13"/>
    </row>
    <row r="470" spans="2:6" x14ac:dyDescent="0.2">
      <c r="B470" s="13"/>
      <c r="F470" s="13"/>
    </row>
    <row r="471" spans="2:6" x14ac:dyDescent="0.2">
      <c r="B471" s="13"/>
      <c r="F471" s="13"/>
    </row>
    <row r="472" spans="2:6" x14ac:dyDescent="0.2">
      <c r="B472" s="13"/>
      <c r="F472" s="13"/>
    </row>
    <row r="473" spans="2:6" x14ac:dyDescent="0.2">
      <c r="B473" s="13"/>
      <c r="F473" s="13"/>
    </row>
    <row r="474" spans="2:6" x14ac:dyDescent="0.2">
      <c r="B474" s="13"/>
      <c r="F474" s="13"/>
    </row>
    <row r="475" spans="2:6" x14ac:dyDescent="0.2">
      <c r="B475" s="13"/>
      <c r="F475" s="13"/>
    </row>
    <row r="476" spans="2:6" x14ac:dyDescent="0.2">
      <c r="B476" s="13"/>
      <c r="F476" s="13"/>
    </row>
    <row r="477" spans="2:6" x14ac:dyDescent="0.2">
      <c r="B477" s="13"/>
      <c r="F477" s="13"/>
    </row>
    <row r="478" spans="2:6" x14ac:dyDescent="0.2">
      <c r="B478" s="13"/>
      <c r="F478" s="13"/>
    </row>
    <row r="479" spans="2:6" x14ac:dyDescent="0.2">
      <c r="B479" s="13"/>
      <c r="F479" s="13"/>
    </row>
    <row r="480" spans="2:6" x14ac:dyDescent="0.2">
      <c r="B480" s="13"/>
      <c r="F480" s="13"/>
    </row>
    <row r="481" spans="2:6" x14ac:dyDescent="0.2">
      <c r="B481" s="13"/>
      <c r="F481" s="13"/>
    </row>
    <row r="482" spans="2:6" x14ac:dyDescent="0.2">
      <c r="B482" s="13"/>
      <c r="F482" s="13"/>
    </row>
    <row r="483" spans="2:6" x14ac:dyDescent="0.2">
      <c r="B483" s="13"/>
      <c r="F483" s="13"/>
    </row>
    <row r="484" spans="2:6" x14ac:dyDescent="0.2">
      <c r="B484" s="13"/>
      <c r="F484" s="13"/>
    </row>
    <row r="485" spans="2:6" x14ac:dyDescent="0.2">
      <c r="B485" s="13"/>
      <c r="F485" s="13"/>
    </row>
    <row r="486" spans="2:6" x14ac:dyDescent="0.2">
      <c r="B486" s="13"/>
      <c r="F486" s="13"/>
    </row>
    <row r="487" spans="2:6" x14ac:dyDescent="0.2">
      <c r="B487" s="13"/>
      <c r="F487" s="13"/>
    </row>
    <row r="488" spans="2:6" x14ac:dyDescent="0.2">
      <c r="B488" s="13"/>
      <c r="F488" s="13"/>
    </row>
    <row r="489" spans="2:6" x14ac:dyDescent="0.2">
      <c r="B489" s="13"/>
      <c r="F489" s="13"/>
    </row>
    <row r="490" spans="2:6" x14ac:dyDescent="0.2">
      <c r="B490" s="13"/>
      <c r="F490" s="13"/>
    </row>
    <row r="491" spans="2:6" x14ac:dyDescent="0.2">
      <c r="B491" s="13"/>
      <c r="F491" s="13"/>
    </row>
    <row r="492" spans="2:6" x14ac:dyDescent="0.2">
      <c r="B492" s="13"/>
      <c r="F492" s="13"/>
    </row>
    <row r="493" spans="2:6" x14ac:dyDescent="0.2">
      <c r="B493" s="13"/>
      <c r="F493" s="13"/>
    </row>
    <row r="494" spans="2:6" x14ac:dyDescent="0.2">
      <c r="B494" s="13"/>
      <c r="F494" s="13"/>
    </row>
    <row r="495" spans="2:6" x14ac:dyDescent="0.2">
      <c r="B495" s="13"/>
      <c r="F495" s="13"/>
    </row>
    <row r="496" spans="2:6" x14ac:dyDescent="0.2">
      <c r="B496" s="13"/>
      <c r="F496" s="13"/>
    </row>
    <row r="497" spans="2:6" x14ac:dyDescent="0.2">
      <c r="B497" s="13"/>
      <c r="F497" s="13"/>
    </row>
    <row r="498" spans="2:6" x14ac:dyDescent="0.2">
      <c r="B498" s="13"/>
      <c r="F498" s="13"/>
    </row>
    <row r="499" spans="2:6" x14ac:dyDescent="0.2">
      <c r="B499" s="13"/>
      <c r="F499" s="13"/>
    </row>
    <row r="500" spans="2:6" x14ac:dyDescent="0.2">
      <c r="B500" s="13"/>
      <c r="F500" s="13"/>
    </row>
    <row r="501" spans="2:6" x14ac:dyDescent="0.2">
      <c r="B501" s="13"/>
      <c r="F501" s="13"/>
    </row>
    <row r="502" spans="2:6" x14ac:dyDescent="0.2">
      <c r="B502" s="13"/>
      <c r="F502" s="13"/>
    </row>
    <row r="503" spans="2:6" x14ac:dyDescent="0.2">
      <c r="B503" s="13"/>
      <c r="F503" s="13"/>
    </row>
    <row r="504" spans="2:6" x14ac:dyDescent="0.2">
      <c r="B504" s="13"/>
      <c r="F504" s="13"/>
    </row>
    <row r="505" spans="2:6" x14ac:dyDescent="0.2">
      <c r="B505" s="13"/>
      <c r="F505" s="13"/>
    </row>
    <row r="506" spans="2:6" x14ac:dyDescent="0.2">
      <c r="B506" s="13"/>
      <c r="F506" s="13"/>
    </row>
    <row r="507" spans="2:6" x14ac:dyDescent="0.2">
      <c r="B507" s="13"/>
      <c r="F507" s="13"/>
    </row>
    <row r="508" spans="2:6" x14ac:dyDescent="0.2">
      <c r="B508" s="13"/>
      <c r="F508" s="13"/>
    </row>
    <row r="509" spans="2:6" x14ac:dyDescent="0.2">
      <c r="B509" s="13"/>
      <c r="F509" s="13"/>
    </row>
    <row r="510" spans="2:6" x14ac:dyDescent="0.2">
      <c r="B510" s="13"/>
      <c r="F510" s="13"/>
    </row>
    <row r="511" spans="2:6" x14ac:dyDescent="0.2">
      <c r="B511" s="13"/>
      <c r="F511" s="13"/>
    </row>
    <row r="512" spans="2:6" x14ac:dyDescent="0.2">
      <c r="B512" s="13"/>
      <c r="F512" s="13"/>
    </row>
    <row r="513" spans="2:6" x14ac:dyDescent="0.2">
      <c r="B513" s="13"/>
      <c r="F513" s="13"/>
    </row>
    <row r="514" spans="2:6" x14ac:dyDescent="0.2">
      <c r="B514" s="13"/>
      <c r="F514" s="13"/>
    </row>
    <row r="515" spans="2:6" x14ac:dyDescent="0.2">
      <c r="B515" s="13"/>
      <c r="F515" s="13"/>
    </row>
    <row r="516" spans="2:6" x14ac:dyDescent="0.2">
      <c r="B516" s="13"/>
      <c r="F516" s="13"/>
    </row>
    <row r="517" spans="2:6" x14ac:dyDescent="0.2">
      <c r="B517" s="13"/>
      <c r="F517" s="13"/>
    </row>
    <row r="518" spans="2:6" x14ac:dyDescent="0.2">
      <c r="B518" s="13"/>
      <c r="F518" s="13"/>
    </row>
    <row r="519" spans="2:6" x14ac:dyDescent="0.2">
      <c r="B519" s="13"/>
      <c r="F519" s="13"/>
    </row>
    <row r="520" spans="2:6" x14ac:dyDescent="0.2">
      <c r="B520" s="13"/>
      <c r="F520" s="13"/>
    </row>
    <row r="521" spans="2:6" x14ac:dyDescent="0.2">
      <c r="B521" s="13"/>
      <c r="F521" s="13"/>
    </row>
    <row r="522" spans="2:6" x14ac:dyDescent="0.2">
      <c r="B522" s="13"/>
      <c r="F522" s="13"/>
    </row>
    <row r="523" spans="2:6" x14ac:dyDescent="0.2">
      <c r="B523" s="13"/>
      <c r="F523" s="13"/>
    </row>
    <row r="524" spans="2:6" x14ac:dyDescent="0.2">
      <c r="B524" s="13"/>
      <c r="F524" s="13"/>
    </row>
    <row r="525" spans="2:6" x14ac:dyDescent="0.2">
      <c r="B525" s="13"/>
      <c r="F525" s="13"/>
    </row>
    <row r="526" spans="2:6" x14ac:dyDescent="0.2">
      <c r="B526" s="13"/>
      <c r="F526" s="13"/>
    </row>
    <row r="527" spans="2:6" x14ac:dyDescent="0.2">
      <c r="B527" s="13"/>
      <c r="F527" s="13"/>
    </row>
    <row r="528" spans="2:6" x14ac:dyDescent="0.2">
      <c r="B528" s="13"/>
      <c r="F528" s="13"/>
    </row>
    <row r="529" spans="2:6" x14ac:dyDescent="0.2">
      <c r="B529" s="13"/>
      <c r="F529" s="13"/>
    </row>
    <row r="530" spans="2:6" x14ac:dyDescent="0.2">
      <c r="B530" s="13"/>
      <c r="F530" s="13"/>
    </row>
    <row r="531" spans="2:6" x14ac:dyDescent="0.2">
      <c r="B531" s="13"/>
      <c r="F531" s="13"/>
    </row>
    <row r="532" spans="2:6" x14ac:dyDescent="0.2">
      <c r="B532" s="13"/>
      <c r="F532" s="13"/>
    </row>
    <row r="533" spans="2:6" x14ac:dyDescent="0.2">
      <c r="B533" s="13"/>
      <c r="F533" s="13"/>
    </row>
    <row r="534" spans="2:6" x14ac:dyDescent="0.2">
      <c r="B534" s="13"/>
      <c r="F534" s="13"/>
    </row>
    <row r="535" spans="2:6" x14ac:dyDescent="0.2">
      <c r="B535" s="13"/>
      <c r="F535" s="13"/>
    </row>
    <row r="536" spans="2:6" x14ac:dyDescent="0.2">
      <c r="B536" s="13"/>
      <c r="F536" s="13"/>
    </row>
    <row r="537" spans="2:6" x14ac:dyDescent="0.2">
      <c r="B537" s="13"/>
      <c r="F537" s="13"/>
    </row>
    <row r="538" spans="2:6" x14ac:dyDescent="0.2">
      <c r="B538" s="13"/>
      <c r="F538" s="13"/>
    </row>
    <row r="539" spans="2:6" x14ac:dyDescent="0.2">
      <c r="B539" s="13"/>
      <c r="F539" s="13"/>
    </row>
    <row r="540" spans="2:6" x14ac:dyDescent="0.2">
      <c r="B540" s="13"/>
      <c r="F540" s="13"/>
    </row>
    <row r="541" spans="2:6" x14ac:dyDescent="0.2">
      <c r="B541" s="13"/>
      <c r="F541" s="13"/>
    </row>
    <row r="542" spans="2:6" x14ac:dyDescent="0.2">
      <c r="B542" s="13"/>
      <c r="F542" s="13"/>
    </row>
    <row r="543" spans="2:6" x14ac:dyDescent="0.2">
      <c r="B543" s="13"/>
      <c r="F543" s="13"/>
    </row>
    <row r="544" spans="2:6" x14ac:dyDescent="0.2">
      <c r="B544" s="13"/>
      <c r="F544" s="13"/>
    </row>
    <row r="545" spans="2:6" x14ac:dyDescent="0.2">
      <c r="B545" s="13"/>
      <c r="F545" s="13"/>
    </row>
    <row r="546" spans="2:6" x14ac:dyDescent="0.2">
      <c r="B546" s="13"/>
      <c r="F546" s="13"/>
    </row>
    <row r="547" spans="2:6" x14ac:dyDescent="0.2">
      <c r="B547" s="13"/>
      <c r="F547" s="13"/>
    </row>
    <row r="548" spans="2:6" x14ac:dyDescent="0.2">
      <c r="B548" s="13"/>
      <c r="F548" s="13"/>
    </row>
    <row r="549" spans="2:6" x14ac:dyDescent="0.2">
      <c r="B549" s="13"/>
      <c r="F549" s="13"/>
    </row>
    <row r="550" spans="2:6" x14ac:dyDescent="0.2">
      <c r="B550" s="13"/>
      <c r="F550" s="13"/>
    </row>
    <row r="551" spans="2:6" x14ac:dyDescent="0.2">
      <c r="B551" s="13"/>
      <c r="F551" s="13"/>
    </row>
    <row r="552" spans="2:6" x14ac:dyDescent="0.2">
      <c r="B552" s="13"/>
      <c r="F552" s="13"/>
    </row>
    <row r="553" spans="2:6" x14ac:dyDescent="0.2">
      <c r="B553" s="13"/>
      <c r="F553" s="13"/>
    </row>
    <row r="554" spans="2:6" x14ac:dyDescent="0.2">
      <c r="B554" s="13"/>
      <c r="F554" s="13"/>
    </row>
    <row r="555" spans="2:6" x14ac:dyDescent="0.2">
      <c r="B555" s="13"/>
      <c r="F555" s="13"/>
    </row>
    <row r="556" spans="2:6" x14ac:dyDescent="0.2">
      <c r="B556" s="13"/>
      <c r="F556" s="13"/>
    </row>
    <row r="557" spans="2:6" x14ac:dyDescent="0.2">
      <c r="B557" s="13"/>
      <c r="F557" s="13"/>
    </row>
    <row r="558" spans="2:6" x14ac:dyDescent="0.2">
      <c r="B558" s="13"/>
      <c r="F558" s="13"/>
    </row>
    <row r="559" spans="2:6" x14ac:dyDescent="0.2">
      <c r="B559" s="13"/>
      <c r="F559" s="13"/>
    </row>
    <row r="560" spans="2:6" x14ac:dyDescent="0.2">
      <c r="B560" s="13"/>
      <c r="F560" s="13"/>
    </row>
    <row r="561" spans="2:6" x14ac:dyDescent="0.2">
      <c r="B561" s="13"/>
      <c r="F561" s="13"/>
    </row>
    <row r="562" spans="2:6" x14ac:dyDescent="0.2">
      <c r="B562" s="13"/>
      <c r="F562" s="13"/>
    </row>
    <row r="563" spans="2:6" x14ac:dyDescent="0.2">
      <c r="B563" s="13"/>
      <c r="F563" s="13"/>
    </row>
    <row r="564" spans="2:6" x14ac:dyDescent="0.2">
      <c r="B564" s="13"/>
      <c r="F564" s="13"/>
    </row>
    <row r="565" spans="2:6" x14ac:dyDescent="0.2">
      <c r="B565" s="13"/>
      <c r="F565" s="13"/>
    </row>
    <row r="566" spans="2:6" x14ac:dyDescent="0.2">
      <c r="B566" s="13"/>
      <c r="F566" s="13"/>
    </row>
    <row r="567" spans="2:6" x14ac:dyDescent="0.2">
      <c r="B567" s="13"/>
      <c r="F567" s="13"/>
    </row>
    <row r="568" spans="2:6" x14ac:dyDescent="0.2">
      <c r="B568" s="13"/>
      <c r="F568" s="13"/>
    </row>
    <row r="569" spans="2:6" x14ac:dyDescent="0.2">
      <c r="B569" s="13"/>
      <c r="F569" s="13"/>
    </row>
    <row r="570" spans="2:6" x14ac:dyDescent="0.2">
      <c r="B570" s="13"/>
      <c r="F570" s="13"/>
    </row>
    <row r="571" spans="2:6" x14ac:dyDescent="0.2">
      <c r="B571" s="13"/>
      <c r="F571" s="13"/>
    </row>
    <row r="572" spans="2:6" x14ac:dyDescent="0.2">
      <c r="B572" s="13"/>
      <c r="F572" s="13"/>
    </row>
    <row r="573" spans="2:6" x14ac:dyDescent="0.2">
      <c r="B573" s="13"/>
      <c r="F573" s="13"/>
    </row>
    <row r="574" spans="2:6" x14ac:dyDescent="0.2">
      <c r="B574" s="13"/>
      <c r="F574" s="13"/>
    </row>
    <row r="575" spans="2:6" x14ac:dyDescent="0.2">
      <c r="B575" s="13"/>
      <c r="F575" s="13"/>
    </row>
    <row r="576" spans="2:6" x14ac:dyDescent="0.2">
      <c r="B576" s="13"/>
      <c r="F576" s="13"/>
    </row>
    <row r="577" spans="2:6" x14ac:dyDescent="0.2">
      <c r="B577" s="13"/>
      <c r="F577" s="13"/>
    </row>
    <row r="578" spans="2:6" x14ac:dyDescent="0.2">
      <c r="B578" s="13"/>
      <c r="F578" s="13"/>
    </row>
    <row r="579" spans="2:6" x14ac:dyDescent="0.2">
      <c r="B579" s="13"/>
      <c r="F579" s="13"/>
    </row>
    <row r="580" spans="2:6" x14ac:dyDescent="0.2">
      <c r="B580" s="13"/>
      <c r="F580" s="13"/>
    </row>
    <row r="581" spans="2:6" x14ac:dyDescent="0.2">
      <c r="B581" s="13"/>
      <c r="F581" s="13"/>
    </row>
    <row r="582" spans="2:6" x14ac:dyDescent="0.2">
      <c r="B582" s="13"/>
      <c r="F582" s="13"/>
    </row>
    <row r="583" spans="2:6" x14ac:dyDescent="0.2">
      <c r="B583" s="13"/>
      <c r="F583" s="13"/>
    </row>
    <row r="584" spans="2:6" x14ac:dyDescent="0.2">
      <c r="B584" s="13"/>
      <c r="F584" s="13"/>
    </row>
    <row r="585" spans="2:6" x14ac:dyDescent="0.2">
      <c r="B585" s="13"/>
      <c r="F585" s="13"/>
    </row>
    <row r="586" spans="2:6" x14ac:dyDescent="0.2">
      <c r="B586" s="13"/>
      <c r="F586" s="13"/>
    </row>
    <row r="587" spans="2:6" x14ac:dyDescent="0.2">
      <c r="B587" s="13"/>
      <c r="F587" s="13"/>
    </row>
    <row r="588" spans="2:6" x14ac:dyDescent="0.2">
      <c r="B588" s="13"/>
      <c r="F588" s="13"/>
    </row>
    <row r="589" spans="2:6" x14ac:dyDescent="0.2">
      <c r="B589" s="13"/>
      <c r="F589" s="13"/>
    </row>
    <row r="590" spans="2:6" x14ac:dyDescent="0.2">
      <c r="B590" s="13"/>
      <c r="F590" s="13"/>
    </row>
    <row r="591" spans="2:6" x14ac:dyDescent="0.2">
      <c r="B591" s="13"/>
      <c r="F591" s="13"/>
    </row>
    <row r="592" spans="2:6" x14ac:dyDescent="0.2">
      <c r="B592" s="13"/>
      <c r="F592" s="13"/>
    </row>
    <row r="593" spans="2:6" x14ac:dyDescent="0.2">
      <c r="B593" s="13"/>
      <c r="F593" s="13"/>
    </row>
    <row r="594" spans="2:6" x14ac:dyDescent="0.2">
      <c r="B594" s="13"/>
      <c r="F594" s="13"/>
    </row>
    <row r="595" spans="2:6" x14ac:dyDescent="0.2">
      <c r="B595" s="13"/>
      <c r="F595" s="13"/>
    </row>
    <row r="596" spans="2:6" x14ac:dyDescent="0.2">
      <c r="B596" s="13"/>
      <c r="F596" s="13"/>
    </row>
    <row r="597" spans="2:6" x14ac:dyDescent="0.2">
      <c r="B597" s="13"/>
      <c r="F597" s="13"/>
    </row>
    <row r="598" spans="2:6" x14ac:dyDescent="0.2">
      <c r="B598" s="13"/>
      <c r="F598" s="13"/>
    </row>
    <row r="599" spans="2:6" x14ac:dyDescent="0.2">
      <c r="B599" s="13"/>
      <c r="F599" s="13"/>
    </row>
    <row r="600" spans="2:6" x14ac:dyDescent="0.2">
      <c r="B600" s="13"/>
      <c r="F600" s="13"/>
    </row>
    <row r="601" spans="2:6" x14ac:dyDescent="0.2">
      <c r="B601" s="13"/>
      <c r="F601" s="13"/>
    </row>
    <row r="602" spans="2:6" x14ac:dyDescent="0.2">
      <c r="B602" s="13"/>
      <c r="F602" s="13"/>
    </row>
    <row r="603" spans="2:6" x14ac:dyDescent="0.2">
      <c r="B603" s="13"/>
      <c r="F603" s="13"/>
    </row>
    <row r="604" spans="2:6" x14ac:dyDescent="0.2">
      <c r="B604" s="13"/>
      <c r="F604" s="13"/>
    </row>
    <row r="605" spans="2:6" x14ac:dyDescent="0.2">
      <c r="B605" s="13"/>
      <c r="F605" s="13"/>
    </row>
    <row r="606" spans="2:6" x14ac:dyDescent="0.2">
      <c r="B606" s="13"/>
      <c r="F606" s="13"/>
    </row>
    <row r="607" spans="2:6" x14ac:dyDescent="0.2">
      <c r="B607" s="13"/>
      <c r="F607" s="13"/>
    </row>
    <row r="608" spans="2:6" x14ac:dyDescent="0.2">
      <c r="B608" s="13"/>
      <c r="F608" s="13"/>
    </row>
    <row r="609" spans="2:6" x14ac:dyDescent="0.2">
      <c r="B609" s="13"/>
      <c r="F609" s="13"/>
    </row>
    <row r="610" spans="2:6" x14ac:dyDescent="0.2">
      <c r="B610" s="13"/>
      <c r="F610" s="13"/>
    </row>
    <row r="611" spans="2:6" x14ac:dyDescent="0.2">
      <c r="B611" s="13"/>
      <c r="F611" s="13"/>
    </row>
    <row r="612" spans="2:6" x14ac:dyDescent="0.2">
      <c r="B612" s="13"/>
      <c r="F612" s="13"/>
    </row>
    <row r="613" spans="2:6" x14ac:dyDescent="0.2">
      <c r="B613" s="13"/>
      <c r="F613" s="13"/>
    </row>
    <row r="614" spans="2:6" x14ac:dyDescent="0.2">
      <c r="B614" s="13"/>
      <c r="F614" s="13"/>
    </row>
    <row r="615" spans="2:6" x14ac:dyDescent="0.2">
      <c r="B615" s="13"/>
      <c r="F615" s="13"/>
    </row>
    <row r="616" spans="2:6" x14ac:dyDescent="0.2">
      <c r="B616" s="13"/>
      <c r="F616" s="13"/>
    </row>
    <row r="617" spans="2:6" x14ac:dyDescent="0.2">
      <c r="B617" s="13"/>
      <c r="F617" s="13"/>
    </row>
    <row r="618" spans="2:6" x14ac:dyDescent="0.2">
      <c r="B618" s="13"/>
      <c r="F618" s="13"/>
    </row>
    <row r="619" spans="2:6" x14ac:dyDescent="0.2">
      <c r="B619" s="13"/>
      <c r="F619" s="13"/>
    </row>
    <row r="620" spans="2:6" x14ac:dyDescent="0.2">
      <c r="B620" s="13"/>
      <c r="F620" s="13"/>
    </row>
    <row r="621" spans="2:6" x14ac:dyDescent="0.2">
      <c r="B621" s="13"/>
      <c r="F621" s="13"/>
    </row>
    <row r="622" spans="2:6" x14ac:dyDescent="0.2">
      <c r="B622" s="13"/>
      <c r="F622" s="13"/>
    </row>
    <row r="623" spans="2:6" x14ac:dyDescent="0.2">
      <c r="B623" s="13"/>
      <c r="F623" s="13"/>
    </row>
    <row r="624" spans="2:6" x14ac:dyDescent="0.2">
      <c r="B624" s="13"/>
      <c r="F624" s="13"/>
    </row>
    <row r="625" spans="2:6" x14ac:dyDescent="0.2">
      <c r="B625" s="13"/>
      <c r="F625" s="13"/>
    </row>
    <row r="626" spans="2:6" x14ac:dyDescent="0.2">
      <c r="B626" s="13"/>
      <c r="F626" s="13"/>
    </row>
    <row r="627" spans="2:6" x14ac:dyDescent="0.2">
      <c r="B627" s="13"/>
      <c r="F627" s="13"/>
    </row>
    <row r="628" spans="2:6" x14ac:dyDescent="0.2">
      <c r="B628" s="13"/>
      <c r="F628" s="13"/>
    </row>
    <row r="629" spans="2:6" x14ac:dyDescent="0.2">
      <c r="B629" s="13"/>
      <c r="F629" s="13"/>
    </row>
    <row r="630" spans="2:6" x14ac:dyDescent="0.2">
      <c r="B630" s="13"/>
      <c r="F630" s="13"/>
    </row>
    <row r="631" spans="2:6" x14ac:dyDescent="0.2">
      <c r="B631" s="13"/>
      <c r="F631" s="13"/>
    </row>
    <row r="632" spans="2:6" x14ac:dyDescent="0.2">
      <c r="B632" s="13"/>
      <c r="F632" s="13"/>
    </row>
    <row r="633" spans="2:6" x14ac:dyDescent="0.2">
      <c r="B633" s="13"/>
      <c r="F633" s="13"/>
    </row>
    <row r="634" spans="2:6" x14ac:dyDescent="0.2">
      <c r="B634" s="13"/>
      <c r="F634" s="13"/>
    </row>
    <row r="635" spans="2:6" x14ac:dyDescent="0.2">
      <c r="B635" s="13"/>
      <c r="F635" s="13"/>
    </row>
    <row r="636" spans="2:6" x14ac:dyDescent="0.2">
      <c r="B636" s="13"/>
      <c r="F636" s="13"/>
    </row>
    <row r="637" spans="2:6" x14ac:dyDescent="0.2">
      <c r="B637" s="13"/>
      <c r="F637" s="13"/>
    </row>
    <row r="638" spans="2:6" x14ac:dyDescent="0.2">
      <c r="B638" s="13"/>
      <c r="F638" s="13"/>
    </row>
    <row r="639" spans="2:6" x14ac:dyDescent="0.2">
      <c r="B639" s="13"/>
      <c r="F639" s="13"/>
    </row>
    <row r="640" spans="2:6" x14ac:dyDescent="0.2">
      <c r="B640" s="13"/>
      <c r="F640" s="13"/>
    </row>
    <row r="641" spans="2:6" x14ac:dyDescent="0.2">
      <c r="B641" s="13"/>
      <c r="F641" s="13"/>
    </row>
    <row r="642" spans="2:6" x14ac:dyDescent="0.2">
      <c r="B642" s="13"/>
      <c r="F642" s="13"/>
    </row>
    <row r="643" spans="2:6" x14ac:dyDescent="0.2">
      <c r="B643" s="13"/>
      <c r="F643" s="13"/>
    </row>
    <row r="644" spans="2:6" x14ac:dyDescent="0.2">
      <c r="B644" s="13"/>
      <c r="F644" s="13"/>
    </row>
    <row r="645" spans="2:6" x14ac:dyDescent="0.2">
      <c r="B645" s="13"/>
      <c r="F645" s="13"/>
    </row>
    <row r="646" spans="2:6" x14ac:dyDescent="0.2">
      <c r="B646" s="13"/>
      <c r="F646" s="13"/>
    </row>
    <row r="647" spans="2:6" x14ac:dyDescent="0.2">
      <c r="B647" s="13"/>
      <c r="F647" s="13"/>
    </row>
    <row r="648" spans="2:6" x14ac:dyDescent="0.2">
      <c r="B648" s="13"/>
      <c r="F648" s="13"/>
    </row>
    <row r="649" spans="2:6" x14ac:dyDescent="0.2">
      <c r="B649" s="13"/>
      <c r="F649" s="13"/>
    </row>
    <row r="650" spans="2:6" x14ac:dyDescent="0.2">
      <c r="B650" s="13"/>
      <c r="F650" s="13"/>
    </row>
    <row r="651" spans="2:6" x14ac:dyDescent="0.2">
      <c r="B651" s="13"/>
      <c r="F651" s="13"/>
    </row>
    <row r="652" spans="2:6" x14ac:dyDescent="0.2">
      <c r="B652" s="13"/>
      <c r="F652" s="13"/>
    </row>
    <row r="653" spans="2:6" x14ac:dyDescent="0.2">
      <c r="B653" s="13"/>
      <c r="F653" s="13"/>
    </row>
    <row r="654" spans="2:6" x14ac:dyDescent="0.2">
      <c r="B654" s="13"/>
      <c r="F654" s="13"/>
    </row>
    <row r="655" spans="2:6" x14ac:dyDescent="0.2">
      <c r="B655" s="13"/>
      <c r="F655" s="13"/>
    </row>
    <row r="656" spans="2:6" x14ac:dyDescent="0.2">
      <c r="B656" s="13"/>
      <c r="F656" s="13"/>
    </row>
    <row r="657" spans="2:6" x14ac:dyDescent="0.2">
      <c r="B657" s="13"/>
      <c r="F657" s="13"/>
    </row>
    <row r="658" spans="2:6" x14ac:dyDescent="0.2">
      <c r="B658" s="13"/>
      <c r="F658" s="13"/>
    </row>
    <row r="659" spans="2:6" x14ac:dyDescent="0.2">
      <c r="B659" s="13"/>
      <c r="F659" s="13"/>
    </row>
    <row r="660" spans="2:6" x14ac:dyDescent="0.2">
      <c r="B660" s="13"/>
      <c r="F660" s="13"/>
    </row>
    <row r="661" spans="2:6" x14ac:dyDescent="0.2">
      <c r="B661" s="13"/>
      <c r="F661" s="13"/>
    </row>
    <row r="662" spans="2:6" x14ac:dyDescent="0.2">
      <c r="B662" s="13"/>
      <c r="F662" s="13"/>
    </row>
    <row r="663" spans="2:6" x14ac:dyDescent="0.2">
      <c r="B663" s="13"/>
      <c r="F663" s="13"/>
    </row>
    <row r="664" spans="2:6" x14ac:dyDescent="0.2">
      <c r="B664" s="13"/>
      <c r="F664" s="13"/>
    </row>
    <row r="665" spans="2:6" x14ac:dyDescent="0.2">
      <c r="B665" s="13"/>
      <c r="F665" s="13"/>
    </row>
    <row r="666" spans="2:6" x14ac:dyDescent="0.2">
      <c r="B666" s="13"/>
      <c r="F666" s="13"/>
    </row>
    <row r="667" spans="2:6" x14ac:dyDescent="0.2">
      <c r="B667" s="13"/>
      <c r="F667" s="13"/>
    </row>
    <row r="668" spans="2:6" x14ac:dyDescent="0.2">
      <c r="B668" s="13"/>
      <c r="F668" s="13"/>
    </row>
    <row r="669" spans="2:6" x14ac:dyDescent="0.2">
      <c r="B669" s="13"/>
      <c r="F669" s="13"/>
    </row>
    <row r="670" spans="2:6" x14ac:dyDescent="0.2">
      <c r="B670" s="13"/>
      <c r="F670" s="13"/>
    </row>
    <row r="671" spans="2:6" x14ac:dyDescent="0.2">
      <c r="B671" s="13"/>
      <c r="F671" s="13"/>
    </row>
    <row r="672" spans="2:6" x14ac:dyDescent="0.2">
      <c r="B672" s="13"/>
      <c r="F672" s="13"/>
    </row>
    <row r="673" spans="2:6" x14ac:dyDescent="0.2">
      <c r="B673" s="13"/>
      <c r="F673" s="13"/>
    </row>
    <row r="674" spans="2:6" x14ac:dyDescent="0.2">
      <c r="B674" s="13"/>
      <c r="F674" s="13"/>
    </row>
    <row r="675" spans="2:6" x14ac:dyDescent="0.2">
      <c r="B675" s="13"/>
      <c r="F675" s="13"/>
    </row>
    <row r="676" spans="2:6" x14ac:dyDescent="0.2">
      <c r="B676" s="13"/>
      <c r="F676" s="13"/>
    </row>
    <row r="677" spans="2:6" x14ac:dyDescent="0.2">
      <c r="B677" s="13"/>
      <c r="F677" s="13"/>
    </row>
    <row r="678" spans="2:6" x14ac:dyDescent="0.2">
      <c r="B678" s="13"/>
      <c r="F678" s="13"/>
    </row>
    <row r="679" spans="2:6" x14ac:dyDescent="0.2">
      <c r="B679" s="13"/>
      <c r="F679" s="13"/>
    </row>
    <row r="680" spans="2:6" x14ac:dyDescent="0.2">
      <c r="B680" s="13"/>
      <c r="F680" s="13"/>
    </row>
    <row r="681" spans="2:6" x14ac:dyDescent="0.2">
      <c r="B681" s="13"/>
      <c r="F681" s="13"/>
    </row>
    <row r="682" spans="2:6" x14ac:dyDescent="0.2">
      <c r="B682" s="13"/>
      <c r="F682" s="13"/>
    </row>
    <row r="683" spans="2:6" x14ac:dyDescent="0.2">
      <c r="B683" s="13"/>
      <c r="F683" s="13"/>
    </row>
    <row r="684" spans="2:6" x14ac:dyDescent="0.2">
      <c r="B684" s="13"/>
      <c r="F684" s="13"/>
    </row>
    <row r="685" spans="2:6" x14ac:dyDescent="0.2">
      <c r="B685" s="13"/>
      <c r="F685" s="13"/>
    </row>
    <row r="686" spans="2:6" x14ac:dyDescent="0.2">
      <c r="B686" s="13"/>
      <c r="F686" s="13"/>
    </row>
    <row r="687" spans="2:6" x14ac:dyDescent="0.2">
      <c r="B687" s="13"/>
      <c r="F687" s="13"/>
    </row>
    <row r="688" spans="2:6" x14ac:dyDescent="0.2">
      <c r="B688" s="13"/>
      <c r="F688" s="13"/>
    </row>
    <row r="689" spans="2:6" x14ac:dyDescent="0.2">
      <c r="B689" s="13"/>
      <c r="F689" s="13"/>
    </row>
    <row r="690" spans="2:6" x14ac:dyDescent="0.2">
      <c r="B690" s="13"/>
      <c r="F690" s="13"/>
    </row>
    <row r="691" spans="2:6" x14ac:dyDescent="0.2">
      <c r="B691" s="13"/>
      <c r="F691" s="13"/>
    </row>
    <row r="692" spans="2:6" x14ac:dyDescent="0.2">
      <c r="B692" s="13"/>
      <c r="F692" s="13"/>
    </row>
    <row r="693" spans="2:6" x14ac:dyDescent="0.2">
      <c r="B693" s="13"/>
      <c r="F693" s="13"/>
    </row>
    <row r="694" spans="2:6" x14ac:dyDescent="0.2">
      <c r="B694" s="13"/>
      <c r="F694" s="13"/>
    </row>
    <row r="695" spans="2:6" x14ac:dyDescent="0.2">
      <c r="B695" s="13"/>
      <c r="F695" s="13"/>
    </row>
    <row r="696" spans="2:6" x14ac:dyDescent="0.2">
      <c r="B696" s="13"/>
      <c r="F696" s="13"/>
    </row>
    <row r="697" spans="2:6" x14ac:dyDescent="0.2">
      <c r="B697" s="13"/>
      <c r="F697" s="13"/>
    </row>
    <row r="698" spans="2:6" x14ac:dyDescent="0.2">
      <c r="B698" s="13"/>
      <c r="F698" s="13"/>
    </row>
    <row r="699" spans="2:6" x14ac:dyDescent="0.2">
      <c r="B699" s="13"/>
      <c r="F699" s="13"/>
    </row>
    <row r="700" spans="2:6" x14ac:dyDescent="0.2">
      <c r="B700" s="13"/>
      <c r="F700" s="13"/>
    </row>
    <row r="701" spans="2:6" x14ac:dyDescent="0.2">
      <c r="B701" s="13"/>
      <c r="F701" s="13"/>
    </row>
    <row r="702" spans="2:6" x14ac:dyDescent="0.2">
      <c r="B702" s="13"/>
      <c r="F702" s="13"/>
    </row>
    <row r="703" spans="2:6" x14ac:dyDescent="0.2">
      <c r="B703" s="13"/>
      <c r="F703" s="13"/>
    </row>
    <row r="704" spans="2:6" x14ac:dyDescent="0.2">
      <c r="B704" s="13"/>
      <c r="F704" s="13"/>
    </row>
    <row r="705" spans="2:6" x14ac:dyDescent="0.2">
      <c r="B705" s="13"/>
      <c r="F705" s="13"/>
    </row>
    <row r="706" spans="2:6" x14ac:dyDescent="0.2">
      <c r="B706" s="13"/>
      <c r="F706" s="13"/>
    </row>
    <row r="707" spans="2:6" x14ac:dyDescent="0.2">
      <c r="B707" s="13"/>
      <c r="F707" s="13"/>
    </row>
    <row r="708" spans="2:6" x14ac:dyDescent="0.2">
      <c r="B708" s="13"/>
      <c r="F708" s="13"/>
    </row>
    <row r="709" spans="2:6" x14ac:dyDescent="0.2">
      <c r="B709" s="13"/>
      <c r="F709" s="13"/>
    </row>
    <row r="710" spans="2:6" x14ac:dyDescent="0.2">
      <c r="B710" s="13"/>
      <c r="F710" s="13"/>
    </row>
    <row r="711" spans="2:6" x14ac:dyDescent="0.2">
      <c r="B711" s="13"/>
      <c r="F711" s="13"/>
    </row>
    <row r="712" spans="2:6" x14ac:dyDescent="0.2">
      <c r="B712" s="13"/>
      <c r="F712" s="13"/>
    </row>
    <row r="713" spans="2:6" x14ac:dyDescent="0.2">
      <c r="B713" s="13"/>
      <c r="F713" s="13"/>
    </row>
    <row r="714" spans="2:6" x14ac:dyDescent="0.2">
      <c r="B714" s="13"/>
      <c r="F714" s="13"/>
    </row>
    <row r="715" spans="2:6" x14ac:dyDescent="0.2">
      <c r="B715" s="13"/>
      <c r="F715" s="13"/>
    </row>
    <row r="716" spans="2:6" x14ac:dyDescent="0.2">
      <c r="B716" s="13"/>
      <c r="F716" s="13"/>
    </row>
    <row r="717" spans="2:6" x14ac:dyDescent="0.2">
      <c r="B717" s="13"/>
      <c r="F717" s="13"/>
    </row>
    <row r="718" spans="2:6" x14ac:dyDescent="0.2">
      <c r="B718" s="13"/>
      <c r="F718" s="13"/>
    </row>
    <row r="719" spans="2:6" x14ac:dyDescent="0.2">
      <c r="B719" s="13"/>
      <c r="F719" s="13"/>
    </row>
    <row r="720" spans="2:6" x14ac:dyDescent="0.2">
      <c r="B720" s="13"/>
      <c r="F720" s="13"/>
    </row>
    <row r="721" spans="2:6" x14ac:dyDescent="0.2">
      <c r="B721" s="13"/>
      <c r="F721" s="13"/>
    </row>
    <row r="722" spans="2:6" x14ac:dyDescent="0.2">
      <c r="B722" s="13"/>
      <c r="F722" s="13"/>
    </row>
    <row r="723" spans="2:6" x14ac:dyDescent="0.2">
      <c r="B723" s="13"/>
      <c r="F723" s="13"/>
    </row>
    <row r="724" spans="2:6" x14ac:dyDescent="0.2">
      <c r="B724" s="13"/>
      <c r="F724" s="13"/>
    </row>
    <row r="725" spans="2:6" x14ac:dyDescent="0.2">
      <c r="B725" s="13"/>
      <c r="F725" s="13"/>
    </row>
    <row r="726" spans="2:6" x14ac:dyDescent="0.2">
      <c r="B726" s="13"/>
      <c r="F726" s="13"/>
    </row>
    <row r="727" spans="2:6" x14ac:dyDescent="0.2">
      <c r="B727" s="13"/>
      <c r="F727" s="13"/>
    </row>
    <row r="728" spans="2:6" x14ac:dyDescent="0.2">
      <c r="B728" s="13"/>
      <c r="F728" s="13"/>
    </row>
    <row r="729" spans="2:6" x14ac:dyDescent="0.2">
      <c r="B729" s="13"/>
      <c r="F729" s="13"/>
    </row>
    <row r="730" spans="2:6" x14ac:dyDescent="0.2">
      <c r="B730" s="13"/>
      <c r="F730" s="13"/>
    </row>
    <row r="731" spans="2:6" x14ac:dyDescent="0.2">
      <c r="B731" s="13"/>
      <c r="F731" s="13"/>
    </row>
    <row r="732" spans="2:6" x14ac:dyDescent="0.2">
      <c r="B732" s="13"/>
      <c r="F732" s="13"/>
    </row>
    <row r="733" spans="2:6" x14ac:dyDescent="0.2">
      <c r="B733" s="13"/>
      <c r="F733" s="13"/>
    </row>
    <row r="734" spans="2:6" x14ac:dyDescent="0.2">
      <c r="B734" s="13"/>
      <c r="F734" s="13"/>
    </row>
    <row r="735" spans="2:6" x14ac:dyDescent="0.2">
      <c r="B735" s="13"/>
      <c r="F735" s="13"/>
    </row>
    <row r="736" spans="2:6" x14ac:dyDescent="0.2">
      <c r="B736" s="13"/>
      <c r="F736" s="13"/>
    </row>
    <row r="737" spans="2:6" x14ac:dyDescent="0.2">
      <c r="B737" s="13"/>
      <c r="F737" s="13"/>
    </row>
    <row r="738" spans="2:6" x14ac:dyDescent="0.2">
      <c r="B738" s="13"/>
      <c r="F738" s="13"/>
    </row>
    <row r="739" spans="2:6" x14ac:dyDescent="0.2">
      <c r="B739" s="13"/>
      <c r="F739" s="13"/>
    </row>
    <row r="740" spans="2:6" x14ac:dyDescent="0.2">
      <c r="B740" s="13"/>
      <c r="F740" s="13"/>
    </row>
    <row r="741" spans="2:6" x14ac:dyDescent="0.2">
      <c r="B741" s="13"/>
      <c r="F741" s="13"/>
    </row>
    <row r="742" spans="2:6" x14ac:dyDescent="0.2">
      <c r="B742" s="13"/>
      <c r="F742" s="13"/>
    </row>
    <row r="743" spans="2:6" x14ac:dyDescent="0.2">
      <c r="B743" s="13"/>
      <c r="F743" s="13"/>
    </row>
    <row r="744" spans="2:6" x14ac:dyDescent="0.2">
      <c r="B744" s="13"/>
      <c r="F744" s="13"/>
    </row>
    <row r="745" spans="2:6" x14ac:dyDescent="0.2">
      <c r="B745" s="13"/>
      <c r="F745" s="13"/>
    </row>
    <row r="746" spans="2:6" x14ac:dyDescent="0.2">
      <c r="B746" s="13"/>
      <c r="F746" s="13"/>
    </row>
    <row r="747" spans="2:6" x14ac:dyDescent="0.2">
      <c r="B747" s="13"/>
      <c r="F747" s="13"/>
    </row>
    <row r="748" spans="2:6" x14ac:dyDescent="0.2">
      <c r="B748" s="13"/>
      <c r="F748" s="13"/>
    </row>
    <row r="749" spans="2:6" x14ac:dyDescent="0.2">
      <c r="B749" s="13"/>
      <c r="F749" s="13"/>
    </row>
    <row r="750" spans="2:6" x14ac:dyDescent="0.2">
      <c r="B750" s="13"/>
      <c r="F750" s="13"/>
    </row>
    <row r="751" spans="2:6" x14ac:dyDescent="0.2">
      <c r="B751" s="13"/>
      <c r="F751" s="13"/>
    </row>
    <row r="752" spans="2:6" x14ac:dyDescent="0.2">
      <c r="B752" s="13"/>
      <c r="F752" s="13"/>
    </row>
    <row r="753" spans="2:6" x14ac:dyDescent="0.2">
      <c r="B753" s="13"/>
      <c r="F753" s="13"/>
    </row>
    <row r="754" spans="2:6" x14ac:dyDescent="0.2">
      <c r="B754" s="13"/>
      <c r="F754" s="13"/>
    </row>
    <row r="755" spans="2:6" x14ac:dyDescent="0.2">
      <c r="B755" s="13"/>
      <c r="F755" s="13"/>
    </row>
    <row r="756" spans="2:6" x14ac:dyDescent="0.2">
      <c r="B756" s="13"/>
      <c r="F756" s="13"/>
    </row>
    <row r="757" spans="2:6" x14ac:dyDescent="0.2">
      <c r="B757" s="13"/>
      <c r="F757" s="13"/>
    </row>
    <row r="758" spans="2:6" x14ac:dyDescent="0.2">
      <c r="B758" s="13"/>
      <c r="F758" s="13"/>
    </row>
    <row r="759" spans="2:6" x14ac:dyDescent="0.2">
      <c r="B759" s="13"/>
      <c r="F759" s="13"/>
    </row>
    <row r="760" spans="2:6" x14ac:dyDescent="0.2">
      <c r="B760" s="13"/>
      <c r="F760" s="13"/>
    </row>
    <row r="761" spans="2:6" x14ac:dyDescent="0.2">
      <c r="B761" s="13"/>
      <c r="F761" s="13"/>
    </row>
    <row r="762" spans="2:6" x14ac:dyDescent="0.2">
      <c r="B762" s="13"/>
      <c r="F762" s="13"/>
    </row>
    <row r="763" spans="2:6" x14ac:dyDescent="0.2">
      <c r="B763" s="13"/>
      <c r="F763" s="13"/>
    </row>
    <row r="764" spans="2:6" x14ac:dyDescent="0.2">
      <c r="B764" s="13"/>
      <c r="F764" s="13"/>
    </row>
    <row r="765" spans="2:6" x14ac:dyDescent="0.2">
      <c r="B765" s="13"/>
      <c r="F765" s="13"/>
    </row>
    <row r="766" spans="2:6" x14ac:dyDescent="0.2">
      <c r="B766" s="13"/>
      <c r="F766" s="13"/>
    </row>
    <row r="767" spans="2:6" x14ac:dyDescent="0.2">
      <c r="B767" s="13"/>
      <c r="F767" s="13"/>
    </row>
    <row r="768" spans="2:6" x14ac:dyDescent="0.2">
      <c r="B768" s="13"/>
      <c r="F768" s="13"/>
    </row>
    <row r="769" spans="2:6" x14ac:dyDescent="0.2">
      <c r="B769" s="13"/>
      <c r="F769" s="13"/>
    </row>
    <row r="770" spans="2:6" x14ac:dyDescent="0.2">
      <c r="B770" s="13"/>
      <c r="F770" s="13"/>
    </row>
    <row r="771" spans="2:6" x14ac:dyDescent="0.2">
      <c r="B771" s="13"/>
      <c r="F771" s="13"/>
    </row>
    <row r="772" spans="2:6" x14ac:dyDescent="0.2">
      <c r="B772" s="13"/>
      <c r="F772" s="13"/>
    </row>
    <row r="773" spans="2:6" x14ac:dyDescent="0.2">
      <c r="B773" s="13"/>
      <c r="F773" s="13"/>
    </row>
    <row r="774" spans="2:6" x14ac:dyDescent="0.2">
      <c r="B774" s="13"/>
      <c r="F774" s="13"/>
    </row>
    <row r="775" spans="2:6" x14ac:dyDescent="0.2">
      <c r="B775" s="13"/>
      <c r="F775" s="13"/>
    </row>
    <row r="776" spans="2:6" x14ac:dyDescent="0.2">
      <c r="B776" s="13"/>
      <c r="F776" s="13"/>
    </row>
    <row r="777" spans="2:6" x14ac:dyDescent="0.2">
      <c r="B777" s="13"/>
      <c r="F777" s="13"/>
    </row>
    <row r="778" spans="2:6" x14ac:dyDescent="0.2">
      <c r="B778" s="13"/>
      <c r="F778" s="13"/>
    </row>
    <row r="779" spans="2:6" x14ac:dyDescent="0.2">
      <c r="B779" s="13"/>
      <c r="F779" s="13"/>
    </row>
    <row r="780" spans="2:6" x14ac:dyDescent="0.2">
      <c r="B780" s="13"/>
      <c r="F780" s="13"/>
    </row>
    <row r="781" spans="2:6" x14ac:dyDescent="0.2">
      <c r="B781" s="13"/>
      <c r="F781" s="13"/>
    </row>
    <row r="782" spans="2:6" x14ac:dyDescent="0.2">
      <c r="B782" s="13"/>
      <c r="F782" s="13"/>
    </row>
    <row r="783" spans="2:6" x14ac:dyDescent="0.2">
      <c r="B783" s="13"/>
      <c r="F783" s="13"/>
    </row>
    <row r="784" spans="2:6" x14ac:dyDescent="0.2">
      <c r="B784" s="13"/>
      <c r="F784" s="13"/>
    </row>
    <row r="785" spans="2:6" x14ac:dyDescent="0.2">
      <c r="B785" s="13"/>
      <c r="F785" s="13"/>
    </row>
    <row r="786" spans="2:6" x14ac:dyDescent="0.2">
      <c r="B786" s="13"/>
      <c r="F786" s="13"/>
    </row>
    <row r="787" spans="2:6" x14ac:dyDescent="0.2">
      <c r="B787" s="13"/>
      <c r="F787" s="13"/>
    </row>
    <row r="788" spans="2:6" x14ac:dyDescent="0.2">
      <c r="B788" s="13"/>
      <c r="F788" s="13"/>
    </row>
    <row r="789" spans="2:6" x14ac:dyDescent="0.2">
      <c r="B789" s="13"/>
      <c r="F789" s="13"/>
    </row>
    <row r="790" spans="2:6" x14ac:dyDescent="0.2">
      <c r="B790" s="13"/>
      <c r="F790" s="13"/>
    </row>
    <row r="791" spans="2:6" x14ac:dyDescent="0.2">
      <c r="B791" s="13"/>
      <c r="F791" s="13"/>
    </row>
    <row r="792" spans="2:6" x14ac:dyDescent="0.2">
      <c r="B792" s="13"/>
      <c r="F792" s="13"/>
    </row>
    <row r="793" spans="2:6" x14ac:dyDescent="0.2">
      <c r="B793" s="13"/>
      <c r="F793" s="13"/>
    </row>
    <row r="794" spans="2:6" x14ac:dyDescent="0.2">
      <c r="B794" s="13"/>
      <c r="F794" s="13"/>
    </row>
    <row r="795" spans="2:6" x14ac:dyDescent="0.2">
      <c r="B795" s="13"/>
      <c r="F795" s="13"/>
    </row>
    <row r="796" spans="2:6" x14ac:dyDescent="0.2">
      <c r="B796" s="13"/>
      <c r="F796" s="13"/>
    </row>
    <row r="797" spans="2:6" x14ac:dyDescent="0.2">
      <c r="B797" s="13"/>
      <c r="F797" s="13"/>
    </row>
    <row r="798" spans="2:6" x14ac:dyDescent="0.2">
      <c r="B798" s="13"/>
      <c r="F798" s="13"/>
    </row>
    <row r="799" spans="2:6" x14ac:dyDescent="0.2">
      <c r="B799" s="13"/>
      <c r="F799" s="13"/>
    </row>
    <row r="800" spans="2:6" x14ac:dyDescent="0.2">
      <c r="B800" s="13"/>
      <c r="F800" s="13"/>
    </row>
    <row r="801" spans="2:6" x14ac:dyDescent="0.2">
      <c r="B801" s="13"/>
      <c r="F801" s="13"/>
    </row>
    <row r="802" spans="2:6" x14ac:dyDescent="0.2">
      <c r="B802" s="13"/>
      <c r="F802" s="13"/>
    </row>
    <row r="803" spans="2:6" x14ac:dyDescent="0.2">
      <c r="B803" s="13"/>
      <c r="F803" s="13"/>
    </row>
    <row r="804" spans="2:6" x14ac:dyDescent="0.2">
      <c r="B804" s="13"/>
      <c r="F804" s="13"/>
    </row>
    <row r="805" spans="2:6" x14ac:dyDescent="0.2">
      <c r="B805" s="13"/>
      <c r="F805" s="13"/>
    </row>
    <row r="806" spans="2:6" x14ac:dyDescent="0.2">
      <c r="B806" s="13"/>
      <c r="F806" s="13"/>
    </row>
    <row r="807" spans="2:6" x14ac:dyDescent="0.2">
      <c r="B807" s="13"/>
      <c r="F807" s="13"/>
    </row>
    <row r="808" spans="2:6" x14ac:dyDescent="0.2">
      <c r="B808" s="13"/>
      <c r="F808" s="13"/>
    </row>
    <row r="809" spans="2:6" x14ac:dyDescent="0.2">
      <c r="B809" s="13"/>
      <c r="F809" s="13"/>
    </row>
    <row r="810" spans="2:6" x14ac:dyDescent="0.2">
      <c r="B810" s="13"/>
      <c r="F810" s="13"/>
    </row>
    <row r="811" spans="2:6" x14ac:dyDescent="0.2">
      <c r="B811" s="13"/>
      <c r="F811" s="13"/>
    </row>
    <row r="812" spans="2:6" x14ac:dyDescent="0.2">
      <c r="B812" s="13"/>
      <c r="F812" s="13"/>
    </row>
    <row r="813" spans="2:6" x14ac:dyDescent="0.2">
      <c r="B813" s="13"/>
      <c r="F813" s="13"/>
    </row>
    <row r="814" spans="2:6" x14ac:dyDescent="0.2">
      <c r="B814" s="13"/>
      <c r="F814" s="13"/>
    </row>
    <row r="815" spans="2:6" x14ac:dyDescent="0.2">
      <c r="B815" s="13"/>
      <c r="F815" s="13"/>
    </row>
    <row r="816" spans="2:6" x14ac:dyDescent="0.2">
      <c r="B816" s="13"/>
      <c r="F816" s="13"/>
    </row>
    <row r="817" spans="2:6" x14ac:dyDescent="0.2">
      <c r="B817" s="13"/>
      <c r="F817" s="13"/>
    </row>
  </sheetData>
  <phoneticPr fontId="7" type="noConversion"/>
  <hyperlinks>
    <hyperlink ref="P26" r:id="rId1" display="http://www.konkoly.hu/cgi-bin/IBVS?2185" xr:uid="{00000000-0004-0000-0100-000000000000}"/>
    <hyperlink ref="P27" r:id="rId2" display="http://www.konkoly.hu/cgi-bin/IBVS?5745" xr:uid="{00000000-0004-0000-0100-000001000000}"/>
    <hyperlink ref="P37" r:id="rId3" display="http://www.bav-astro.de/sfs/BAVM_link.php?BAVMnr=122" xr:uid="{00000000-0004-0000-0100-000002000000}"/>
    <hyperlink ref="P38" r:id="rId4" display="http://www.bav-astro.de/sfs/BAVM_link.php?BAVMnr=122" xr:uid="{00000000-0004-0000-0100-000003000000}"/>
    <hyperlink ref="P28" r:id="rId5" display="http://www.konkoly.hu/cgi-bin/IBVS?5745" xr:uid="{00000000-0004-0000-0100-000004000000}"/>
    <hyperlink ref="P39" r:id="rId6" display="http://vsolj.cetus-net.org/no45.pdf" xr:uid="{00000000-0004-0000-0100-000005000000}"/>
    <hyperlink ref="P29" r:id="rId7" display="http://www.konkoly.hu/cgi-bin/IBVS?5894" xr:uid="{00000000-0004-0000-0100-000006000000}"/>
    <hyperlink ref="P30" r:id="rId8" display="http://www.bav-astro.de/sfs/BAVM_link.php?BAVMnr=209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2023-08-21T07:28:19Z</dcterms:modified>
</cp:coreProperties>
</file>