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311A877-9627-48C4-B70D-D8A1CEF1C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Q51" i="1"/>
  <c r="B51" i="1"/>
  <c r="E49" i="1"/>
  <c r="F49" i="1"/>
  <c r="G49" i="1"/>
  <c r="Q49" i="1"/>
  <c r="E50" i="1"/>
  <c r="F50" i="1"/>
  <c r="G50" i="1"/>
  <c r="Q50" i="1"/>
  <c r="E35" i="1"/>
  <c r="F35" i="1"/>
  <c r="G35" i="1"/>
  <c r="Q35" i="1"/>
  <c r="E33" i="1"/>
  <c r="F33" i="1"/>
  <c r="G33" i="1"/>
  <c r="Q33" i="1"/>
  <c r="E34" i="1"/>
  <c r="F34" i="1"/>
  <c r="G34" i="1"/>
  <c r="Q34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E41" i="1"/>
  <c r="F41" i="1"/>
  <c r="G41" i="1"/>
  <c r="Q41" i="1"/>
  <c r="E42" i="1"/>
  <c r="F42" i="1"/>
  <c r="G42" i="1"/>
  <c r="Q42" i="1"/>
  <c r="E43" i="1"/>
  <c r="F43" i="1"/>
  <c r="G43" i="1"/>
  <c r="Q43" i="1"/>
  <c r="E44" i="1"/>
  <c r="F44" i="1"/>
  <c r="G44" i="1"/>
  <c r="Q44" i="1"/>
  <c r="E45" i="1"/>
  <c r="F45" i="1"/>
  <c r="G45" i="1"/>
  <c r="Q45" i="1"/>
  <c r="E46" i="1"/>
  <c r="F46" i="1"/>
  <c r="G46" i="1"/>
  <c r="Q46" i="1"/>
  <c r="E47" i="1"/>
  <c r="F47" i="1"/>
  <c r="G47" i="1"/>
  <c r="Q47" i="1"/>
  <c r="E48" i="1"/>
  <c r="F48" i="1"/>
  <c r="G48" i="1"/>
  <c r="Q48" i="1"/>
  <c r="E31" i="1"/>
  <c r="F31" i="1"/>
  <c r="G31" i="1"/>
  <c r="E32" i="1"/>
  <c r="F32" i="1"/>
  <c r="G32" i="1"/>
  <c r="E30" i="1"/>
  <c r="F30" i="1"/>
  <c r="G30" i="1"/>
  <c r="C13" i="1"/>
  <c r="Q31" i="1"/>
  <c r="Q32" i="1"/>
  <c r="Q30" i="1"/>
  <c r="F26" i="1"/>
  <c r="G26" i="1"/>
  <c r="I26" i="1"/>
  <c r="C14" i="1"/>
  <c r="Q22" i="1"/>
  <c r="Q23" i="1"/>
  <c r="Q24" i="1"/>
  <c r="Q25" i="1"/>
  <c r="Q26" i="1"/>
  <c r="Q27" i="1"/>
  <c r="Q28" i="1"/>
  <c r="Q29" i="1"/>
  <c r="E29" i="1"/>
  <c r="F29" i="1"/>
  <c r="G29" i="1"/>
  <c r="E28" i="1"/>
  <c r="F28" i="1"/>
  <c r="G28" i="1"/>
  <c r="R28" i="1"/>
  <c r="E27" i="1"/>
  <c r="F27" i="1"/>
  <c r="G27" i="1"/>
  <c r="E26" i="1"/>
  <c r="E25" i="1"/>
  <c r="F25" i="1"/>
  <c r="G25" i="1"/>
  <c r="E24" i="1"/>
  <c r="F24" i="1"/>
  <c r="G24" i="1"/>
  <c r="E23" i="1"/>
  <c r="F23" i="1"/>
  <c r="G23" i="1"/>
  <c r="E22" i="1"/>
  <c r="F22" i="1"/>
  <c r="G22" i="1"/>
  <c r="E21" i="1"/>
  <c r="F21" i="1"/>
  <c r="G21" i="1"/>
  <c r="D8" i="1"/>
  <c r="F12" i="1"/>
  <c r="D14" i="1"/>
  <c r="D13" i="1"/>
  <c r="C17" i="1"/>
  <c r="Q21" i="1"/>
  <c r="I28" i="1"/>
  <c r="R23" i="1"/>
  <c r="I23" i="1"/>
  <c r="S25" i="1"/>
  <c r="I25" i="1"/>
  <c r="I30" i="1"/>
  <c r="S30" i="1"/>
  <c r="R24" i="1"/>
  <c r="I24" i="1"/>
  <c r="I27" i="1"/>
  <c r="S27" i="1"/>
  <c r="R29" i="1"/>
  <c r="I29" i="1"/>
  <c r="I31" i="1"/>
  <c r="S31" i="1"/>
  <c r="R22" i="1"/>
  <c r="I22" i="1"/>
  <c r="S32" i="1"/>
  <c r="I32" i="1"/>
  <c r="R21" i="1"/>
  <c r="H21" i="1"/>
  <c r="S26" i="1"/>
  <c r="S50" i="1"/>
  <c r="J50" i="1"/>
  <c r="J49" i="1"/>
  <c r="R49" i="1"/>
  <c r="J40" i="1"/>
  <c r="S40" i="1"/>
  <c r="J39" i="1"/>
  <c r="R39" i="1"/>
  <c r="J36" i="1"/>
  <c r="S36" i="1"/>
  <c r="J47" i="1"/>
  <c r="R47" i="1"/>
  <c r="J43" i="1"/>
  <c r="R43" i="1"/>
  <c r="J34" i="1"/>
  <c r="S34" i="1"/>
  <c r="J44" i="1"/>
  <c r="S44" i="1"/>
  <c r="J42" i="1"/>
  <c r="S42" i="1"/>
  <c r="J38" i="1"/>
  <c r="S38" i="1"/>
  <c r="J48" i="1"/>
  <c r="S48" i="1"/>
  <c r="J46" i="1"/>
  <c r="S46" i="1"/>
  <c r="J33" i="1"/>
  <c r="R33" i="1"/>
  <c r="J45" i="1"/>
  <c r="R45" i="1"/>
  <c r="J41" i="1"/>
  <c r="R41" i="1"/>
  <c r="J37" i="1"/>
  <c r="R37" i="1"/>
  <c r="J35" i="1"/>
  <c r="R35" i="1"/>
  <c r="R19" i="1"/>
  <c r="E18" i="1" s="1"/>
  <c r="C11" i="1"/>
  <c r="J51" i="1" l="1"/>
  <c r="S51" i="1"/>
  <c r="F13" i="1"/>
  <c r="C12" i="1"/>
  <c r="D12" i="1"/>
  <c r="D11" i="1"/>
  <c r="O45" i="1" l="1"/>
  <c r="O40" i="1"/>
  <c r="O41" i="1"/>
  <c r="O27" i="1"/>
  <c r="O38" i="1"/>
  <c r="O37" i="1"/>
  <c r="O39" i="1"/>
  <c r="O30" i="1"/>
  <c r="C15" i="1"/>
  <c r="C18" i="1" s="1"/>
  <c r="O51" i="1"/>
  <c r="O22" i="1"/>
  <c r="O21" i="1"/>
  <c r="O50" i="1"/>
  <c r="O36" i="1"/>
  <c r="O24" i="1"/>
  <c r="O25" i="1"/>
  <c r="C16" i="1"/>
  <c r="D18" i="1" s="1"/>
  <c r="O28" i="1"/>
  <c r="O44" i="1"/>
  <c r="O35" i="1"/>
  <c r="O49" i="1"/>
  <c r="O42" i="1"/>
  <c r="O48" i="1"/>
  <c r="O47" i="1"/>
  <c r="O23" i="1"/>
  <c r="O26" i="1"/>
  <c r="O29" i="1"/>
  <c r="O32" i="1"/>
  <c r="O46" i="1"/>
  <c r="O43" i="1"/>
  <c r="O33" i="1"/>
  <c r="O34" i="1"/>
  <c r="O31" i="1"/>
  <c r="D16" i="1"/>
  <c r="D19" i="1" s="1"/>
  <c r="P51" i="1"/>
  <c r="P32" i="1"/>
  <c r="P29" i="1"/>
  <c r="P24" i="1"/>
  <c r="P37" i="1"/>
  <c r="P27" i="1"/>
  <c r="P45" i="1"/>
  <c r="P43" i="1"/>
  <c r="D15" i="1"/>
  <c r="C19" i="1" s="1"/>
  <c r="P33" i="1"/>
  <c r="P25" i="1"/>
  <c r="P23" i="1"/>
  <c r="P39" i="1"/>
  <c r="P38" i="1"/>
  <c r="P42" i="1"/>
  <c r="P48" i="1"/>
  <c r="P22" i="1"/>
  <c r="P41" i="1"/>
  <c r="P36" i="1"/>
  <c r="P21" i="1"/>
  <c r="P30" i="1"/>
  <c r="P26" i="1"/>
  <c r="P28" i="1"/>
  <c r="P50" i="1"/>
  <c r="P40" i="1"/>
  <c r="P49" i="1"/>
  <c r="P31" i="1"/>
  <c r="P44" i="1"/>
  <c r="P35" i="1"/>
  <c r="P46" i="1"/>
  <c r="P47" i="1"/>
  <c r="P34" i="1"/>
  <c r="S19" i="1"/>
  <c r="E19" i="1" s="1"/>
  <c r="F14" i="1" l="1"/>
  <c r="F15" i="1" s="1"/>
</calcChain>
</file>

<file path=xl/sharedStrings.xml><?xml version="1.0" encoding="utf-8"?>
<sst xmlns="http://schemas.openxmlformats.org/spreadsheetml/2006/main" count="123" uniqueCount="54">
  <si>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</si>
  <si>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</si>
  <si>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</si>
  <si>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</si>
  <si>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</si>
  <si>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</si>
  <si>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</si>
  <si>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</si>
  <si>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</si>
  <si>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</si>
  <si>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</si>
  <si>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</si>
  <si>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</si>
  <si>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</si>
  <si>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</si>
  <si>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</si>
  <si>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</si>
  <si>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</si>
  <si>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</si>
  <si>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</si>
  <si>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</si>
  <si>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</si>
  <si>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</si>
  <si>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</si>
  <si>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</si>
  <si>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</si>
  <si>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</si>
  <si>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</si>
  <si>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</si>
  <si>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</si>
  <si>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</si>
  <si>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</si>
  <si>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</si>
  <si>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</si>
  <si>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</si>
  <si>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</si>
  <si>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</si>
  <si>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</si>
  <si>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</si>
  <si>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</si>
  <si>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EW</t>
  </si>
  <si>
    <t>Constell:</t>
  </si>
  <si>
    <t>Hyi</t>
  </si>
  <si>
    <t>not avail.</t>
  </si>
  <si>
    <t>VSX</t>
  </si>
  <si>
    <t>OEJV 0177</t>
  </si>
  <si>
    <t>OEJV</t>
  </si>
  <si>
    <t>OEJV 0182</t>
  </si>
  <si>
    <t>II</t>
  </si>
  <si>
    <t>I</t>
  </si>
  <si>
    <t>TESS/PNC/RAA</t>
  </si>
  <si>
    <t>GSC 9151-0041 / NSV 1000 Hyi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</si>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</sst>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4" fillId="0" borderId="1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0" xfId="0">
      <alignment vertical="top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/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 applyProtection="1">
      <alignment horizontal="center"/>
      <protection locked="0"/>
    </xf>
    <xf numFmtId="165" fontId="1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1" fillId="0" borderId="0" xfId="0" applyNumberFormat="1" applyFont="1" applyAlignment="1">
      <alignment horizontal="left"/>
    </xf>
    <xf numFmtId="165" fontId="12" fillId="0" borderId="0" xfId="7" applyNumberFormat="1" applyFont="1" applyAlignment="1">
      <alignment horizontal="left" vertical="center"/>
    </xf>
    <xf numFmtId="165" fontId="0" fillId="0" borderId="0" xfId="0" applyNumberFormat="1" applyAlignment="1"/>
    <xf numFmtId="166" fontId="0" fillId="0" borderId="0" xfId="0" applyNumberFormat="1" applyAlignment="1">
      <alignment horizontal="left"/>
    </xf>
    <xf numFmtId="166" fontId="11" fillId="0" borderId="0" xfId="0" applyNumberFormat="1" applyFont="1" applyAlignment="1">
      <alignment horizontal="left"/>
    </xf>
    <xf numFmtId="166" fontId="12" fillId="0" borderId="0" xfId="7" applyNumberFormat="1" applyFont="1" applyAlignment="1">
      <alignment horizontal="left" vertical="center"/>
    </xf>
    <xf numFmtId="166" fontId="16" fillId="0" borderId="0" xfId="0" applyNumberFormat="1" applyFont="1" applyAlignment="1">
      <alignment horizontal="left"/>
    </xf>
    <xf numFmtId="166" fontId="0" fillId="0" borderId="0" xfId="0" applyNumberFormat="1" applyAlignment="1"/>
    <xf numFmtId="0" fontId="5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1000 Hyi - O-C Diagr.</a:t>
            </a:r>
          </a:p>
        </c:rich>
      </c:tx>
      <c:layout>
        <c:manualLayout>
          <c:xMode val="edge"/>
          <c:yMode val="edge"/>
          <c:x val="0.32903225806451614"/>
          <c:y val="3.3434558997882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0645161290321"/>
          <c:y val="0.1458966565349544"/>
          <c:w val="0.8338709677419354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7.9199999999999995E-4</c:v>
                  </c:pt>
                  <c:pt idx="13">
                    <c:v>1.407E-3</c:v>
                  </c:pt>
                  <c:pt idx="14">
                    <c:v>2.1099999999999999E-3</c:v>
                  </c:pt>
                  <c:pt idx="15">
                    <c:v>7.18E-4</c:v>
                  </c:pt>
                  <c:pt idx="16">
                    <c:v>2.173E-3</c:v>
                  </c:pt>
                  <c:pt idx="17">
                    <c:v>8.8999999999999995E-4</c:v>
                  </c:pt>
                  <c:pt idx="18">
                    <c:v>2.1700000000000001E-3</c:v>
                  </c:pt>
                  <c:pt idx="19">
                    <c:v>1.2489999999999999E-3</c:v>
                  </c:pt>
                  <c:pt idx="20">
                    <c:v>3.1259999999999999E-3</c:v>
                  </c:pt>
                  <c:pt idx="21">
                    <c:v>9.6100000000000005E-4</c:v>
                  </c:pt>
                  <c:pt idx="22">
                    <c:v>2.0929999999999998E-3</c:v>
                  </c:pt>
                  <c:pt idx="23">
                    <c:v>1.1299999999999999E-3</c:v>
                  </c:pt>
                  <c:pt idx="24">
                    <c:v>2.5439999999999998E-3</c:v>
                  </c:pt>
                  <c:pt idx="25">
                    <c:v>8.9999999999999998E-4</c:v>
                  </c:pt>
                  <c:pt idx="26">
                    <c:v>3.2560000000000002E-3</c:v>
                  </c:pt>
                  <c:pt idx="27">
                    <c:v>3.2669999999999999E-3</c:v>
                  </c:pt>
                  <c:pt idx="28">
                    <c:v>1.9109999999999999E-3</c:v>
                  </c:pt>
                  <c:pt idx="29">
                    <c:v>1.1900000000000001E-3</c:v>
                  </c:pt>
                  <c:pt idx="30">
                    <c:v>2.1099999999999999E-3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7.9199999999999995E-4</c:v>
                  </c:pt>
                  <c:pt idx="13">
                    <c:v>1.407E-3</c:v>
                  </c:pt>
                  <c:pt idx="14">
                    <c:v>2.1099999999999999E-3</c:v>
                  </c:pt>
                  <c:pt idx="15">
                    <c:v>7.18E-4</c:v>
                  </c:pt>
                  <c:pt idx="16">
                    <c:v>2.173E-3</c:v>
                  </c:pt>
                  <c:pt idx="17">
                    <c:v>8.8999999999999995E-4</c:v>
                  </c:pt>
                  <c:pt idx="18">
                    <c:v>2.1700000000000001E-3</c:v>
                  </c:pt>
                  <c:pt idx="19">
                    <c:v>1.2489999999999999E-3</c:v>
                  </c:pt>
                  <c:pt idx="20">
                    <c:v>3.1259999999999999E-3</c:v>
                  </c:pt>
                  <c:pt idx="21">
                    <c:v>9.6100000000000005E-4</c:v>
                  </c:pt>
                  <c:pt idx="22">
                    <c:v>2.0929999999999998E-3</c:v>
                  </c:pt>
                  <c:pt idx="23">
                    <c:v>1.1299999999999999E-3</c:v>
                  </c:pt>
                  <c:pt idx="24">
                    <c:v>2.5439999999999998E-3</c:v>
                  </c:pt>
                  <c:pt idx="25">
                    <c:v>8.9999999999999998E-4</c:v>
                  </c:pt>
                  <c:pt idx="26">
                    <c:v>3.2560000000000002E-3</c:v>
                  </c:pt>
                  <c:pt idx="27">
                    <c:v>3.2669999999999999E-3</c:v>
                  </c:pt>
                  <c:pt idx="28">
                    <c:v>1.9109999999999999E-3</c:v>
                  </c:pt>
                  <c:pt idx="29">
                    <c:v>1.1900000000000001E-3</c:v>
                  </c:pt>
                  <c:pt idx="30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3-41E2-8FB5-A7D16DC886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-1.3719999999157153</c:v>
                </c:pt>
                <c:pt idx="2">
                  <c:v>-1.2030000001541339</c:v>
                </c:pt>
                <c:pt idx="3">
                  <c:v>-1.7089999998206622</c:v>
                </c:pt>
                <c:pt idx="4">
                  <c:v>1.3200000001525041</c:v>
                </c:pt>
                <c:pt idx="5">
                  <c:v>0.97999999990133801</c:v>
                </c:pt>
                <c:pt idx="6">
                  <c:v>1.150999999990745</c:v>
                </c:pt>
                <c:pt idx="7">
                  <c:v>-1.0370000002149027</c:v>
                </c:pt>
                <c:pt idx="8">
                  <c:v>-1.2049999998562271</c:v>
                </c:pt>
                <c:pt idx="9">
                  <c:v>0.80949999999575084</c:v>
                </c:pt>
                <c:pt idx="10">
                  <c:v>-1.547100000003411</c:v>
                </c:pt>
                <c:pt idx="11">
                  <c:v>-1.3807999999989988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3-41E2-8FB5-A7D16DC886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12">
                  <c:v>-0.71837664994382067</c:v>
                </c:pt>
                <c:pt idx="13">
                  <c:v>-0.54920665121608181</c:v>
                </c:pt>
                <c:pt idx="14">
                  <c:v>0.62881336714781355</c:v>
                </c:pt>
                <c:pt idx="15">
                  <c:v>0.79665336599282455</c:v>
                </c:pt>
                <c:pt idx="16">
                  <c:v>1.30155354681483</c:v>
                </c:pt>
                <c:pt idx="17">
                  <c:v>1.4702835426578531</c:v>
                </c:pt>
                <c:pt idx="18">
                  <c:v>0.6282636288087815</c:v>
                </c:pt>
                <c:pt idx="19">
                  <c:v>0.79678363515995443</c:v>
                </c:pt>
                <c:pt idx="20">
                  <c:v>-1.7280662848206703</c:v>
                </c:pt>
                <c:pt idx="21">
                  <c:v>-1.5599362888897303</c:v>
                </c:pt>
                <c:pt idx="22">
                  <c:v>-1.7280661371187307</c:v>
                </c:pt>
                <c:pt idx="23">
                  <c:v>-1.5590661261812784</c:v>
                </c:pt>
                <c:pt idx="24">
                  <c:v>-1.3914460075975512</c:v>
                </c:pt>
                <c:pt idx="25">
                  <c:v>-1.2226960055486416</c:v>
                </c:pt>
                <c:pt idx="26">
                  <c:v>1.3011541208543349</c:v>
                </c:pt>
                <c:pt idx="27">
                  <c:v>1.4704641243733931</c:v>
                </c:pt>
                <c:pt idx="28">
                  <c:v>-1.7283156868215883</c:v>
                </c:pt>
                <c:pt idx="29">
                  <c:v>-1.558945680517354</c:v>
                </c:pt>
                <c:pt idx="30">
                  <c:v>0.62881336714781355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3-41E2-8FB5-A7D16DC886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3-41E2-8FB5-A7D16DC886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3-41E2-8FB5-A7D16DC88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3-41E2-8FB5-A7D16DC88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3-41E2-8FB5-A7D16DC886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-3.7836563108112107</c:v>
                </c:pt>
                <c:pt idx="1">
                  <c:v>-1.375544703689469</c:v>
                </c:pt>
                <c:pt idx="2">
                  <c:v>-1.375544703689469</c:v>
                </c:pt>
                <c:pt idx="3">
                  <c:v>-1.3603034909861669</c:v>
                </c:pt>
                <c:pt idx="4">
                  <c:v>-1.3583983393982542</c:v>
                </c:pt>
                <c:pt idx="5">
                  <c:v>-1.1983656060135814</c:v>
                </c:pt>
                <c:pt idx="6">
                  <c:v>-1.1983656060135814</c:v>
                </c:pt>
                <c:pt idx="7">
                  <c:v>-1.1964604544256687</c:v>
                </c:pt>
                <c:pt idx="8">
                  <c:v>-1.1888398480740174</c:v>
                </c:pt>
                <c:pt idx="9">
                  <c:v>-1.0383328726289087</c:v>
                </c:pt>
                <c:pt idx="10">
                  <c:v>-1.026901963101432</c:v>
                </c:pt>
                <c:pt idx="11">
                  <c:v>-1.026901963101432</c:v>
                </c:pt>
                <c:pt idx="12">
                  <c:v>-0.40201224226604371</c:v>
                </c:pt>
                <c:pt idx="13">
                  <c:v>-0.40201224226604371</c:v>
                </c:pt>
                <c:pt idx="14">
                  <c:v>-0.39820193909021784</c:v>
                </c:pt>
                <c:pt idx="15">
                  <c:v>-0.39820193909021784</c:v>
                </c:pt>
                <c:pt idx="16">
                  <c:v>-0.3924864843264797</c:v>
                </c:pt>
                <c:pt idx="17">
                  <c:v>-0.3924864843264797</c:v>
                </c:pt>
                <c:pt idx="18">
                  <c:v>-0.39058133273856699</c:v>
                </c:pt>
                <c:pt idx="19">
                  <c:v>-0.39058133273856699</c:v>
                </c:pt>
                <c:pt idx="20">
                  <c:v>-0.38486587797482841</c:v>
                </c:pt>
                <c:pt idx="21">
                  <c:v>-0.38486587797482841</c:v>
                </c:pt>
                <c:pt idx="22">
                  <c:v>-0.37915042321109027</c:v>
                </c:pt>
                <c:pt idx="23">
                  <c:v>-0.37915042321109027</c:v>
                </c:pt>
                <c:pt idx="24">
                  <c:v>-0.37724527162317756</c:v>
                </c:pt>
                <c:pt idx="25">
                  <c:v>-0.37724527162317756</c:v>
                </c:pt>
                <c:pt idx="26">
                  <c:v>-0.37343496844735213</c:v>
                </c:pt>
                <c:pt idx="27">
                  <c:v>-0.37343496844735213</c:v>
                </c:pt>
                <c:pt idx="28">
                  <c:v>-0.36581436209570084</c:v>
                </c:pt>
                <c:pt idx="29">
                  <c:v>-0.36581436209570084</c:v>
                </c:pt>
                <c:pt idx="30">
                  <c:v>-0.39820193909021784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3-41E2-8FB5-A7D16DC8867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2.3933829593231772</c:v>
                </c:pt>
                <c:pt idx="1">
                  <c:v>0.54494279860366457</c:v>
                </c:pt>
                <c:pt idx="2">
                  <c:v>0.54494279860366457</c:v>
                </c:pt>
                <c:pt idx="3">
                  <c:v>0.53324381024468037</c:v>
                </c:pt>
                <c:pt idx="4">
                  <c:v>0.53178143669980726</c:v>
                </c:pt>
                <c:pt idx="5">
                  <c:v>0.40894205893047242</c:v>
                </c:pt>
                <c:pt idx="6">
                  <c:v>0.40894205893047242</c:v>
                </c:pt>
                <c:pt idx="7">
                  <c:v>0.40747968538559953</c:v>
                </c:pt>
                <c:pt idx="8">
                  <c:v>0.40163019120610732</c:v>
                </c:pt>
                <c:pt idx="9">
                  <c:v>0.2861026811611378</c:v>
                </c:pt>
                <c:pt idx="10">
                  <c:v>0.27732843989189959</c:v>
                </c:pt>
                <c:pt idx="11">
                  <c:v>0.27732843989189959</c:v>
                </c:pt>
                <c:pt idx="12">
                  <c:v>-0.20233008282645493</c:v>
                </c:pt>
                <c:pt idx="13">
                  <c:v>-0.20233008282645493</c:v>
                </c:pt>
                <c:pt idx="14">
                  <c:v>-0.20525482991620114</c:v>
                </c:pt>
                <c:pt idx="15">
                  <c:v>-0.20525482991620114</c:v>
                </c:pt>
                <c:pt idx="16">
                  <c:v>-0.20964195055082024</c:v>
                </c:pt>
                <c:pt idx="17">
                  <c:v>-0.20964195055082024</c:v>
                </c:pt>
                <c:pt idx="18">
                  <c:v>-0.21110432409569313</c:v>
                </c:pt>
                <c:pt idx="19">
                  <c:v>-0.21110432409569313</c:v>
                </c:pt>
                <c:pt idx="20">
                  <c:v>-0.21549144473031223</c:v>
                </c:pt>
                <c:pt idx="21">
                  <c:v>-0.21549144473031223</c:v>
                </c:pt>
                <c:pt idx="22">
                  <c:v>-0.21987856536493133</c:v>
                </c:pt>
                <c:pt idx="23">
                  <c:v>-0.21987856536493133</c:v>
                </c:pt>
                <c:pt idx="24">
                  <c:v>-0.22134093890980422</c:v>
                </c:pt>
                <c:pt idx="25">
                  <c:v>-0.22134093890980422</c:v>
                </c:pt>
                <c:pt idx="26">
                  <c:v>-0.22426568599955043</c:v>
                </c:pt>
                <c:pt idx="27">
                  <c:v>-0.22426568599955043</c:v>
                </c:pt>
                <c:pt idx="28">
                  <c:v>-0.23011518017904242</c:v>
                </c:pt>
                <c:pt idx="29">
                  <c:v>-0.23011518017904242</c:v>
                </c:pt>
                <c:pt idx="30">
                  <c:v>-0.20525482991620114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F3-41E2-8FB5-A7D16DC8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19520"/>
        <c:axId val="1"/>
      </c:scatterChart>
      <c:valAx>
        <c:axId val="96551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6508123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51659430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1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41935483870967"/>
          <c:y val="0.92097268215304862"/>
          <c:w val="0.82903225806451608"/>
          <c:h val="6.07903451320921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9151-0041 - Sec. O-C Diagr.</a:t>
            </a:r>
          </a:p>
        </c:rich>
      </c:tx>
      <c:layout>
        <c:manualLayout>
          <c:xMode val="edge"/>
          <c:yMode val="edge"/>
          <c:x val="0.24489817344260537"/>
          <c:y val="3.3434558997882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9810357352476"/>
          <c:y val="0.1458966565349544"/>
          <c:w val="0.8040824339150529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4">
                  <c:v>1.3200000001525041</c:v>
                </c:pt>
                <c:pt idx="5">
                  <c:v>0.97999999990133801</c:v>
                </c:pt>
                <c:pt idx="6">
                  <c:v>1.150999999990745</c:v>
                </c:pt>
                <c:pt idx="9">
                  <c:v>0.80949999999575084</c:v>
                </c:pt>
                <c:pt idx="10">
                  <c:v>-1.547100000003411</c:v>
                </c:pt>
                <c:pt idx="11">
                  <c:v>-1.3807999999989988</c:v>
                </c:pt>
                <c:pt idx="13">
                  <c:v>-0.54920665121608181</c:v>
                </c:pt>
                <c:pt idx="15">
                  <c:v>0.79665336599282455</c:v>
                </c:pt>
                <c:pt idx="17">
                  <c:v>1.4702835426578531</c:v>
                </c:pt>
                <c:pt idx="19">
                  <c:v>0.79678363515995443</c:v>
                </c:pt>
                <c:pt idx="21">
                  <c:v>-1.5599362888897303</c:v>
                </c:pt>
                <c:pt idx="23">
                  <c:v>-1.5590661261812784</c:v>
                </c:pt>
                <c:pt idx="25">
                  <c:v>-1.2226960055486416</c:v>
                </c:pt>
                <c:pt idx="27">
                  <c:v>1.4704641243733931</c:v>
                </c:pt>
                <c:pt idx="29">
                  <c:v>-1.558945680517354</c:v>
                </c:pt>
                <c:pt idx="30">
                  <c:v>0.62881336714781355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E-4A19-A9C1-8E33F2A9FFA5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2.3933829593231772</c:v>
                </c:pt>
                <c:pt idx="1">
                  <c:v>0.54494279860366457</c:v>
                </c:pt>
                <c:pt idx="2">
                  <c:v>0.54494279860366457</c:v>
                </c:pt>
                <c:pt idx="3">
                  <c:v>0.53324381024468037</c:v>
                </c:pt>
                <c:pt idx="4">
                  <c:v>0.53178143669980726</c:v>
                </c:pt>
                <c:pt idx="5">
                  <c:v>0.40894205893047242</c:v>
                </c:pt>
                <c:pt idx="6">
                  <c:v>0.40894205893047242</c:v>
                </c:pt>
                <c:pt idx="7">
                  <c:v>0.40747968538559953</c:v>
                </c:pt>
                <c:pt idx="8">
                  <c:v>0.40163019120610732</c:v>
                </c:pt>
                <c:pt idx="9">
                  <c:v>0.2861026811611378</c:v>
                </c:pt>
                <c:pt idx="10">
                  <c:v>0.27732843989189959</c:v>
                </c:pt>
                <c:pt idx="11">
                  <c:v>0.27732843989189959</c:v>
                </c:pt>
                <c:pt idx="12">
                  <c:v>-0.20233008282645493</c:v>
                </c:pt>
                <c:pt idx="13">
                  <c:v>-0.20233008282645493</c:v>
                </c:pt>
                <c:pt idx="14">
                  <c:v>-0.20525482991620114</c:v>
                </c:pt>
                <c:pt idx="15">
                  <c:v>-0.20525482991620114</c:v>
                </c:pt>
                <c:pt idx="16">
                  <c:v>-0.20964195055082024</c:v>
                </c:pt>
                <c:pt idx="17">
                  <c:v>-0.20964195055082024</c:v>
                </c:pt>
                <c:pt idx="18">
                  <c:v>-0.21110432409569313</c:v>
                </c:pt>
                <c:pt idx="19">
                  <c:v>-0.21110432409569313</c:v>
                </c:pt>
                <c:pt idx="20">
                  <c:v>-0.21549144473031223</c:v>
                </c:pt>
                <c:pt idx="21">
                  <c:v>-0.21549144473031223</c:v>
                </c:pt>
                <c:pt idx="22">
                  <c:v>-0.21987856536493133</c:v>
                </c:pt>
                <c:pt idx="23">
                  <c:v>-0.21987856536493133</c:v>
                </c:pt>
                <c:pt idx="24">
                  <c:v>-0.22134093890980422</c:v>
                </c:pt>
                <c:pt idx="25">
                  <c:v>-0.22134093890980422</c:v>
                </c:pt>
                <c:pt idx="26">
                  <c:v>-0.22426568599955043</c:v>
                </c:pt>
                <c:pt idx="27">
                  <c:v>-0.22426568599955043</c:v>
                </c:pt>
                <c:pt idx="28">
                  <c:v>-0.23011518017904242</c:v>
                </c:pt>
                <c:pt idx="29">
                  <c:v>-0.23011518017904242</c:v>
                </c:pt>
                <c:pt idx="30">
                  <c:v>-0.20525482991620114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2E-4A19-A9C1-8E33F2A9F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17720"/>
        <c:axId val="1"/>
      </c:scatterChart>
      <c:valAx>
        <c:axId val="96551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6777545663937"/>
              <c:y val="0.8389056508123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51659430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1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163308157908832"/>
          <c:y val="0.92097268215304862"/>
          <c:w val="0.33061267341582296"/>
          <c:h val="6.07903451320921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1000 Hyi / GSC 9151-0041 - Prim. O-C Diagr.</a:t>
            </a:r>
          </a:p>
        </c:rich>
      </c:tx>
      <c:layout>
        <c:manualLayout>
          <c:xMode val="edge"/>
          <c:yMode val="edge"/>
          <c:x val="0.21786544873159047"/>
          <c:y val="3.3536745406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5128907395996"/>
          <c:y val="0.14634168126798494"/>
          <c:w val="0.8045746213278623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-1.3719999999157153</c:v>
                </c:pt>
                <c:pt idx="2">
                  <c:v>-1.2030000001541339</c:v>
                </c:pt>
                <c:pt idx="3">
                  <c:v>-1.7089999998206622</c:v>
                </c:pt>
                <c:pt idx="7">
                  <c:v>-1.0370000002149027</c:v>
                </c:pt>
                <c:pt idx="8">
                  <c:v>-1.2049999998562271</c:v>
                </c:pt>
                <c:pt idx="12">
                  <c:v>-0.71837664994382067</c:v>
                </c:pt>
                <c:pt idx="14">
                  <c:v>0.62881336714781355</c:v>
                </c:pt>
                <c:pt idx="16">
                  <c:v>1.30155354681483</c:v>
                </c:pt>
                <c:pt idx="18">
                  <c:v>0.6282636288087815</c:v>
                </c:pt>
                <c:pt idx="20">
                  <c:v>-1.7280662848206703</c:v>
                </c:pt>
                <c:pt idx="22">
                  <c:v>-1.7280661371187307</c:v>
                </c:pt>
                <c:pt idx="24">
                  <c:v>-1.3914460075975512</c:v>
                </c:pt>
                <c:pt idx="26">
                  <c:v>1.3011541208543349</c:v>
                </c:pt>
                <c:pt idx="28">
                  <c:v>-1.7283156868215883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3-4B29-99D8-E93B5F9DCA28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632</c:v>
                </c:pt>
                <c:pt idx="2">
                  <c:v>632</c:v>
                </c:pt>
                <c:pt idx="3">
                  <c:v>636</c:v>
                </c:pt>
                <c:pt idx="4">
                  <c:v>636.5</c:v>
                </c:pt>
                <c:pt idx="5">
                  <c:v>678.5</c:v>
                </c:pt>
                <c:pt idx="6">
                  <c:v>678.5</c:v>
                </c:pt>
                <c:pt idx="7">
                  <c:v>679</c:v>
                </c:pt>
                <c:pt idx="8">
                  <c:v>681</c:v>
                </c:pt>
                <c:pt idx="9">
                  <c:v>720.5</c:v>
                </c:pt>
                <c:pt idx="10">
                  <c:v>723.5</c:v>
                </c:pt>
                <c:pt idx="11">
                  <c:v>723.5</c:v>
                </c:pt>
                <c:pt idx="12">
                  <c:v>887.5</c:v>
                </c:pt>
                <c:pt idx="13">
                  <c:v>887.5</c:v>
                </c:pt>
                <c:pt idx="14">
                  <c:v>888.5</c:v>
                </c:pt>
                <c:pt idx="15">
                  <c:v>888.5</c:v>
                </c:pt>
                <c:pt idx="16">
                  <c:v>890</c:v>
                </c:pt>
                <c:pt idx="17">
                  <c:v>890</c:v>
                </c:pt>
                <c:pt idx="18">
                  <c:v>890.5</c:v>
                </c:pt>
                <c:pt idx="19">
                  <c:v>890.5</c:v>
                </c:pt>
                <c:pt idx="20">
                  <c:v>892</c:v>
                </c:pt>
                <c:pt idx="21">
                  <c:v>892</c:v>
                </c:pt>
                <c:pt idx="22">
                  <c:v>893.5</c:v>
                </c:pt>
                <c:pt idx="23">
                  <c:v>893.5</c:v>
                </c:pt>
                <c:pt idx="24">
                  <c:v>894</c:v>
                </c:pt>
                <c:pt idx="25">
                  <c:v>894</c:v>
                </c:pt>
                <c:pt idx="26">
                  <c:v>895</c:v>
                </c:pt>
                <c:pt idx="27">
                  <c:v>895</c:v>
                </c:pt>
                <c:pt idx="28">
                  <c:v>897</c:v>
                </c:pt>
                <c:pt idx="29">
                  <c:v>897</c:v>
                </c:pt>
                <c:pt idx="30">
                  <c:v>888.5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-3.7836563108112107</c:v>
                </c:pt>
                <c:pt idx="1">
                  <c:v>-1.375544703689469</c:v>
                </c:pt>
                <c:pt idx="2">
                  <c:v>-1.375544703689469</c:v>
                </c:pt>
                <c:pt idx="3">
                  <c:v>-1.3603034909861669</c:v>
                </c:pt>
                <c:pt idx="4">
                  <c:v>-1.3583983393982542</c:v>
                </c:pt>
                <c:pt idx="5">
                  <c:v>-1.1983656060135814</c:v>
                </c:pt>
                <c:pt idx="6">
                  <c:v>-1.1983656060135814</c:v>
                </c:pt>
                <c:pt idx="7">
                  <c:v>-1.1964604544256687</c:v>
                </c:pt>
                <c:pt idx="8">
                  <c:v>-1.1888398480740174</c:v>
                </c:pt>
                <c:pt idx="9">
                  <c:v>-1.0383328726289087</c:v>
                </c:pt>
                <c:pt idx="10">
                  <c:v>-1.026901963101432</c:v>
                </c:pt>
                <c:pt idx="11">
                  <c:v>-1.026901963101432</c:v>
                </c:pt>
                <c:pt idx="12">
                  <c:v>-0.40201224226604371</c:v>
                </c:pt>
                <c:pt idx="13">
                  <c:v>-0.40201224226604371</c:v>
                </c:pt>
                <c:pt idx="14">
                  <c:v>-0.39820193909021784</c:v>
                </c:pt>
                <c:pt idx="15">
                  <c:v>-0.39820193909021784</c:v>
                </c:pt>
                <c:pt idx="16">
                  <c:v>-0.3924864843264797</c:v>
                </c:pt>
                <c:pt idx="17">
                  <c:v>-0.3924864843264797</c:v>
                </c:pt>
                <c:pt idx="18">
                  <c:v>-0.39058133273856699</c:v>
                </c:pt>
                <c:pt idx="19">
                  <c:v>-0.39058133273856699</c:v>
                </c:pt>
                <c:pt idx="20">
                  <c:v>-0.38486587797482841</c:v>
                </c:pt>
                <c:pt idx="21">
                  <c:v>-0.38486587797482841</c:v>
                </c:pt>
                <c:pt idx="22">
                  <c:v>-0.37915042321109027</c:v>
                </c:pt>
                <c:pt idx="23">
                  <c:v>-0.37915042321109027</c:v>
                </c:pt>
                <c:pt idx="24">
                  <c:v>-0.37724527162317756</c:v>
                </c:pt>
                <c:pt idx="25">
                  <c:v>-0.37724527162317756</c:v>
                </c:pt>
                <c:pt idx="26">
                  <c:v>-0.37343496844735213</c:v>
                </c:pt>
                <c:pt idx="27">
                  <c:v>-0.37343496844735213</c:v>
                </c:pt>
                <c:pt idx="28">
                  <c:v>-0.36581436209570084</c:v>
                </c:pt>
                <c:pt idx="29">
                  <c:v>-0.36581436209570084</c:v>
                </c:pt>
                <c:pt idx="30">
                  <c:v>-0.39820193909021784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3-4B29-99D8-E93B5F9D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20960"/>
        <c:axId val="1"/>
      </c:scatterChart>
      <c:valAx>
        <c:axId val="96552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295212838518"/>
              <c:y val="0.83841601049868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21522309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2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08983362526667"/>
          <c:y val="0.92073293963254588"/>
          <c:w val="0.30353452180223833"/>
          <c:h val="6.09757217847769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19050</xdr:rowOff>
    </xdr:from>
    <xdr:to>
      <xdr:col>19</xdr:col>
      <xdr:colOff>228600</xdr:colOff>
      <xdr:row>18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A6DD675-DACD-B0DF-F923-A8A235254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20</xdr:row>
      <xdr:rowOff>0</xdr:rowOff>
    </xdr:from>
    <xdr:to>
      <xdr:col>11</xdr:col>
      <xdr:colOff>600075</xdr:colOff>
      <xdr:row>40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1C2DFFD-93CF-AC48-4EFF-B5AB9F189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38100</xdr:rowOff>
    </xdr:from>
    <xdr:to>
      <xdr:col>12</xdr:col>
      <xdr:colOff>28575</xdr:colOff>
      <xdr:row>19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2F9FC11-6161-B8D2-AADA-6ADC104BD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038">
          <cell r="K3038">
            <v>0.35672802573231793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3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7" t="s">
        <v>51</v>
      </c>
    </row>
    <row r="2" spans="1:6" ht="12.95" customHeight="1" x14ac:dyDescent="0.2">
      <c r="A2" t="s">
        <v>16</v>
      </c>
      <c r="B2" t="s">
        <v>40</v>
      </c>
      <c r="C2" s="26" t="s">
        <v>41</v>
      </c>
      <c r="D2" s="8" t="s">
        <v>42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7" t="s">
        <v>43</v>
      </c>
      <c r="D4" s="28" t="s">
        <v>43</v>
      </c>
    </row>
    <row r="5" spans="1:6" ht="12.95" customHeight="1" thickTop="1" x14ac:dyDescent="0.2">
      <c r="A5" s="19" t="s">
        <v>32</v>
      </c>
      <c r="B5" s="13"/>
      <c r="C5" s="20">
        <v>-9.5</v>
      </c>
      <c r="D5" s="13" t="s">
        <v>33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9">
        <v>51869.122000000003</v>
      </c>
      <c r="D7" s="29" t="s">
        <v>44</v>
      </c>
    </row>
    <row r="8" spans="1:6" ht="12.95" customHeight="1" x14ac:dyDescent="0.2">
      <c r="A8" t="s">
        <v>3</v>
      </c>
      <c r="C8" s="9">
        <v>8.0779999999999994</v>
      </c>
      <c r="D8" s="29" t="str">
        <f>D7</f>
        <v>VSX</v>
      </c>
    </row>
    <row r="9" spans="1:6" ht="12.95" customHeight="1" x14ac:dyDescent="0.2">
      <c r="A9" s="11" t="s">
        <v>29</v>
      </c>
      <c r="B9" s="11"/>
      <c r="C9" s="30">
        <v>22</v>
      </c>
      <c r="D9" s="30">
        <v>21</v>
      </c>
    </row>
    <row r="10" spans="1:6" ht="12.95" customHeight="1" thickBot="1" x14ac:dyDescent="0.25">
      <c r="A10" s="13"/>
      <c r="B10" s="13"/>
      <c r="C10" s="4" t="s">
        <v>18</v>
      </c>
      <c r="D10" s="4" t="s">
        <v>19</v>
      </c>
    </row>
    <row r="11" spans="1:6" ht="12.95" customHeight="1" x14ac:dyDescent="0.2">
      <c r="A11" s="13" t="s">
        <v>13</v>
      </c>
      <c r="B11" s="13"/>
      <c r="C11" s="14">
        <f ca="1">INTERCEPT(INDIRECT(C14):R$935,INDIRECT(C13):$F$935)</f>
        <v>-3.7836563108112107</v>
      </c>
      <c r="D11" s="14">
        <f ca="1">INTERCEPT(INDIRECT(D14):S$935,INDIRECT(D13):$F$935)</f>
        <v>2.3933829593231772</v>
      </c>
      <c r="E11" s="11" t="s">
        <v>35</v>
      </c>
      <c r="F11">
        <v>1</v>
      </c>
    </row>
    <row r="12" spans="1:6" ht="12.95" customHeight="1" x14ac:dyDescent="0.2">
      <c r="A12" s="13" t="s">
        <v>14</v>
      </c>
      <c r="B12" s="13"/>
      <c r="C12" s="14">
        <f ca="1">SLOPE(INDIRECT(C14):R$935,INDIRECT(C13):$F$935)</f>
        <v>3.8103031758255405E-3</v>
      </c>
      <c r="D12" s="14">
        <f ca="1">SLOPE(INDIRECT(D14):S$935,INDIRECT(D13):$F$935)</f>
        <v>-2.9247470897460644E-3</v>
      </c>
      <c r="E12" s="11" t="s">
        <v>36</v>
      </c>
      <c r="F12" s="21">
        <f ca="1">NOW()+15018.5+$C$5/24</f>
        <v>60325.752137731477</v>
      </c>
    </row>
    <row r="13" spans="1:6" ht="12.95" customHeight="1" x14ac:dyDescent="0.2">
      <c r="A13" s="11" t="s">
        <v>30</v>
      </c>
      <c r="B13" s="11"/>
      <c r="C13" s="12" t="str">
        <f>"F"&amp;C9</f>
        <v>F22</v>
      </c>
      <c r="D13" s="12" t="str">
        <f>"F"&amp;D9</f>
        <v>F21</v>
      </c>
      <c r="E13" s="11" t="s">
        <v>37</v>
      </c>
      <c r="F13" s="21">
        <f ca="1">ROUND(2*(F12-$C$7)/$C$8,0)/2+F11</f>
        <v>1048</v>
      </c>
    </row>
    <row r="14" spans="1:6" ht="12.95" customHeight="1" x14ac:dyDescent="0.2">
      <c r="A14" s="11" t="s">
        <v>31</v>
      </c>
      <c r="B14" s="11"/>
      <c r="C14" s="12" t="str">
        <f>"R"&amp;C9</f>
        <v>R22</v>
      </c>
      <c r="D14" s="12" t="str">
        <f>"S"&amp;D9</f>
        <v>S21</v>
      </c>
      <c r="E14" s="11" t="s">
        <v>38</v>
      </c>
      <c r="F14" s="22">
        <f ca="1">ROUND(2*(F12-$C$15)/$C$16,0)/2+F11</f>
        <v>151</v>
      </c>
    </row>
    <row r="15" spans="1:6" ht="12.95" customHeight="1" x14ac:dyDescent="0.2">
      <c r="A15" s="15" t="s">
        <v>15</v>
      </c>
      <c r="B15" s="13"/>
      <c r="C15" s="16">
        <f ca="1">($C7+C11)+($C8+C12)*INT(MAX($F21:$F3533))</f>
        <v>59114.722185637904</v>
      </c>
      <c r="D15" s="16">
        <f ca="1">($C7+D11)+($C8+D12)*INT(MAX($F21:$F3533))</f>
        <v>59114.857884819823</v>
      </c>
      <c r="E15" s="11" t="s">
        <v>39</v>
      </c>
      <c r="F15" s="23">
        <f ca="1">+$C$15+$C$16*F14-15018.5-$C$5/24</f>
        <v>45316.971374750792</v>
      </c>
    </row>
    <row r="16" spans="1:6" ht="12.95" customHeight="1" x14ac:dyDescent="0.2">
      <c r="A16" s="17" t="s">
        <v>4</v>
      </c>
      <c r="B16" s="13"/>
      <c r="C16" s="18">
        <f ca="1">+$C8+C12</f>
        <v>8.0818103031758248</v>
      </c>
      <c r="D16" s="14">
        <f ca="1">+$C8+D12</f>
        <v>8.0750752529102527</v>
      </c>
      <c r="E16" s="24"/>
      <c r="F16" s="24" t="s">
        <v>34</v>
      </c>
    </row>
    <row r="17" spans="1:19" ht="12.95" customHeight="1" thickBot="1" x14ac:dyDescent="0.25">
      <c r="A17" s="10" t="s">
        <v>28</v>
      </c>
      <c r="C17">
        <f>COUNT(C21:C1247)</f>
        <v>31</v>
      </c>
    </row>
    <row r="18" spans="1:19" ht="12.95" customHeight="1" thickTop="1" thickBot="1" x14ac:dyDescent="0.25">
      <c r="A18" s="5" t="s">
        <v>21</v>
      </c>
      <c r="C18" s="2">
        <f ca="1">+C15</f>
        <v>59114.722185637904</v>
      </c>
      <c r="D18" s="3">
        <f ca="1">+C16</f>
        <v>8.0818103031758248</v>
      </c>
      <c r="E18" s="25">
        <f>R19</f>
        <v>15</v>
      </c>
    </row>
    <row r="19" spans="1:19" ht="12.95" customHeight="1" thickTop="1" thickBot="1" x14ac:dyDescent="0.25">
      <c r="A19" s="5" t="s">
        <v>22</v>
      </c>
      <c r="C19" s="2">
        <f ca="1">+D15</f>
        <v>59114.857884819823</v>
      </c>
      <c r="D19" s="3">
        <f ca="1">+D16</f>
        <v>8.0750752529102527</v>
      </c>
      <c r="E19" s="25">
        <f>S19</f>
        <v>16</v>
      </c>
      <c r="R19">
        <f>COUNT(R21:R322)</f>
        <v>15</v>
      </c>
      <c r="S19">
        <f>COUNT(S21:S322)</f>
        <v>16</v>
      </c>
    </row>
    <row r="20" spans="1:19" ht="12.95" customHeight="1" thickTop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44</v>
      </c>
      <c r="I20" s="7" t="s">
        <v>46</v>
      </c>
      <c r="J20" s="7" t="s">
        <v>52</v>
      </c>
      <c r="K20" s="7" t="s">
        <v>25</v>
      </c>
      <c r="L20" s="7" t="s">
        <v>26</v>
      </c>
      <c r="M20" s="7" t="s">
        <v>17</v>
      </c>
      <c r="N20" s="7" t="s">
        <v>20</v>
      </c>
      <c r="O20" s="7" t="s">
        <v>23</v>
      </c>
      <c r="P20" s="6" t="s">
        <v>24</v>
      </c>
      <c r="Q20" s="4" t="s">
        <v>12</v>
      </c>
      <c r="R20" s="6" t="s">
        <v>18</v>
      </c>
      <c r="S20" s="6" t="s">
        <v>19</v>
      </c>
    </row>
    <row r="21" spans="1:19" ht="12.95" customHeight="1" x14ac:dyDescent="0.2">
      <c r="A21" t="s">
        <v>44</v>
      </c>
      <c r="C21" s="44">
        <v>51869.122000000003</v>
      </c>
      <c r="D21" s="40" t="s">
        <v>27</v>
      </c>
      <c r="E21">
        <f t="shared" ref="E21:E50" si="0">+(C21-C$7)/C$8</f>
        <v>0</v>
      </c>
      <c r="F21">
        <f t="shared" ref="F21:F50" si="1">ROUND(2*E21,0)/2</f>
        <v>0</v>
      </c>
      <c r="G21">
        <f t="shared" ref="G21:G50" si="2">+C21-(C$7+F21*C$8)</f>
        <v>0</v>
      </c>
      <c r="H21">
        <f>+G21</f>
        <v>0</v>
      </c>
      <c r="O21">
        <f t="shared" ref="O21:O50" ca="1" si="3">+C$11+C$12*$F21</f>
        <v>-3.7836563108112107</v>
      </c>
      <c r="P21">
        <f t="shared" ref="P21:P50" ca="1" si="4">+D$11+D$12*$F21</f>
        <v>2.3933829593231772</v>
      </c>
      <c r="Q21" s="1">
        <f t="shared" ref="Q21:Q50" si="5">+C21-15018.5</f>
        <v>36850.622000000003</v>
      </c>
      <c r="R21">
        <f>G21</f>
        <v>0</v>
      </c>
    </row>
    <row r="22" spans="1:19" ht="12.95" customHeight="1" x14ac:dyDescent="0.2">
      <c r="A22" s="31" t="s">
        <v>45</v>
      </c>
      <c r="B22" s="32"/>
      <c r="C22" s="45">
        <v>56973.046000000089</v>
      </c>
      <c r="D22" s="41">
        <v>1E-3</v>
      </c>
      <c r="E22">
        <f t="shared" si="0"/>
        <v>631.83015597921349</v>
      </c>
      <c r="F22">
        <f t="shared" si="1"/>
        <v>632</v>
      </c>
      <c r="G22">
        <f t="shared" si="2"/>
        <v>-1.3719999999157153</v>
      </c>
      <c r="I22">
        <f t="shared" ref="I22:I32" si="6">+G22</f>
        <v>-1.3719999999157153</v>
      </c>
      <c r="O22">
        <f t="shared" ca="1" si="3"/>
        <v>-1.375544703689469</v>
      </c>
      <c r="P22">
        <f t="shared" ca="1" si="4"/>
        <v>0.54494279860366457</v>
      </c>
      <c r="Q22" s="1">
        <f t="shared" si="5"/>
        <v>41954.546000000089</v>
      </c>
      <c r="R22">
        <f>G22</f>
        <v>-1.3719999999157153</v>
      </c>
    </row>
    <row r="23" spans="1:19" ht="12.95" customHeight="1" x14ac:dyDescent="0.2">
      <c r="A23" s="31" t="s">
        <v>45</v>
      </c>
      <c r="B23" s="32"/>
      <c r="C23" s="45">
        <v>56973.214999999851</v>
      </c>
      <c r="D23" s="41">
        <v>1E-3</v>
      </c>
      <c r="E23">
        <f t="shared" si="0"/>
        <v>631.85107699923844</v>
      </c>
      <c r="F23">
        <f t="shared" si="1"/>
        <v>632</v>
      </c>
      <c r="G23">
        <f t="shared" si="2"/>
        <v>-1.2030000001541339</v>
      </c>
      <c r="I23">
        <f t="shared" si="6"/>
        <v>-1.2030000001541339</v>
      </c>
      <c r="O23">
        <f t="shared" ca="1" si="3"/>
        <v>-1.375544703689469</v>
      </c>
      <c r="P23">
        <f t="shared" ca="1" si="4"/>
        <v>0.54494279860366457</v>
      </c>
      <c r="Q23" s="1">
        <f t="shared" si="5"/>
        <v>41954.714999999851</v>
      </c>
      <c r="R23">
        <f>G23</f>
        <v>-1.2030000001541339</v>
      </c>
    </row>
    <row r="24" spans="1:19" ht="12.95" customHeight="1" x14ac:dyDescent="0.2">
      <c r="A24" s="31" t="s">
        <v>45</v>
      </c>
      <c r="B24" s="32"/>
      <c r="C24" s="45">
        <v>57005.021000000183</v>
      </c>
      <c r="D24" s="41">
        <v>2E-3</v>
      </c>
      <c r="E24">
        <f t="shared" si="0"/>
        <v>635.78843773213418</v>
      </c>
      <c r="F24">
        <f t="shared" si="1"/>
        <v>636</v>
      </c>
      <c r="G24">
        <f t="shared" si="2"/>
        <v>-1.7089999998206622</v>
      </c>
      <c r="I24">
        <f t="shared" si="6"/>
        <v>-1.7089999998206622</v>
      </c>
      <c r="O24">
        <f t="shared" ca="1" si="3"/>
        <v>-1.3603034909861669</v>
      </c>
      <c r="P24">
        <f t="shared" ca="1" si="4"/>
        <v>0.53324381024468037</v>
      </c>
      <c r="Q24" s="1">
        <f t="shared" si="5"/>
        <v>41986.521000000183</v>
      </c>
      <c r="R24">
        <f>G24</f>
        <v>-1.7089999998206622</v>
      </c>
    </row>
    <row r="25" spans="1:19" ht="12.95" customHeight="1" x14ac:dyDescent="0.2">
      <c r="A25" s="31" t="s">
        <v>45</v>
      </c>
      <c r="B25" s="32"/>
      <c r="C25" s="45">
        <v>57012.089000000153</v>
      </c>
      <c r="D25" s="41">
        <v>2E-3</v>
      </c>
      <c r="E25">
        <f t="shared" si="0"/>
        <v>636.66340678387598</v>
      </c>
      <c r="F25">
        <f t="shared" si="1"/>
        <v>636.5</v>
      </c>
      <c r="G25">
        <f t="shared" si="2"/>
        <v>1.3200000001525041</v>
      </c>
      <c r="I25">
        <f t="shared" si="6"/>
        <v>1.3200000001525041</v>
      </c>
      <c r="O25">
        <f t="shared" ca="1" si="3"/>
        <v>-1.3583983393982542</v>
      </c>
      <c r="P25">
        <f t="shared" ca="1" si="4"/>
        <v>0.53178143669980726</v>
      </c>
      <c r="Q25" s="1">
        <f t="shared" si="5"/>
        <v>41993.589000000153</v>
      </c>
      <c r="S25">
        <f>G25</f>
        <v>1.3200000001525041</v>
      </c>
    </row>
    <row r="26" spans="1:19" ht="12.95" customHeight="1" x14ac:dyDescent="0.2">
      <c r="A26" s="31" t="s">
        <v>45</v>
      </c>
      <c r="B26" s="32"/>
      <c r="C26" s="45">
        <v>57351.024999999907</v>
      </c>
      <c r="D26" s="41">
        <v>2E-3</v>
      </c>
      <c r="E26">
        <f t="shared" si="0"/>
        <v>678.62131715770045</v>
      </c>
      <c r="F26">
        <f t="shared" si="1"/>
        <v>678.5</v>
      </c>
      <c r="G26">
        <f t="shared" si="2"/>
        <v>0.97999999990133801</v>
      </c>
      <c r="I26">
        <f t="shared" si="6"/>
        <v>0.97999999990133801</v>
      </c>
      <c r="O26">
        <f t="shared" ca="1" si="3"/>
        <v>-1.1983656060135814</v>
      </c>
      <c r="P26">
        <f t="shared" ca="1" si="4"/>
        <v>0.40894205893047242</v>
      </c>
      <c r="Q26" s="1">
        <f t="shared" si="5"/>
        <v>42332.524999999907</v>
      </c>
      <c r="S26">
        <f>G26</f>
        <v>0.97999999990133801</v>
      </c>
    </row>
    <row r="27" spans="1:19" ht="12.95" customHeight="1" x14ac:dyDescent="0.2">
      <c r="A27" s="31" t="s">
        <v>45</v>
      </c>
      <c r="B27" s="32"/>
      <c r="C27" s="45">
        <v>57351.195999999996</v>
      </c>
      <c r="D27" s="41">
        <v>2E-3</v>
      </c>
      <c r="E27">
        <f t="shared" si="0"/>
        <v>678.64248576380214</v>
      </c>
      <c r="F27">
        <f t="shared" si="1"/>
        <v>678.5</v>
      </c>
      <c r="G27">
        <f t="shared" si="2"/>
        <v>1.150999999990745</v>
      </c>
      <c r="I27">
        <f t="shared" si="6"/>
        <v>1.150999999990745</v>
      </c>
      <c r="O27">
        <f t="shared" ca="1" si="3"/>
        <v>-1.1983656060135814</v>
      </c>
      <c r="P27">
        <f t="shared" ca="1" si="4"/>
        <v>0.40894205893047242</v>
      </c>
      <c r="Q27" s="1">
        <f t="shared" si="5"/>
        <v>42332.695999999996</v>
      </c>
      <c r="S27">
        <f>G27</f>
        <v>1.150999999990745</v>
      </c>
    </row>
    <row r="28" spans="1:19" ht="12.95" customHeight="1" x14ac:dyDescent="0.2">
      <c r="A28" s="31" t="s">
        <v>45</v>
      </c>
      <c r="B28" s="32"/>
      <c r="C28" s="45">
        <v>57353.046999999788</v>
      </c>
      <c r="D28" s="41">
        <v>2E-3</v>
      </c>
      <c r="E28">
        <f t="shared" si="0"/>
        <v>678.87162664023083</v>
      </c>
      <c r="F28">
        <f t="shared" si="1"/>
        <v>679</v>
      </c>
      <c r="G28">
        <f t="shared" si="2"/>
        <v>-1.0370000002149027</v>
      </c>
      <c r="I28">
        <f t="shared" si="6"/>
        <v>-1.0370000002149027</v>
      </c>
      <c r="O28">
        <f t="shared" ca="1" si="3"/>
        <v>-1.1964604544256687</v>
      </c>
      <c r="P28">
        <f t="shared" ca="1" si="4"/>
        <v>0.40747968538559953</v>
      </c>
      <c r="Q28" s="1">
        <f t="shared" si="5"/>
        <v>42334.546999999788</v>
      </c>
      <c r="R28">
        <f>G28</f>
        <v>-1.0370000002149027</v>
      </c>
    </row>
    <row r="29" spans="1:19" ht="12.95" customHeight="1" x14ac:dyDescent="0.2">
      <c r="A29" s="31" t="s">
        <v>45</v>
      </c>
      <c r="B29" s="32"/>
      <c r="C29" s="45">
        <v>57369.035000000149</v>
      </c>
      <c r="D29" s="41">
        <v>1E-3</v>
      </c>
      <c r="E29">
        <f t="shared" si="0"/>
        <v>680.85082941323924</v>
      </c>
      <c r="F29">
        <f t="shared" si="1"/>
        <v>681</v>
      </c>
      <c r="G29">
        <f t="shared" si="2"/>
        <v>-1.2049999998562271</v>
      </c>
      <c r="I29">
        <f t="shared" si="6"/>
        <v>-1.2049999998562271</v>
      </c>
      <c r="O29">
        <f t="shared" ca="1" si="3"/>
        <v>-1.1888398480740174</v>
      </c>
      <c r="P29">
        <f t="shared" ca="1" si="4"/>
        <v>0.40163019120610732</v>
      </c>
      <c r="Q29" s="1">
        <f t="shared" si="5"/>
        <v>42350.535000000149</v>
      </c>
      <c r="R29">
        <f>G29</f>
        <v>-1.2049999998562271</v>
      </c>
    </row>
    <row r="30" spans="1:19" ht="12.95" customHeight="1" x14ac:dyDescent="0.2">
      <c r="A30" s="33" t="s">
        <v>47</v>
      </c>
      <c r="B30" s="34" t="s">
        <v>48</v>
      </c>
      <c r="C30" s="46">
        <v>57690.130499999999</v>
      </c>
      <c r="D30" s="42">
        <v>1E-3</v>
      </c>
      <c r="E30">
        <f t="shared" si="0"/>
        <v>720.60021044813027</v>
      </c>
      <c r="F30">
        <f t="shared" si="1"/>
        <v>720.5</v>
      </c>
      <c r="G30">
        <f t="shared" si="2"/>
        <v>0.80949999999575084</v>
      </c>
      <c r="I30">
        <f t="shared" si="6"/>
        <v>0.80949999999575084</v>
      </c>
      <c r="O30">
        <f t="shared" ca="1" si="3"/>
        <v>-1.0383328726289087</v>
      </c>
      <c r="P30">
        <f t="shared" ca="1" si="4"/>
        <v>0.2861026811611378</v>
      </c>
      <c r="Q30" s="1">
        <f t="shared" si="5"/>
        <v>42671.630499999999</v>
      </c>
      <c r="S30">
        <f>G30</f>
        <v>0.80949999999575084</v>
      </c>
    </row>
    <row r="31" spans="1:19" ht="12.95" customHeight="1" x14ac:dyDescent="0.2">
      <c r="A31" s="33" t="s">
        <v>47</v>
      </c>
      <c r="B31" s="34" t="s">
        <v>48</v>
      </c>
      <c r="C31" s="46">
        <v>57712.007899999997</v>
      </c>
      <c r="D31" s="42">
        <v>1.5E-3</v>
      </c>
      <c r="E31">
        <f t="shared" si="0"/>
        <v>723.30847982173736</v>
      </c>
      <c r="F31">
        <f t="shared" si="1"/>
        <v>723.5</v>
      </c>
      <c r="G31">
        <f t="shared" si="2"/>
        <v>-1.547100000003411</v>
      </c>
      <c r="I31">
        <f t="shared" si="6"/>
        <v>-1.547100000003411</v>
      </c>
      <c r="O31">
        <f t="shared" ca="1" si="3"/>
        <v>-1.026901963101432</v>
      </c>
      <c r="P31">
        <f t="shared" ca="1" si="4"/>
        <v>0.27732843989189959</v>
      </c>
      <c r="Q31" s="1">
        <f t="shared" si="5"/>
        <v>42693.507899999997</v>
      </c>
      <c r="S31">
        <f>G31</f>
        <v>-1.547100000003411</v>
      </c>
    </row>
    <row r="32" spans="1:19" ht="12.95" customHeight="1" x14ac:dyDescent="0.2">
      <c r="A32" s="33" t="s">
        <v>47</v>
      </c>
      <c r="B32" s="34" t="s">
        <v>49</v>
      </c>
      <c r="C32" s="46">
        <v>57712.174200000001</v>
      </c>
      <c r="D32" s="42">
        <v>1.5E-3</v>
      </c>
      <c r="E32">
        <f t="shared" si="0"/>
        <v>723.32906660064361</v>
      </c>
      <c r="F32">
        <f t="shared" si="1"/>
        <v>723.5</v>
      </c>
      <c r="G32">
        <f t="shared" si="2"/>
        <v>-1.3807999999989988</v>
      </c>
      <c r="I32">
        <f t="shared" si="6"/>
        <v>-1.3807999999989988</v>
      </c>
      <c r="O32">
        <f t="shared" ca="1" si="3"/>
        <v>-1.026901963101432</v>
      </c>
      <c r="P32">
        <f t="shared" ca="1" si="4"/>
        <v>0.27732843989189959</v>
      </c>
      <c r="Q32" s="1">
        <f t="shared" si="5"/>
        <v>42693.674200000001</v>
      </c>
      <c r="S32">
        <f>G32</f>
        <v>-1.3807999999989988</v>
      </c>
    </row>
    <row r="33" spans="1:23" ht="12.95" customHeight="1" x14ac:dyDescent="0.2">
      <c r="A33" s="35" t="s">
        <v>50</v>
      </c>
      <c r="B33" s="36" t="s">
        <v>49</v>
      </c>
      <c r="C33" s="47">
        <v>59037.628623350058</v>
      </c>
      <c r="D33" s="39">
        <v>7.9199999999999995E-4</v>
      </c>
      <c r="E33">
        <f t="shared" si="0"/>
        <v>887.41106998638963</v>
      </c>
      <c r="F33">
        <f t="shared" si="1"/>
        <v>887.5</v>
      </c>
      <c r="G33">
        <f t="shared" si="2"/>
        <v>-0.71837664994382067</v>
      </c>
      <c r="J33">
        <f t="shared" ref="J33:J50" si="7">+G33</f>
        <v>-0.71837664994382067</v>
      </c>
      <c r="O33">
        <f t="shared" ca="1" si="3"/>
        <v>-0.40201224226604371</v>
      </c>
      <c r="P33">
        <f t="shared" ca="1" si="4"/>
        <v>-0.20233008282645493</v>
      </c>
      <c r="Q33" s="1">
        <f t="shared" si="5"/>
        <v>44019.128623350058</v>
      </c>
      <c r="R33">
        <f>G33</f>
        <v>-0.71837664994382067</v>
      </c>
      <c r="W33" s="49" t="s">
        <v>53</v>
      </c>
    </row>
    <row r="34" spans="1:23" ht="12.95" customHeight="1" x14ac:dyDescent="0.2">
      <c r="A34" s="35" t="s">
        <v>50</v>
      </c>
      <c r="B34" s="36" t="s">
        <v>48</v>
      </c>
      <c r="C34" s="47">
        <v>59037.797793348785</v>
      </c>
      <c r="D34" s="39">
        <v>1.407E-3</v>
      </c>
      <c r="E34">
        <f t="shared" si="0"/>
        <v>887.4320120510996</v>
      </c>
      <c r="F34">
        <f t="shared" si="1"/>
        <v>887.5</v>
      </c>
      <c r="G34">
        <f t="shared" si="2"/>
        <v>-0.54920665121608181</v>
      </c>
      <c r="J34">
        <f t="shared" si="7"/>
        <v>-0.54920665121608181</v>
      </c>
      <c r="O34">
        <f t="shared" ca="1" si="3"/>
        <v>-0.40201224226604371</v>
      </c>
      <c r="P34">
        <f t="shared" ca="1" si="4"/>
        <v>-0.20233008282645493</v>
      </c>
      <c r="Q34" s="1">
        <f t="shared" si="5"/>
        <v>44019.297793348785</v>
      </c>
      <c r="S34">
        <f>G34</f>
        <v>-0.54920665121608181</v>
      </c>
      <c r="W34" s="49" t="s">
        <v>53</v>
      </c>
    </row>
    <row r="35" spans="1:23" ht="12.95" customHeight="1" x14ac:dyDescent="0.2">
      <c r="A35" s="35" t="s">
        <v>50</v>
      </c>
      <c r="B35" s="36" t="s">
        <v>49</v>
      </c>
      <c r="C35" s="47">
        <v>59047.053813367151</v>
      </c>
      <c r="D35" s="39">
        <v>2.1099999999999999E-3</v>
      </c>
      <c r="E35">
        <f t="shared" si="0"/>
        <v>888.57784270452441</v>
      </c>
      <c r="F35">
        <f t="shared" si="1"/>
        <v>888.5</v>
      </c>
      <c r="G35">
        <f t="shared" si="2"/>
        <v>0.62881336714781355</v>
      </c>
      <c r="J35">
        <f t="shared" si="7"/>
        <v>0.62881336714781355</v>
      </c>
      <c r="O35">
        <f t="shared" ca="1" si="3"/>
        <v>-0.39820193909021784</v>
      </c>
      <c r="P35">
        <f t="shared" ca="1" si="4"/>
        <v>-0.20525482991620114</v>
      </c>
      <c r="Q35" s="1">
        <f t="shared" si="5"/>
        <v>44028.553813367151</v>
      </c>
      <c r="R35">
        <f>G35</f>
        <v>0.62881336714781355</v>
      </c>
      <c r="W35" s="49" t="s">
        <v>53</v>
      </c>
    </row>
    <row r="36" spans="1:23" ht="12.95" customHeight="1" x14ac:dyDescent="0.2">
      <c r="A36" s="35" t="s">
        <v>50</v>
      </c>
      <c r="B36" s="36" t="s">
        <v>48</v>
      </c>
      <c r="C36" s="47">
        <v>59047.221653365996</v>
      </c>
      <c r="D36" s="39">
        <v>7.18E-4</v>
      </c>
      <c r="E36">
        <f t="shared" si="0"/>
        <v>888.59862012453493</v>
      </c>
      <c r="F36">
        <f t="shared" si="1"/>
        <v>888.5</v>
      </c>
      <c r="G36">
        <f t="shared" si="2"/>
        <v>0.79665336599282455</v>
      </c>
      <c r="J36">
        <f t="shared" si="7"/>
        <v>0.79665336599282455</v>
      </c>
      <c r="O36">
        <f t="shared" ca="1" si="3"/>
        <v>-0.39820193909021784</v>
      </c>
      <c r="P36">
        <f t="shared" ca="1" si="4"/>
        <v>-0.20525482991620114</v>
      </c>
      <c r="Q36" s="1">
        <f t="shared" si="5"/>
        <v>44028.721653365996</v>
      </c>
      <c r="S36">
        <f>G36</f>
        <v>0.79665336599282455</v>
      </c>
      <c r="W36" s="49" t="s">
        <v>53</v>
      </c>
    </row>
    <row r="37" spans="1:23" ht="12.95" customHeight="1" x14ac:dyDescent="0.2">
      <c r="A37" s="35" t="s">
        <v>50</v>
      </c>
      <c r="B37" s="36" t="s">
        <v>49</v>
      </c>
      <c r="C37" s="47">
        <v>59059.843553546816</v>
      </c>
      <c r="D37" s="39">
        <v>2.173E-3</v>
      </c>
      <c r="E37">
        <f t="shared" si="0"/>
        <v>890.16112324174469</v>
      </c>
      <c r="F37">
        <f t="shared" si="1"/>
        <v>890</v>
      </c>
      <c r="G37">
        <f t="shared" si="2"/>
        <v>1.30155354681483</v>
      </c>
      <c r="J37">
        <f t="shared" si="7"/>
        <v>1.30155354681483</v>
      </c>
      <c r="O37">
        <f t="shared" ca="1" si="3"/>
        <v>-0.3924864843264797</v>
      </c>
      <c r="P37">
        <f t="shared" ca="1" si="4"/>
        <v>-0.20964195055082024</v>
      </c>
      <c r="Q37" s="1">
        <f t="shared" si="5"/>
        <v>44041.343553546816</v>
      </c>
      <c r="R37">
        <f>G37</f>
        <v>1.30155354681483</v>
      </c>
      <c r="W37" s="49" t="s">
        <v>53</v>
      </c>
    </row>
    <row r="38" spans="1:23" ht="12.95" customHeight="1" x14ac:dyDescent="0.2">
      <c r="A38" s="35" t="s">
        <v>50</v>
      </c>
      <c r="B38" s="36" t="s">
        <v>48</v>
      </c>
      <c r="C38" s="47">
        <v>59060.012283542659</v>
      </c>
      <c r="D38" s="39">
        <v>8.8999999999999995E-4</v>
      </c>
      <c r="E38">
        <f t="shared" si="0"/>
        <v>890.18201083716963</v>
      </c>
      <c r="F38">
        <f t="shared" si="1"/>
        <v>890</v>
      </c>
      <c r="G38">
        <f t="shared" si="2"/>
        <v>1.4702835426578531</v>
      </c>
      <c r="J38">
        <f t="shared" si="7"/>
        <v>1.4702835426578531</v>
      </c>
      <c r="O38">
        <f t="shared" ca="1" si="3"/>
        <v>-0.3924864843264797</v>
      </c>
      <c r="P38">
        <f t="shared" ca="1" si="4"/>
        <v>-0.20964195055082024</v>
      </c>
      <c r="Q38" s="1">
        <f t="shared" si="5"/>
        <v>44041.512283542659</v>
      </c>
      <c r="S38">
        <f>G38</f>
        <v>1.4702835426578531</v>
      </c>
      <c r="W38" s="49" t="s">
        <v>53</v>
      </c>
    </row>
    <row r="39" spans="1:23" ht="12.95" customHeight="1" x14ac:dyDescent="0.2">
      <c r="A39" s="35" t="s">
        <v>50</v>
      </c>
      <c r="B39" s="36" t="s">
        <v>49</v>
      </c>
      <c r="C39" s="47">
        <v>59063.209263628814</v>
      </c>
      <c r="D39" s="39">
        <v>2.1700000000000001E-3</v>
      </c>
      <c r="E39">
        <f t="shared" si="0"/>
        <v>890.57777465075662</v>
      </c>
      <c r="F39">
        <f t="shared" si="1"/>
        <v>890.5</v>
      </c>
      <c r="G39">
        <f t="shared" si="2"/>
        <v>0.6282636288087815</v>
      </c>
      <c r="J39">
        <f t="shared" si="7"/>
        <v>0.6282636288087815</v>
      </c>
      <c r="O39">
        <f t="shared" ca="1" si="3"/>
        <v>-0.39058133273856699</v>
      </c>
      <c r="P39">
        <f t="shared" ca="1" si="4"/>
        <v>-0.21110432409569313</v>
      </c>
      <c r="Q39" s="1">
        <f t="shared" si="5"/>
        <v>44044.709263628814</v>
      </c>
      <c r="R39">
        <f>G39</f>
        <v>0.6282636288087815</v>
      </c>
      <c r="W39" s="49" t="s">
        <v>53</v>
      </c>
    </row>
    <row r="40" spans="1:23" ht="12.95" customHeight="1" x14ac:dyDescent="0.2">
      <c r="A40" s="35" t="s">
        <v>50</v>
      </c>
      <c r="B40" s="36" t="s">
        <v>48</v>
      </c>
      <c r="C40" s="47">
        <v>59063.377783635166</v>
      </c>
      <c r="D40" s="39">
        <v>1.2489999999999999E-3</v>
      </c>
      <c r="E40">
        <f t="shared" si="0"/>
        <v>890.59863625094863</v>
      </c>
      <c r="F40">
        <f t="shared" si="1"/>
        <v>890.5</v>
      </c>
      <c r="G40">
        <f t="shared" si="2"/>
        <v>0.79678363515995443</v>
      </c>
      <c r="J40">
        <f t="shared" si="7"/>
        <v>0.79678363515995443</v>
      </c>
      <c r="O40">
        <f t="shared" ca="1" si="3"/>
        <v>-0.39058133273856699</v>
      </c>
      <c r="P40">
        <f t="shared" ca="1" si="4"/>
        <v>-0.21110432409569313</v>
      </c>
      <c r="Q40" s="1">
        <f t="shared" si="5"/>
        <v>44044.877783635166</v>
      </c>
      <c r="S40">
        <f>G40</f>
        <v>0.79678363515995443</v>
      </c>
      <c r="W40" s="49" t="s">
        <v>53</v>
      </c>
    </row>
    <row r="41" spans="1:23" ht="12.95" customHeight="1" x14ac:dyDescent="0.2">
      <c r="A41" s="35" t="s">
        <v>50</v>
      </c>
      <c r="B41" s="36" t="s">
        <v>49</v>
      </c>
      <c r="C41" s="47">
        <v>59072.969933715183</v>
      </c>
      <c r="D41" s="39">
        <v>3.1259999999999999E-3</v>
      </c>
      <c r="E41">
        <f t="shared" si="0"/>
        <v>891.78607745917066</v>
      </c>
      <c r="F41">
        <f t="shared" si="1"/>
        <v>892</v>
      </c>
      <c r="G41">
        <f t="shared" si="2"/>
        <v>-1.7280662848206703</v>
      </c>
      <c r="J41">
        <f t="shared" si="7"/>
        <v>-1.7280662848206703</v>
      </c>
      <c r="O41">
        <f t="shared" ca="1" si="3"/>
        <v>-0.38486587797482841</v>
      </c>
      <c r="P41">
        <f t="shared" ca="1" si="4"/>
        <v>-0.21549144473031223</v>
      </c>
      <c r="Q41" s="1">
        <f t="shared" si="5"/>
        <v>44054.469933715183</v>
      </c>
      <c r="R41">
        <f>G41</f>
        <v>-1.7280662848206703</v>
      </c>
      <c r="W41" s="49" t="s">
        <v>53</v>
      </c>
    </row>
    <row r="42" spans="1:23" ht="12.95" customHeight="1" x14ac:dyDescent="0.2">
      <c r="A42" s="35" t="s">
        <v>50</v>
      </c>
      <c r="B42" s="36" t="s">
        <v>48</v>
      </c>
      <c r="C42" s="47">
        <v>59073.138063711114</v>
      </c>
      <c r="D42" s="39">
        <v>9.6100000000000005E-4</v>
      </c>
      <c r="E42">
        <f t="shared" si="0"/>
        <v>891.80689077879572</v>
      </c>
      <c r="F42">
        <f t="shared" si="1"/>
        <v>892</v>
      </c>
      <c r="G42">
        <f t="shared" si="2"/>
        <v>-1.5599362888897303</v>
      </c>
      <c r="J42">
        <f t="shared" si="7"/>
        <v>-1.5599362888897303</v>
      </c>
      <c r="O42">
        <f t="shared" ca="1" si="3"/>
        <v>-0.38486587797482841</v>
      </c>
      <c r="P42">
        <f t="shared" ca="1" si="4"/>
        <v>-0.21549144473031223</v>
      </c>
      <c r="Q42" s="1">
        <f t="shared" si="5"/>
        <v>44054.638063711114</v>
      </c>
      <c r="S42">
        <f>G42</f>
        <v>-1.5599362888897303</v>
      </c>
      <c r="W42" s="49" t="s">
        <v>53</v>
      </c>
    </row>
    <row r="43" spans="1:23" ht="12.95" customHeight="1" x14ac:dyDescent="0.2">
      <c r="A43" s="35" t="s">
        <v>50</v>
      </c>
      <c r="B43" s="36" t="s">
        <v>49</v>
      </c>
      <c r="C43" s="47">
        <v>59085.086933862884</v>
      </c>
      <c r="D43" s="39">
        <v>2.0929999999999998E-3</v>
      </c>
      <c r="E43">
        <f t="shared" si="0"/>
        <v>893.28607747745491</v>
      </c>
      <c r="F43">
        <f t="shared" si="1"/>
        <v>893.5</v>
      </c>
      <c r="G43">
        <f t="shared" si="2"/>
        <v>-1.7280661371187307</v>
      </c>
      <c r="J43">
        <f t="shared" si="7"/>
        <v>-1.7280661371187307</v>
      </c>
      <c r="O43">
        <f t="shared" ca="1" si="3"/>
        <v>-0.37915042321109027</v>
      </c>
      <c r="P43">
        <f t="shared" ca="1" si="4"/>
        <v>-0.21987856536493133</v>
      </c>
      <c r="Q43" s="1">
        <f t="shared" si="5"/>
        <v>44066.586933862884</v>
      </c>
      <c r="R43">
        <f>G43</f>
        <v>-1.7280661371187307</v>
      </c>
      <c r="W43" s="49" t="s">
        <v>53</v>
      </c>
    </row>
    <row r="44" spans="1:23" ht="12.95" customHeight="1" x14ac:dyDescent="0.2">
      <c r="A44" s="35" t="s">
        <v>50</v>
      </c>
      <c r="B44" s="36" t="s">
        <v>48</v>
      </c>
      <c r="C44" s="47">
        <v>59085.255933873821</v>
      </c>
      <c r="D44" s="39">
        <v>1.1299999999999999E-3</v>
      </c>
      <c r="E44">
        <f t="shared" si="0"/>
        <v>893.30699849886344</v>
      </c>
      <c r="F44">
        <f t="shared" si="1"/>
        <v>893.5</v>
      </c>
      <c r="G44">
        <f t="shared" si="2"/>
        <v>-1.5590661261812784</v>
      </c>
      <c r="J44">
        <f t="shared" si="7"/>
        <v>-1.5590661261812784</v>
      </c>
      <c r="O44">
        <f t="shared" ca="1" si="3"/>
        <v>-0.37915042321109027</v>
      </c>
      <c r="P44">
        <f t="shared" ca="1" si="4"/>
        <v>-0.21987856536493133</v>
      </c>
      <c r="Q44" s="1">
        <f t="shared" si="5"/>
        <v>44066.755933873821</v>
      </c>
      <c r="S44">
        <f>G44</f>
        <v>-1.5590661261812784</v>
      </c>
      <c r="W44" s="49" t="s">
        <v>53</v>
      </c>
    </row>
    <row r="45" spans="1:23" ht="12.95" customHeight="1" x14ac:dyDescent="0.2">
      <c r="A45" s="35" t="s">
        <v>50</v>
      </c>
      <c r="B45" s="36" t="s">
        <v>49</v>
      </c>
      <c r="C45" s="47">
        <v>59089.462553992402</v>
      </c>
      <c r="D45" s="39">
        <v>2.5439999999999998E-3</v>
      </c>
      <c r="E45">
        <f t="shared" si="0"/>
        <v>893.82774869923242</v>
      </c>
      <c r="F45">
        <f t="shared" si="1"/>
        <v>894</v>
      </c>
      <c r="G45">
        <f t="shared" si="2"/>
        <v>-1.3914460075975512</v>
      </c>
      <c r="J45">
        <f t="shared" si="7"/>
        <v>-1.3914460075975512</v>
      </c>
      <c r="O45">
        <f t="shared" ca="1" si="3"/>
        <v>-0.37724527162317756</v>
      </c>
      <c r="P45">
        <f t="shared" ca="1" si="4"/>
        <v>-0.22134093890980422</v>
      </c>
      <c r="Q45" s="1">
        <f t="shared" si="5"/>
        <v>44070.962553992402</v>
      </c>
      <c r="R45">
        <f>G45</f>
        <v>-1.3914460075975512</v>
      </c>
      <c r="W45" s="49" t="s">
        <v>53</v>
      </c>
    </row>
    <row r="46" spans="1:23" ht="12.95" customHeight="1" x14ac:dyDescent="0.2">
      <c r="A46" s="35" t="s">
        <v>50</v>
      </c>
      <c r="B46" s="36" t="s">
        <v>48</v>
      </c>
      <c r="C46" s="47">
        <v>59089.631303994451</v>
      </c>
      <c r="D46" s="39">
        <v>8.9999999999999998E-4</v>
      </c>
      <c r="E46">
        <f t="shared" si="0"/>
        <v>893.84863877128601</v>
      </c>
      <c r="F46">
        <f t="shared" si="1"/>
        <v>894</v>
      </c>
      <c r="G46">
        <f t="shared" si="2"/>
        <v>-1.2226960055486416</v>
      </c>
      <c r="J46">
        <f t="shared" si="7"/>
        <v>-1.2226960055486416</v>
      </c>
      <c r="O46">
        <f t="shared" ca="1" si="3"/>
        <v>-0.37724527162317756</v>
      </c>
      <c r="P46">
        <f t="shared" ca="1" si="4"/>
        <v>-0.22134093890980422</v>
      </c>
      <c r="Q46" s="1">
        <f t="shared" si="5"/>
        <v>44071.131303994451</v>
      </c>
      <c r="S46">
        <f>G46</f>
        <v>-1.2226960055486416</v>
      </c>
      <c r="W46" s="49" t="s">
        <v>53</v>
      </c>
    </row>
    <row r="47" spans="1:23" ht="12.95" customHeight="1" x14ac:dyDescent="0.2">
      <c r="A47" s="35" t="s">
        <v>50</v>
      </c>
      <c r="B47" s="36" t="s">
        <v>49</v>
      </c>
      <c r="C47" s="47">
        <v>59100.233154120855</v>
      </c>
      <c r="D47" s="39">
        <v>3.2560000000000002E-3</v>
      </c>
      <c r="E47">
        <f t="shared" si="0"/>
        <v>895.16107379559946</v>
      </c>
      <c r="F47">
        <f t="shared" si="1"/>
        <v>895</v>
      </c>
      <c r="G47">
        <f t="shared" si="2"/>
        <v>1.3011541208543349</v>
      </c>
      <c r="J47">
        <f t="shared" si="7"/>
        <v>1.3011541208543349</v>
      </c>
      <c r="O47">
        <f t="shared" ca="1" si="3"/>
        <v>-0.37343496844735213</v>
      </c>
      <c r="P47">
        <f t="shared" ca="1" si="4"/>
        <v>-0.22426568599955043</v>
      </c>
      <c r="Q47" s="1">
        <f t="shared" si="5"/>
        <v>44081.733154120855</v>
      </c>
      <c r="R47">
        <f>G47</f>
        <v>1.3011541208543349</v>
      </c>
      <c r="W47" s="49" t="s">
        <v>53</v>
      </c>
    </row>
    <row r="48" spans="1:23" ht="12.95" customHeight="1" x14ac:dyDescent="0.2">
      <c r="A48" s="35" t="s">
        <v>50</v>
      </c>
      <c r="B48" s="36" t="s">
        <v>48</v>
      </c>
      <c r="C48" s="47">
        <v>59100.402464124374</v>
      </c>
      <c r="D48" s="39">
        <v>3.2669999999999999E-3</v>
      </c>
      <c r="E48">
        <f t="shared" si="0"/>
        <v>895.18203319192514</v>
      </c>
      <c r="F48">
        <f t="shared" si="1"/>
        <v>895</v>
      </c>
      <c r="G48">
        <f t="shared" si="2"/>
        <v>1.4704641243733931</v>
      </c>
      <c r="J48">
        <f t="shared" si="7"/>
        <v>1.4704641243733931</v>
      </c>
      <c r="O48">
        <f t="shared" ca="1" si="3"/>
        <v>-0.37343496844735213</v>
      </c>
      <c r="P48">
        <f t="shared" ca="1" si="4"/>
        <v>-0.22426568599955043</v>
      </c>
      <c r="Q48" s="1">
        <f t="shared" si="5"/>
        <v>44081.902464124374</v>
      </c>
      <c r="S48">
        <f>G48</f>
        <v>1.4704641243733931</v>
      </c>
      <c r="W48" s="49" t="s">
        <v>53</v>
      </c>
    </row>
    <row r="49" spans="1:23" ht="12.95" customHeight="1" x14ac:dyDescent="0.2">
      <c r="A49" s="35" t="s">
        <v>50</v>
      </c>
      <c r="B49" s="36" t="s">
        <v>49</v>
      </c>
      <c r="C49" s="47">
        <v>59113.359684313182</v>
      </c>
      <c r="D49" s="39">
        <v>1.9109999999999999E-3</v>
      </c>
      <c r="E49">
        <f t="shared" si="0"/>
        <v>896.78604658494419</v>
      </c>
      <c r="F49">
        <f t="shared" si="1"/>
        <v>897</v>
      </c>
      <c r="G49">
        <f t="shared" si="2"/>
        <v>-1.7283156868215883</v>
      </c>
      <c r="J49">
        <f t="shared" si="7"/>
        <v>-1.7283156868215883</v>
      </c>
      <c r="O49">
        <f t="shared" ca="1" si="3"/>
        <v>-0.36581436209570084</v>
      </c>
      <c r="P49">
        <f t="shared" ca="1" si="4"/>
        <v>-0.23011518017904242</v>
      </c>
      <c r="Q49" s="1">
        <f t="shared" si="5"/>
        <v>44094.859684313182</v>
      </c>
      <c r="R49">
        <f>G49</f>
        <v>-1.7283156868215883</v>
      </c>
      <c r="W49" s="49" t="s">
        <v>53</v>
      </c>
    </row>
    <row r="50" spans="1:23" ht="12.95" customHeight="1" x14ac:dyDescent="0.2">
      <c r="A50" s="35" t="s">
        <v>50</v>
      </c>
      <c r="B50" s="36" t="s">
        <v>48</v>
      </c>
      <c r="C50" s="47">
        <v>59113.529054319486</v>
      </c>
      <c r="D50" s="39">
        <v>1.1900000000000001E-3</v>
      </c>
      <c r="E50">
        <f t="shared" si="0"/>
        <v>896.80701340919575</v>
      </c>
      <c r="F50">
        <f t="shared" si="1"/>
        <v>897</v>
      </c>
      <c r="G50">
        <f t="shared" si="2"/>
        <v>-1.558945680517354</v>
      </c>
      <c r="J50">
        <f t="shared" si="7"/>
        <v>-1.558945680517354</v>
      </c>
      <c r="O50">
        <f t="shared" ca="1" si="3"/>
        <v>-0.36581436209570084</v>
      </c>
      <c r="P50">
        <f t="shared" ca="1" si="4"/>
        <v>-0.23011518017904242</v>
      </c>
      <c r="Q50" s="1">
        <f t="shared" si="5"/>
        <v>44095.029054319486</v>
      </c>
      <c r="S50">
        <f>G50</f>
        <v>-1.558945680517354</v>
      </c>
      <c r="W50" s="49" t="s">
        <v>53</v>
      </c>
    </row>
    <row r="51" spans="1:23" ht="12.95" customHeight="1" x14ac:dyDescent="0.2">
      <c r="A51" s="35" t="s">
        <v>50</v>
      </c>
      <c r="B51" s="38" t="str">
        <f>IF([1]Sheet1!K3038="P","I","II")</f>
        <v>II</v>
      </c>
      <c r="C51" s="47">
        <v>59047.053813367151</v>
      </c>
      <c r="D51" s="39">
        <v>2.1099999999999999E-3</v>
      </c>
      <c r="E51">
        <f t="shared" ref="E51" si="8">+(C51-C$7)/C$8</f>
        <v>888.57784270452441</v>
      </c>
      <c r="F51">
        <f t="shared" ref="F51" si="9">ROUND(2*E51,0)/2</f>
        <v>888.5</v>
      </c>
      <c r="G51">
        <f t="shared" ref="G51" si="10">+C51-(C$7+F51*C$8)</f>
        <v>0.62881336714781355</v>
      </c>
      <c r="J51">
        <f t="shared" ref="J51" si="11">+G51</f>
        <v>0.62881336714781355</v>
      </c>
      <c r="O51">
        <f t="shared" ref="O51" ca="1" si="12">+C$11+C$12*$F51</f>
        <v>-0.39820193909021784</v>
      </c>
      <c r="P51">
        <f t="shared" ref="P51" ca="1" si="13">+D$11+D$12*$F51</f>
        <v>-0.20525482991620114</v>
      </c>
      <c r="Q51" s="1">
        <f t="shared" ref="Q51" si="14">+C51-15018.5</f>
        <v>44028.553813367151</v>
      </c>
      <c r="S51">
        <f>G51</f>
        <v>0.62881336714781355</v>
      </c>
      <c r="W51" s="49" t="s">
        <v>53</v>
      </c>
    </row>
    <row r="52" spans="1:23" ht="12.95" customHeight="1" x14ac:dyDescent="0.2">
      <c r="C52" s="44"/>
      <c r="D52" s="40"/>
    </row>
    <row r="53" spans="1:23" ht="12.95" customHeight="1" x14ac:dyDescent="0.2">
      <c r="C53" s="44"/>
      <c r="D53" s="40"/>
    </row>
    <row r="54" spans="1:23" ht="12.95" customHeight="1" x14ac:dyDescent="0.2">
      <c r="C54" s="44"/>
      <c r="D54" s="40"/>
    </row>
    <row r="55" spans="1:23" ht="12.95" customHeight="1" x14ac:dyDescent="0.2">
      <c r="C55" s="44"/>
      <c r="D55" s="40"/>
    </row>
    <row r="56" spans="1:23" ht="12.95" customHeight="1" x14ac:dyDescent="0.2">
      <c r="C56" s="44"/>
      <c r="D56" s="40"/>
    </row>
    <row r="57" spans="1:23" ht="12.95" customHeight="1" x14ac:dyDescent="0.2">
      <c r="C57" s="44"/>
      <c r="D57" s="40"/>
    </row>
    <row r="58" spans="1:23" ht="12.95" customHeight="1" x14ac:dyDescent="0.2">
      <c r="C58" s="44"/>
      <c r="D58" s="40"/>
    </row>
    <row r="59" spans="1:23" ht="12.95" customHeight="1" x14ac:dyDescent="0.2">
      <c r="C59" s="44"/>
      <c r="D59" s="40"/>
    </row>
    <row r="60" spans="1:23" ht="12.95" customHeight="1" x14ac:dyDescent="0.2">
      <c r="C60" s="44"/>
      <c r="D60" s="40"/>
    </row>
    <row r="61" spans="1:23" ht="12.95" customHeight="1" x14ac:dyDescent="0.2">
      <c r="C61" s="44"/>
      <c r="D61" s="40"/>
    </row>
    <row r="62" spans="1:23" ht="12.95" customHeight="1" x14ac:dyDescent="0.2">
      <c r="C62" s="44"/>
      <c r="D62" s="40"/>
    </row>
    <row r="63" spans="1:23" ht="12.95" customHeight="1" x14ac:dyDescent="0.2">
      <c r="C63" s="44"/>
      <c r="D63" s="40"/>
    </row>
    <row r="64" spans="1:23" ht="12.95" customHeight="1" x14ac:dyDescent="0.2">
      <c r="C64" s="44"/>
      <c r="D64" s="40"/>
    </row>
    <row r="65" spans="3:4" ht="12.95" customHeight="1" x14ac:dyDescent="0.2">
      <c r="C65" s="48"/>
      <c r="D65" s="43"/>
    </row>
    <row r="66" spans="3:4" ht="12.95" customHeight="1" x14ac:dyDescent="0.2">
      <c r="C66" s="43"/>
      <c r="D66" s="43"/>
    </row>
    <row r="67" spans="3:4" ht="12.95" customHeight="1" x14ac:dyDescent="0.2">
      <c r="C67" s="43"/>
      <c r="D67" s="43"/>
    </row>
    <row r="68" spans="3:4" ht="12.95" customHeight="1" x14ac:dyDescent="0.2">
      <c r="C68" s="43"/>
      <c r="D68" s="43"/>
    </row>
    <row r="69" spans="3:4" ht="12.95" customHeight="1" x14ac:dyDescent="0.2">
      <c r="C69" s="43"/>
      <c r="D69" s="43"/>
    </row>
    <row r="70" spans="3:4" ht="12.95" customHeight="1" x14ac:dyDescent="0.2">
      <c r="C70" s="43"/>
      <c r="D70" s="43"/>
    </row>
    <row r="71" spans="3:4" ht="12.95" customHeight="1" x14ac:dyDescent="0.2">
      <c r="C71" s="43"/>
      <c r="D71" s="43"/>
    </row>
    <row r="72" spans="3:4" ht="12.95" customHeight="1" x14ac:dyDescent="0.2">
      <c r="C72" s="43"/>
      <c r="D72" s="43"/>
    </row>
    <row r="73" spans="3:4" ht="12.95" customHeight="1" x14ac:dyDescent="0.2">
      <c r="C73" s="43"/>
      <c r="D73" s="43"/>
    </row>
    <row r="74" spans="3:4" ht="12.95" customHeight="1" x14ac:dyDescent="0.2">
      <c r="C74" s="43"/>
      <c r="D74" s="43"/>
    </row>
    <row r="75" spans="3:4" ht="12.95" customHeight="1" x14ac:dyDescent="0.2">
      <c r="C75" s="43"/>
      <c r="D75" s="43"/>
    </row>
    <row r="76" spans="3:4" ht="12.95" customHeight="1" x14ac:dyDescent="0.2">
      <c r="C76" s="43"/>
      <c r="D76" s="43"/>
    </row>
    <row r="77" spans="3:4" ht="12.95" customHeight="1" x14ac:dyDescent="0.2">
      <c r="C77" s="43"/>
      <c r="D77" s="43"/>
    </row>
    <row r="78" spans="3:4" ht="12.95" customHeight="1" x14ac:dyDescent="0.2">
      <c r="C78" s="43"/>
      <c r="D78" s="43"/>
    </row>
    <row r="79" spans="3:4" ht="12.95" customHeight="1" x14ac:dyDescent="0.2"/>
    <row r="80" spans="3:4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66F0-9696-4ECA-8E05-A0D162B5C5C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2024-01-16T05:03:04Z</dcterms:modified>
</cp:coreProperties>
</file>