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FA3751C-7019-45A8-AAA5-9EFF16711B3D}" xr6:coauthVersionLast="47" xr6:coauthVersionMax="47" xr10:uidLastSave="{00000000-0000-0000-0000-000000000000}"/>
  <bookViews>
    <workbookView xWindow="14310" yWindow="76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35" i="1"/>
  <c r="F35" i="1"/>
  <c r="G35" i="1"/>
  <c r="K35" i="1"/>
  <c r="Q35" i="1"/>
  <c r="E36" i="1"/>
  <c r="F36" i="1"/>
  <c r="G36" i="1"/>
  <c r="K36" i="1"/>
  <c r="Q36" i="1"/>
  <c r="E34" i="1"/>
  <c r="F34" i="1"/>
  <c r="G34" i="1"/>
  <c r="K34" i="1"/>
  <c r="Q34" i="1"/>
  <c r="E33" i="1"/>
  <c r="F33" i="1"/>
  <c r="G33" i="1"/>
  <c r="K33" i="1"/>
  <c r="D9" i="1"/>
  <c r="C9" i="1"/>
  <c r="Q33" i="1"/>
  <c r="Q28" i="1"/>
  <c r="E23" i="1"/>
  <c r="F23" i="1"/>
  <c r="G23" i="1"/>
  <c r="K23" i="1"/>
  <c r="E24" i="1"/>
  <c r="F24" i="1"/>
  <c r="G24" i="1"/>
  <c r="K24" i="1"/>
  <c r="E27" i="1"/>
  <c r="F27" i="1"/>
  <c r="G27" i="1"/>
  <c r="K27" i="1"/>
  <c r="E28" i="1"/>
  <c r="F28" i="1"/>
  <c r="G28" i="1"/>
  <c r="K28" i="1"/>
  <c r="E21" i="1"/>
  <c r="F21" i="1"/>
  <c r="G21" i="1"/>
  <c r="H21" i="1"/>
  <c r="E22" i="1"/>
  <c r="F22" i="1"/>
  <c r="G22" i="1"/>
  <c r="K22" i="1"/>
  <c r="E25" i="1"/>
  <c r="F25" i="1"/>
  <c r="G25" i="1"/>
  <c r="K25" i="1"/>
  <c r="E26" i="1"/>
  <c r="F26" i="1"/>
  <c r="G26" i="1"/>
  <c r="K26" i="1"/>
  <c r="E29" i="1"/>
  <c r="F29" i="1"/>
  <c r="G29" i="1"/>
  <c r="K29" i="1"/>
  <c r="E30" i="1"/>
  <c r="F30" i="1"/>
  <c r="G30" i="1"/>
  <c r="J30" i="1"/>
  <c r="E31" i="1"/>
  <c r="F31" i="1"/>
  <c r="G31" i="1"/>
  <c r="K31" i="1"/>
  <c r="E32" i="1"/>
  <c r="F32" i="1"/>
  <c r="G32" i="1"/>
  <c r="J32" i="1"/>
  <c r="Q27" i="1"/>
  <c r="Q24" i="1"/>
  <c r="Q23" i="1"/>
  <c r="G18" i="2"/>
  <c r="C18" i="2"/>
  <c r="E18" i="2"/>
  <c r="G17" i="2"/>
  <c r="C17" i="2"/>
  <c r="E17" i="2"/>
  <c r="G16" i="2"/>
  <c r="C16" i="2"/>
  <c r="E16" i="2"/>
  <c r="G15" i="2"/>
  <c r="C15" i="2"/>
  <c r="E15" i="2"/>
  <c r="G22" i="2"/>
  <c r="C22" i="2"/>
  <c r="E22" i="2"/>
  <c r="G21" i="2"/>
  <c r="C21" i="2"/>
  <c r="E21" i="2"/>
  <c r="G14" i="2"/>
  <c r="C14" i="2"/>
  <c r="E14" i="2"/>
  <c r="G13" i="2"/>
  <c r="C13" i="2"/>
  <c r="E13" i="2"/>
  <c r="G20" i="2"/>
  <c r="C20" i="2"/>
  <c r="E20" i="2"/>
  <c r="G19" i="2"/>
  <c r="C19" i="2"/>
  <c r="E19" i="2"/>
  <c r="G12" i="2"/>
  <c r="C12" i="2"/>
  <c r="E12" i="2"/>
  <c r="G11" i="2"/>
  <c r="C11" i="2"/>
  <c r="E11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22" i="2"/>
  <c r="D22" i="2"/>
  <c r="B22" i="2"/>
  <c r="A22" i="2"/>
  <c r="H21" i="2"/>
  <c r="B21" i="2"/>
  <c r="D21" i="2"/>
  <c r="A21" i="2"/>
  <c r="H14" i="2"/>
  <c r="D14" i="2"/>
  <c r="B14" i="2"/>
  <c r="A14" i="2"/>
  <c r="H13" i="2"/>
  <c r="B13" i="2"/>
  <c r="D13" i="2"/>
  <c r="A13" i="2"/>
  <c r="H20" i="2"/>
  <c r="D20" i="2"/>
  <c r="B20" i="2"/>
  <c r="A20" i="2"/>
  <c r="H19" i="2"/>
  <c r="B19" i="2"/>
  <c r="D19" i="2"/>
  <c r="A19" i="2"/>
  <c r="H12" i="2"/>
  <c r="D12" i="2"/>
  <c r="B12" i="2"/>
  <c r="A12" i="2"/>
  <c r="H11" i="2"/>
  <c r="B11" i="2"/>
  <c r="D11" i="2"/>
  <c r="A11" i="2"/>
  <c r="Q32" i="1"/>
  <c r="Q30" i="1"/>
  <c r="Q29" i="1"/>
  <c r="Q31" i="1"/>
  <c r="Q25" i="1"/>
  <c r="Q26" i="1"/>
  <c r="F16" i="1"/>
  <c r="C17" i="1"/>
  <c r="Q22" i="1"/>
  <c r="G4" i="1"/>
  <c r="F4" i="1"/>
  <c r="Q21" i="1"/>
  <c r="C12" i="1"/>
  <c r="C11" i="1"/>
  <c r="O37" i="1" l="1"/>
  <c r="C15" i="1"/>
  <c r="O35" i="1"/>
  <c r="O26" i="1"/>
  <c r="O33" i="1"/>
  <c r="O21" i="1"/>
  <c r="O22" i="1"/>
  <c r="O29" i="1"/>
  <c r="O36" i="1"/>
  <c r="O25" i="1"/>
  <c r="O27" i="1"/>
  <c r="O31" i="1"/>
  <c r="O24" i="1"/>
  <c r="O30" i="1"/>
  <c r="O23" i="1"/>
  <c r="O34" i="1"/>
  <c r="O28" i="1"/>
  <c r="O32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<sst xmlns="http://schemas.openxmlformats.org/spreadsheetml/2006/main" count="203" uniqueCount="135">
  <si>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</si>
  <si>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</si>
  <si>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</si>
  <si>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</si>
  <si>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</si>
  <si>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</si>
  <si>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</si>
  <si>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</si>
  <si>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</si>
  <si>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</si>
  <si>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</si>
  <si>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</si>
  <si>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</si>
  <si>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</si>
  <si>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</si>
  <si>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</si>
  <si>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</si>
  <si>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</si>
  <si>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</si>
  <si>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</si>
  <si>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</si>
  <si>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</si>
  <si>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</si>
  <si>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</si>
  <si>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</si>
  <si>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</si>
  <si>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</si>
  <si>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</si>
  <si>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</si>
  <si>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</si>
  <si>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</si>
  <si>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</si>
  <si>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</si>
  <si>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</si>
  <si>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not avail.</t>
  </si>
  <si>
    <t>GCVS 4 Eph.</t>
  </si>
  <si>
    <t>WZ LMi / GSC 2511-0773</t>
  </si>
  <si>
    <t>GRAV</t>
  </si>
  <si>
    <t>OEJV 0107</t>
  </si>
  <si>
    <t>I</t>
  </si>
  <si>
    <t>Add cycle</t>
  </si>
  <si>
    <t>Old Cycle</t>
  </si>
  <si>
    <t>OEJV 0137</t>
  </si>
  <si>
    <t>IBVS 6033</t>
  </si>
  <si>
    <t>II</t>
  </si>
  <si>
    <t>OEJV 0160</t>
  </si>
  <si>
    <t>IBVS 6048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</si>
  <si>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</si>
  <si>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</si>
  <si>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</si>
  <si>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</si>
  <si>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</si>
  <si>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</si>
  <si>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</si>
  <si>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</si>
  <si>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</si>
  <si>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</si>
  <si>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</si>
  <si>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</si>
  <si>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2454912.4115 </t>
  </si>
  <si>
    <t> 21.03.2009 21:52 </t>
  </si>
  <si>
    <t> 0.0509 </t>
  </si>
  <si>
    <t>C </t>
  </si>
  <si>
    <t>-I</t>
  </si>
  <si>
    <t> F.Agerer </t>
  </si>
  <si>
    <t>BAVM 209 </t>
  </si>
  <si>
    <t>2454921.55636 </t>
  </si>
  <si>
    <t> 31.03.2009 01:21 </t>
  </si>
  <si>
    <t>6593</t>
  </si>
  <si>
    <t> 0.05118 </t>
  </si>
  <si>
    <t> J.Trnka </t>
  </si>
  <si>
    <t>OEJV 0107 </t>
  </si>
  <si>
    <t>2454942.3750 </t>
  </si>
  <si>
    <t> 20.04.2009 21:00 </t>
  </si>
  <si>
    <t>6646.5</t>
  </si>
  <si>
    <t> 0.0513 </t>
  </si>
  <si>
    <t>2454942.5704 </t>
  </si>
  <si>
    <t> 21.04.2009 01:41 </t>
  </si>
  <si>
    <t>6647</t>
  </si>
  <si>
    <t> 0.0521 </t>
  </si>
  <si>
    <t>2455315.36568 </t>
  </si>
  <si>
    <t> 28.04.2010 20:46 </t>
  </si>
  <si>
    <t>7605</t>
  </si>
  <si>
    <t> 0.05992 </t>
  </si>
  <si>
    <t>R</t>
  </si>
  <si>
    <t> R.Kocián </t>
  </si>
  <si>
    <t>OEJV 0137 </t>
  </si>
  <si>
    <t>2455315.36728 </t>
  </si>
  <si>
    <t> 28.04.2010 20:48 </t>
  </si>
  <si>
    <t> 0.06152 </t>
  </si>
  <si>
    <t> J.Trnka, M.Klos </t>
  </si>
  <si>
    <t>2455594.5740 </t>
  </si>
  <si>
    <t> 02.02.2011 01:46 </t>
  </si>
  <si>
    <t>8322.5</t>
  </si>
  <si>
    <t> 0.0668 </t>
  </si>
  <si>
    <t>m</t>
  </si>
  <si>
    <t> S.Parimucha et al. </t>
  </si>
  <si>
    <t>IBVS 5980 </t>
  </si>
  <si>
    <t>2455658.3913 </t>
  </si>
  <si>
    <t> 06.04.2011 21:23 </t>
  </si>
  <si>
    <t>8486.5</t>
  </si>
  <si>
    <t> 0.0666 </t>
  </si>
  <si>
    <t> G.Corfini </t>
  </si>
  <si>
    <t>IBVS 5997 </t>
  </si>
  <si>
    <t>2455673.37678 </t>
  </si>
  <si>
    <t> 21.04.2011 21:02 </t>
  </si>
  <si>
    <t>8525</t>
  </si>
  <si>
    <t> 0.07050 </t>
  </si>
  <si>
    <t> M.Vraš?ak </t>
  </si>
  <si>
    <t>OEJV 0160 </t>
  </si>
  <si>
    <t>2455996.3593 </t>
  </si>
  <si>
    <t> 09.03.2012 20:37 </t>
  </si>
  <si>
    <t>9355</t>
  </si>
  <si>
    <t> 0.0743 </t>
  </si>
  <si>
    <t>BAVM 228 </t>
  </si>
  <si>
    <t>2456004.3405 </t>
  </si>
  <si>
    <t> 17.03.2012 20:10 </t>
  </si>
  <si>
    <t>9375.5</t>
  </si>
  <si>
    <t> 0.0783 </t>
  </si>
  <si>
    <t>o</t>
  </si>
  <si>
    <t> N.Ruocco </t>
  </si>
  <si>
    <t>IBVS 6033 </t>
  </si>
  <si>
    <t>2456744.4814 </t>
  </si>
  <si>
    <t> 27.03.2014 23:33 </t>
  </si>
  <si>
    <t>11277.5</t>
  </si>
  <si>
    <t> 0.0920 </t>
  </si>
  <si>
    <t>BAVM 238 </t>
  </si>
  <si>
    <t>OEJV 0179</t>
  </si>
  <si>
    <t>BAD?</t>
  </si>
  <si>
    <t>IBVS 5980</t>
  </si>
  <si>
    <t>IBVS 5997</t>
  </si>
  <si>
    <t>BAVM 209</t>
  </si>
  <si>
    <t>RHN 2018</t>
  </si>
  <si>
    <t>OEJV 0211</t>
  </si>
  <si>
    <t>IBVS, 63, 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</si>
</sst>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8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0" fillId="0" borderId="0"/>
    <xf numFmtId="0" fontId="19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5" xfId="0" applyFont="1" applyBorder="1" applyAlignment="1">
      <alignment vertical="center"/>
    </xf>
    <xf numFmtId="0" fontId="0" fillId="0" borderId="5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4" borderId="5" xfId="0" applyFill="1" applyBorder="1" applyAlignment="1">
      <alignment horizontal="left"/>
    </xf>
    <xf numFmtId="0" fontId="15" fillId="0" borderId="0" xfId="0" applyFont="1" applyFill="1">
      <alignment vertical="top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17" fillId="25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  <xf numFmtId="0" fontId="35" fillId="0" borderId="8" xfId="0" applyFont="1" applyBorder="1" applyAlignment="1">
      <alignment horizontal="center"/>
    </xf>
    <xf numFmtId="0" fontId="0" fillId="26" borderId="0" xfId="0" applyFill="1" applyAlignment="1"/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0" fillId="0" borderId="0" xfId="0" applyFill="1" applyAlignment="1"/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LMi --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28-4CBE-BB4E-2FAA664771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28-4CBE-BB4E-2FAA664771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7.4294999991252553E-2</c:v>
                </c:pt>
                <c:pt idx="11">
                  <c:v>9.2047499994805548E-2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28-4CBE-BB4E-2FAA664771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5.1177000001189299E-2</c:v>
                </c:pt>
                <c:pt idx="2">
                  <c:v>5.1308499998413026E-2</c:v>
                </c:pt>
                <c:pt idx="3">
                  <c:v>5.2142999993520789E-2</c:v>
                </c:pt>
                <c:pt idx="4">
                  <c:v>5.9925000001385342E-2</c:v>
                </c:pt>
                <c:pt idx="5">
                  <c:v>6.1524999997345731E-2</c:v>
                </c:pt>
                <c:pt idx="6">
                  <c:v>6.6752499995345715E-2</c:v>
                </c:pt>
                <c:pt idx="7">
                  <c:v>6.6568499998538755E-2</c:v>
                </c:pt>
                <c:pt idx="8">
                  <c:v>7.0504999996046536E-2</c:v>
                </c:pt>
                <c:pt idx="10">
                  <c:v>7.830949999333825E-2</c:v>
                </c:pt>
                <c:pt idx="12">
                  <c:v>0.10556799999903888</c:v>
                </c:pt>
                <c:pt idx="13">
                  <c:v>0.12781349999568192</c:v>
                </c:pt>
                <c:pt idx="14">
                  <c:v>0.13026349997380748</c:v>
                </c:pt>
                <c:pt idx="15">
                  <c:v>0.13086349988589063</c:v>
                </c:pt>
                <c:pt idx="16">
                  <c:v>0.12781349999568192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28-4CBE-BB4E-2FAA664771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28-4CBE-BB4E-2FAA664771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28-4CBE-BB4E-2FAA664771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8">
                    <c:v>6.9999999999999999E-4</c:v>
                  </c:pt>
                  <c:pt idx="9">
                    <c:v>7.3000000000000001E-3</c:v>
                  </c:pt>
                  <c:pt idx="10">
                    <c:v>3.0999999999999999E-3</c:v>
                  </c:pt>
                  <c:pt idx="11">
                    <c:v>6.8999999999999999E-3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28-4CBE-BB4E-2FAA664771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-6.2651919239325032E-3</c:v>
                </c:pt>
                <c:pt idx="1">
                  <c:v>5.2710591806527374E-2</c:v>
                </c:pt>
                <c:pt idx="2">
                  <c:v>5.3189160656759382E-2</c:v>
                </c:pt>
                <c:pt idx="3">
                  <c:v>5.3193633262836312E-2</c:v>
                </c:pt>
                <c:pt idx="4">
                  <c:v>6.1763146506243038E-2</c:v>
                </c:pt>
                <c:pt idx="5">
                  <c:v>6.1763146506243038E-2</c:v>
                </c:pt>
                <c:pt idx="6">
                  <c:v>6.8181336226644226E-2</c:v>
                </c:pt>
                <c:pt idx="7">
                  <c:v>6.9648351019878776E-2</c:v>
                </c:pt>
                <c:pt idx="8">
                  <c:v>6.9992741687802743E-2</c:v>
                </c:pt>
                <c:pt idx="9">
                  <c:v>7.7417267775514206E-2</c:v>
                </c:pt>
                <c:pt idx="10">
                  <c:v>7.7600644624668522E-2</c:v>
                </c:pt>
                <c:pt idx="11">
                  <c:v>9.461443814132782E-2</c:v>
                </c:pt>
                <c:pt idx="12">
                  <c:v>0.10279483465604124</c:v>
                </c:pt>
                <c:pt idx="13">
                  <c:v>0.12783695608079815</c:v>
                </c:pt>
                <c:pt idx="14">
                  <c:v>0.12730024335156603</c:v>
                </c:pt>
                <c:pt idx="15">
                  <c:v>0.12730024335156603</c:v>
                </c:pt>
                <c:pt idx="16">
                  <c:v>0.12783695608079815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28-4CBE-BB4E-2FAA664771B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6593</c:v>
                </c:pt>
                <c:pt idx="2">
                  <c:v>6646.5</c:v>
                </c:pt>
                <c:pt idx="3">
                  <c:v>6647</c:v>
                </c:pt>
                <c:pt idx="4">
                  <c:v>7605</c:v>
                </c:pt>
                <c:pt idx="5">
                  <c:v>7605</c:v>
                </c:pt>
                <c:pt idx="6">
                  <c:v>8322.5</c:v>
                </c:pt>
                <c:pt idx="7">
                  <c:v>8486.5</c:v>
                </c:pt>
                <c:pt idx="8">
                  <c:v>8525</c:v>
                </c:pt>
                <c:pt idx="9">
                  <c:v>9355</c:v>
                </c:pt>
                <c:pt idx="10">
                  <c:v>9375.5</c:v>
                </c:pt>
                <c:pt idx="11">
                  <c:v>11277.5</c:v>
                </c:pt>
                <c:pt idx="12">
                  <c:v>12192</c:v>
                </c:pt>
                <c:pt idx="13">
                  <c:v>14991.5</c:v>
                </c:pt>
                <c:pt idx="14">
                  <c:v>14931.5</c:v>
                </c:pt>
                <c:pt idx="15">
                  <c:v>14931.5</c:v>
                </c:pt>
                <c:pt idx="16">
                  <c:v>14991.5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28-4CBE-BB4E-2FAA66477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31552"/>
        <c:axId val="1"/>
      </c:scatterChart>
      <c:valAx>
        <c:axId val="88203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31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10CD5EF-7A0E-1EEC-0450-BADF469B9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97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www.konkoly.hu/cgi-bin/IBVS?5980" TargetMode="External"/><Relationship Id="rId12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bav-astro.de/sfs/BAVM_link.php?BAVMnr=209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konkoly.hu/cgi-bin/IBVS?6033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36</v>
      </c>
      <c r="E1" s="31" t="s">
        <v>36</v>
      </c>
      <c r="F1" s="31"/>
      <c r="G1" s="32" t="s">
        <v>33</v>
      </c>
      <c r="H1" s="33" t="s">
        <v>37</v>
      </c>
      <c r="I1" s="29" t="s">
        <v>34</v>
      </c>
      <c r="J1" s="29" t="s">
        <v>34</v>
      </c>
      <c r="K1" s="34">
        <v>52355.964500000002</v>
      </c>
      <c r="L1" s="34">
        <v>0.389131</v>
      </c>
    </row>
    <row r="2" spans="1:12" x14ac:dyDescent="0.2">
      <c r="A2" t="s">
        <v>22</v>
      </c>
      <c r="B2" t="s">
        <v>33</v>
      </c>
      <c r="C2" s="9"/>
    </row>
    <row r="3" spans="1:12" ht="13.5" thickBot="1" x14ac:dyDescent="0.25"/>
    <row r="4" spans="1:12" ht="14.25" thickTop="1" thickBot="1" x14ac:dyDescent="0.25">
      <c r="A4" s="28" t="s">
        <v>35</v>
      </c>
      <c r="C4" s="7" t="s">
        <v>34</v>
      </c>
      <c r="D4" s="8" t="s">
        <v>34</v>
      </c>
      <c r="F4" s="24" t="str">
        <f>"F"&amp;B9</f>
        <v>F21</v>
      </c>
      <c r="G4" s="25" t="str">
        <f>"G"&amp;B9</f>
        <v>G21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v>52355.964500000002</v>
      </c>
    </row>
    <row r="8" spans="1:12" x14ac:dyDescent="0.2">
      <c r="A8" t="s">
        <v>2</v>
      </c>
      <c r="C8">
        <v>0.389131</v>
      </c>
      <c r="D8" s="30" t="s">
        <v>37</v>
      </c>
    </row>
    <row r="9" spans="1:12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-6.2651919239325032E-3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8.9452121538692369E-6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58189.555153483481</v>
      </c>
      <c r="E15" s="16" t="s">
        <v>40</v>
      </c>
      <c r="F15" s="12">
        <v>1</v>
      </c>
    </row>
    <row r="16" spans="1:12" x14ac:dyDescent="0.2">
      <c r="A16" s="18" t="s">
        <v>3</v>
      </c>
      <c r="B16" s="11"/>
      <c r="C16" s="19">
        <f ca="1">+C8+C12</f>
        <v>0.38913994521215389</v>
      </c>
      <c r="E16" s="16" t="s">
        <v>29</v>
      </c>
      <c r="F16" s="17">
        <f ca="1">NOW()+15018.5+$C$5/24</f>
        <v>59961.783669212964</v>
      </c>
    </row>
    <row r="17" spans="1:21" ht="13.5" thickBot="1" x14ac:dyDescent="0.25">
      <c r="A17" s="16" t="s">
        <v>26</v>
      </c>
      <c r="B17" s="11"/>
      <c r="C17" s="11">
        <f>COUNT(C21:C2191)</f>
        <v>17</v>
      </c>
      <c r="E17" s="16" t="s">
        <v>41</v>
      </c>
      <c r="F17" s="17">
        <f ca="1">ROUND(2*(F16-$C$7)/$C$8,0)/2+F15</f>
        <v>19546.5</v>
      </c>
    </row>
    <row r="18" spans="1:21" ht="14.25" thickTop="1" thickBot="1" x14ac:dyDescent="0.25">
      <c r="A18" s="18" t="s">
        <v>4</v>
      </c>
      <c r="B18" s="11"/>
      <c r="C18" s="21">
        <f ca="1">+C15</f>
        <v>58189.555153483481</v>
      </c>
      <c r="D18" s="22">
        <f ca="1">+C16</f>
        <v>0.38913994521215389</v>
      </c>
      <c r="E18" s="16" t="s">
        <v>30</v>
      </c>
      <c r="F18" s="25">
        <f ca="1">ROUND(2*(F16-$C$15)/$C$16,0)/2+F15</f>
        <v>4555</v>
      </c>
    </row>
    <row r="19" spans="1:21" ht="13.5" thickTop="1" x14ac:dyDescent="0.2">
      <c r="E19" s="16" t="s">
        <v>31</v>
      </c>
      <c r="F19" s="20">
        <f ca="1">+$C$15+$C$16*F18-15018.5-$C$5/24</f>
        <v>44943.983437258175</v>
      </c>
    </row>
    <row r="20" spans="1:21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55</v>
      </c>
      <c r="I20" s="6" t="s">
        <v>58</v>
      </c>
      <c r="J20" s="6" t="s">
        <v>52</v>
      </c>
      <c r="K20" s="6" t="s">
        <v>50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  <c r="U20" s="63" t="s">
        <v>128</v>
      </c>
    </row>
    <row r="21" spans="1:21" x14ac:dyDescent="0.2">
      <c r="A21" s="30" t="s">
        <v>37</v>
      </c>
      <c r="C21" s="9">
        <v>52355.964500000002</v>
      </c>
      <c r="D21" s="9" t="s">
        <v>12</v>
      </c>
      <c r="E21">
        <f t="shared" ref="E21:E32" si="0">+(C21-C$7)/C$8</f>
        <v>0</v>
      </c>
      <c r="F21">
        <f t="shared" ref="F21:F32" si="1">ROUND(2*E21,0)/2</f>
        <v>0</v>
      </c>
      <c r="G21">
        <f t="shared" ref="G21:G32" si="2">+C21-(C$7+F21*C$8)</f>
        <v>0</v>
      </c>
      <c r="H21">
        <f>+G21</f>
        <v>0</v>
      </c>
      <c r="O21">
        <f t="shared" ref="O21:O32" ca="1" si="3">+C$11+C$12*$F21</f>
        <v>-6.2651919239325032E-3</v>
      </c>
      <c r="Q21" s="2">
        <f t="shared" ref="Q21:Q32" si="4">+C21-15018.5</f>
        <v>37337.464500000002</v>
      </c>
    </row>
    <row r="22" spans="1:21" x14ac:dyDescent="0.2">
      <c r="A22" s="35" t="s">
        <v>38</v>
      </c>
      <c r="B22" s="36" t="s">
        <v>39</v>
      </c>
      <c r="C22" s="37">
        <v>54921.556360000002</v>
      </c>
      <c r="D22" s="37">
        <v>2.9999999999999997E-4</v>
      </c>
      <c r="E22">
        <f t="shared" si="0"/>
        <v>6593.1315161218208</v>
      </c>
      <c r="F22">
        <f t="shared" si="1"/>
        <v>6593</v>
      </c>
      <c r="G22">
        <f t="shared" si="2"/>
        <v>5.1177000001189299E-2</v>
      </c>
      <c r="K22">
        <f>+G22</f>
        <v>5.1177000001189299E-2</v>
      </c>
      <c r="O22">
        <f t="shared" ca="1" si="3"/>
        <v>5.2710591806527374E-2</v>
      </c>
      <c r="Q22" s="2">
        <f t="shared" si="4"/>
        <v>39903.056360000002</v>
      </c>
    </row>
    <row r="23" spans="1:21" x14ac:dyDescent="0.2">
      <c r="A23" s="57" t="s">
        <v>131</v>
      </c>
      <c r="B23" s="59" t="s">
        <v>44</v>
      </c>
      <c r="C23" s="58">
        <v>54942.375</v>
      </c>
      <c r="D23" s="9"/>
      <c r="E23">
        <f t="shared" si="0"/>
        <v>6646.6318540542852</v>
      </c>
      <c r="F23">
        <f t="shared" si="1"/>
        <v>6646.5</v>
      </c>
      <c r="G23">
        <f t="shared" si="2"/>
        <v>5.1308499998413026E-2</v>
      </c>
      <c r="K23">
        <f>+G23</f>
        <v>5.1308499998413026E-2</v>
      </c>
      <c r="O23">
        <f t="shared" ca="1" si="3"/>
        <v>5.3189160656759382E-2</v>
      </c>
      <c r="Q23" s="2">
        <f t="shared" si="4"/>
        <v>39923.875</v>
      </c>
    </row>
    <row r="24" spans="1:21" x14ac:dyDescent="0.2">
      <c r="A24" s="57" t="s">
        <v>131</v>
      </c>
      <c r="B24" s="59" t="s">
        <v>39</v>
      </c>
      <c r="C24" s="58">
        <v>54942.570399999997</v>
      </c>
      <c r="D24" s="9"/>
      <c r="E24">
        <f t="shared" si="0"/>
        <v>6647.1339985763025</v>
      </c>
      <c r="F24">
        <f t="shared" si="1"/>
        <v>6647</v>
      </c>
      <c r="G24">
        <f t="shared" si="2"/>
        <v>5.2142999993520789E-2</v>
      </c>
      <c r="K24">
        <f>+G24</f>
        <v>5.2142999993520789E-2</v>
      </c>
      <c r="O24">
        <f t="shared" ca="1" si="3"/>
        <v>5.3193633262836312E-2</v>
      </c>
      <c r="Q24" s="2">
        <f t="shared" si="4"/>
        <v>39924.070399999997</v>
      </c>
    </row>
    <row r="25" spans="1:21" x14ac:dyDescent="0.2">
      <c r="A25" s="38" t="s">
        <v>42</v>
      </c>
      <c r="B25" s="39" t="s">
        <v>39</v>
      </c>
      <c r="C25" s="40">
        <v>55315.365680000003</v>
      </c>
      <c r="D25" s="40">
        <v>2.0000000000000001E-4</v>
      </c>
      <c r="E25">
        <f t="shared" si="0"/>
        <v>7605.1539969830228</v>
      </c>
      <c r="F25">
        <f t="shared" si="1"/>
        <v>7605</v>
      </c>
      <c r="G25">
        <f t="shared" si="2"/>
        <v>5.9925000001385342E-2</v>
      </c>
      <c r="K25">
        <f t="shared" ref="K25:K33" si="5">+G25</f>
        <v>5.9925000001385342E-2</v>
      </c>
      <c r="O25">
        <f t="shared" ca="1" si="3"/>
        <v>6.1763146506243038E-2</v>
      </c>
      <c r="Q25" s="2">
        <f t="shared" si="4"/>
        <v>40296.865680000003</v>
      </c>
    </row>
    <row r="26" spans="1:21" x14ac:dyDescent="0.2">
      <c r="A26" s="38" t="s">
        <v>42</v>
      </c>
      <c r="B26" s="39" t="s">
        <v>39</v>
      </c>
      <c r="C26" s="40">
        <v>55315.367279999999</v>
      </c>
      <c r="D26" s="40">
        <v>2.0000000000000001E-4</v>
      </c>
      <c r="E26">
        <f t="shared" si="0"/>
        <v>7605.1581087088834</v>
      </c>
      <c r="F26">
        <f t="shared" si="1"/>
        <v>7605</v>
      </c>
      <c r="G26">
        <f t="shared" si="2"/>
        <v>6.1524999997345731E-2</v>
      </c>
      <c r="K26">
        <f t="shared" si="5"/>
        <v>6.1524999997345731E-2</v>
      </c>
      <c r="O26">
        <f t="shared" ca="1" si="3"/>
        <v>6.1763146506243038E-2</v>
      </c>
      <c r="Q26" s="2">
        <f t="shared" si="4"/>
        <v>40296.867279999999</v>
      </c>
    </row>
    <row r="27" spans="1:21" x14ac:dyDescent="0.2">
      <c r="A27" s="57" t="s">
        <v>129</v>
      </c>
      <c r="B27" s="59" t="s">
        <v>44</v>
      </c>
      <c r="C27" s="58">
        <v>55594.574000000001</v>
      </c>
      <c r="D27" s="9"/>
      <c r="E27">
        <f t="shared" si="0"/>
        <v>8322.6715424882586</v>
      </c>
      <c r="F27">
        <f t="shared" si="1"/>
        <v>8322.5</v>
      </c>
      <c r="G27">
        <f t="shared" si="2"/>
        <v>6.6752499995345715E-2</v>
      </c>
      <c r="K27">
        <f t="shared" si="5"/>
        <v>6.6752499995345715E-2</v>
      </c>
      <c r="O27">
        <f t="shared" ca="1" si="3"/>
        <v>6.8181336226644226E-2</v>
      </c>
      <c r="Q27" s="2">
        <f t="shared" si="4"/>
        <v>40576.074000000001</v>
      </c>
    </row>
    <row r="28" spans="1:21" x14ac:dyDescent="0.2">
      <c r="A28" s="57" t="s">
        <v>130</v>
      </c>
      <c r="B28" s="59" t="s">
        <v>44</v>
      </c>
      <c r="C28" s="58">
        <v>55658.391300000003</v>
      </c>
      <c r="D28" s="9"/>
      <c r="E28">
        <f t="shared" si="0"/>
        <v>8486.6710696397895</v>
      </c>
      <c r="F28">
        <f t="shared" si="1"/>
        <v>8486.5</v>
      </c>
      <c r="G28">
        <f t="shared" si="2"/>
        <v>6.6568499998538755E-2</v>
      </c>
      <c r="K28">
        <f t="shared" si="5"/>
        <v>6.6568499998538755E-2</v>
      </c>
      <c r="O28">
        <f t="shared" ca="1" si="3"/>
        <v>6.9648351019878776E-2</v>
      </c>
      <c r="Q28" s="2">
        <f t="shared" si="4"/>
        <v>40639.891300000003</v>
      </c>
    </row>
    <row r="29" spans="1:21" x14ac:dyDescent="0.2">
      <c r="A29" s="38" t="s">
        <v>45</v>
      </c>
      <c r="B29" s="39" t="s">
        <v>39</v>
      </c>
      <c r="C29" s="40">
        <v>55673.376779999999</v>
      </c>
      <c r="D29" s="40">
        <v>6.9999999999999999E-4</v>
      </c>
      <c r="E29">
        <f t="shared" si="0"/>
        <v>8525.181185770336</v>
      </c>
      <c r="F29">
        <f t="shared" si="1"/>
        <v>8525</v>
      </c>
      <c r="G29">
        <f t="shared" si="2"/>
        <v>7.0504999996046536E-2</v>
      </c>
      <c r="K29">
        <f t="shared" si="5"/>
        <v>7.0504999996046536E-2</v>
      </c>
      <c r="O29">
        <f t="shared" ca="1" si="3"/>
        <v>6.9992741687802743E-2</v>
      </c>
      <c r="Q29" s="2">
        <f t="shared" si="4"/>
        <v>40654.876779999999</v>
      </c>
    </row>
    <row r="30" spans="1:21" x14ac:dyDescent="0.2">
      <c r="A30" s="38" t="s">
        <v>46</v>
      </c>
      <c r="B30" s="39" t="s">
        <v>39</v>
      </c>
      <c r="C30" s="40">
        <v>55996.359299999996</v>
      </c>
      <c r="D30" s="40">
        <v>7.3000000000000001E-3</v>
      </c>
      <c r="E30">
        <f t="shared" si="0"/>
        <v>9355.1909254209877</v>
      </c>
      <c r="F30">
        <f t="shared" si="1"/>
        <v>9355</v>
      </c>
      <c r="G30">
        <f t="shared" si="2"/>
        <v>7.4294999991252553E-2</v>
      </c>
      <c r="J30">
        <f>+G30</f>
        <v>7.4294999991252553E-2</v>
      </c>
      <c r="O30">
        <f t="shared" ca="1" si="3"/>
        <v>7.7417267775514206E-2</v>
      </c>
      <c r="Q30" s="2">
        <f t="shared" si="4"/>
        <v>40977.859299999996</v>
      </c>
    </row>
    <row r="31" spans="1:21" x14ac:dyDescent="0.2">
      <c r="A31" s="41" t="s">
        <v>43</v>
      </c>
      <c r="B31" s="42" t="s">
        <v>44</v>
      </c>
      <c r="C31" s="43">
        <v>56004.340499999998</v>
      </c>
      <c r="D31" s="43">
        <v>3.0999999999999999E-3</v>
      </c>
      <c r="E31">
        <f t="shared" si="0"/>
        <v>9375.7012419981875</v>
      </c>
      <c r="F31">
        <f t="shared" si="1"/>
        <v>9375.5</v>
      </c>
      <c r="G31">
        <f t="shared" si="2"/>
        <v>7.830949999333825E-2</v>
      </c>
      <c r="K31">
        <f t="shared" si="5"/>
        <v>7.830949999333825E-2</v>
      </c>
      <c r="O31">
        <f t="shared" ca="1" si="3"/>
        <v>7.7600644624668522E-2</v>
      </c>
      <c r="Q31" s="2">
        <f t="shared" si="4"/>
        <v>40985.840499999998</v>
      </c>
    </row>
    <row r="32" spans="1:21" x14ac:dyDescent="0.2">
      <c r="A32" s="43" t="s">
        <v>47</v>
      </c>
      <c r="B32" s="42" t="s">
        <v>39</v>
      </c>
      <c r="C32" s="43">
        <v>56744.481399999997</v>
      </c>
      <c r="D32" s="43">
        <v>6.8999999999999999E-3</v>
      </c>
      <c r="E32">
        <f t="shared" si="0"/>
        <v>11277.736546304444</v>
      </c>
      <c r="F32">
        <f t="shared" si="1"/>
        <v>11277.5</v>
      </c>
      <c r="G32">
        <f t="shared" si="2"/>
        <v>9.2047499994805548E-2</v>
      </c>
      <c r="J32">
        <f>+G32</f>
        <v>9.2047499994805548E-2</v>
      </c>
      <c r="O32">
        <f t="shared" ca="1" si="3"/>
        <v>9.461443814132782E-2</v>
      </c>
      <c r="Q32" s="2">
        <f t="shared" si="4"/>
        <v>41725.981399999997</v>
      </c>
    </row>
    <row r="33" spans="1:17" x14ac:dyDescent="0.2">
      <c r="A33" s="60" t="s">
        <v>127</v>
      </c>
      <c r="B33" s="61" t="s">
        <v>39</v>
      </c>
      <c r="C33" s="62">
        <v>57100.355219999998</v>
      </c>
      <c r="D33" s="62">
        <v>1E-3</v>
      </c>
      <c r="E33">
        <f>+(C33-C$7)/C$8</f>
        <v>12192.271291672972</v>
      </c>
      <c r="F33" s="64">
        <f>ROUND(2*E33,0)/2-0.5</f>
        <v>12192</v>
      </c>
      <c r="G33">
        <f>+C33-(C$7+F33*C$8)</f>
        <v>0.10556799999903888</v>
      </c>
      <c r="K33">
        <f t="shared" si="5"/>
        <v>0.10556799999903888</v>
      </c>
      <c r="O33">
        <f ca="1">+C$11+C$12*$F33</f>
        <v>0.10279483465604124</v>
      </c>
      <c r="Q33" s="2">
        <f>+C33-15018.5</f>
        <v>42081.855219999998</v>
      </c>
    </row>
    <row r="34" spans="1:17" x14ac:dyDescent="0.2">
      <c r="A34" s="4" t="s">
        <v>132</v>
      </c>
      <c r="B34" s="13"/>
      <c r="C34" s="9">
        <v>58189.7497</v>
      </c>
      <c r="D34" s="9">
        <v>4.0000000000000002E-4</v>
      </c>
      <c r="E34">
        <f>+(C34-C$7)/C$8</f>
        <v>14991.828458796648</v>
      </c>
      <c r="F34" s="64">
        <f>ROUND(2*E34,0)/2-0.5</f>
        <v>14991.5</v>
      </c>
      <c r="G34">
        <f>+C34-(C$7+F34*C$8)</f>
        <v>0.12781349999568192</v>
      </c>
      <c r="K34">
        <f>+G34</f>
        <v>0.12781349999568192</v>
      </c>
      <c r="O34">
        <f ca="1">+C$11+C$12*$F34</f>
        <v>0.12783695608079815</v>
      </c>
      <c r="Q34" s="2">
        <f>+C34-15018.5</f>
        <v>43171.2497</v>
      </c>
    </row>
    <row r="35" spans="1:17" x14ac:dyDescent="0.2">
      <c r="A35" s="65" t="s">
        <v>133</v>
      </c>
      <c r="B35" s="66" t="s">
        <v>44</v>
      </c>
      <c r="C35" s="67">
        <v>58166.404289999977</v>
      </c>
      <c r="D35" s="67">
        <v>4.0000000000000002E-4</v>
      </c>
      <c r="E35">
        <f>+(C35-C$7)/C$8</f>
        <v>14931.834754876827</v>
      </c>
      <c r="F35" s="68">
        <f>ROUND(2*E35,0)/2-0.5</f>
        <v>14931.5</v>
      </c>
      <c r="G35">
        <f>+C35-(C$7+F35*C$8)</f>
        <v>0.13026349997380748</v>
      </c>
      <c r="K35">
        <f>+G35</f>
        <v>0.13026349997380748</v>
      </c>
      <c r="O35">
        <f ca="1">+C$11+C$12*$F35</f>
        <v>0.12730024335156603</v>
      </c>
      <c r="Q35" s="2">
        <f>+C35-15018.5</f>
        <v>43147.904289999977</v>
      </c>
    </row>
    <row r="36" spans="1:17" x14ac:dyDescent="0.2">
      <c r="A36" s="65" t="s">
        <v>133</v>
      </c>
      <c r="B36" s="66" t="s">
        <v>44</v>
      </c>
      <c r="C36" s="67">
        <v>58166.404889999889</v>
      </c>
      <c r="D36" s="67">
        <v>2.9999999999999997E-4</v>
      </c>
      <c r="E36">
        <f>+(C36-C$7)/C$8</f>
        <v>14931.836296773803</v>
      </c>
      <c r="F36" s="68">
        <f>ROUND(2*E36,0)/2-0.5</f>
        <v>14931.5</v>
      </c>
      <c r="G36">
        <f>+C36-(C$7+F36*C$8)</f>
        <v>0.13086349988589063</v>
      </c>
      <c r="K36">
        <f>+G36</f>
        <v>0.13086349988589063</v>
      </c>
      <c r="O36">
        <f ca="1">+C$11+C$12*$F36</f>
        <v>0.12730024335156603</v>
      </c>
      <c r="Q36" s="2">
        <f>+C36-15018.5</f>
        <v>43147.904889999889</v>
      </c>
    </row>
    <row r="37" spans="1:17" x14ac:dyDescent="0.2">
      <c r="A37" s="69" t="s">
        <v>134</v>
      </c>
      <c r="B37" s="70" t="s">
        <v>44</v>
      </c>
      <c r="C37" s="71">
        <v>58189.7497</v>
      </c>
      <c r="D37" s="69">
        <v>4.0000000000000002E-4</v>
      </c>
      <c r="E37">
        <f>+(C37-C$7)/C$8</f>
        <v>14991.828458796648</v>
      </c>
      <c r="F37" s="68">
        <f>ROUND(2*E37,0)/2-0.5</f>
        <v>14991.5</v>
      </c>
      <c r="G37">
        <f>+C37-(C$7+F37*C$8)</f>
        <v>0.12781349999568192</v>
      </c>
      <c r="K37">
        <f>+G37</f>
        <v>0.12781349999568192</v>
      </c>
      <c r="O37">
        <f ca="1">+C$11+C$12*$F37</f>
        <v>0.12783695608079815</v>
      </c>
      <c r="Q37" s="2">
        <f>+C37-15018.5</f>
        <v>43171.2497</v>
      </c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35:D3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6"/>
  <sheetViews>
    <sheetView workbookViewId="0">
      <selection activeCell="A19" sqref="A19:C22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4" t="s">
        <v>48</v>
      </c>
      <c r="I1" s="45" t="s">
        <v>49</v>
      </c>
      <c r="J1" s="46" t="s">
        <v>50</v>
      </c>
    </row>
    <row r="2" spans="1:16" x14ac:dyDescent="0.2">
      <c r="I2" s="47" t="s">
        <v>51</v>
      </c>
      <c r="J2" s="48" t="s">
        <v>52</v>
      </c>
    </row>
    <row r="3" spans="1:16" x14ac:dyDescent="0.2">
      <c r="A3" s="49" t="s">
        <v>53</v>
      </c>
      <c r="I3" s="47" t="s">
        <v>54</v>
      </c>
      <c r="J3" s="48" t="s">
        <v>55</v>
      </c>
    </row>
    <row r="4" spans="1:16" x14ac:dyDescent="0.2">
      <c r="I4" s="47" t="s">
        <v>56</v>
      </c>
      <c r="J4" s="48" t="s">
        <v>55</v>
      </c>
    </row>
    <row r="5" spans="1:16" ht="13.5" thickBot="1" x14ac:dyDescent="0.25">
      <c r="I5" s="50" t="s">
        <v>57</v>
      </c>
      <c r="J5" s="51" t="s">
        <v>58</v>
      </c>
    </row>
    <row r="10" spans="1:16" ht="13.5" thickBot="1" x14ac:dyDescent="0.25"/>
    <row r="11" spans="1:16" ht="12.75" customHeight="1" thickBot="1" x14ac:dyDescent="0.25">
      <c r="A11" s="9" t="str">
        <f t="shared" ref="A11:A22" si="0">P11</f>
        <v>BAVM 209 </v>
      </c>
      <c r="B11" s="13" t="str">
        <f t="shared" ref="B11:B22" si="1">IF(H11=INT(H11),"I","II")</f>
        <v>II</v>
      </c>
      <c r="C11" s="9">
        <f t="shared" ref="C11:C22" si="2">1*G11</f>
        <v>54912.411500000002</v>
      </c>
      <c r="D11" s="11" t="str">
        <f t="shared" ref="D11:D22" si="3">VLOOKUP(F11,I$1:J$5,2,FALSE)</f>
        <v>vis</v>
      </c>
      <c r="E11" s="52" t="e">
        <f>VLOOKUP(C11,Active!C$21:E$973,3,FALSE)</f>
        <v>#N/A</v>
      </c>
      <c r="F11" s="13" t="s">
        <v>57</v>
      </c>
      <c r="G11" s="11" t="str">
        <f t="shared" ref="G11:G22" si="4">MID(I11,3,LEN(I11)-3)</f>
        <v>54912.4115</v>
      </c>
      <c r="H11" s="9">
        <f t="shared" ref="H11:H22" si="5">1*K11</f>
        <v>6569.5</v>
      </c>
      <c r="I11" s="53" t="s">
        <v>59</v>
      </c>
      <c r="J11" s="54" t="s">
        <v>60</v>
      </c>
      <c r="K11" s="53">
        <v>6569.5</v>
      </c>
      <c r="L11" s="53" t="s">
        <v>61</v>
      </c>
      <c r="M11" s="54" t="s">
        <v>62</v>
      </c>
      <c r="N11" s="54" t="s">
        <v>63</v>
      </c>
      <c r="O11" s="55" t="s">
        <v>64</v>
      </c>
      <c r="P11" s="56" t="s">
        <v>65</v>
      </c>
    </row>
    <row r="12" spans="1:16" ht="12.75" customHeight="1" thickBot="1" x14ac:dyDescent="0.25">
      <c r="A12" s="9" t="str">
        <f t="shared" si="0"/>
        <v>OEJV 0107 </v>
      </c>
      <c r="B12" s="13" t="str">
        <f t="shared" si="1"/>
        <v>I</v>
      </c>
      <c r="C12" s="9">
        <f t="shared" si="2"/>
        <v>54921.556360000002</v>
      </c>
      <c r="D12" s="11" t="str">
        <f t="shared" si="3"/>
        <v>vis</v>
      </c>
      <c r="E12" s="52">
        <f>VLOOKUP(C12,Active!C$21:E$973,3,FALSE)</f>
        <v>6593.1315161218208</v>
      </c>
      <c r="F12" s="13" t="s">
        <v>57</v>
      </c>
      <c r="G12" s="11" t="str">
        <f t="shared" si="4"/>
        <v>54921.55636</v>
      </c>
      <c r="H12" s="9">
        <f t="shared" si="5"/>
        <v>6593</v>
      </c>
      <c r="I12" s="53" t="s">
        <v>66</v>
      </c>
      <c r="J12" s="54" t="s">
        <v>67</v>
      </c>
      <c r="K12" s="53" t="s">
        <v>68</v>
      </c>
      <c r="L12" s="53" t="s">
        <v>69</v>
      </c>
      <c r="M12" s="54" t="s">
        <v>62</v>
      </c>
      <c r="N12" s="54" t="s">
        <v>49</v>
      </c>
      <c r="O12" s="55" t="s">
        <v>70</v>
      </c>
      <c r="P12" s="56" t="s">
        <v>71</v>
      </c>
    </row>
    <row r="13" spans="1:16" ht="12.75" customHeight="1" thickBot="1" x14ac:dyDescent="0.25">
      <c r="A13" s="9" t="str">
        <f t="shared" si="0"/>
        <v>OEJV 0137 </v>
      </c>
      <c r="B13" s="13" t="str">
        <f t="shared" si="1"/>
        <v>I</v>
      </c>
      <c r="C13" s="9">
        <f t="shared" si="2"/>
        <v>55315.365680000003</v>
      </c>
      <c r="D13" s="11" t="str">
        <f t="shared" si="3"/>
        <v>vis</v>
      </c>
      <c r="E13" s="52">
        <f>VLOOKUP(C13,Active!C$21:E$973,3,FALSE)</f>
        <v>7605.1539969830228</v>
      </c>
      <c r="F13" s="13" t="s">
        <v>57</v>
      </c>
      <c r="G13" s="11" t="str">
        <f t="shared" si="4"/>
        <v>55315.36568</v>
      </c>
      <c r="H13" s="9">
        <f t="shared" si="5"/>
        <v>7605</v>
      </c>
      <c r="I13" s="53" t="s">
        <v>80</v>
      </c>
      <c r="J13" s="54" t="s">
        <v>81</v>
      </c>
      <c r="K13" s="53" t="s">
        <v>82</v>
      </c>
      <c r="L13" s="53" t="s">
        <v>83</v>
      </c>
      <c r="M13" s="54" t="s">
        <v>62</v>
      </c>
      <c r="N13" s="54" t="s">
        <v>84</v>
      </c>
      <c r="O13" s="55" t="s">
        <v>85</v>
      </c>
      <c r="P13" s="56" t="s">
        <v>86</v>
      </c>
    </row>
    <row r="14" spans="1:16" ht="12.75" customHeight="1" thickBot="1" x14ac:dyDescent="0.25">
      <c r="A14" s="9" t="str">
        <f t="shared" si="0"/>
        <v>OEJV 0137 </v>
      </c>
      <c r="B14" s="13" t="str">
        <f t="shared" si="1"/>
        <v>I</v>
      </c>
      <c r="C14" s="9">
        <f t="shared" si="2"/>
        <v>55315.367279999999</v>
      </c>
      <c r="D14" s="11" t="str">
        <f t="shared" si="3"/>
        <v>vis</v>
      </c>
      <c r="E14" s="52">
        <f>VLOOKUP(C14,Active!C$21:E$973,3,FALSE)</f>
        <v>7605.1581087088834</v>
      </c>
      <c r="F14" s="13" t="s">
        <v>57</v>
      </c>
      <c r="G14" s="11" t="str">
        <f t="shared" si="4"/>
        <v>55315.36728</v>
      </c>
      <c r="H14" s="9">
        <f t="shared" si="5"/>
        <v>7605</v>
      </c>
      <c r="I14" s="53" t="s">
        <v>87</v>
      </c>
      <c r="J14" s="54" t="s">
        <v>88</v>
      </c>
      <c r="K14" s="53" t="s">
        <v>82</v>
      </c>
      <c r="L14" s="53" t="s">
        <v>89</v>
      </c>
      <c r="M14" s="54" t="s">
        <v>62</v>
      </c>
      <c r="N14" s="54" t="s">
        <v>49</v>
      </c>
      <c r="O14" s="55" t="s">
        <v>90</v>
      </c>
      <c r="P14" s="56" t="s">
        <v>86</v>
      </c>
    </row>
    <row r="15" spans="1:16" ht="12.75" customHeight="1" thickBot="1" x14ac:dyDescent="0.25">
      <c r="A15" s="9" t="str">
        <f t="shared" si="0"/>
        <v>OEJV 0160 </v>
      </c>
      <c r="B15" s="13" t="str">
        <f t="shared" si="1"/>
        <v>I</v>
      </c>
      <c r="C15" s="9">
        <f t="shared" si="2"/>
        <v>55673.376779999999</v>
      </c>
      <c r="D15" s="11" t="str">
        <f t="shared" si="3"/>
        <v>vis</v>
      </c>
      <c r="E15" s="52">
        <f>VLOOKUP(C15,Active!C$21:E$973,3,FALSE)</f>
        <v>8525.181185770336</v>
      </c>
      <c r="F15" s="13" t="s">
        <v>57</v>
      </c>
      <c r="G15" s="11" t="str">
        <f t="shared" si="4"/>
        <v>55673.37678</v>
      </c>
      <c r="H15" s="9">
        <f t="shared" si="5"/>
        <v>8525</v>
      </c>
      <c r="I15" s="53" t="s">
        <v>104</v>
      </c>
      <c r="J15" s="54" t="s">
        <v>105</v>
      </c>
      <c r="K15" s="53" t="s">
        <v>106</v>
      </c>
      <c r="L15" s="53" t="s">
        <v>107</v>
      </c>
      <c r="M15" s="54" t="s">
        <v>62</v>
      </c>
      <c r="N15" s="54" t="s">
        <v>49</v>
      </c>
      <c r="O15" s="55" t="s">
        <v>108</v>
      </c>
      <c r="P15" s="56" t="s">
        <v>109</v>
      </c>
    </row>
    <row r="16" spans="1:16" ht="12.75" customHeight="1" thickBot="1" x14ac:dyDescent="0.25">
      <c r="A16" s="9" t="str">
        <f t="shared" si="0"/>
        <v>BAVM 228 </v>
      </c>
      <c r="B16" s="13" t="str">
        <f t="shared" si="1"/>
        <v>I</v>
      </c>
      <c r="C16" s="9">
        <f t="shared" si="2"/>
        <v>55996.359299999996</v>
      </c>
      <c r="D16" s="11" t="str">
        <f t="shared" si="3"/>
        <v>vis</v>
      </c>
      <c r="E16" s="52">
        <f>VLOOKUP(C16,Active!C$21:E$973,3,FALSE)</f>
        <v>9355.1909254209877</v>
      </c>
      <c r="F16" s="13" t="s">
        <v>57</v>
      </c>
      <c r="G16" s="11" t="str">
        <f t="shared" si="4"/>
        <v>55996.3593</v>
      </c>
      <c r="H16" s="9">
        <f t="shared" si="5"/>
        <v>9355</v>
      </c>
      <c r="I16" s="53" t="s">
        <v>110</v>
      </c>
      <c r="J16" s="54" t="s">
        <v>111</v>
      </c>
      <c r="K16" s="53" t="s">
        <v>112</v>
      </c>
      <c r="L16" s="53" t="s">
        <v>113</v>
      </c>
      <c r="M16" s="54" t="s">
        <v>62</v>
      </c>
      <c r="N16" s="54" t="s">
        <v>63</v>
      </c>
      <c r="O16" s="55" t="s">
        <v>64</v>
      </c>
      <c r="P16" s="56" t="s">
        <v>114</v>
      </c>
    </row>
    <row r="17" spans="1:16" ht="12.75" customHeight="1" thickBot="1" x14ac:dyDescent="0.25">
      <c r="A17" s="9" t="str">
        <f t="shared" si="0"/>
        <v>IBVS 6033 </v>
      </c>
      <c r="B17" s="13" t="str">
        <f t="shared" si="1"/>
        <v>II</v>
      </c>
      <c r="C17" s="9">
        <f t="shared" si="2"/>
        <v>56004.340499999998</v>
      </c>
      <c r="D17" s="11" t="str">
        <f t="shared" si="3"/>
        <v>vis</v>
      </c>
      <c r="E17" s="52">
        <f>VLOOKUP(C17,Active!C$21:E$973,3,FALSE)</f>
        <v>9375.7012419981875</v>
      </c>
      <c r="F17" s="13" t="s">
        <v>57</v>
      </c>
      <c r="G17" s="11" t="str">
        <f t="shared" si="4"/>
        <v>56004.3405</v>
      </c>
      <c r="H17" s="9">
        <f t="shared" si="5"/>
        <v>9375.5</v>
      </c>
      <c r="I17" s="53" t="s">
        <v>115</v>
      </c>
      <c r="J17" s="54" t="s">
        <v>116</v>
      </c>
      <c r="K17" s="53" t="s">
        <v>117</v>
      </c>
      <c r="L17" s="53" t="s">
        <v>118</v>
      </c>
      <c r="M17" s="54" t="s">
        <v>62</v>
      </c>
      <c r="N17" s="54" t="s">
        <v>119</v>
      </c>
      <c r="O17" s="55" t="s">
        <v>120</v>
      </c>
      <c r="P17" s="56" t="s">
        <v>121</v>
      </c>
    </row>
    <row r="18" spans="1:16" ht="12.75" customHeight="1" thickBot="1" x14ac:dyDescent="0.25">
      <c r="A18" s="9" t="str">
        <f t="shared" si="0"/>
        <v>BAVM 238 </v>
      </c>
      <c r="B18" s="13" t="str">
        <f t="shared" si="1"/>
        <v>II</v>
      </c>
      <c r="C18" s="9">
        <f t="shared" si="2"/>
        <v>56744.481399999997</v>
      </c>
      <c r="D18" s="11" t="str">
        <f t="shared" si="3"/>
        <v>vis</v>
      </c>
      <c r="E18" s="52">
        <f>VLOOKUP(C18,Active!C$21:E$973,3,FALSE)</f>
        <v>11277.736546304444</v>
      </c>
      <c r="F18" s="13" t="s">
        <v>57</v>
      </c>
      <c r="G18" s="11" t="str">
        <f t="shared" si="4"/>
        <v>56744.4814</v>
      </c>
      <c r="H18" s="9">
        <f t="shared" si="5"/>
        <v>11277.5</v>
      </c>
      <c r="I18" s="53" t="s">
        <v>122</v>
      </c>
      <c r="J18" s="54" t="s">
        <v>123</v>
      </c>
      <c r="K18" s="53" t="s">
        <v>124</v>
      </c>
      <c r="L18" s="53" t="s">
        <v>125</v>
      </c>
      <c r="M18" s="54" t="s">
        <v>62</v>
      </c>
      <c r="N18" s="54" t="s">
        <v>57</v>
      </c>
      <c r="O18" s="55" t="s">
        <v>64</v>
      </c>
      <c r="P18" s="56" t="s">
        <v>126</v>
      </c>
    </row>
    <row r="19" spans="1:16" ht="12.75" customHeight="1" thickBot="1" x14ac:dyDescent="0.25">
      <c r="A19" s="9" t="str">
        <f t="shared" si="0"/>
        <v>BAVM 209 </v>
      </c>
      <c r="B19" s="13" t="str">
        <f t="shared" si="1"/>
        <v>II</v>
      </c>
      <c r="C19" s="9">
        <f t="shared" si="2"/>
        <v>54942.375</v>
      </c>
      <c r="D19" s="11" t="str">
        <f t="shared" si="3"/>
        <v>vis</v>
      </c>
      <c r="E19" s="52">
        <f>VLOOKUP(C19,Active!C$21:E$973,3,FALSE)</f>
        <v>6646.6318540542852</v>
      </c>
      <c r="F19" s="13" t="s">
        <v>57</v>
      </c>
      <c r="G19" s="11" t="str">
        <f t="shared" si="4"/>
        <v>54942.3750</v>
      </c>
      <c r="H19" s="9">
        <f t="shared" si="5"/>
        <v>6646.5</v>
      </c>
      <c r="I19" s="53" t="s">
        <v>72</v>
      </c>
      <c r="J19" s="54" t="s">
        <v>73</v>
      </c>
      <c r="K19" s="53" t="s">
        <v>74</v>
      </c>
      <c r="L19" s="53" t="s">
        <v>75</v>
      </c>
      <c r="M19" s="54" t="s">
        <v>62</v>
      </c>
      <c r="N19" s="54" t="s">
        <v>63</v>
      </c>
      <c r="O19" s="55" t="s">
        <v>64</v>
      </c>
      <c r="P19" s="56" t="s">
        <v>65</v>
      </c>
    </row>
    <row r="20" spans="1:16" ht="12.75" customHeight="1" thickBot="1" x14ac:dyDescent="0.25">
      <c r="A20" s="9" t="str">
        <f t="shared" si="0"/>
        <v>BAVM 209 </v>
      </c>
      <c r="B20" s="13" t="str">
        <f t="shared" si="1"/>
        <v>I</v>
      </c>
      <c r="C20" s="9">
        <f t="shared" si="2"/>
        <v>54942.570399999997</v>
      </c>
      <c r="D20" s="11" t="str">
        <f t="shared" si="3"/>
        <v>vis</v>
      </c>
      <c r="E20" s="52">
        <f>VLOOKUP(C20,Active!C$21:E$973,3,FALSE)</f>
        <v>6647.1339985763025</v>
      </c>
      <c r="F20" s="13" t="s">
        <v>57</v>
      </c>
      <c r="G20" s="11" t="str">
        <f t="shared" si="4"/>
        <v>54942.5704</v>
      </c>
      <c r="H20" s="9">
        <f t="shared" si="5"/>
        <v>6647</v>
      </c>
      <c r="I20" s="53" t="s">
        <v>76</v>
      </c>
      <c r="J20" s="54" t="s">
        <v>77</v>
      </c>
      <c r="K20" s="53" t="s">
        <v>78</v>
      </c>
      <c r="L20" s="53" t="s">
        <v>79</v>
      </c>
      <c r="M20" s="54" t="s">
        <v>62</v>
      </c>
      <c r="N20" s="54" t="s">
        <v>63</v>
      </c>
      <c r="O20" s="55" t="s">
        <v>64</v>
      </c>
      <c r="P20" s="56" t="s">
        <v>65</v>
      </c>
    </row>
    <row r="21" spans="1:16" ht="12.75" customHeight="1" thickBot="1" x14ac:dyDescent="0.25">
      <c r="A21" s="9" t="str">
        <f t="shared" si="0"/>
        <v>IBVS 5980 </v>
      </c>
      <c r="B21" s="13" t="str">
        <f t="shared" si="1"/>
        <v>II</v>
      </c>
      <c r="C21" s="9">
        <f t="shared" si="2"/>
        <v>55594.574000000001</v>
      </c>
      <c r="D21" s="11" t="str">
        <f t="shared" si="3"/>
        <v>vis</v>
      </c>
      <c r="E21" s="52">
        <f>VLOOKUP(C21,Active!C$21:E$973,3,FALSE)</f>
        <v>8322.6715424882586</v>
      </c>
      <c r="F21" s="13" t="s">
        <v>57</v>
      </c>
      <c r="G21" s="11" t="str">
        <f t="shared" si="4"/>
        <v>55594.5740</v>
      </c>
      <c r="H21" s="9">
        <f t="shared" si="5"/>
        <v>8322.5</v>
      </c>
      <c r="I21" s="53" t="s">
        <v>91</v>
      </c>
      <c r="J21" s="54" t="s">
        <v>92</v>
      </c>
      <c r="K21" s="53" t="s">
        <v>93</v>
      </c>
      <c r="L21" s="53" t="s">
        <v>94</v>
      </c>
      <c r="M21" s="54" t="s">
        <v>62</v>
      </c>
      <c r="N21" s="54" t="s">
        <v>95</v>
      </c>
      <c r="O21" s="55" t="s">
        <v>96</v>
      </c>
      <c r="P21" s="56" t="s">
        <v>97</v>
      </c>
    </row>
    <row r="22" spans="1:16" ht="12.75" customHeight="1" thickBot="1" x14ac:dyDescent="0.25">
      <c r="A22" s="9" t="str">
        <f t="shared" si="0"/>
        <v>IBVS 5997 </v>
      </c>
      <c r="B22" s="13" t="str">
        <f t="shared" si="1"/>
        <v>II</v>
      </c>
      <c r="C22" s="9">
        <f t="shared" si="2"/>
        <v>55658.391300000003</v>
      </c>
      <c r="D22" s="11" t="str">
        <f t="shared" si="3"/>
        <v>vis</v>
      </c>
      <c r="E22" s="52">
        <f>VLOOKUP(C22,Active!C$21:E$973,3,FALSE)</f>
        <v>8486.6710696397895</v>
      </c>
      <c r="F22" s="13" t="s">
        <v>57</v>
      </c>
      <c r="G22" s="11" t="str">
        <f t="shared" si="4"/>
        <v>55658.3913</v>
      </c>
      <c r="H22" s="9">
        <f t="shared" si="5"/>
        <v>8486.5</v>
      </c>
      <c r="I22" s="53" t="s">
        <v>98</v>
      </c>
      <c r="J22" s="54" t="s">
        <v>99</v>
      </c>
      <c r="K22" s="53" t="s">
        <v>100</v>
      </c>
      <c r="L22" s="53" t="s">
        <v>101</v>
      </c>
      <c r="M22" s="54" t="s">
        <v>62</v>
      </c>
      <c r="N22" s="54" t="s">
        <v>57</v>
      </c>
      <c r="O22" s="55" t="s">
        <v>102</v>
      </c>
      <c r="P22" s="56" t="s">
        <v>103</v>
      </c>
    </row>
    <row r="23" spans="1:16" x14ac:dyDescent="0.2">
      <c r="B23" s="13"/>
      <c r="E23" s="52"/>
      <c r="F23" s="13"/>
    </row>
    <row r="24" spans="1:16" x14ac:dyDescent="0.2">
      <c r="B24" s="13"/>
      <c r="E24" s="52"/>
      <c r="F24" s="13"/>
    </row>
    <row r="25" spans="1:16" x14ac:dyDescent="0.2">
      <c r="B25" s="13"/>
      <c r="E25" s="52"/>
      <c r="F25" s="13"/>
    </row>
    <row r="26" spans="1:16" x14ac:dyDescent="0.2">
      <c r="B26" s="13"/>
      <c r="E26" s="52"/>
      <c r="F26" s="13"/>
    </row>
    <row r="27" spans="1:16" x14ac:dyDescent="0.2">
      <c r="B27" s="13"/>
      <c r="E27" s="52"/>
      <c r="F27" s="13"/>
    </row>
    <row r="28" spans="1:16" x14ac:dyDescent="0.2">
      <c r="B28" s="13"/>
      <c r="E28" s="52"/>
      <c r="F28" s="13"/>
    </row>
    <row r="29" spans="1:16" x14ac:dyDescent="0.2">
      <c r="B29" s="13"/>
      <c r="E29" s="52"/>
      <c r="F29" s="13"/>
    </row>
    <row r="30" spans="1:16" x14ac:dyDescent="0.2">
      <c r="B30" s="13"/>
      <c r="E30" s="52"/>
      <c r="F30" s="13"/>
    </row>
    <row r="31" spans="1:16" x14ac:dyDescent="0.2">
      <c r="B31" s="13"/>
      <c r="E31" s="52"/>
      <c r="F31" s="13"/>
    </row>
    <row r="32" spans="1:16" x14ac:dyDescent="0.2">
      <c r="B32" s="13"/>
      <c r="E32" s="52"/>
      <c r="F32" s="13"/>
    </row>
    <row r="33" spans="2:6" x14ac:dyDescent="0.2">
      <c r="B33" s="13"/>
      <c r="E33" s="52"/>
      <c r="F33" s="13"/>
    </row>
    <row r="34" spans="2:6" x14ac:dyDescent="0.2">
      <c r="B34" s="13"/>
      <c r="E34" s="52"/>
      <c r="F34" s="13"/>
    </row>
    <row r="35" spans="2:6" x14ac:dyDescent="0.2">
      <c r="B35" s="13"/>
      <c r="E35" s="52"/>
      <c r="F35" s="13"/>
    </row>
    <row r="36" spans="2:6" x14ac:dyDescent="0.2">
      <c r="B36" s="13"/>
      <c r="E36" s="52"/>
      <c r="F36" s="13"/>
    </row>
    <row r="37" spans="2:6" x14ac:dyDescent="0.2">
      <c r="B37" s="13"/>
      <c r="E37" s="52"/>
      <c r="F37" s="13"/>
    </row>
    <row r="38" spans="2:6" x14ac:dyDescent="0.2">
      <c r="B38" s="13"/>
      <c r="E38" s="52"/>
      <c r="F38" s="13"/>
    </row>
    <row r="39" spans="2:6" x14ac:dyDescent="0.2">
      <c r="B39" s="13"/>
      <c r="E39" s="52"/>
      <c r="F39" s="13"/>
    </row>
    <row r="40" spans="2:6" x14ac:dyDescent="0.2">
      <c r="B40" s="13"/>
      <c r="E40" s="52"/>
      <c r="F40" s="13"/>
    </row>
    <row r="41" spans="2:6" x14ac:dyDescent="0.2">
      <c r="B41" s="13"/>
      <c r="E41" s="52"/>
      <c r="F41" s="13"/>
    </row>
    <row r="42" spans="2:6" x14ac:dyDescent="0.2">
      <c r="B42" s="13"/>
      <c r="E42" s="52"/>
      <c r="F42" s="13"/>
    </row>
    <row r="43" spans="2:6" x14ac:dyDescent="0.2">
      <c r="B43" s="13"/>
      <c r="E43" s="52"/>
      <c r="F43" s="13"/>
    </row>
    <row r="44" spans="2:6" x14ac:dyDescent="0.2">
      <c r="B44" s="13"/>
      <c r="E44" s="52"/>
      <c r="F44" s="13"/>
    </row>
    <row r="45" spans="2:6" x14ac:dyDescent="0.2">
      <c r="B45" s="13"/>
      <c r="E45" s="52"/>
      <c r="F45" s="13"/>
    </row>
    <row r="46" spans="2:6" x14ac:dyDescent="0.2">
      <c r="B46" s="13"/>
      <c r="E46" s="52"/>
      <c r="F46" s="13"/>
    </row>
    <row r="47" spans="2:6" x14ac:dyDescent="0.2">
      <c r="B47" s="13"/>
      <c r="E47" s="52"/>
      <c r="F47" s="13"/>
    </row>
    <row r="48" spans="2:6" x14ac:dyDescent="0.2">
      <c r="B48" s="13"/>
      <c r="E48" s="52"/>
      <c r="F48" s="13"/>
    </row>
    <row r="49" spans="2:6" x14ac:dyDescent="0.2">
      <c r="B49" s="13"/>
      <c r="E49" s="52"/>
      <c r="F49" s="13"/>
    </row>
    <row r="50" spans="2:6" x14ac:dyDescent="0.2">
      <c r="B50" s="13"/>
      <c r="E50" s="52"/>
      <c r="F50" s="13"/>
    </row>
    <row r="51" spans="2:6" x14ac:dyDescent="0.2">
      <c r="B51" s="13"/>
      <c r="E51" s="52"/>
      <c r="F51" s="13"/>
    </row>
    <row r="52" spans="2:6" x14ac:dyDescent="0.2">
      <c r="B52" s="13"/>
      <c r="E52" s="52"/>
      <c r="F52" s="13"/>
    </row>
    <row r="53" spans="2:6" x14ac:dyDescent="0.2">
      <c r="B53" s="13"/>
      <c r="E53" s="52"/>
      <c r="F53" s="13"/>
    </row>
    <row r="54" spans="2:6" x14ac:dyDescent="0.2">
      <c r="B54" s="13"/>
      <c r="E54" s="52"/>
      <c r="F54" s="13"/>
    </row>
    <row r="55" spans="2:6" x14ac:dyDescent="0.2">
      <c r="B55" s="13"/>
      <c r="E55" s="52"/>
      <c r="F55" s="13"/>
    </row>
    <row r="56" spans="2:6" x14ac:dyDescent="0.2">
      <c r="B56" s="13"/>
      <c r="E56" s="52"/>
      <c r="F56" s="13"/>
    </row>
    <row r="57" spans="2:6" x14ac:dyDescent="0.2">
      <c r="B57" s="13"/>
      <c r="E57" s="52"/>
      <c r="F57" s="13"/>
    </row>
    <row r="58" spans="2:6" x14ac:dyDescent="0.2">
      <c r="B58" s="13"/>
      <c r="E58" s="52"/>
      <c r="F58" s="13"/>
    </row>
    <row r="59" spans="2:6" x14ac:dyDescent="0.2">
      <c r="B59" s="13"/>
      <c r="F59" s="13"/>
    </row>
    <row r="60" spans="2:6" x14ac:dyDescent="0.2">
      <c r="B60" s="13"/>
      <c r="F60" s="13"/>
    </row>
    <row r="61" spans="2:6" x14ac:dyDescent="0.2">
      <c r="B61" s="13"/>
      <c r="F61" s="13"/>
    </row>
    <row r="62" spans="2:6" x14ac:dyDescent="0.2">
      <c r="B62" s="13"/>
      <c r="F62" s="13"/>
    </row>
    <row r="63" spans="2:6" x14ac:dyDescent="0.2">
      <c r="B63" s="13"/>
      <c r="F63" s="13"/>
    </row>
    <row r="64" spans="2: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  <row r="818" spans="2:6" x14ac:dyDescent="0.2">
      <c r="B818" s="13"/>
      <c r="F818" s="13"/>
    </row>
    <row r="819" spans="2:6" x14ac:dyDescent="0.2">
      <c r="B819" s="13"/>
      <c r="F819" s="13"/>
    </row>
    <row r="820" spans="2:6" x14ac:dyDescent="0.2">
      <c r="B820" s="13"/>
      <c r="F820" s="13"/>
    </row>
    <row r="821" spans="2:6" x14ac:dyDescent="0.2">
      <c r="B821" s="13"/>
      <c r="F821" s="13"/>
    </row>
    <row r="822" spans="2:6" x14ac:dyDescent="0.2">
      <c r="B822" s="13"/>
      <c r="F822" s="13"/>
    </row>
    <row r="823" spans="2:6" x14ac:dyDescent="0.2">
      <c r="B823" s="13"/>
      <c r="F823" s="13"/>
    </row>
    <row r="824" spans="2:6" x14ac:dyDescent="0.2">
      <c r="B824" s="13"/>
      <c r="F824" s="13"/>
    </row>
    <row r="825" spans="2:6" x14ac:dyDescent="0.2">
      <c r="B825" s="13"/>
      <c r="F825" s="13"/>
    </row>
    <row r="826" spans="2:6" x14ac:dyDescent="0.2">
      <c r="B826" s="13"/>
      <c r="F826" s="13"/>
    </row>
    <row r="827" spans="2:6" x14ac:dyDescent="0.2">
      <c r="B827" s="13"/>
      <c r="F827" s="13"/>
    </row>
    <row r="828" spans="2:6" x14ac:dyDescent="0.2">
      <c r="B828" s="13"/>
      <c r="F828" s="13"/>
    </row>
    <row r="829" spans="2:6" x14ac:dyDescent="0.2">
      <c r="B829" s="13"/>
      <c r="F829" s="13"/>
    </row>
    <row r="830" spans="2:6" x14ac:dyDescent="0.2">
      <c r="B830" s="13"/>
      <c r="F830" s="13"/>
    </row>
    <row r="831" spans="2:6" x14ac:dyDescent="0.2">
      <c r="B831" s="13"/>
      <c r="F831" s="13"/>
    </row>
    <row r="832" spans="2:6" x14ac:dyDescent="0.2">
      <c r="B832" s="13"/>
      <c r="F832" s="13"/>
    </row>
    <row r="833" spans="2:6" x14ac:dyDescent="0.2">
      <c r="B833" s="13"/>
      <c r="F833" s="13"/>
    </row>
    <row r="834" spans="2:6" x14ac:dyDescent="0.2">
      <c r="B834" s="13"/>
      <c r="F834" s="13"/>
    </row>
    <row r="835" spans="2:6" x14ac:dyDescent="0.2">
      <c r="B835" s="13"/>
      <c r="F835" s="13"/>
    </row>
    <row r="836" spans="2:6" x14ac:dyDescent="0.2">
      <c r="B836" s="13"/>
      <c r="F836" s="13"/>
    </row>
    <row r="837" spans="2:6" x14ac:dyDescent="0.2">
      <c r="B837" s="13"/>
      <c r="F837" s="13"/>
    </row>
    <row r="838" spans="2:6" x14ac:dyDescent="0.2">
      <c r="B838" s="13"/>
      <c r="F838" s="13"/>
    </row>
    <row r="839" spans="2:6" x14ac:dyDescent="0.2">
      <c r="B839" s="13"/>
      <c r="F839" s="13"/>
    </row>
    <row r="840" spans="2:6" x14ac:dyDescent="0.2">
      <c r="B840" s="13"/>
      <c r="F840" s="13"/>
    </row>
    <row r="841" spans="2:6" x14ac:dyDescent="0.2">
      <c r="B841" s="13"/>
      <c r="F841" s="13"/>
    </row>
    <row r="842" spans="2:6" x14ac:dyDescent="0.2">
      <c r="B842" s="13"/>
      <c r="F842" s="13"/>
    </row>
    <row r="843" spans="2:6" x14ac:dyDescent="0.2">
      <c r="B843" s="13"/>
      <c r="F843" s="13"/>
    </row>
    <row r="844" spans="2:6" x14ac:dyDescent="0.2">
      <c r="B844" s="13"/>
      <c r="F844" s="13"/>
    </row>
    <row r="845" spans="2:6" x14ac:dyDescent="0.2">
      <c r="B845" s="13"/>
      <c r="F845" s="13"/>
    </row>
    <row r="846" spans="2:6" x14ac:dyDescent="0.2">
      <c r="B846" s="13"/>
      <c r="F846" s="13"/>
    </row>
  </sheetData>
  <phoneticPr fontId="8" type="noConversion"/>
  <hyperlinks>
    <hyperlink ref="P11" r:id="rId1" display="http://www.bav-astro.de/sfs/BAVM_link.php?BAVMnr=209"/>
    <hyperlink ref="P12" r:id="rId2" display="http://var.astro.cz/oejv/issues/oejv0107.pdf"/>
    <hyperlink ref="P19" r:id="rId3" display="http://www.bav-astro.de/sfs/BAVM_link.php?BAVMnr=209"/>
    <hyperlink ref="P20" r:id="rId4" display="http://www.bav-astro.de/sfs/BAVM_link.php?BAVMnr=209"/>
    <hyperlink ref="P13" r:id="rId5" display="http://var.astro.cz/oejv/issues/oejv0137.pdf"/>
    <hyperlink ref="P14" r:id="rId6" display="http://var.astro.cz/oejv/issues/oejv0137.pdf"/>
    <hyperlink ref="P21" r:id="rId7" display="http://www.konkoly.hu/cgi-bin/IBVS?5980"/>
    <hyperlink ref="P22" r:id="rId8" display="http://www.konkoly.hu/cgi-bin/IBVS?5997"/>
    <hyperlink ref="P15" r:id="rId9" display="http://var.astro.cz/oejv/issues/oejv0160.pdf"/>
    <hyperlink ref="P16" r:id="rId10" display="http://www.bav-astro.de/sfs/BAVM_link.php?BAVMnr=228"/>
    <hyperlink ref="P17" r:id="rId11" display="http://www.konkoly.hu/cgi-bin/IBVS?6033"/>
    <hyperlink ref="P18" r:id="rId12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2023-01-17T05:48:29Z</dcterms:modified>
</cp:coreProperties>
</file>