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16A72FE-937E-4DAB-8A87-59F87D15D4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72" i="1" l="1"/>
  <c r="F72" i="1" s="1"/>
  <c r="G72" i="1" s="1"/>
  <c r="K72" i="1" s="1"/>
  <c r="Q72" i="1"/>
  <c r="Q69" i="1"/>
  <c r="Q70" i="1"/>
  <c r="Q73" i="1"/>
  <c r="E74" i="1"/>
  <c r="F74" i="1" s="1"/>
  <c r="G74" i="1" s="1"/>
  <c r="K74" i="1" s="1"/>
  <c r="Q74" i="1"/>
  <c r="D9" i="1"/>
  <c r="C9" i="1"/>
  <c r="Q71" i="1"/>
  <c r="Q67" i="1"/>
  <c r="Q65" i="1"/>
  <c r="Q66" i="1"/>
  <c r="Q68" i="1"/>
  <c r="Q60" i="1"/>
  <c r="Q61" i="1"/>
  <c r="Q62" i="1"/>
  <c r="Q63" i="1"/>
  <c r="Q59" i="1"/>
  <c r="Q58" i="1"/>
  <c r="Q56" i="1"/>
  <c r="Q57" i="1"/>
  <c r="C7" i="1"/>
  <c r="E69" i="1" s="1"/>
  <c r="F69" i="1" s="1"/>
  <c r="G69" i="1" s="1"/>
  <c r="K69" i="1" s="1"/>
  <c r="E71" i="1"/>
  <c r="F71" i="1" s="1"/>
  <c r="G71" i="1" s="1"/>
  <c r="K71" i="1" s="1"/>
  <c r="C8" i="1"/>
  <c r="Q64" i="1"/>
  <c r="Q55" i="1"/>
  <c r="Q34" i="1"/>
  <c r="Q35" i="1"/>
  <c r="Q37" i="1"/>
  <c r="Q38" i="1"/>
  <c r="Q39" i="1"/>
  <c r="Q45" i="1"/>
  <c r="Q48" i="1"/>
  <c r="Q50" i="1"/>
  <c r="Q51" i="1"/>
  <c r="Q53" i="1"/>
  <c r="G12" i="2"/>
  <c r="C12" i="2"/>
  <c r="G31" i="2"/>
  <c r="C31" i="2"/>
  <c r="G42" i="2"/>
  <c r="C42" i="2"/>
  <c r="G30" i="2"/>
  <c r="C30" i="2"/>
  <c r="G41" i="2"/>
  <c r="C41" i="2"/>
  <c r="E41" i="2"/>
  <c r="G40" i="2"/>
  <c r="C40" i="2"/>
  <c r="G29" i="2"/>
  <c r="C29" i="2"/>
  <c r="G39" i="2"/>
  <c r="C39" i="2"/>
  <c r="G28" i="2"/>
  <c r="C28" i="2"/>
  <c r="G27" i="2"/>
  <c r="C27" i="2"/>
  <c r="G38" i="2"/>
  <c r="C38" i="2"/>
  <c r="G26" i="2"/>
  <c r="C26" i="2"/>
  <c r="G25" i="2"/>
  <c r="C25" i="2"/>
  <c r="G24" i="2"/>
  <c r="C24" i="2"/>
  <c r="G23" i="2"/>
  <c r="C23" i="2"/>
  <c r="G22" i="2"/>
  <c r="C22" i="2"/>
  <c r="G37" i="2"/>
  <c r="C37" i="2"/>
  <c r="G36" i="2"/>
  <c r="C36" i="2"/>
  <c r="G35" i="2"/>
  <c r="C35" i="2"/>
  <c r="G21" i="2"/>
  <c r="C21" i="2"/>
  <c r="G34" i="2"/>
  <c r="C34" i="2"/>
  <c r="G33" i="2"/>
  <c r="C33" i="2"/>
  <c r="G20" i="2"/>
  <c r="C20" i="2"/>
  <c r="G32" i="2"/>
  <c r="C32" i="2"/>
  <c r="E32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1" i="2"/>
  <c r="C11" i="2"/>
  <c r="H12" i="2"/>
  <c r="B12" i="2"/>
  <c r="D12" i="2"/>
  <c r="A12" i="2"/>
  <c r="H31" i="2"/>
  <c r="B31" i="2"/>
  <c r="D31" i="2"/>
  <c r="A31" i="2"/>
  <c r="H42" i="2"/>
  <c r="B42" i="2"/>
  <c r="D42" i="2"/>
  <c r="A42" i="2"/>
  <c r="H30" i="2"/>
  <c r="B30" i="2"/>
  <c r="D30" i="2"/>
  <c r="A30" i="2"/>
  <c r="H41" i="2"/>
  <c r="B41" i="2"/>
  <c r="D41" i="2"/>
  <c r="A41" i="2"/>
  <c r="H40" i="2"/>
  <c r="B40" i="2"/>
  <c r="D40" i="2"/>
  <c r="A40" i="2"/>
  <c r="H29" i="2"/>
  <c r="B29" i="2"/>
  <c r="D29" i="2"/>
  <c r="A29" i="2"/>
  <c r="H39" i="2"/>
  <c r="B39" i="2"/>
  <c r="D39" i="2"/>
  <c r="A39" i="2"/>
  <c r="H28" i="2"/>
  <c r="B28" i="2"/>
  <c r="D28" i="2"/>
  <c r="A28" i="2"/>
  <c r="H27" i="2"/>
  <c r="B27" i="2"/>
  <c r="D27" i="2"/>
  <c r="A27" i="2"/>
  <c r="H38" i="2"/>
  <c r="B38" i="2"/>
  <c r="D38" i="2"/>
  <c r="A38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37" i="2"/>
  <c r="B37" i="2"/>
  <c r="D37" i="2"/>
  <c r="A37" i="2"/>
  <c r="H36" i="2"/>
  <c r="B36" i="2"/>
  <c r="D36" i="2"/>
  <c r="A36" i="2"/>
  <c r="H35" i="2"/>
  <c r="B35" i="2"/>
  <c r="D35" i="2"/>
  <c r="A35" i="2"/>
  <c r="H21" i="2"/>
  <c r="B21" i="2"/>
  <c r="D21" i="2"/>
  <c r="A21" i="2"/>
  <c r="H34" i="2"/>
  <c r="B34" i="2"/>
  <c r="D34" i="2"/>
  <c r="A34" i="2"/>
  <c r="H33" i="2"/>
  <c r="B33" i="2"/>
  <c r="D33" i="2"/>
  <c r="A33" i="2"/>
  <c r="H20" i="2"/>
  <c r="B20" i="2"/>
  <c r="D20" i="2"/>
  <c r="A20" i="2"/>
  <c r="H32" i="2"/>
  <c r="B32" i="2"/>
  <c r="D32" i="2"/>
  <c r="A32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1" i="2"/>
  <c r="B11" i="2"/>
  <c r="D11" i="2"/>
  <c r="A11" i="2"/>
  <c r="Q54" i="1"/>
  <c r="Q52" i="1"/>
  <c r="Q49" i="1"/>
  <c r="Q44" i="1"/>
  <c r="Q43" i="1"/>
  <c r="Q42" i="1"/>
  <c r="Q41" i="1"/>
  <c r="Q46" i="1"/>
  <c r="Q40" i="1"/>
  <c r="Q47" i="1"/>
  <c r="Q36" i="1"/>
  <c r="Q33" i="1"/>
  <c r="Q29" i="1"/>
  <c r="Q28" i="1"/>
  <c r="Q26" i="1"/>
  <c r="Q30" i="1"/>
  <c r="F16" i="1"/>
  <c r="C17" i="1"/>
  <c r="Q31" i="1"/>
  <c r="Q23" i="1"/>
  <c r="Q32" i="1"/>
  <c r="Q22" i="1"/>
  <c r="Q24" i="1"/>
  <c r="Q25" i="1"/>
  <c r="Q27" i="1"/>
  <c r="Q21" i="1"/>
  <c r="E22" i="1"/>
  <c r="F22" i="1" s="1"/>
  <c r="E37" i="1"/>
  <c r="F37" i="1" s="1"/>
  <c r="U37" i="1" s="1"/>
  <c r="E51" i="1"/>
  <c r="F51" i="1" s="1"/>
  <c r="G51" i="1" s="1"/>
  <c r="K51" i="1" s="1"/>
  <c r="E39" i="1"/>
  <c r="E37" i="2" s="1"/>
  <c r="E61" i="1"/>
  <c r="F61" i="1" s="1"/>
  <c r="G61" i="1" s="1"/>
  <c r="K61" i="1" s="1"/>
  <c r="E33" i="1"/>
  <c r="E20" i="2" s="1"/>
  <c r="E27" i="1"/>
  <c r="F27" i="1" s="1"/>
  <c r="G27" i="1" s="1"/>
  <c r="K27" i="1" s="1"/>
  <c r="E60" i="1"/>
  <c r="F60" i="1" s="1"/>
  <c r="G60" i="1" s="1"/>
  <c r="K60" i="1" s="1"/>
  <c r="E65" i="1"/>
  <c r="F65" i="1" s="1"/>
  <c r="G65" i="1" s="1"/>
  <c r="K65" i="1" s="1"/>
  <c r="E57" i="1"/>
  <c r="F57" i="1" s="1"/>
  <c r="G57" i="1" s="1"/>
  <c r="K57" i="1" s="1"/>
  <c r="E48" i="1"/>
  <c r="E39" i="2" s="1"/>
  <c r="E23" i="1"/>
  <c r="F23" i="1"/>
  <c r="G23" i="1" s="1"/>
  <c r="K23" i="1" s="1"/>
  <c r="E54" i="1"/>
  <c r="F54" i="1" s="1"/>
  <c r="G54" i="1" s="1"/>
  <c r="J54" i="1" s="1"/>
  <c r="E44" i="1"/>
  <c r="F44" i="1" s="1"/>
  <c r="G44" i="1" s="1"/>
  <c r="J44" i="1" s="1"/>
  <c r="E29" i="1"/>
  <c r="E24" i="1"/>
  <c r="E11" i="2" s="1"/>
  <c r="E46" i="1"/>
  <c r="F46" i="1"/>
  <c r="G46" i="1" s="1"/>
  <c r="K46" i="1" s="1"/>
  <c r="E32" i="1"/>
  <c r="F32" i="1" s="1"/>
  <c r="G32" i="1" s="1"/>
  <c r="K32" i="1" s="1"/>
  <c r="E68" i="1"/>
  <c r="F68" i="1" s="1"/>
  <c r="G68" i="1" s="1"/>
  <c r="K68" i="1" s="1"/>
  <c r="E40" i="1"/>
  <c r="F40" i="1" s="1"/>
  <c r="G40" i="1" s="1"/>
  <c r="K40" i="1" s="1"/>
  <c r="E64" i="1"/>
  <c r="F64" i="1" s="1"/>
  <c r="G64" i="1" s="1"/>
  <c r="K64" i="1" s="1"/>
  <c r="E28" i="1"/>
  <c r="F28" i="1" s="1"/>
  <c r="G28" i="1" s="1"/>
  <c r="J28" i="1" s="1"/>
  <c r="E41" i="1"/>
  <c r="E23" i="2" s="1"/>
  <c r="E63" i="1"/>
  <c r="F63" i="1" s="1"/>
  <c r="G63" i="1" s="1"/>
  <c r="K63" i="1" s="1"/>
  <c r="E45" i="1"/>
  <c r="E38" i="2" s="1"/>
  <c r="E53" i="1"/>
  <c r="F53" i="1" s="1"/>
  <c r="G53" i="1" s="1"/>
  <c r="K53" i="1" s="1"/>
  <c r="E56" i="1"/>
  <c r="F56" i="1" s="1"/>
  <c r="G56" i="1" s="1"/>
  <c r="K56" i="1" s="1"/>
  <c r="E66" i="1"/>
  <c r="F66" i="1" s="1"/>
  <c r="G66" i="1" s="1"/>
  <c r="K66" i="1" s="1"/>
  <c r="E59" i="1"/>
  <c r="F59" i="1" s="1"/>
  <c r="G59" i="1" s="1"/>
  <c r="K59" i="1" s="1"/>
  <c r="E30" i="1"/>
  <c r="E18" i="2" s="1"/>
  <c r="E34" i="1"/>
  <c r="F34" i="1" s="1"/>
  <c r="G34" i="1" s="1"/>
  <c r="K34" i="1" s="1"/>
  <c r="E21" i="1"/>
  <c r="F21" i="1" s="1"/>
  <c r="G21" i="1" s="1"/>
  <c r="I21" i="1" s="1"/>
  <c r="E55" i="1"/>
  <c r="F55" i="1" s="1"/>
  <c r="G55" i="1" s="1"/>
  <c r="J55" i="1" s="1"/>
  <c r="E52" i="1"/>
  <c r="E30" i="2" s="1"/>
  <c r="F52" i="1"/>
  <c r="G52" i="1" s="1"/>
  <c r="J52" i="1" s="1"/>
  <c r="E43" i="1"/>
  <c r="E25" i="2" s="1"/>
  <c r="E26" i="1"/>
  <c r="E14" i="2" s="1"/>
  <c r="E49" i="1"/>
  <c r="F49" i="1" s="1"/>
  <c r="G49" i="1" s="1"/>
  <c r="K49" i="1" s="1"/>
  <c r="E36" i="1"/>
  <c r="E21" i="2" s="1"/>
  <c r="E31" i="1"/>
  <c r="F31" i="1" s="1"/>
  <c r="G31" i="1" s="1"/>
  <c r="K31" i="1" s="1"/>
  <c r="E62" i="1"/>
  <c r="F62" i="1"/>
  <c r="G62" i="1" s="1"/>
  <c r="K62" i="1" s="1"/>
  <c r="E67" i="1"/>
  <c r="F67" i="1" s="1"/>
  <c r="G67" i="1" s="1"/>
  <c r="K67" i="1" s="1"/>
  <c r="E47" i="1"/>
  <c r="F47" i="1" s="1"/>
  <c r="G47" i="1" s="1"/>
  <c r="K47" i="1" s="1"/>
  <c r="E25" i="1"/>
  <c r="E13" i="2" s="1"/>
  <c r="E42" i="1"/>
  <c r="E24" i="2" s="1"/>
  <c r="E38" i="1"/>
  <c r="E36" i="2" s="1"/>
  <c r="F38" i="1"/>
  <c r="G38" i="1" s="1"/>
  <c r="K38" i="1" s="1"/>
  <c r="E50" i="1"/>
  <c r="F50" i="1" s="1"/>
  <c r="G50" i="1" s="1"/>
  <c r="K50" i="1" s="1"/>
  <c r="E58" i="1"/>
  <c r="F58" i="1" s="1"/>
  <c r="G58" i="1" s="1"/>
  <c r="K58" i="1" s="1"/>
  <c r="F48" i="1"/>
  <c r="G48" i="1" s="1"/>
  <c r="K48" i="1" s="1"/>
  <c r="E33" i="2"/>
  <c r="E17" i="2"/>
  <c r="F29" i="1"/>
  <c r="G29" i="1" s="1"/>
  <c r="J29" i="1" s="1"/>
  <c r="E29" i="2"/>
  <c r="E27" i="2"/>
  <c r="E42" i="2"/>
  <c r="E12" i="2"/>
  <c r="E16" i="2" l="1"/>
  <c r="F36" i="1"/>
  <c r="G36" i="1" s="1"/>
  <c r="K36" i="1" s="1"/>
  <c r="E40" i="2"/>
  <c r="E22" i="2"/>
  <c r="F26" i="1"/>
  <c r="G26" i="1" s="1"/>
  <c r="J26" i="1" s="1"/>
  <c r="F30" i="1"/>
  <c r="G30" i="1" s="1"/>
  <c r="K30" i="1" s="1"/>
  <c r="E15" i="2"/>
  <c r="E26" i="2"/>
  <c r="E19" i="2"/>
  <c r="E73" i="1"/>
  <c r="F73" i="1" s="1"/>
  <c r="G73" i="1" s="1"/>
  <c r="K73" i="1" s="1"/>
  <c r="E35" i="1"/>
  <c r="E70" i="1"/>
  <c r="F70" i="1" s="1"/>
  <c r="G70" i="1" s="1"/>
  <c r="F25" i="1"/>
  <c r="G25" i="1" s="1"/>
  <c r="J25" i="1" s="1"/>
  <c r="F45" i="1"/>
  <c r="G45" i="1" s="1"/>
  <c r="K45" i="1" s="1"/>
  <c r="F41" i="1"/>
  <c r="G41" i="1" s="1"/>
  <c r="J41" i="1" s="1"/>
  <c r="F33" i="1"/>
  <c r="G33" i="1" s="1"/>
  <c r="K33" i="1" s="1"/>
  <c r="F39" i="1"/>
  <c r="G39" i="1" s="1"/>
  <c r="K39" i="1" s="1"/>
  <c r="E28" i="2"/>
  <c r="F42" i="1"/>
  <c r="G42" i="1" s="1"/>
  <c r="J42" i="1" s="1"/>
  <c r="F24" i="1"/>
  <c r="G24" i="1" s="1"/>
  <c r="J24" i="1" s="1"/>
  <c r="E35" i="2"/>
  <c r="E31" i="2"/>
  <c r="F43" i="1"/>
  <c r="G43" i="1" s="1"/>
  <c r="J43" i="1" s="1"/>
  <c r="F17" i="1"/>
  <c r="C11" i="1"/>
  <c r="C12" i="1"/>
  <c r="O72" i="1" l="1"/>
  <c r="O54" i="1"/>
  <c r="O32" i="1"/>
  <c r="O48" i="1"/>
  <c r="O46" i="1"/>
  <c r="O60" i="1"/>
  <c r="O58" i="1"/>
  <c r="O69" i="1"/>
  <c r="O38" i="1"/>
  <c r="O36" i="1"/>
  <c r="O52" i="1"/>
  <c r="O26" i="1"/>
  <c r="O47" i="1"/>
  <c r="O68" i="1"/>
  <c r="O51" i="1"/>
  <c r="O65" i="1"/>
  <c r="O73" i="1"/>
  <c r="O63" i="1"/>
  <c r="O55" i="1"/>
  <c r="O28" i="1"/>
  <c r="O56" i="1"/>
  <c r="O29" i="1"/>
  <c r="O44" i="1"/>
  <c r="O74" i="1"/>
  <c r="O30" i="1"/>
  <c r="O61" i="1"/>
  <c r="O21" i="1"/>
  <c r="O34" i="1"/>
  <c r="O31" i="1"/>
  <c r="O27" i="1"/>
  <c r="O70" i="1"/>
  <c r="O64" i="1"/>
  <c r="O33" i="1"/>
  <c r="O49" i="1"/>
  <c r="O71" i="1"/>
  <c r="O62" i="1"/>
  <c r="O25" i="1"/>
  <c r="O59" i="1"/>
  <c r="O67" i="1"/>
  <c r="O45" i="1"/>
  <c r="O66" i="1"/>
  <c r="O53" i="1"/>
  <c r="O23" i="1"/>
  <c r="O22" i="1"/>
  <c r="O50" i="1"/>
  <c r="O37" i="1"/>
  <c r="O40" i="1"/>
  <c r="O57" i="1"/>
  <c r="C16" i="1"/>
  <c r="D18" i="1" s="1"/>
  <c r="K70" i="1"/>
  <c r="F35" i="1"/>
  <c r="G35" i="1" s="1"/>
  <c r="K35" i="1" s="1"/>
  <c r="E34" i="2"/>
  <c r="O43" i="1"/>
  <c r="C15" i="1"/>
  <c r="C18" i="1" s="1"/>
  <c r="O39" i="1"/>
  <c r="O24" i="1"/>
  <c r="O42" i="1"/>
  <c r="O41" i="1"/>
  <c r="O35" i="1" l="1"/>
  <c r="F18" i="1"/>
  <c r="F19" i="1" s="1"/>
</calcChain>
</file>

<file path=xl/sharedStrings.xml><?xml version="1.0" encoding="utf-8"?>
<sst xmlns="http://schemas.openxmlformats.org/spreadsheetml/2006/main" count="449" uniqueCount="244">
  <si>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</si>
  <si>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</si>
  <si>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</si>
  <si>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</si>
  <si>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</si>
  <si>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</si>
  <si>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</si>
  <si>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</si>
  <si>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</si>
  <si>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</si>
  <si>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</si>
  <si>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</si>
  <si>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</si>
  <si>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</si>
  <si>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</si>
  <si>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</si>
  <si>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</si>
  <si>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</si>
  <si>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</si>
  <si>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</si>
  <si>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</si>
  <si>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</si>
  <si>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</si>
  <si>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</si>
  <si>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</si>
  <si>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</si>
  <si>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</si>
  <si>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</si>
  <si>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</si>
  <si>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</si>
  <si>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</si>
  <si>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</si>
  <si>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</si>
  <si>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</si>
  <si>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</si>
  <si>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</si>
  <si>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XY LMi / GSC 2511-0167</t>
  </si>
  <si>
    <t>IBVS 5874</t>
  </si>
  <si>
    <t>II</t>
  </si>
  <si>
    <t>IBVS 5894</t>
  </si>
  <si>
    <t>EW</t>
  </si>
  <si>
    <t>I</t>
  </si>
  <si>
    <t>IBVS 5494</t>
  </si>
  <si>
    <t>IBVS 5945</t>
  </si>
  <si>
    <t>Add cycle</t>
  </si>
  <si>
    <t>Old Cycle</t>
  </si>
  <si>
    <t>IBVS 5966</t>
  </si>
  <si>
    <t>IBVS 5965</t>
  </si>
  <si>
    <t>IBVS 5918</t>
  </si>
  <si>
    <t>.0004</t>
  </si>
  <si>
    <t>.0005</t>
  </si>
  <si>
    <t>.0008</t>
  </si>
  <si>
    <t>IBVS 5992</t>
  </si>
  <si>
    <t>IBVS 6029</t>
  </si>
  <si>
    <t>IBVS 6050</t>
  </si>
  <si>
    <t>IBVS 6070</t>
  </si>
  <si>
    <t>IBVS 6048</t>
  </si>
  <si>
    <t>IBVS 6063</t>
  </si>
  <si>
    <t>IBVS 6118</t>
  </si>
  <si>
    <t>IBVS 6149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</si>
  <si>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</si>
  <si>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</si>
  <si>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</si>
  <si>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</si>
  <si>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</si>
  <si>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</si>
  <si>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</si>
  <si>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</si>
  <si>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</si>
  <si>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</si>
  <si>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</si>
  <si>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</si>
  <si>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2454115.5254 </t>
  </si>
  <si>
    <t> 15.01.2007 00:36 </t>
  </si>
  <si>
    <t> -0.0096 </t>
  </si>
  <si>
    <t>C </t>
  </si>
  <si>
    <t>-I</t>
  </si>
  <si>
    <t> K.&amp; M.Rätz </t>
  </si>
  <si>
    <t>BAVM 201 </t>
  </si>
  <si>
    <t>2454195.4731 </t>
  </si>
  <si>
    <t> 04.04.2007 23:21 </t>
  </si>
  <si>
    <t>4185.5</t>
  </si>
  <si>
    <t> -0.0127 </t>
  </si>
  <si>
    <t>2454505.4479 </t>
  </si>
  <si>
    <t> 08.02.2008 22:44 </t>
  </si>
  <si>
    <t>4895</t>
  </si>
  <si>
    <t> -0.0112 </t>
  </si>
  <si>
    <t>BAVM 209 </t>
  </si>
  <si>
    <t>2454860.8561 </t>
  </si>
  <si>
    <t> 29.01.2009 08:32 </t>
  </si>
  <si>
    <t>5708.5</t>
  </si>
  <si>
    <t> -0.0128 </t>
  </si>
  <si>
    <t> R.Diethelm </t>
  </si>
  <si>
    <t>IBVS 5894 </t>
  </si>
  <si>
    <t>2454912.4083 </t>
  </si>
  <si>
    <t> 21.03.2009 21:47 </t>
  </si>
  <si>
    <t>5826.5</t>
  </si>
  <si>
    <t> -0.0135 </t>
  </si>
  <si>
    <t> F.Agerer </t>
  </si>
  <si>
    <t>2454942.5519 </t>
  </si>
  <si>
    <t> 21.04.2009 01:14 </t>
  </si>
  <si>
    <t>5895.5</t>
  </si>
  <si>
    <t> -0.0153 </t>
  </si>
  <si>
    <t>2455259.5120 </t>
  </si>
  <si>
    <t> 04.03.2010 00:17 </t>
  </si>
  <si>
    <t>6621</t>
  </si>
  <si>
    <t> -0.0187 </t>
  </si>
  <si>
    <t>m</t>
  </si>
  <si>
    <t> H.Gürsoytrak </t>
  </si>
  <si>
    <t>IBVS 5965 </t>
  </si>
  <si>
    <t>2455268.9036 </t>
  </si>
  <si>
    <t> 13.03.2010 09:41 </t>
  </si>
  <si>
    <t>6642.5</t>
  </si>
  <si>
    <t> -0.0202 </t>
  </si>
  <si>
    <t>IBVS 5945 </t>
  </si>
  <si>
    <t>2455522.958 </t>
  </si>
  <si>
    <t> 22.11.2010 10:59 </t>
  </si>
  <si>
    <t>7224</t>
  </si>
  <si>
    <t> -0.017 </t>
  </si>
  <si>
    <t>R</t>
  </si>
  <si>
    <t> R.Nelson </t>
  </si>
  <si>
    <t>IBVS 5966 </t>
  </si>
  <si>
    <t>2455583.9019 </t>
  </si>
  <si>
    <t> 22.01.2011 09:38 </t>
  </si>
  <si>
    <t>7363.5</t>
  </si>
  <si>
    <t> -0.0194 </t>
  </si>
  <si>
    <t>IBVS 5992 </t>
  </si>
  <si>
    <t>2455625.6233 </t>
  </si>
  <si>
    <t> 05.03.2011 02:57 </t>
  </si>
  <si>
    <t>7459</t>
  </si>
  <si>
    <t> -0.0210 </t>
  </si>
  <si>
    <t>BAVM 225 </t>
  </si>
  <si>
    <t>2455641.3516 </t>
  </si>
  <si>
    <t> 20.03.2011 20:26 </t>
  </si>
  <si>
    <t>7495</t>
  </si>
  <si>
    <t> -0.0207 </t>
  </si>
  <si>
    <t>2455654.6774 </t>
  </si>
  <si>
    <t> 03.04.2011 04:15 </t>
  </si>
  <si>
    <t>7525.5</t>
  </si>
  <si>
    <t> -0.0200 </t>
  </si>
  <si>
    <t>2455688.330 </t>
  </si>
  <si>
    <t> 06.05.2011 19:55 </t>
  </si>
  <si>
    <t>7602.5</t>
  </si>
  <si>
    <t> -0.008 </t>
  </si>
  <si>
    <t> K.Kasai </t>
  </si>
  <si>
    <t>VSB 53 </t>
  </si>
  <si>
    <t>2455689.406 </t>
  </si>
  <si>
    <t> 07.05.2011 21:44 </t>
  </si>
  <si>
    <t>7605</t>
  </si>
  <si>
    <t> -0.024 </t>
  </si>
  <si>
    <t>2455691.3766 </t>
  </si>
  <si>
    <t> 09.05.2011 21:02 </t>
  </si>
  <si>
    <t>7609.5</t>
  </si>
  <si>
    <t> -0.0196 </t>
  </si>
  <si>
    <t>2455955.9084 </t>
  </si>
  <si>
    <t> 29.01.2012 09:48 </t>
  </si>
  <si>
    <t>8215</t>
  </si>
  <si>
    <t> -0.0245 </t>
  </si>
  <si>
    <t>IBVS 6029 </t>
  </si>
  <si>
    <t>2455959.4056 </t>
  </si>
  <si>
    <t> 01.02.2012 21:44 </t>
  </si>
  <si>
    <t>8223</t>
  </si>
  <si>
    <t> -0.0224 </t>
  </si>
  <si>
    <t> M.&amp; K.Rätz </t>
  </si>
  <si>
    <t>BAVM 231 </t>
  </si>
  <si>
    <t>2455996.3266 </t>
  </si>
  <si>
    <t> 09.03.2012 19:50 </t>
  </si>
  <si>
    <t>8307.5</t>
  </si>
  <si>
    <t> -0.0186 </t>
  </si>
  <si>
    <t>BAVM 228 </t>
  </si>
  <si>
    <t>2455996.5409 </t>
  </si>
  <si>
    <t> 10.03.2012 00:58 </t>
  </si>
  <si>
    <t>8308</t>
  </si>
  <si>
    <t> -0.0227 </t>
  </si>
  <si>
    <t>2456006.3721 </t>
  </si>
  <si>
    <t> 19.03.2012 20:55 </t>
  </si>
  <si>
    <t>8330.5</t>
  </si>
  <si>
    <t> -0.0215 </t>
  </si>
  <si>
    <t>2456019.0435 </t>
  </si>
  <si>
    <t> 01.04.2012 13:02 </t>
  </si>
  <si>
    <t>8359.5</t>
  </si>
  <si>
    <t> -0.0199 </t>
  </si>
  <si>
    <t> H.Itoh </t>
  </si>
  <si>
    <t>VSB 55 </t>
  </si>
  <si>
    <t>2456033.6778 </t>
  </si>
  <si>
    <t> 16.04.2012 04:16 </t>
  </si>
  <si>
    <t>8393</t>
  </si>
  <si>
    <t>2456280.9573 </t>
  </si>
  <si>
    <t> 19.12.2012 10:58 </t>
  </si>
  <si>
    <t>8959</t>
  </si>
  <si>
    <t>IBVS 6050 </t>
  </si>
  <si>
    <t>2456303.2366 </t>
  </si>
  <si>
    <t> 10.01.2013 17:40 </t>
  </si>
  <si>
    <t>9010</t>
  </si>
  <si>
    <t> -0.0236 </t>
  </si>
  <si>
    <t>VSB 56 </t>
  </si>
  <si>
    <t>2456312.8488 </t>
  </si>
  <si>
    <t> 20.01.2013 08:22 </t>
  </si>
  <si>
    <t>9032</t>
  </si>
  <si>
    <t> -0.0230 </t>
  </si>
  <si>
    <t>IBVS 6063 </t>
  </si>
  <si>
    <t>2456332.0702 </t>
  </si>
  <si>
    <t> 08.02.2013 13:41 </t>
  </si>
  <si>
    <t>9076</t>
  </si>
  <si>
    <t> -0.0247 </t>
  </si>
  <si>
    <t>Rc</t>
  </si>
  <si>
    <t> K.Shiokawa </t>
  </si>
  <si>
    <t>2456332.2900 </t>
  </si>
  <si>
    <t> 08.02.2013 18:57 </t>
  </si>
  <si>
    <t>9076.5</t>
  </si>
  <si>
    <t> -0.0234 </t>
  </si>
  <si>
    <t>2456356.5373 </t>
  </si>
  <si>
    <t> 05.03.2013 00:53 </t>
  </si>
  <si>
    <t>9132</t>
  </si>
  <si>
    <t>BAVM 234 </t>
  </si>
  <si>
    <t>2456357.1932 </t>
  </si>
  <si>
    <t> 05.03.2013 16:38 </t>
  </si>
  <si>
    <t>9133.5</t>
  </si>
  <si>
    <t> -0.0229 </t>
  </si>
  <si>
    <t>2456744.4928 </t>
  </si>
  <si>
    <t> 27.03.2014 23:49 </t>
  </si>
  <si>
    <t>10020</t>
  </si>
  <si>
    <t> -0.0260 </t>
  </si>
  <si>
    <t>BAVM 238 </t>
  </si>
  <si>
    <t>2457097.4966 </t>
  </si>
  <si>
    <t> 15.03.2015 23:55 </t>
  </si>
  <si>
    <t>10828</t>
  </si>
  <si>
    <t> -0.0291 </t>
  </si>
  <si>
    <t>BAVM 241 (=IBVS 6157) </t>
  </si>
  <si>
    <t>BAD?</t>
  </si>
  <si>
    <t>IBVS 6196</t>
  </si>
  <si>
    <t>OEJV 0179</t>
  </si>
  <si>
    <t>IBVS 6234</t>
  </si>
  <si>
    <t>VSB-64</t>
  </si>
  <si>
    <t>JAVSO..48..256</t>
  </si>
  <si>
    <t>OEJV 0211</t>
  </si>
  <si>
    <t>VSB 067</t>
  </si>
  <si>
    <t>RHN 2021</t>
  </si>
  <si>
    <t>OEJV 212</t>
  </si>
  <si>
    <t>JBAV, 60</t>
  </si>
  <si>
    <t>VSB, 91</t>
  </si>
  <si>
    <t>JBAV, 63</t>
  </si>
  <si>
    <t>JAAVSO, 50, 255</t>
  </si>
  <si>
    <t>OEJV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</si>
</sst>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4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14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0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21" fillId="0" borderId="0"/>
    <xf numFmtId="0" fontId="32" fillId="0" borderId="0"/>
    <xf numFmtId="0" fontId="32" fillId="0" borderId="0"/>
    <xf numFmtId="0" fontId="21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92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/>
    <xf numFmtId="0" fontId="15" fillId="0" borderId="0" xfId="0" applyFont="1" applyAlignment="1">
      <alignment horizontal="left" vertical="center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0" fontId="41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37" fillId="0" borderId="0" xfId="0" applyFont="1" applyAlignment="1">
      <alignment horizontal="left" vertical="center" wrapText="1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37" fillId="0" borderId="0" xfId="43" applyFont="1" applyAlignment="1">
      <alignment vertical="center"/>
    </xf>
    <xf numFmtId="0" fontId="37" fillId="0" borderId="0" xfId="43" applyFont="1" applyAlignment="1">
      <alignment horizontal="center" vertical="center"/>
    </xf>
    <xf numFmtId="0" fontId="37" fillId="0" borderId="0" xfId="43" applyFont="1" applyAlignment="1">
      <alignment horizontal="left" vertical="center"/>
    </xf>
    <xf numFmtId="0" fontId="37" fillId="0" borderId="0" xfId="42" applyFont="1" applyAlignment="1">
      <alignment vertical="center" wrapText="1"/>
    </xf>
    <xf numFmtId="0" fontId="37" fillId="0" borderId="0" xfId="42" applyFont="1" applyAlignment="1">
      <alignment horizontal="center" vertical="center" wrapText="1"/>
    </xf>
    <xf numFmtId="0" fontId="37" fillId="0" borderId="0" xfId="42" applyFont="1" applyAlignment="1">
      <alignment horizontal="left" vertical="center" wrapText="1"/>
    </xf>
    <xf numFmtId="0" fontId="39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165" fontId="39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0" fillId="0" borderId="0" xfId="44" applyFont="1" applyAlignment="1">
      <alignment horizontal="left" vertical="center"/>
    </xf>
    <xf numFmtId="0" fontId="40" fillId="0" borderId="0" xfId="44" applyFont="1" applyAlignment="1">
      <alignment horizontal="center" vertical="center" wrapText="1"/>
    </xf>
    <xf numFmtId="0" fontId="40" fillId="0" borderId="0" xfId="44" applyFont="1" applyAlignment="1">
      <alignment horizontal="left" vertical="center" wrapText="1"/>
    </xf>
    <xf numFmtId="0" fontId="38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40" fillId="0" borderId="0" xfId="42" applyFont="1" applyAlignment="1">
      <alignment vertical="center"/>
    </xf>
    <xf numFmtId="0" fontId="40" fillId="0" borderId="0" xfId="42" applyFont="1" applyAlignment="1">
      <alignment horizontal="center" vertical="center"/>
    </xf>
    <xf numFmtId="0" fontId="40" fillId="0" borderId="0" xfId="42" applyFont="1" applyAlignment="1">
      <alignment horizontal="left"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0" xfId="0" applyFont="1" applyAlignment="1">
      <alignment horizontal="center" vertical="center"/>
    </xf>
    <xf numFmtId="165" fontId="41" fillId="0" borderId="0" xfId="0" applyNumberFormat="1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166" fontId="41" fillId="0" borderId="0" xfId="0" applyNumberFormat="1" applyFont="1" applyAlignment="1">
      <alignment horizontal="left" vertical="center" wrapText="1"/>
    </xf>
    <xf numFmtId="0" fontId="41" fillId="0" borderId="0" xfId="0" applyFont="1" applyAlignment="1">
      <alignment horizontal="left" vertical="center" wrapText="1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rmal_A_A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XY LMi - O-C Diagr.</a:t>
            </a:r>
          </a:p>
        </c:rich>
      </c:tx>
      <c:layout>
        <c:manualLayout>
          <c:xMode val="edge"/>
          <c:yMode val="edge"/>
          <c:x val="0.39777468706536856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56467315716272"/>
          <c:y val="0.14035127795846455"/>
          <c:w val="0.8303198887343532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Active!$D$21:$D$234</c:f>
                <c:numCache>
                  <c:formatCode>General</c:formatCode>
                  <c:ptCount val="214"/>
                  <c:pt idx="0">
                    <c:v>0</c:v>
                  </c:pt>
                  <c:pt idx="1">
                    <c:v>6.9999999999999999E-4</c:v>
                  </c:pt>
                  <c:pt idx="2">
                    <c:v>1.8E-3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0</c:v>
                  </c:pt>
                  <c:pt idx="9">
                    <c:v>1E-4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2.9999999999999997E-4</c:v>
                  </c:pt>
                  <c:pt idx="15">
                    <c:v>4.0000000000000002E-4</c:v>
                  </c:pt>
                  <c:pt idx="19">
                    <c:v>4.0000000000000002E-4</c:v>
                  </c:pt>
                  <c:pt idx="20">
                    <c:v>2E-3</c:v>
                  </c:pt>
                  <c:pt idx="21">
                    <c:v>2.3E-3</c:v>
                  </c:pt>
                  <c:pt idx="22">
                    <c:v>4.0000000000000001E-3</c:v>
                  </c:pt>
                  <c:pt idx="23">
                    <c:v>2.0000000000000001E-4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8">
                    <c:v>2.0000000000000001E-4</c:v>
                  </c:pt>
                  <c:pt idx="31">
                    <c:v>2.0000000000000001E-4</c:v>
                  </c:pt>
                  <c:pt idx="33">
                    <c:v>2.3E-3</c:v>
                  </c:pt>
                  <c:pt idx="34">
                    <c:v>2.5999999999999999E-3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4.7999999999999996E-3</c:v>
                  </c:pt>
                  <c:pt idx="38">
                    <c:v>0</c:v>
                  </c:pt>
                  <c:pt idx="39">
                    <c:v>2.5000000000000001E-3</c:v>
                  </c:pt>
                  <c:pt idx="40">
                    <c:v>8.0000000000000004E-4</c:v>
                  </c:pt>
                  <c:pt idx="41">
                    <c:v>1E-3</c:v>
                  </c:pt>
                  <c:pt idx="42">
                    <c:v>8.9999999999999998E-4</c:v>
                  </c:pt>
                  <c:pt idx="43">
                    <c:v>2.0000000000000001E-4</c:v>
                  </c:pt>
                  <c:pt idx="44">
                    <c:v>5.9999999999999995E-4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2.3999999999999998E-3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5.0000000000000001E-3</c:v>
                  </c:pt>
                  <c:pt idx="53">
                    <c:v>2.9999999999999997E-4</c:v>
                  </c:pt>
                </c:numCache>
              </c:numRef>
            </c:plus>
            <c:minus>
              <c:numRef>
                <c:f>Active!$D$21:$D$234</c:f>
                <c:numCache>
                  <c:formatCode>General</c:formatCode>
                  <c:ptCount val="214"/>
                  <c:pt idx="0">
                    <c:v>0</c:v>
                  </c:pt>
                  <c:pt idx="1">
                    <c:v>6.9999999999999999E-4</c:v>
                  </c:pt>
                  <c:pt idx="2">
                    <c:v>1.8E-3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0</c:v>
                  </c:pt>
                  <c:pt idx="9">
                    <c:v>1E-4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2.9999999999999997E-4</c:v>
                  </c:pt>
                  <c:pt idx="15">
                    <c:v>4.0000000000000002E-4</c:v>
                  </c:pt>
                  <c:pt idx="19">
                    <c:v>4.0000000000000002E-4</c:v>
                  </c:pt>
                  <c:pt idx="20">
                    <c:v>2E-3</c:v>
                  </c:pt>
                  <c:pt idx="21">
                    <c:v>2.3E-3</c:v>
                  </c:pt>
                  <c:pt idx="22">
                    <c:v>4.0000000000000001E-3</c:v>
                  </c:pt>
                  <c:pt idx="23">
                    <c:v>2.0000000000000001E-4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8">
                    <c:v>2.0000000000000001E-4</c:v>
                  </c:pt>
                  <c:pt idx="31">
                    <c:v>2.0000000000000001E-4</c:v>
                  </c:pt>
                  <c:pt idx="33">
                    <c:v>2.3E-3</c:v>
                  </c:pt>
                  <c:pt idx="34">
                    <c:v>2.5999999999999999E-3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4.7999999999999996E-3</c:v>
                  </c:pt>
                  <c:pt idx="38">
                    <c:v>0</c:v>
                  </c:pt>
                  <c:pt idx="39">
                    <c:v>2.5000000000000001E-3</c:v>
                  </c:pt>
                  <c:pt idx="40">
                    <c:v>8.0000000000000004E-4</c:v>
                  </c:pt>
                  <c:pt idx="41">
                    <c:v>1E-3</c:v>
                  </c:pt>
                  <c:pt idx="42">
                    <c:v>8.9999999999999998E-4</c:v>
                  </c:pt>
                  <c:pt idx="43">
                    <c:v>2.0000000000000001E-4</c:v>
                  </c:pt>
                  <c:pt idx="44">
                    <c:v>5.9999999999999995E-4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2.3999999999999998E-3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5.0000000000000001E-3</c:v>
                  </c:pt>
                  <c:pt idx="5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876</c:v>
                </c:pt>
                <c:pt idx="2">
                  <c:v>1444.5</c:v>
                </c:pt>
                <c:pt idx="3">
                  <c:v>4002.5</c:v>
                </c:pt>
                <c:pt idx="4">
                  <c:v>4185.5</c:v>
                </c:pt>
                <c:pt idx="5">
                  <c:v>4895</c:v>
                </c:pt>
                <c:pt idx="6">
                  <c:v>5708.5</c:v>
                </c:pt>
                <c:pt idx="7">
                  <c:v>5826.5</c:v>
                </c:pt>
                <c:pt idx="8">
                  <c:v>5895.5</c:v>
                </c:pt>
                <c:pt idx="9">
                  <c:v>6621</c:v>
                </c:pt>
                <c:pt idx="10">
                  <c:v>6642.5</c:v>
                </c:pt>
                <c:pt idx="11">
                  <c:v>7224</c:v>
                </c:pt>
                <c:pt idx="12">
                  <c:v>7363.5</c:v>
                </c:pt>
                <c:pt idx="13">
                  <c:v>7459</c:v>
                </c:pt>
                <c:pt idx="14">
                  <c:v>7495</c:v>
                </c:pt>
                <c:pt idx="15">
                  <c:v>7525.5</c:v>
                </c:pt>
                <c:pt idx="16">
                  <c:v>7602.5</c:v>
                </c:pt>
                <c:pt idx="17">
                  <c:v>7605</c:v>
                </c:pt>
                <c:pt idx="18">
                  <c:v>7609.5</c:v>
                </c:pt>
                <c:pt idx="19">
                  <c:v>8215</c:v>
                </c:pt>
                <c:pt idx="20">
                  <c:v>8223</c:v>
                </c:pt>
                <c:pt idx="21">
                  <c:v>8307.5</c:v>
                </c:pt>
                <c:pt idx="22">
                  <c:v>8308</c:v>
                </c:pt>
                <c:pt idx="23">
                  <c:v>8330.5</c:v>
                </c:pt>
                <c:pt idx="24">
                  <c:v>8359.5</c:v>
                </c:pt>
                <c:pt idx="25">
                  <c:v>8393</c:v>
                </c:pt>
                <c:pt idx="26">
                  <c:v>8959</c:v>
                </c:pt>
                <c:pt idx="27">
                  <c:v>9010</c:v>
                </c:pt>
                <c:pt idx="28">
                  <c:v>9032</c:v>
                </c:pt>
                <c:pt idx="29">
                  <c:v>9076</c:v>
                </c:pt>
                <c:pt idx="30">
                  <c:v>9076.5</c:v>
                </c:pt>
                <c:pt idx="31">
                  <c:v>9132</c:v>
                </c:pt>
                <c:pt idx="32">
                  <c:v>9133.5</c:v>
                </c:pt>
                <c:pt idx="33">
                  <c:v>10020</c:v>
                </c:pt>
                <c:pt idx="34">
                  <c:v>10828</c:v>
                </c:pt>
                <c:pt idx="35">
                  <c:v>10972</c:v>
                </c:pt>
                <c:pt idx="36">
                  <c:v>11574</c:v>
                </c:pt>
                <c:pt idx="37">
                  <c:v>11652</c:v>
                </c:pt>
                <c:pt idx="38">
                  <c:v>12411</c:v>
                </c:pt>
                <c:pt idx="39">
                  <c:v>12437</c:v>
                </c:pt>
                <c:pt idx="40">
                  <c:v>12437.5</c:v>
                </c:pt>
                <c:pt idx="41">
                  <c:v>12462</c:v>
                </c:pt>
                <c:pt idx="42">
                  <c:v>12462.5</c:v>
                </c:pt>
                <c:pt idx="43">
                  <c:v>13033.5</c:v>
                </c:pt>
                <c:pt idx="44">
                  <c:v>13165</c:v>
                </c:pt>
                <c:pt idx="45">
                  <c:v>14100</c:v>
                </c:pt>
                <c:pt idx="46">
                  <c:v>14980</c:v>
                </c:pt>
                <c:pt idx="47">
                  <c:v>15019.5</c:v>
                </c:pt>
                <c:pt idx="48">
                  <c:v>15809</c:v>
                </c:pt>
                <c:pt idx="49">
                  <c:v>16433</c:v>
                </c:pt>
                <c:pt idx="50">
                  <c:v>16569.5</c:v>
                </c:pt>
                <c:pt idx="51">
                  <c:v>16569.5</c:v>
                </c:pt>
                <c:pt idx="52">
                  <c:v>16731</c:v>
                </c:pt>
                <c:pt idx="53">
                  <c:v>16781.5</c:v>
                </c:pt>
              </c:numCache>
            </c:numRef>
          </c:xVal>
          <c:yVal>
            <c:numRef>
              <c:f>Active!$H$21:$H$994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00-4072-BAFE-A549B4C8A5A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6.9999999999999999E-4</c:v>
                  </c:pt>
                  <c:pt idx="2">
                    <c:v>1.8E-3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0</c:v>
                  </c:pt>
                  <c:pt idx="9">
                    <c:v>1E-4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2.9999999999999997E-4</c:v>
                  </c:pt>
                  <c:pt idx="15">
                    <c:v>4.0000000000000002E-4</c:v>
                  </c:pt>
                  <c:pt idx="19">
                    <c:v>4.0000000000000002E-4</c:v>
                  </c:pt>
                  <c:pt idx="20">
                    <c:v>2E-3</c:v>
                  </c:pt>
                  <c:pt idx="21">
                    <c:v>2.3E-3</c:v>
                  </c:pt>
                  <c:pt idx="22">
                    <c:v>4.0000000000000001E-3</c:v>
                  </c:pt>
                  <c:pt idx="23">
                    <c:v>2.0000000000000001E-4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8">
                    <c:v>2.0000000000000001E-4</c:v>
                  </c:pt>
                  <c:pt idx="31">
                    <c:v>2.0000000000000001E-4</c:v>
                  </c:pt>
                  <c:pt idx="33">
                    <c:v>2.3E-3</c:v>
                  </c:pt>
                  <c:pt idx="34">
                    <c:v>2.5999999999999999E-3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4.7999999999999996E-3</c:v>
                  </c:pt>
                  <c:pt idx="38">
                    <c:v>0</c:v>
                  </c:pt>
                  <c:pt idx="39">
                    <c:v>2.5000000000000001E-3</c:v>
                  </c:pt>
                  <c:pt idx="40">
                    <c:v>8.0000000000000004E-4</c:v>
                  </c:pt>
                  <c:pt idx="41">
                    <c:v>1E-3</c:v>
                  </c:pt>
                  <c:pt idx="42">
                    <c:v>8.9999999999999998E-4</c:v>
                  </c:pt>
                  <c:pt idx="43">
                    <c:v>2.0000000000000001E-4</c:v>
                  </c:pt>
                  <c:pt idx="44">
                    <c:v>5.9999999999999995E-4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2.3999999999999998E-3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5.0000000000000001E-3</c:v>
                  </c:pt>
                  <c:pt idx="53">
                    <c:v>2.9999999999999997E-4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6.9999999999999999E-4</c:v>
                  </c:pt>
                  <c:pt idx="2">
                    <c:v>1.8E-3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0</c:v>
                  </c:pt>
                  <c:pt idx="9">
                    <c:v>1E-4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2.9999999999999997E-4</c:v>
                  </c:pt>
                  <c:pt idx="15">
                    <c:v>4.0000000000000002E-4</c:v>
                  </c:pt>
                  <c:pt idx="19">
                    <c:v>4.0000000000000002E-4</c:v>
                  </c:pt>
                  <c:pt idx="20">
                    <c:v>2E-3</c:v>
                  </c:pt>
                  <c:pt idx="21">
                    <c:v>2.3E-3</c:v>
                  </c:pt>
                  <c:pt idx="22">
                    <c:v>4.0000000000000001E-3</c:v>
                  </c:pt>
                  <c:pt idx="23">
                    <c:v>2.0000000000000001E-4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8">
                    <c:v>2.0000000000000001E-4</c:v>
                  </c:pt>
                  <c:pt idx="31">
                    <c:v>2.0000000000000001E-4</c:v>
                  </c:pt>
                  <c:pt idx="33">
                    <c:v>2.3E-3</c:v>
                  </c:pt>
                  <c:pt idx="34">
                    <c:v>2.5999999999999999E-3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4.7999999999999996E-3</c:v>
                  </c:pt>
                  <c:pt idx="38">
                    <c:v>0</c:v>
                  </c:pt>
                  <c:pt idx="39">
                    <c:v>2.5000000000000001E-3</c:v>
                  </c:pt>
                  <c:pt idx="40">
                    <c:v>8.0000000000000004E-4</c:v>
                  </c:pt>
                  <c:pt idx="41">
                    <c:v>1E-3</c:v>
                  </c:pt>
                  <c:pt idx="42">
                    <c:v>8.9999999999999998E-4</c:v>
                  </c:pt>
                  <c:pt idx="43">
                    <c:v>2.0000000000000001E-4</c:v>
                  </c:pt>
                  <c:pt idx="44">
                    <c:v>5.9999999999999995E-4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2.3999999999999998E-3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5.0000000000000001E-3</c:v>
                  </c:pt>
                  <c:pt idx="5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876</c:v>
                </c:pt>
                <c:pt idx="2">
                  <c:v>1444.5</c:v>
                </c:pt>
                <c:pt idx="3">
                  <c:v>4002.5</c:v>
                </c:pt>
                <c:pt idx="4">
                  <c:v>4185.5</c:v>
                </c:pt>
                <c:pt idx="5">
                  <c:v>4895</c:v>
                </c:pt>
                <c:pt idx="6">
                  <c:v>5708.5</c:v>
                </c:pt>
                <c:pt idx="7">
                  <c:v>5826.5</c:v>
                </c:pt>
                <c:pt idx="8">
                  <c:v>5895.5</c:v>
                </c:pt>
                <c:pt idx="9">
                  <c:v>6621</c:v>
                </c:pt>
                <c:pt idx="10">
                  <c:v>6642.5</c:v>
                </c:pt>
                <c:pt idx="11">
                  <c:v>7224</c:v>
                </c:pt>
                <c:pt idx="12">
                  <c:v>7363.5</c:v>
                </c:pt>
                <c:pt idx="13">
                  <c:v>7459</c:v>
                </c:pt>
                <c:pt idx="14">
                  <c:v>7495</c:v>
                </c:pt>
                <c:pt idx="15">
                  <c:v>7525.5</c:v>
                </c:pt>
                <c:pt idx="16">
                  <c:v>7602.5</c:v>
                </c:pt>
                <c:pt idx="17">
                  <c:v>7605</c:v>
                </c:pt>
                <c:pt idx="18">
                  <c:v>7609.5</c:v>
                </c:pt>
                <c:pt idx="19">
                  <c:v>8215</c:v>
                </c:pt>
                <c:pt idx="20">
                  <c:v>8223</c:v>
                </c:pt>
                <c:pt idx="21">
                  <c:v>8307.5</c:v>
                </c:pt>
                <c:pt idx="22">
                  <c:v>8308</c:v>
                </c:pt>
                <c:pt idx="23">
                  <c:v>8330.5</c:v>
                </c:pt>
                <c:pt idx="24">
                  <c:v>8359.5</c:v>
                </c:pt>
                <c:pt idx="25">
                  <c:v>8393</c:v>
                </c:pt>
                <c:pt idx="26">
                  <c:v>8959</c:v>
                </c:pt>
                <c:pt idx="27">
                  <c:v>9010</c:v>
                </c:pt>
                <c:pt idx="28">
                  <c:v>9032</c:v>
                </c:pt>
                <c:pt idx="29">
                  <c:v>9076</c:v>
                </c:pt>
                <c:pt idx="30">
                  <c:v>9076.5</c:v>
                </c:pt>
                <c:pt idx="31">
                  <c:v>9132</c:v>
                </c:pt>
                <c:pt idx="32">
                  <c:v>9133.5</c:v>
                </c:pt>
                <c:pt idx="33">
                  <c:v>10020</c:v>
                </c:pt>
                <c:pt idx="34">
                  <c:v>10828</c:v>
                </c:pt>
                <c:pt idx="35">
                  <c:v>10972</c:v>
                </c:pt>
                <c:pt idx="36">
                  <c:v>11574</c:v>
                </c:pt>
                <c:pt idx="37">
                  <c:v>11652</c:v>
                </c:pt>
                <c:pt idx="38">
                  <c:v>12411</c:v>
                </c:pt>
                <c:pt idx="39">
                  <c:v>12437</c:v>
                </c:pt>
                <c:pt idx="40">
                  <c:v>12437.5</c:v>
                </c:pt>
                <c:pt idx="41">
                  <c:v>12462</c:v>
                </c:pt>
                <c:pt idx="42">
                  <c:v>12462.5</c:v>
                </c:pt>
                <c:pt idx="43">
                  <c:v>13033.5</c:v>
                </c:pt>
                <c:pt idx="44">
                  <c:v>13165</c:v>
                </c:pt>
                <c:pt idx="45">
                  <c:v>14100</c:v>
                </c:pt>
                <c:pt idx="46">
                  <c:v>14980</c:v>
                </c:pt>
                <c:pt idx="47">
                  <c:v>15019.5</c:v>
                </c:pt>
                <c:pt idx="48">
                  <c:v>15809</c:v>
                </c:pt>
                <c:pt idx="49">
                  <c:v>16433</c:v>
                </c:pt>
                <c:pt idx="50">
                  <c:v>16569.5</c:v>
                </c:pt>
                <c:pt idx="51">
                  <c:v>16569.5</c:v>
                </c:pt>
                <c:pt idx="52">
                  <c:v>16731</c:v>
                </c:pt>
                <c:pt idx="53">
                  <c:v>16781.5</c:v>
                </c:pt>
              </c:numCache>
            </c:numRef>
          </c:xVal>
          <c:yVal>
            <c:numRef>
              <c:f>Active!$I$21:$I$994</c:f>
              <c:numCache>
                <c:formatCode>General</c:formatCode>
                <c:ptCount val="974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00-4072-BAFE-A549B4C8A5A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6.9999999999999999E-4</c:v>
                  </c:pt>
                  <c:pt idx="2">
                    <c:v>1.8E-3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0</c:v>
                  </c:pt>
                  <c:pt idx="9">
                    <c:v>1E-4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2.9999999999999997E-4</c:v>
                  </c:pt>
                  <c:pt idx="15">
                    <c:v>4.0000000000000002E-4</c:v>
                  </c:pt>
                  <c:pt idx="19">
                    <c:v>4.0000000000000002E-4</c:v>
                  </c:pt>
                  <c:pt idx="20">
                    <c:v>2E-3</c:v>
                  </c:pt>
                  <c:pt idx="21">
                    <c:v>2.3E-3</c:v>
                  </c:pt>
                  <c:pt idx="22">
                    <c:v>4.0000000000000001E-3</c:v>
                  </c:pt>
                  <c:pt idx="23">
                    <c:v>2.0000000000000001E-4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8">
                    <c:v>2.0000000000000001E-4</c:v>
                  </c:pt>
                  <c:pt idx="31">
                    <c:v>2.0000000000000001E-4</c:v>
                  </c:pt>
                  <c:pt idx="33">
                    <c:v>2.3E-3</c:v>
                  </c:pt>
                  <c:pt idx="34">
                    <c:v>2.5999999999999999E-3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4.7999999999999996E-3</c:v>
                  </c:pt>
                  <c:pt idx="38">
                    <c:v>0</c:v>
                  </c:pt>
                  <c:pt idx="39">
                    <c:v>2.5000000000000001E-3</c:v>
                  </c:pt>
                  <c:pt idx="40">
                    <c:v>8.0000000000000004E-4</c:v>
                  </c:pt>
                  <c:pt idx="41">
                    <c:v>1E-3</c:v>
                  </c:pt>
                  <c:pt idx="42">
                    <c:v>8.9999999999999998E-4</c:v>
                  </c:pt>
                  <c:pt idx="43">
                    <c:v>2.0000000000000001E-4</c:v>
                  </c:pt>
                  <c:pt idx="44">
                    <c:v>5.9999999999999995E-4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2.3999999999999998E-3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5.0000000000000001E-3</c:v>
                  </c:pt>
                  <c:pt idx="53">
                    <c:v>2.9999999999999997E-4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6.9999999999999999E-4</c:v>
                  </c:pt>
                  <c:pt idx="2">
                    <c:v>1.8E-3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0</c:v>
                  </c:pt>
                  <c:pt idx="9">
                    <c:v>1E-4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2.9999999999999997E-4</c:v>
                  </c:pt>
                  <c:pt idx="15">
                    <c:v>4.0000000000000002E-4</c:v>
                  </c:pt>
                  <c:pt idx="19">
                    <c:v>4.0000000000000002E-4</c:v>
                  </c:pt>
                  <c:pt idx="20">
                    <c:v>2E-3</c:v>
                  </c:pt>
                  <c:pt idx="21">
                    <c:v>2.3E-3</c:v>
                  </c:pt>
                  <c:pt idx="22">
                    <c:v>4.0000000000000001E-3</c:v>
                  </c:pt>
                  <c:pt idx="23">
                    <c:v>2.0000000000000001E-4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8">
                    <c:v>2.0000000000000001E-4</c:v>
                  </c:pt>
                  <c:pt idx="31">
                    <c:v>2.0000000000000001E-4</c:v>
                  </c:pt>
                  <c:pt idx="33">
                    <c:v>2.3E-3</c:v>
                  </c:pt>
                  <c:pt idx="34">
                    <c:v>2.5999999999999999E-3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4.7999999999999996E-3</c:v>
                  </c:pt>
                  <c:pt idx="38">
                    <c:v>0</c:v>
                  </c:pt>
                  <c:pt idx="39">
                    <c:v>2.5000000000000001E-3</c:v>
                  </c:pt>
                  <c:pt idx="40">
                    <c:v>8.0000000000000004E-4</c:v>
                  </c:pt>
                  <c:pt idx="41">
                    <c:v>1E-3</c:v>
                  </c:pt>
                  <c:pt idx="42">
                    <c:v>8.9999999999999998E-4</c:v>
                  </c:pt>
                  <c:pt idx="43">
                    <c:v>2.0000000000000001E-4</c:v>
                  </c:pt>
                  <c:pt idx="44">
                    <c:v>5.9999999999999995E-4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2.3999999999999998E-3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5.0000000000000001E-3</c:v>
                  </c:pt>
                  <c:pt idx="5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876</c:v>
                </c:pt>
                <c:pt idx="2">
                  <c:v>1444.5</c:v>
                </c:pt>
                <c:pt idx="3">
                  <c:v>4002.5</c:v>
                </c:pt>
                <c:pt idx="4">
                  <c:v>4185.5</c:v>
                </c:pt>
                <c:pt idx="5">
                  <c:v>4895</c:v>
                </c:pt>
                <c:pt idx="6">
                  <c:v>5708.5</c:v>
                </c:pt>
                <c:pt idx="7">
                  <c:v>5826.5</c:v>
                </c:pt>
                <c:pt idx="8">
                  <c:v>5895.5</c:v>
                </c:pt>
                <c:pt idx="9">
                  <c:v>6621</c:v>
                </c:pt>
                <c:pt idx="10">
                  <c:v>6642.5</c:v>
                </c:pt>
                <c:pt idx="11">
                  <c:v>7224</c:v>
                </c:pt>
                <c:pt idx="12">
                  <c:v>7363.5</c:v>
                </c:pt>
                <c:pt idx="13">
                  <c:v>7459</c:v>
                </c:pt>
                <c:pt idx="14">
                  <c:v>7495</c:v>
                </c:pt>
                <c:pt idx="15">
                  <c:v>7525.5</c:v>
                </c:pt>
                <c:pt idx="16">
                  <c:v>7602.5</c:v>
                </c:pt>
                <c:pt idx="17">
                  <c:v>7605</c:v>
                </c:pt>
                <c:pt idx="18">
                  <c:v>7609.5</c:v>
                </c:pt>
                <c:pt idx="19">
                  <c:v>8215</c:v>
                </c:pt>
                <c:pt idx="20">
                  <c:v>8223</c:v>
                </c:pt>
                <c:pt idx="21">
                  <c:v>8307.5</c:v>
                </c:pt>
                <c:pt idx="22">
                  <c:v>8308</c:v>
                </c:pt>
                <c:pt idx="23">
                  <c:v>8330.5</c:v>
                </c:pt>
                <c:pt idx="24">
                  <c:v>8359.5</c:v>
                </c:pt>
                <c:pt idx="25">
                  <c:v>8393</c:v>
                </c:pt>
                <c:pt idx="26">
                  <c:v>8959</c:v>
                </c:pt>
                <c:pt idx="27">
                  <c:v>9010</c:v>
                </c:pt>
                <c:pt idx="28">
                  <c:v>9032</c:v>
                </c:pt>
                <c:pt idx="29">
                  <c:v>9076</c:v>
                </c:pt>
                <c:pt idx="30">
                  <c:v>9076.5</c:v>
                </c:pt>
                <c:pt idx="31">
                  <c:v>9132</c:v>
                </c:pt>
                <c:pt idx="32">
                  <c:v>9133.5</c:v>
                </c:pt>
                <c:pt idx="33">
                  <c:v>10020</c:v>
                </c:pt>
                <c:pt idx="34">
                  <c:v>10828</c:v>
                </c:pt>
                <c:pt idx="35">
                  <c:v>10972</c:v>
                </c:pt>
                <c:pt idx="36">
                  <c:v>11574</c:v>
                </c:pt>
                <c:pt idx="37">
                  <c:v>11652</c:v>
                </c:pt>
                <c:pt idx="38">
                  <c:v>12411</c:v>
                </c:pt>
                <c:pt idx="39">
                  <c:v>12437</c:v>
                </c:pt>
                <c:pt idx="40">
                  <c:v>12437.5</c:v>
                </c:pt>
                <c:pt idx="41">
                  <c:v>12462</c:v>
                </c:pt>
                <c:pt idx="42">
                  <c:v>12462.5</c:v>
                </c:pt>
                <c:pt idx="43">
                  <c:v>13033.5</c:v>
                </c:pt>
                <c:pt idx="44">
                  <c:v>13165</c:v>
                </c:pt>
                <c:pt idx="45">
                  <c:v>14100</c:v>
                </c:pt>
                <c:pt idx="46">
                  <c:v>14980</c:v>
                </c:pt>
                <c:pt idx="47">
                  <c:v>15019.5</c:v>
                </c:pt>
                <c:pt idx="48">
                  <c:v>15809</c:v>
                </c:pt>
                <c:pt idx="49">
                  <c:v>16433</c:v>
                </c:pt>
                <c:pt idx="50">
                  <c:v>16569.5</c:v>
                </c:pt>
                <c:pt idx="51">
                  <c:v>16569.5</c:v>
                </c:pt>
                <c:pt idx="52">
                  <c:v>16731</c:v>
                </c:pt>
                <c:pt idx="53">
                  <c:v>16781.5</c:v>
                </c:pt>
              </c:numCache>
            </c:numRef>
          </c:xVal>
          <c:yVal>
            <c:numRef>
              <c:f>Active!$J$21:$J$994</c:f>
              <c:numCache>
                <c:formatCode>General</c:formatCode>
                <c:ptCount val="974"/>
                <c:pt idx="3">
                  <c:v>-9.6242500003427267E-3</c:v>
                </c:pt>
                <c:pt idx="4">
                  <c:v>-1.2739349993353244E-2</c:v>
                </c:pt>
                <c:pt idx="5">
                  <c:v>-1.1181499998201616E-2</c:v>
                </c:pt>
                <c:pt idx="7">
                  <c:v>-1.3537049992009997E-2</c:v>
                </c:pt>
                <c:pt idx="8">
                  <c:v>-1.5326350003306288E-2</c:v>
                </c:pt>
                <c:pt idx="20">
                  <c:v>-2.2403099996154197E-2</c:v>
                </c:pt>
                <c:pt idx="21">
                  <c:v>-1.8582749995402992E-2</c:v>
                </c:pt>
                <c:pt idx="22">
                  <c:v>-2.2727600000507664E-2</c:v>
                </c:pt>
                <c:pt idx="23">
                  <c:v>-2.1545849995163735E-2</c:v>
                </c:pt>
                <c:pt idx="31">
                  <c:v>-2.34403999929782E-2</c:v>
                </c:pt>
                <c:pt idx="33">
                  <c:v>-2.5993999995989725E-2</c:v>
                </c:pt>
                <c:pt idx="34">
                  <c:v>-2.9071600001771003E-2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E00-4072-BAFE-A549B4C8A5A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6.9999999999999999E-4</c:v>
                  </c:pt>
                  <c:pt idx="2">
                    <c:v>1.8E-3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0</c:v>
                  </c:pt>
                  <c:pt idx="9">
                    <c:v>1E-4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2.9999999999999997E-4</c:v>
                  </c:pt>
                  <c:pt idx="15">
                    <c:v>4.0000000000000002E-4</c:v>
                  </c:pt>
                  <c:pt idx="19">
                    <c:v>4.0000000000000002E-4</c:v>
                  </c:pt>
                  <c:pt idx="20">
                    <c:v>2E-3</c:v>
                  </c:pt>
                  <c:pt idx="21">
                    <c:v>2.3E-3</c:v>
                  </c:pt>
                  <c:pt idx="22">
                    <c:v>4.0000000000000001E-3</c:v>
                  </c:pt>
                  <c:pt idx="23">
                    <c:v>2.0000000000000001E-4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8">
                    <c:v>2.0000000000000001E-4</c:v>
                  </c:pt>
                  <c:pt idx="31">
                    <c:v>2.0000000000000001E-4</c:v>
                  </c:pt>
                  <c:pt idx="33">
                    <c:v>2.3E-3</c:v>
                  </c:pt>
                  <c:pt idx="34">
                    <c:v>2.5999999999999999E-3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4.7999999999999996E-3</c:v>
                  </c:pt>
                  <c:pt idx="38">
                    <c:v>0</c:v>
                  </c:pt>
                  <c:pt idx="39">
                    <c:v>2.5000000000000001E-3</c:v>
                  </c:pt>
                  <c:pt idx="40">
                    <c:v>8.0000000000000004E-4</c:v>
                  </c:pt>
                  <c:pt idx="41">
                    <c:v>1E-3</c:v>
                  </c:pt>
                  <c:pt idx="42">
                    <c:v>8.9999999999999998E-4</c:v>
                  </c:pt>
                  <c:pt idx="43">
                    <c:v>2.0000000000000001E-4</c:v>
                  </c:pt>
                  <c:pt idx="44">
                    <c:v>5.9999999999999995E-4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2.3999999999999998E-3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5.0000000000000001E-3</c:v>
                  </c:pt>
                  <c:pt idx="53">
                    <c:v>2.9999999999999997E-4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6.9999999999999999E-4</c:v>
                  </c:pt>
                  <c:pt idx="2">
                    <c:v>1.8E-3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0</c:v>
                  </c:pt>
                  <c:pt idx="9">
                    <c:v>1E-4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2.9999999999999997E-4</c:v>
                  </c:pt>
                  <c:pt idx="15">
                    <c:v>4.0000000000000002E-4</c:v>
                  </c:pt>
                  <c:pt idx="19">
                    <c:v>4.0000000000000002E-4</c:v>
                  </c:pt>
                  <c:pt idx="20">
                    <c:v>2E-3</c:v>
                  </c:pt>
                  <c:pt idx="21">
                    <c:v>2.3E-3</c:v>
                  </c:pt>
                  <c:pt idx="22">
                    <c:v>4.0000000000000001E-3</c:v>
                  </c:pt>
                  <c:pt idx="23">
                    <c:v>2.0000000000000001E-4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8">
                    <c:v>2.0000000000000001E-4</c:v>
                  </c:pt>
                  <c:pt idx="31">
                    <c:v>2.0000000000000001E-4</c:v>
                  </c:pt>
                  <c:pt idx="33">
                    <c:v>2.3E-3</c:v>
                  </c:pt>
                  <c:pt idx="34">
                    <c:v>2.5999999999999999E-3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4.7999999999999996E-3</c:v>
                  </c:pt>
                  <c:pt idx="38">
                    <c:v>0</c:v>
                  </c:pt>
                  <c:pt idx="39">
                    <c:v>2.5000000000000001E-3</c:v>
                  </c:pt>
                  <c:pt idx="40">
                    <c:v>8.0000000000000004E-4</c:v>
                  </c:pt>
                  <c:pt idx="41">
                    <c:v>1E-3</c:v>
                  </c:pt>
                  <c:pt idx="42">
                    <c:v>8.9999999999999998E-4</c:v>
                  </c:pt>
                  <c:pt idx="43">
                    <c:v>2.0000000000000001E-4</c:v>
                  </c:pt>
                  <c:pt idx="44">
                    <c:v>5.9999999999999995E-4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2.3999999999999998E-3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5.0000000000000001E-3</c:v>
                  </c:pt>
                  <c:pt idx="5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876</c:v>
                </c:pt>
                <c:pt idx="2">
                  <c:v>1444.5</c:v>
                </c:pt>
                <c:pt idx="3">
                  <c:v>4002.5</c:v>
                </c:pt>
                <c:pt idx="4">
                  <c:v>4185.5</c:v>
                </c:pt>
                <c:pt idx="5">
                  <c:v>4895</c:v>
                </c:pt>
                <c:pt idx="6">
                  <c:v>5708.5</c:v>
                </c:pt>
                <c:pt idx="7">
                  <c:v>5826.5</c:v>
                </c:pt>
                <c:pt idx="8">
                  <c:v>5895.5</c:v>
                </c:pt>
                <c:pt idx="9">
                  <c:v>6621</c:v>
                </c:pt>
                <c:pt idx="10">
                  <c:v>6642.5</c:v>
                </c:pt>
                <c:pt idx="11">
                  <c:v>7224</c:v>
                </c:pt>
                <c:pt idx="12">
                  <c:v>7363.5</c:v>
                </c:pt>
                <c:pt idx="13">
                  <c:v>7459</c:v>
                </c:pt>
                <c:pt idx="14">
                  <c:v>7495</c:v>
                </c:pt>
                <c:pt idx="15">
                  <c:v>7525.5</c:v>
                </c:pt>
                <c:pt idx="16">
                  <c:v>7602.5</c:v>
                </c:pt>
                <c:pt idx="17">
                  <c:v>7605</c:v>
                </c:pt>
                <c:pt idx="18">
                  <c:v>7609.5</c:v>
                </c:pt>
                <c:pt idx="19">
                  <c:v>8215</c:v>
                </c:pt>
                <c:pt idx="20">
                  <c:v>8223</c:v>
                </c:pt>
                <c:pt idx="21">
                  <c:v>8307.5</c:v>
                </c:pt>
                <c:pt idx="22">
                  <c:v>8308</c:v>
                </c:pt>
                <c:pt idx="23">
                  <c:v>8330.5</c:v>
                </c:pt>
                <c:pt idx="24">
                  <c:v>8359.5</c:v>
                </c:pt>
                <c:pt idx="25">
                  <c:v>8393</c:v>
                </c:pt>
                <c:pt idx="26">
                  <c:v>8959</c:v>
                </c:pt>
                <c:pt idx="27">
                  <c:v>9010</c:v>
                </c:pt>
                <c:pt idx="28">
                  <c:v>9032</c:v>
                </c:pt>
                <c:pt idx="29">
                  <c:v>9076</c:v>
                </c:pt>
                <c:pt idx="30">
                  <c:v>9076.5</c:v>
                </c:pt>
                <c:pt idx="31">
                  <c:v>9132</c:v>
                </c:pt>
                <c:pt idx="32">
                  <c:v>9133.5</c:v>
                </c:pt>
                <c:pt idx="33">
                  <c:v>10020</c:v>
                </c:pt>
                <c:pt idx="34">
                  <c:v>10828</c:v>
                </c:pt>
                <c:pt idx="35">
                  <c:v>10972</c:v>
                </c:pt>
                <c:pt idx="36">
                  <c:v>11574</c:v>
                </c:pt>
                <c:pt idx="37">
                  <c:v>11652</c:v>
                </c:pt>
                <c:pt idx="38">
                  <c:v>12411</c:v>
                </c:pt>
                <c:pt idx="39">
                  <c:v>12437</c:v>
                </c:pt>
                <c:pt idx="40">
                  <c:v>12437.5</c:v>
                </c:pt>
                <c:pt idx="41">
                  <c:v>12462</c:v>
                </c:pt>
                <c:pt idx="42">
                  <c:v>12462.5</c:v>
                </c:pt>
                <c:pt idx="43">
                  <c:v>13033.5</c:v>
                </c:pt>
                <c:pt idx="44">
                  <c:v>13165</c:v>
                </c:pt>
                <c:pt idx="45">
                  <c:v>14100</c:v>
                </c:pt>
                <c:pt idx="46">
                  <c:v>14980</c:v>
                </c:pt>
                <c:pt idx="47">
                  <c:v>15019.5</c:v>
                </c:pt>
                <c:pt idx="48">
                  <c:v>15809</c:v>
                </c:pt>
                <c:pt idx="49">
                  <c:v>16433</c:v>
                </c:pt>
                <c:pt idx="50">
                  <c:v>16569.5</c:v>
                </c:pt>
                <c:pt idx="51">
                  <c:v>16569.5</c:v>
                </c:pt>
                <c:pt idx="52">
                  <c:v>16731</c:v>
                </c:pt>
                <c:pt idx="53">
                  <c:v>16781.5</c:v>
                </c:pt>
              </c:numCache>
            </c:numRef>
          </c:xVal>
          <c:yVal>
            <c:numRef>
              <c:f>Active!$K$21:$K$994</c:f>
              <c:numCache>
                <c:formatCode>General</c:formatCode>
                <c:ptCount val="974"/>
                <c:pt idx="2">
                  <c:v>-1.0716499964473769E-3</c:v>
                </c:pt>
                <c:pt idx="6">
                  <c:v>-1.2752449998515658E-2</c:v>
                </c:pt>
                <c:pt idx="9">
                  <c:v>-1.8703699992329348E-2</c:v>
                </c:pt>
                <c:pt idx="10">
                  <c:v>-2.0232249997206964E-2</c:v>
                </c:pt>
                <c:pt idx="11">
                  <c:v>-1.6692799996235408E-2</c:v>
                </c:pt>
                <c:pt idx="12">
                  <c:v>-1.9405949999054428E-2</c:v>
                </c:pt>
                <c:pt idx="13">
                  <c:v>-2.0972300000721589E-2</c:v>
                </c:pt>
                <c:pt idx="14">
                  <c:v>-2.0701499997812789E-2</c:v>
                </c:pt>
                <c:pt idx="15">
                  <c:v>-2.0037349997437559E-2</c:v>
                </c:pt>
                <c:pt idx="17">
                  <c:v>-2.4168499992811121E-2</c:v>
                </c:pt>
                <c:pt idx="18">
                  <c:v>-1.9572149991290644E-2</c:v>
                </c:pt>
                <c:pt idx="19">
                  <c:v>-2.4485499998263549E-2</c:v>
                </c:pt>
                <c:pt idx="24">
                  <c:v>-1.9947149994550273E-2</c:v>
                </c:pt>
                <c:pt idx="25">
                  <c:v>-2.1452100001624785E-2</c:v>
                </c:pt>
                <c:pt idx="26">
                  <c:v>-2.1522299997741356E-2</c:v>
                </c:pt>
                <c:pt idx="27">
                  <c:v>-2.3596999999426771E-2</c:v>
                </c:pt>
                <c:pt idx="28">
                  <c:v>-2.297040000121342E-2</c:v>
                </c:pt>
                <c:pt idx="29">
                  <c:v>-2.4717199994483963E-2</c:v>
                </c:pt>
                <c:pt idx="30">
                  <c:v>-2.3362050000287127E-2</c:v>
                </c:pt>
                <c:pt idx="32">
                  <c:v>-2.2874949994729832E-2</c:v>
                </c:pt>
                <c:pt idx="35">
                  <c:v>-3.1068399999639951E-2</c:v>
                </c:pt>
                <c:pt idx="36">
                  <c:v>-2.6027799998701084E-2</c:v>
                </c:pt>
                <c:pt idx="37">
                  <c:v>-3.3084399998188019E-2</c:v>
                </c:pt>
                <c:pt idx="38">
                  <c:v>-3.7366700002166908E-2</c:v>
                </c:pt>
                <c:pt idx="39">
                  <c:v>-4.0698900003917515E-2</c:v>
                </c:pt>
                <c:pt idx="40">
                  <c:v>-3.704374999506399E-2</c:v>
                </c:pt>
                <c:pt idx="41">
                  <c:v>-3.5941399997682311E-2</c:v>
                </c:pt>
                <c:pt idx="42">
                  <c:v>-3.7686249997932464E-2</c:v>
                </c:pt>
                <c:pt idx="43">
                  <c:v>-3.9504950000264216E-2</c:v>
                </c:pt>
                <c:pt idx="44">
                  <c:v>-3.6690499793621711E-2</c:v>
                </c:pt>
                <c:pt idx="45">
                  <c:v>-4.536999999982072E-2</c:v>
                </c:pt>
                <c:pt idx="46">
                  <c:v>-4.9105999998573679E-2</c:v>
                </c:pt>
                <c:pt idx="47">
                  <c:v>-4.8649149997800123E-2</c:v>
                </c:pt>
                <c:pt idx="48">
                  <c:v>-5.3067300003021955E-2</c:v>
                </c:pt>
                <c:pt idx="49">
                  <c:v>-5.5940099882718641E-2</c:v>
                </c:pt>
                <c:pt idx="50">
                  <c:v>-5.5084150000766385E-2</c:v>
                </c:pt>
                <c:pt idx="51">
                  <c:v>-5.5084150000766385E-2</c:v>
                </c:pt>
                <c:pt idx="52">
                  <c:v>-5.5570699994859751E-2</c:v>
                </c:pt>
                <c:pt idx="53">
                  <c:v>-5.540054999437416E-2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E00-4072-BAFE-A549B4C8A5A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6.9999999999999999E-4</c:v>
                  </c:pt>
                  <c:pt idx="2">
                    <c:v>1.8E-3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0</c:v>
                  </c:pt>
                  <c:pt idx="9">
                    <c:v>1E-4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2.9999999999999997E-4</c:v>
                  </c:pt>
                  <c:pt idx="15">
                    <c:v>4.0000000000000002E-4</c:v>
                  </c:pt>
                  <c:pt idx="19">
                    <c:v>4.0000000000000002E-4</c:v>
                  </c:pt>
                  <c:pt idx="20">
                    <c:v>2E-3</c:v>
                  </c:pt>
                  <c:pt idx="21">
                    <c:v>2.3E-3</c:v>
                  </c:pt>
                  <c:pt idx="22">
                    <c:v>4.0000000000000001E-3</c:v>
                  </c:pt>
                  <c:pt idx="23">
                    <c:v>2.0000000000000001E-4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8">
                    <c:v>2.0000000000000001E-4</c:v>
                  </c:pt>
                  <c:pt idx="31">
                    <c:v>2.0000000000000001E-4</c:v>
                  </c:pt>
                  <c:pt idx="33">
                    <c:v>2.3E-3</c:v>
                  </c:pt>
                  <c:pt idx="34">
                    <c:v>2.5999999999999999E-3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4.7999999999999996E-3</c:v>
                  </c:pt>
                  <c:pt idx="38">
                    <c:v>0</c:v>
                  </c:pt>
                  <c:pt idx="39">
                    <c:v>2.5000000000000001E-3</c:v>
                  </c:pt>
                  <c:pt idx="40">
                    <c:v>8.0000000000000004E-4</c:v>
                  </c:pt>
                  <c:pt idx="41">
                    <c:v>1E-3</c:v>
                  </c:pt>
                  <c:pt idx="42">
                    <c:v>8.9999999999999998E-4</c:v>
                  </c:pt>
                  <c:pt idx="43">
                    <c:v>2.0000000000000001E-4</c:v>
                  </c:pt>
                  <c:pt idx="44">
                    <c:v>5.9999999999999995E-4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2.3999999999999998E-3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5.0000000000000001E-3</c:v>
                  </c:pt>
                  <c:pt idx="53">
                    <c:v>2.9999999999999997E-4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6.9999999999999999E-4</c:v>
                  </c:pt>
                  <c:pt idx="2">
                    <c:v>1.8E-3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0</c:v>
                  </c:pt>
                  <c:pt idx="9">
                    <c:v>1E-4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2.9999999999999997E-4</c:v>
                  </c:pt>
                  <c:pt idx="15">
                    <c:v>4.0000000000000002E-4</c:v>
                  </c:pt>
                  <c:pt idx="19">
                    <c:v>4.0000000000000002E-4</c:v>
                  </c:pt>
                  <c:pt idx="20">
                    <c:v>2E-3</c:v>
                  </c:pt>
                  <c:pt idx="21">
                    <c:v>2.3E-3</c:v>
                  </c:pt>
                  <c:pt idx="22">
                    <c:v>4.0000000000000001E-3</c:v>
                  </c:pt>
                  <c:pt idx="23">
                    <c:v>2.0000000000000001E-4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8">
                    <c:v>2.0000000000000001E-4</c:v>
                  </c:pt>
                  <c:pt idx="31">
                    <c:v>2.0000000000000001E-4</c:v>
                  </c:pt>
                  <c:pt idx="33">
                    <c:v>2.3E-3</c:v>
                  </c:pt>
                  <c:pt idx="34">
                    <c:v>2.5999999999999999E-3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4.7999999999999996E-3</c:v>
                  </c:pt>
                  <c:pt idx="38">
                    <c:v>0</c:v>
                  </c:pt>
                  <c:pt idx="39">
                    <c:v>2.5000000000000001E-3</c:v>
                  </c:pt>
                  <c:pt idx="40">
                    <c:v>8.0000000000000004E-4</c:v>
                  </c:pt>
                  <c:pt idx="41">
                    <c:v>1E-3</c:v>
                  </c:pt>
                  <c:pt idx="42">
                    <c:v>8.9999999999999998E-4</c:v>
                  </c:pt>
                  <c:pt idx="43">
                    <c:v>2.0000000000000001E-4</c:v>
                  </c:pt>
                  <c:pt idx="44">
                    <c:v>5.9999999999999995E-4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2.3999999999999998E-3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5.0000000000000001E-3</c:v>
                  </c:pt>
                  <c:pt idx="5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876</c:v>
                </c:pt>
                <c:pt idx="2">
                  <c:v>1444.5</c:v>
                </c:pt>
                <c:pt idx="3">
                  <c:v>4002.5</c:v>
                </c:pt>
                <c:pt idx="4">
                  <c:v>4185.5</c:v>
                </c:pt>
                <c:pt idx="5">
                  <c:v>4895</c:v>
                </c:pt>
                <c:pt idx="6">
                  <c:v>5708.5</c:v>
                </c:pt>
                <c:pt idx="7">
                  <c:v>5826.5</c:v>
                </c:pt>
                <c:pt idx="8">
                  <c:v>5895.5</c:v>
                </c:pt>
                <c:pt idx="9">
                  <c:v>6621</c:v>
                </c:pt>
                <c:pt idx="10">
                  <c:v>6642.5</c:v>
                </c:pt>
                <c:pt idx="11">
                  <c:v>7224</c:v>
                </c:pt>
                <c:pt idx="12">
                  <c:v>7363.5</c:v>
                </c:pt>
                <c:pt idx="13">
                  <c:v>7459</c:v>
                </c:pt>
                <c:pt idx="14">
                  <c:v>7495</c:v>
                </c:pt>
                <c:pt idx="15">
                  <c:v>7525.5</c:v>
                </c:pt>
                <c:pt idx="16">
                  <c:v>7602.5</c:v>
                </c:pt>
                <c:pt idx="17">
                  <c:v>7605</c:v>
                </c:pt>
                <c:pt idx="18">
                  <c:v>7609.5</c:v>
                </c:pt>
                <c:pt idx="19">
                  <c:v>8215</c:v>
                </c:pt>
                <c:pt idx="20">
                  <c:v>8223</c:v>
                </c:pt>
                <c:pt idx="21">
                  <c:v>8307.5</c:v>
                </c:pt>
                <c:pt idx="22">
                  <c:v>8308</c:v>
                </c:pt>
                <c:pt idx="23">
                  <c:v>8330.5</c:v>
                </c:pt>
                <c:pt idx="24">
                  <c:v>8359.5</c:v>
                </c:pt>
                <c:pt idx="25">
                  <c:v>8393</c:v>
                </c:pt>
                <c:pt idx="26">
                  <c:v>8959</c:v>
                </c:pt>
                <c:pt idx="27">
                  <c:v>9010</c:v>
                </c:pt>
                <c:pt idx="28">
                  <c:v>9032</c:v>
                </c:pt>
                <c:pt idx="29">
                  <c:v>9076</c:v>
                </c:pt>
                <c:pt idx="30">
                  <c:v>9076.5</c:v>
                </c:pt>
                <c:pt idx="31">
                  <c:v>9132</c:v>
                </c:pt>
                <c:pt idx="32">
                  <c:v>9133.5</c:v>
                </c:pt>
                <c:pt idx="33">
                  <c:v>10020</c:v>
                </c:pt>
                <c:pt idx="34">
                  <c:v>10828</c:v>
                </c:pt>
                <c:pt idx="35">
                  <c:v>10972</c:v>
                </c:pt>
                <c:pt idx="36">
                  <c:v>11574</c:v>
                </c:pt>
                <c:pt idx="37">
                  <c:v>11652</c:v>
                </c:pt>
                <c:pt idx="38">
                  <c:v>12411</c:v>
                </c:pt>
                <c:pt idx="39">
                  <c:v>12437</c:v>
                </c:pt>
                <c:pt idx="40">
                  <c:v>12437.5</c:v>
                </c:pt>
                <c:pt idx="41">
                  <c:v>12462</c:v>
                </c:pt>
                <c:pt idx="42">
                  <c:v>12462.5</c:v>
                </c:pt>
                <c:pt idx="43">
                  <c:v>13033.5</c:v>
                </c:pt>
                <c:pt idx="44">
                  <c:v>13165</c:v>
                </c:pt>
                <c:pt idx="45">
                  <c:v>14100</c:v>
                </c:pt>
                <c:pt idx="46">
                  <c:v>14980</c:v>
                </c:pt>
                <c:pt idx="47">
                  <c:v>15019.5</c:v>
                </c:pt>
                <c:pt idx="48">
                  <c:v>15809</c:v>
                </c:pt>
                <c:pt idx="49">
                  <c:v>16433</c:v>
                </c:pt>
                <c:pt idx="50">
                  <c:v>16569.5</c:v>
                </c:pt>
                <c:pt idx="51">
                  <c:v>16569.5</c:v>
                </c:pt>
                <c:pt idx="52">
                  <c:v>16731</c:v>
                </c:pt>
                <c:pt idx="53">
                  <c:v>16781.5</c:v>
                </c:pt>
              </c:numCache>
            </c:numRef>
          </c:xVal>
          <c:yVal>
            <c:numRef>
              <c:f>Active!$L$21:$L$994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E00-4072-BAFE-A549B4C8A5A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6.9999999999999999E-4</c:v>
                  </c:pt>
                  <c:pt idx="2">
                    <c:v>1.8E-3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0</c:v>
                  </c:pt>
                  <c:pt idx="9">
                    <c:v>1E-4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2.9999999999999997E-4</c:v>
                  </c:pt>
                  <c:pt idx="15">
                    <c:v>4.0000000000000002E-4</c:v>
                  </c:pt>
                  <c:pt idx="19">
                    <c:v>4.0000000000000002E-4</c:v>
                  </c:pt>
                  <c:pt idx="20">
                    <c:v>2E-3</c:v>
                  </c:pt>
                  <c:pt idx="21">
                    <c:v>2.3E-3</c:v>
                  </c:pt>
                  <c:pt idx="22">
                    <c:v>4.0000000000000001E-3</c:v>
                  </c:pt>
                  <c:pt idx="23">
                    <c:v>2.0000000000000001E-4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8">
                    <c:v>2.0000000000000001E-4</c:v>
                  </c:pt>
                  <c:pt idx="31">
                    <c:v>2.0000000000000001E-4</c:v>
                  </c:pt>
                  <c:pt idx="33">
                    <c:v>2.3E-3</c:v>
                  </c:pt>
                  <c:pt idx="34">
                    <c:v>2.5999999999999999E-3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4.7999999999999996E-3</c:v>
                  </c:pt>
                  <c:pt idx="38">
                    <c:v>0</c:v>
                  </c:pt>
                  <c:pt idx="39">
                    <c:v>2.5000000000000001E-3</c:v>
                  </c:pt>
                  <c:pt idx="40">
                    <c:v>8.0000000000000004E-4</c:v>
                  </c:pt>
                  <c:pt idx="41">
                    <c:v>1E-3</c:v>
                  </c:pt>
                  <c:pt idx="42">
                    <c:v>8.9999999999999998E-4</c:v>
                  </c:pt>
                  <c:pt idx="43">
                    <c:v>2.0000000000000001E-4</c:v>
                  </c:pt>
                  <c:pt idx="44">
                    <c:v>5.9999999999999995E-4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2.3999999999999998E-3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5.0000000000000001E-3</c:v>
                  </c:pt>
                  <c:pt idx="53">
                    <c:v>2.9999999999999997E-4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6.9999999999999999E-4</c:v>
                  </c:pt>
                  <c:pt idx="2">
                    <c:v>1.8E-3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0</c:v>
                  </c:pt>
                  <c:pt idx="9">
                    <c:v>1E-4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2.9999999999999997E-4</c:v>
                  </c:pt>
                  <c:pt idx="15">
                    <c:v>4.0000000000000002E-4</c:v>
                  </c:pt>
                  <c:pt idx="19">
                    <c:v>4.0000000000000002E-4</c:v>
                  </c:pt>
                  <c:pt idx="20">
                    <c:v>2E-3</c:v>
                  </c:pt>
                  <c:pt idx="21">
                    <c:v>2.3E-3</c:v>
                  </c:pt>
                  <c:pt idx="22">
                    <c:v>4.0000000000000001E-3</c:v>
                  </c:pt>
                  <c:pt idx="23">
                    <c:v>2.0000000000000001E-4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8">
                    <c:v>2.0000000000000001E-4</c:v>
                  </c:pt>
                  <c:pt idx="31">
                    <c:v>2.0000000000000001E-4</c:v>
                  </c:pt>
                  <c:pt idx="33">
                    <c:v>2.3E-3</c:v>
                  </c:pt>
                  <c:pt idx="34">
                    <c:v>2.5999999999999999E-3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4.7999999999999996E-3</c:v>
                  </c:pt>
                  <c:pt idx="38">
                    <c:v>0</c:v>
                  </c:pt>
                  <c:pt idx="39">
                    <c:v>2.5000000000000001E-3</c:v>
                  </c:pt>
                  <c:pt idx="40">
                    <c:v>8.0000000000000004E-4</c:v>
                  </c:pt>
                  <c:pt idx="41">
                    <c:v>1E-3</c:v>
                  </c:pt>
                  <c:pt idx="42">
                    <c:v>8.9999999999999998E-4</c:v>
                  </c:pt>
                  <c:pt idx="43">
                    <c:v>2.0000000000000001E-4</c:v>
                  </c:pt>
                  <c:pt idx="44">
                    <c:v>5.9999999999999995E-4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2.3999999999999998E-3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5.0000000000000001E-3</c:v>
                  </c:pt>
                  <c:pt idx="5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876</c:v>
                </c:pt>
                <c:pt idx="2">
                  <c:v>1444.5</c:v>
                </c:pt>
                <c:pt idx="3">
                  <c:v>4002.5</c:v>
                </c:pt>
                <c:pt idx="4">
                  <c:v>4185.5</c:v>
                </c:pt>
                <c:pt idx="5">
                  <c:v>4895</c:v>
                </c:pt>
                <c:pt idx="6">
                  <c:v>5708.5</c:v>
                </c:pt>
                <c:pt idx="7">
                  <c:v>5826.5</c:v>
                </c:pt>
                <c:pt idx="8">
                  <c:v>5895.5</c:v>
                </c:pt>
                <c:pt idx="9">
                  <c:v>6621</c:v>
                </c:pt>
                <c:pt idx="10">
                  <c:v>6642.5</c:v>
                </c:pt>
                <c:pt idx="11">
                  <c:v>7224</c:v>
                </c:pt>
                <c:pt idx="12">
                  <c:v>7363.5</c:v>
                </c:pt>
                <c:pt idx="13">
                  <c:v>7459</c:v>
                </c:pt>
                <c:pt idx="14">
                  <c:v>7495</c:v>
                </c:pt>
                <c:pt idx="15">
                  <c:v>7525.5</c:v>
                </c:pt>
                <c:pt idx="16">
                  <c:v>7602.5</c:v>
                </c:pt>
                <c:pt idx="17">
                  <c:v>7605</c:v>
                </c:pt>
                <c:pt idx="18">
                  <c:v>7609.5</c:v>
                </c:pt>
                <c:pt idx="19">
                  <c:v>8215</c:v>
                </c:pt>
                <c:pt idx="20">
                  <c:v>8223</c:v>
                </c:pt>
                <c:pt idx="21">
                  <c:v>8307.5</c:v>
                </c:pt>
                <c:pt idx="22">
                  <c:v>8308</c:v>
                </c:pt>
                <c:pt idx="23">
                  <c:v>8330.5</c:v>
                </c:pt>
                <c:pt idx="24">
                  <c:v>8359.5</c:v>
                </c:pt>
                <c:pt idx="25">
                  <c:v>8393</c:v>
                </c:pt>
                <c:pt idx="26">
                  <c:v>8959</c:v>
                </c:pt>
                <c:pt idx="27">
                  <c:v>9010</c:v>
                </c:pt>
                <c:pt idx="28">
                  <c:v>9032</c:v>
                </c:pt>
                <c:pt idx="29">
                  <c:v>9076</c:v>
                </c:pt>
                <c:pt idx="30">
                  <c:v>9076.5</c:v>
                </c:pt>
                <c:pt idx="31">
                  <c:v>9132</c:v>
                </c:pt>
                <c:pt idx="32">
                  <c:v>9133.5</c:v>
                </c:pt>
                <c:pt idx="33">
                  <c:v>10020</c:v>
                </c:pt>
                <c:pt idx="34">
                  <c:v>10828</c:v>
                </c:pt>
                <c:pt idx="35">
                  <c:v>10972</c:v>
                </c:pt>
                <c:pt idx="36">
                  <c:v>11574</c:v>
                </c:pt>
                <c:pt idx="37">
                  <c:v>11652</c:v>
                </c:pt>
                <c:pt idx="38">
                  <c:v>12411</c:v>
                </c:pt>
                <c:pt idx="39">
                  <c:v>12437</c:v>
                </c:pt>
                <c:pt idx="40">
                  <c:v>12437.5</c:v>
                </c:pt>
                <c:pt idx="41">
                  <c:v>12462</c:v>
                </c:pt>
                <c:pt idx="42">
                  <c:v>12462.5</c:v>
                </c:pt>
                <c:pt idx="43">
                  <c:v>13033.5</c:v>
                </c:pt>
                <c:pt idx="44">
                  <c:v>13165</c:v>
                </c:pt>
                <c:pt idx="45">
                  <c:v>14100</c:v>
                </c:pt>
                <c:pt idx="46">
                  <c:v>14980</c:v>
                </c:pt>
                <c:pt idx="47">
                  <c:v>15019.5</c:v>
                </c:pt>
                <c:pt idx="48">
                  <c:v>15809</c:v>
                </c:pt>
                <c:pt idx="49">
                  <c:v>16433</c:v>
                </c:pt>
                <c:pt idx="50">
                  <c:v>16569.5</c:v>
                </c:pt>
                <c:pt idx="51">
                  <c:v>16569.5</c:v>
                </c:pt>
                <c:pt idx="52">
                  <c:v>16731</c:v>
                </c:pt>
                <c:pt idx="53">
                  <c:v>16781.5</c:v>
                </c:pt>
              </c:numCache>
            </c:numRef>
          </c:xVal>
          <c:yVal>
            <c:numRef>
              <c:f>Active!$M$21:$M$994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E00-4072-BAFE-A549B4C8A5A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6.9999999999999999E-4</c:v>
                  </c:pt>
                  <c:pt idx="2">
                    <c:v>1.8E-3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0</c:v>
                  </c:pt>
                  <c:pt idx="9">
                    <c:v>1E-4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2.9999999999999997E-4</c:v>
                  </c:pt>
                  <c:pt idx="15">
                    <c:v>4.0000000000000002E-4</c:v>
                  </c:pt>
                  <c:pt idx="19">
                    <c:v>4.0000000000000002E-4</c:v>
                  </c:pt>
                  <c:pt idx="20">
                    <c:v>2E-3</c:v>
                  </c:pt>
                  <c:pt idx="21">
                    <c:v>2.3E-3</c:v>
                  </c:pt>
                  <c:pt idx="22">
                    <c:v>4.0000000000000001E-3</c:v>
                  </c:pt>
                  <c:pt idx="23">
                    <c:v>2.0000000000000001E-4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8">
                    <c:v>2.0000000000000001E-4</c:v>
                  </c:pt>
                  <c:pt idx="31">
                    <c:v>2.0000000000000001E-4</c:v>
                  </c:pt>
                  <c:pt idx="33">
                    <c:v>2.3E-3</c:v>
                  </c:pt>
                  <c:pt idx="34">
                    <c:v>2.5999999999999999E-3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4.7999999999999996E-3</c:v>
                  </c:pt>
                  <c:pt idx="38">
                    <c:v>0</c:v>
                  </c:pt>
                  <c:pt idx="39">
                    <c:v>2.5000000000000001E-3</c:v>
                  </c:pt>
                  <c:pt idx="40">
                    <c:v>8.0000000000000004E-4</c:v>
                  </c:pt>
                  <c:pt idx="41">
                    <c:v>1E-3</c:v>
                  </c:pt>
                  <c:pt idx="42">
                    <c:v>8.9999999999999998E-4</c:v>
                  </c:pt>
                  <c:pt idx="43">
                    <c:v>2.0000000000000001E-4</c:v>
                  </c:pt>
                  <c:pt idx="44">
                    <c:v>5.9999999999999995E-4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2.3999999999999998E-3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5.0000000000000001E-3</c:v>
                  </c:pt>
                  <c:pt idx="53">
                    <c:v>2.9999999999999997E-4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6.9999999999999999E-4</c:v>
                  </c:pt>
                  <c:pt idx="2">
                    <c:v>1.8E-3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0</c:v>
                  </c:pt>
                  <c:pt idx="9">
                    <c:v>1E-4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2.9999999999999997E-4</c:v>
                  </c:pt>
                  <c:pt idx="15">
                    <c:v>4.0000000000000002E-4</c:v>
                  </c:pt>
                  <c:pt idx="19">
                    <c:v>4.0000000000000002E-4</c:v>
                  </c:pt>
                  <c:pt idx="20">
                    <c:v>2E-3</c:v>
                  </c:pt>
                  <c:pt idx="21">
                    <c:v>2.3E-3</c:v>
                  </c:pt>
                  <c:pt idx="22">
                    <c:v>4.0000000000000001E-3</c:v>
                  </c:pt>
                  <c:pt idx="23">
                    <c:v>2.0000000000000001E-4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8">
                    <c:v>2.0000000000000001E-4</c:v>
                  </c:pt>
                  <c:pt idx="31">
                    <c:v>2.0000000000000001E-4</c:v>
                  </c:pt>
                  <c:pt idx="33">
                    <c:v>2.3E-3</c:v>
                  </c:pt>
                  <c:pt idx="34">
                    <c:v>2.5999999999999999E-3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4.7999999999999996E-3</c:v>
                  </c:pt>
                  <c:pt idx="38">
                    <c:v>0</c:v>
                  </c:pt>
                  <c:pt idx="39">
                    <c:v>2.5000000000000001E-3</c:v>
                  </c:pt>
                  <c:pt idx="40">
                    <c:v>8.0000000000000004E-4</c:v>
                  </c:pt>
                  <c:pt idx="41">
                    <c:v>1E-3</c:v>
                  </c:pt>
                  <c:pt idx="42">
                    <c:v>8.9999999999999998E-4</c:v>
                  </c:pt>
                  <c:pt idx="43">
                    <c:v>2.0000000000000001E-4</c:v>
                  </c:pt>
                  <c:pt idx="44">
                    <c:v>5.9999999999999995E-4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2.3999999999999998E-3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5.0000000000000001E-3</c:v>
                  </c:pt>
                  <c:pt idx="5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876</c:v>
                </c:pt>
                <c:pt idx="2">
                  <c:v>1444.5</c:v>
                </c:pt>
                <c:pt idx="3">
                  <c:v>4002.5</c:v>
                </c:pt>
                <c:pt idx="4">
                  <c:v>4185.5</c:v>
                </c:pt>
                <c:pt idx="5">
                  <c:v>4895</c:v>
                </c:pt>
                <c:pt idx="6">
                  <c:v>5708.5</c:v>
                </c:pt>
                <c:pt idx="7">
                  <c:v>5826.5</c:v>
                </c:pt>
                <c:pt idx="8">
                  <c:v>5895.5</c:v>
                </c:pt>
                <c:pt idx="9">
                  <c:v>6621</c:v>
                </c:pt>
                <c:pt idx="10">
                  <c:v>6642.5</c:v>
                </c:pt>
                <c:pt idx="11">
                  <c:v>7224</c:v>
                </c:pt>
                <c:pt idx="12">
                  <c:v>7363.5</c:v>
                </c:pt>
                <c:pt idx="13">
                  <c:v>7459</c:v>
                </c:pt>
                <c:pt idx="14">
                  <c:v>7495</c:v>
                </c:pt>
                <c:pt idx="15">
                  <c:v>7525.5</c:v>
                </c:pt>
                <c:pt idx="16">
                  <c:v>7602.5</c:v>
                </c:pt>
                <c:pt idx="17">
                  <c:v>7605</c:v>
                </c:pt>
                <c:pt idx="18">
                  <c:v>7609.5</c:v>
                </c:pt>
                <c:pt idx="19">
                  <c:v>8215</c:v>
                </c:pt>
                <c:pt idx="20">
                  <c:v>8223</c:v>
                </c:pt>
                <c:pt idx="21">
                  <c:v>8307.5</c:v>
                </c:pt>
                <c:pt idx="22">
                  <c:v>8308</c:v>
                </c:pt>
                <c:pt idx="23">
                  <c:v>8330.5</c:v>
                </c:pt>
                <c:pt idx="24">
                  <c:v>8359.5</c:v>
                </c:pt>
                <c:pt idx="25">
                  <c:v>8393</c:v>
                </c:pt>
                <c:pt idx="26">
                  <c:v>8959</c:v>
                </c:pt>
                <c:pt idx="27">
                  <c:v>9010</c:v>
                </c:pt>
                <c:pt idx="28">
                  <c:v>9032</c:v>
                </c:pt>
                <c:pt idx="29">
                  <c:v>9076</c:v>
                </c:pt>
                <c:pt idx="30">
                  <c:v>9076.5</c:v>
                </c:pt>
                <c:pt idx="31">
                  <c:v>9132</c:v>
                </c:pt>
                <c:pt idx="32">
                  <c:v>9133.5</c:v>
                </c:pt>
                <c:pt idx="33">
                  <c:v>10020</c:v>
                </c:pt>
                <c:pt idx="34">
                  <c:v>10828</c:v>
                </c:pt>
                <c:pt idx="35">
                  <c:v>10972</c:v>
                </c:pt>
                <c:pt idx="36">
                  <c:v>11574</c:v>
                </c:pt>
                <c:pt idx="37">
                  <c:v>11652</c:v>
                </c:pt>
                <c:pt idx="38">
                  <c:v>12411</c:v>
                </c:pt>
                <c:pt idx="39">
                  <c:v>12437</c:v>
                </c:pt>
                <c:pt idx="40">
                  <c:v>12437.5</c:v>
                </c:pt>
                <c:pt idx="41">
                  <c:v>12462</c:v>
                </c:pt>
                <c:pt idx="42">
                  <c:v>12462.5</c:v>
                </c:pt>
                <c:pt idx="43">
                  <c:v>13033.5</c:v>
                </c:pt>
                <c:pt idx="44">
                  <c:v>13165</c:v>
                </c:pt>
                <c:pt idx="45">
                  <c:v>14100</c:v>
                </c:pt>
                <c:pt idx="46">
                  <c:v>14980</c:v>
                </c:pt>
                <c:pt idx="47">
                  <c:v>15019.5</c:v>
                </c:pt>
                <c:pt idx="48">
                  <c:v>15809</c:v>
                </c:pt>
                <c:pt idx="49">
                  <c:v>16433</c:v>
                </c:pt>
                <c:pt idx="50">
                  <c:v>16569.5</c:v>
                </c:pt>
                <c:pt idx="51">
                  <c:v>16569.5</c:v>
                </c:pt>
                <c:pt idx="52">
                  <c:v>16731</c:v>
                </c:pt>
                <c:pt idx="53">
                  <c:v>16781.5</c:v>
                </c:pt>
              </c:numCache>
            </c:numRef>
          </c:xVal>
          <c:yVal>
            <c:numRef>
              <c:f>Active!$N$21:$N$994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E00-4072-BAFE-A549B4C8A5A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876</c:v>
                </c:pt>
                <c:pt idx="2">
                  <c:v>1444.5</c:v>
                </c:pt>
                <c:pt idx="3">
                  <c:v>4002.5</c:v>
                </c:pt>
                <c:pt idx="4">
                  <c:v>4185.5</c:v>
                </c:pt>
                <c:pt idx="5">
                  <c:v>4895</c:v>
                </c:pt>
                <c:pt idx="6">
                  <c:v>5708.5</c:v>
                </c:pt>
                <c:pt idx="7">
                  <c:v>5826.5</c:v>
                </c:pt>
                <c:pt idx="8">
                  <c:v>5895.5</c:v>
                </c:pt>
                <c:pt idx="9">
                  <c:v>6621</c:v>
                </c:pt>
                <c:pt idx="10">
                  <c:v>6642.5</c:v>
                </c:pt>
                <c:pt idx="11">
                  <c:v>7224</c:v>
                </c:pt>
                <c:pt idx="12">
                  <c:v>7363.5</c:v>
                </c:pt>
                <c:pt idx="13">
                  <c:v>7459</c:v>
                </c:pt>
                <c:pt idx="14">
                  <c:v>7495</c:v>
                </c:pt>
                <c:pt idx="15">
                  <c:v>7525.5</c:v>
                </c:pt>
                <c:pt idx="16">
                  <c:v>7602.5</c:v>
                </c:pt>
                <c:pt idx="17">
                  <c:v>7605</c:v>
                </c:pt>
                <c:pt idx="18">
                  <c:v>7609.5</c:v>
                </c:pt>
                <c:pt idx="19">
                  <c:v>8215</c:v>
                </c:pt>
                <c:pt idx="20">
                  <c:v>8223</c:v>
                </c:pt>
                <c:pt idx="21">
                  <c:v>8307.5</c:v>
                </c:pt>
                <c:pt idx="22">
                  <c:v>8308</c:v>
                </c:pt>
                <c:pt idx="23">
                  <c:v>8330.5</c:v>
                </c:pt>
                <c:pt idx="24">
                  <c:v>8359.5</c:v>
                </c:pt>
                <c:pt idx="25">
                  <c:v>8393</c:v>
                </c:pt>
                <c:pt idx="26">
                  <c:v>8959</c:v>
                </c:pt>
                <c:pt idx="27">
                  <c:v>9010</c:v>
                </c:pt>
                <c:pt idx="28">
                  <c:v>9032</c:v>
                </c:pt>
                <c:pt idx="29">
                  <c:v>9076</c:v>
                </c:pt>
                <c:pt idx="30">
                  <c:v>9076.5</c:v>
                </c:pt>
                <c:pt idx="31">
                  <c:v>9132</c:v>
                </c:pt>
                <c:pt idx="32">
                  <c:v>9133.5</c:v>
                </c:pt>
                <c:pt idx="33">
                  <c:v>10020</c:v>
                </c:pt>
                <c:pt idx="34">
                  <c:v>10828</c:v>
                </c:pt>
                <c:pt idx="35">
                  <c:v>10972</c:v>
                </c:pt>
                <c:pt idx="36">
                  <c:v>11574</c:v>
                </c:pt>
                <c:pt idx="37">
                  <c:v>11652</c:v>
                </c:pt>
                <c:pt idx="38">
                  <c:v>12411</c:v>
                </c:pt>
                <c:pt idx="39">
                  <c:v>12437</c:v>
                </c:pt>
                <c:pt idx="40">
                  <c:v>12437.5</c:v>
                </c:pt>
                <c:pt idx="41">
                  <c:v>12462</c:v>
                </c:pt>
                <c:pt idx="42">
                  <c:v>12462.5</c:v>
                </c:pt>
                <c:pt idx="43">
                  <c:v>13033.5</c:v>
                </c:pt>
                <c:pt idx="44">
                  <c:v>13165</c:v>
                </c:pt>
                <c:pt idx="45">
                  <c:v>14100</c:v>
                </c:pt>
                <c:pt idx="46">
                  <c:v>14980</c:v>
                </c:pt>
                <c:pt idx="47">
                  <c:v>15019.5</c:v>
                </c:pt>
                <c:pt idx="48">
                  <c:v>15809</c:v>
                </c:pt>
                <c:pt idx="49">
                  <c:v>16433</c:v>
                </c:pt>
                <c:pt idx="50">
                  <c:v>16569.5</c:v>
                </c:pt>
                <c:pt idx="51">
                  <c:v>16569.5</c:v>
                </c:pt>
                <c:pt idx="52">
                  <c:v>16731</c:v>
                </c:pt>
                <c:pt idx="53">
                  <c:v>16781.5</c:v>
                </c:pt>
              </c:numCache>
            </c:numRef>
          </c:xVal>
          <c:yVal>
            <c:numRef>
              <c:f>Active!$O$21:$O$994</c:f>
              <c:numCache>
                <c:formatCode>General</c:formatCode>
                <c:ptCount val="974"/>
                <c:pt idx="0">
                  <c:v>1.7513502300150766E-2</c:v>
                </c:pt>
                <c:pt idx="1">
                  <c:v>1.367246562494686E-2</c:v>
                </c:pt>
                <c:pt idx="2">
                  <c:v>1.1179738056621038E-2</c:v>
                </c:pt>
                <c:pt idx="3">
                  <c:v>-3.643981457941009E-5</c:v>
                </c:pt>
                <c:pt idx="4">
                  <c:v>-8.3884816111173127E-4</c:v>
                </c:pt>
                <c:pt idx="5">
                  <c:v>-3.9498247833231123E-3</c:v>
                </c:pt>
                <c:pt idx="6">
                  <c:v>-7.5168148920883859E-3</c:v>
                </c:pt>
                <c:pt idx="7">
                  <c:v>-8.0342148095245286E-3</c:v>
                </c:pt>
                <c:pt idx="8">
                  <c:v>-8.336762218872782E-3</c:v>
                </c:pt>
                <c:pt idx="9">
                  <c:v>-1.1517894762092452E-2</c:v>
                </c:pt>
                <c:pt idx="10">
                  <c:v>-1.1612166780947345E-2</c:v>
                </c:pt>
                <c:pt idx="11">
                  <c:v>-1.4161896035092401E-2</c:v>
                </c:pt>
                <c:pt idx="12">
                  <c:v>-1.4773567971383433E-2</c:v>
                </c:pt>
                <c:pt idx="13">
                  <c:v>-1.5192311124901672E-2</c:v>
                </c:pt>
                <c:pt idx="14">
                  <c:v>-1.5350161947170322E-2</c:v>
                </c:pt>
                <c:pt idx="15">
                  <c:v>-1.5483896671592376E-2</c:v>
                </c:pt>
                <c:pt idx="16">
                  <c:v>-1.5821522041444776E-2</c:v>
                </c:pt>
                <c:pt idx="17">
                  <c:v>-1.5832483904102322E-2</c:v>
                </c:pt>
                <c:pt idx="18">
                  <c:v>-1.5852215256885904E-2</c:v>
                </c:pt>
                <c:pt idx="19">
                  <c:v>-1.8507178392543393E-2</c:v>
                </c:pt>
                <c:pt idx="20">
                  <c:v>-1.8542256353047543E-2</c:v>
                </c:pt>
                <c:pt idx="21">
                  <c:v>-1.8912767310872575E-2</c:v>
                </c:pt>
                <c:pt idx="22">
                  <c:v>-1.8914959683404085E-2</c:v>
                </c:pt>
                <c:pt idx="23">
                  <c:v>-1.9013616447321996E-2</c:v>
                </c:pt>
                <c:pt idx="24">
                  <c:v>-1.9140774054149517E-2</c:v>
                </c:pt>
                <c:pt idx="25">
                  <c:v>-1.9287663013760628E-2</c:v>
                </c:pt>
                <c:pt idx="26">
                  <c:v>-2.1769428719428906E-2</c:v>
                </c:pt>
                <c:pt idx="27">
                  <c:v>-2.1993050717642834E-2</c:v>
                </c:pt>
                <c:pt idx="28">
                  <c:v>-2.2089515109029227E-2</c:v>
                </c:pt>
                <c:pt idx="29">
                  <c:v>-2.2282443891802027E-2</c:v>
                </c:pt>
                <c:pt idx="30">
                  <c:v>-2.2284636264333538E-2</c:v>
                </c:pt>
                <c:pt idx="31">
                  <c:v>-2.2527989615331048E-2</c:v>
                </c:pt>
                <c:pt idx="32">
                  <c:v>-2.2534566732925573E-2</c:v>
                </c:pt>
                <c:pt idx="33">
                  <c:v>-2.6421643231291168E-2</c:v>
                </c:pt>
                <c:pt idx="34">
                  <c:v>-2.9964517242209839E-2</c:v>
                </c:pt>
                <c:pt idx="35">
                  <c:v>-3.0595920531284453E-2</c:v>
                </c:pt>
                <c:pt idx="36">
                  <c:v>-3.3235537059221387E-2</c:v>
                </c:pt>
                <c:pt idx="37">
                  <c:v>-3.3577547174136801E-2</c:v>
                </c:pt>
                <c:pt idx="38">
                  <c:v>-3.6905568676967586E-2</c:v>
                </c:pt>
                <c:pt idx="39">
                  <c:v>-3.7019572048606057E-2</c:v>
                </c:pt>
                <c:pt idx="40">
                  <c:v>-3.7021764421137568E-2</c:v>
                </c:pt>
                <c:pt idx="41">
                  <c:v>-3.7129190675181507E-2</c:v>
                </c:pt>
                <c:pt idx="42">
                  <c:v>-3.7131383047713018E-2</c:v>
                </c:pt>
                <c:pt idx="43">
                  <c:v>-3.9635072478696388E-2</c:v>
                </c:pt>
                <c:pt idx="44">
                  <c:v>-4.0211666454483277E-2</c:v>
                </c:pt>
                <c:pt idx="45">
                  <c:v>-4.4311403088405255E-2</c:v>
                </c:pt>
                <c:pt idx="46">
                  <c:v>-4.8169978743861225E-2</c:v>
                </c:pt>
                <c:pt idx="47">
                  <c:v>-4.834317617385045E-2</c:v>
                </c:pt>
                <c:pt idx="48">
                  <c:v>-5.1804932401103287E-2</c:v>
                </c:pt>
                <c:pt idx="49">
                  <c:v>-5.4541013320426615E-2</c:v>
                </c:pt>
                <c:pt idx="50">
                  <c:v>-5.513953102152859E-2</c:v>
                </c:pt>
                <c:pt idx="51">
                  <c:v>-5.513953102152859E-2</c:v>
                </c:pt>
                <c:pt idx="52">
                  <c:v>-5.5847667349206029E-2</c:v>
                </c:pt>
                <c:pt idx="53">
                  <c:v>-5.6069096974888447E-2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E00-4072-BAFE-A549B4C8A5A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876</c:v>
                </c:pt>
                <c:pt idx="2">
                  <c:v>1444.5</c:v>
                </c:pt>
                <c:pt idx="3">
                  <c:v>4002.5</c:v>
                </c:pt>
                <c:pt idx="4">
                  <c:v>4185.5</c:v>
                </c:pt>
                <c:pt idx="5">
                  <c:v>4895</c:v>
                </c:pt>
                <c:pt idx="6">
                  <c:v>5708.5</c:v>
                </c:pt>
                <c:pt idx="7">
                  <c:v>5826.5</c:v>
                </c:pt>
                <c:pt idx="8">
                  <c:v>5895.5</c:v>
                </c:pt>
                <c:pt idx="9">
                  <c:v>6621</c:v>
                </c:pt>
                <c:pt idx="10">
                  <c:v>6642.5</c:v>
                </c:pt>
                <c:pt idx="11">
                  <c:v>7224</c:v>
                </c:pt>
                <c:pt idx="12">
                  <c:v>7363.5</c:v>
                </c:pt>
                <c:pt idx="13">
                  <c:v>7459</c:v>
                </c:pt>
                <c:pt idx="14">
                  <c:v>7495</c:v>
                </c:pt>
                <c:pt idx="15">
                  <c:v>7525.5</c:v>
                </c:pt>
                <c:pt idx="16">
                  <c:v>7602.5</c:v>
                </c:pt>
                <c:pt idx="17">
                  <c:v>7605</c:v>
                </c:pt>
                <c:pt idx="18">
                  <c:v>7609.5</c:v>
                </c:pt>
                <c:pt idx="19">
                  <c:v>8215</c:v>
                </c:pt>
                <c:pt idx="20">
                  <c:v>8223</c:v>
                </c:pt>
                <c:pt idx="21">
                  <c:v>8307.5</c:v>
                </c:pt>
                <c:pt idx="22">
                  <c:v>8308</c:v>
                </c:pt>
                <c:pt idx="23">
                  <c:v>8330.5</c:v>
                </c:pt>
                <c:pt idx="24">
                  <c:v>8359.5</c:v>
                </c:pt>
                <c:pt idx="25">
                  <c:v>8393</c:v>
                </c:pt>
                <c:pt idx="26">
                  <c:v>8959</c:v>
                </c:pt>
                <c:pt idx="27">
                  <c:v>9010</c:v>
                </c:pt>
                <c:pt idx="28">
                  <c:v>9032</c:v>
                </c:pt>
                <c:pt idx="29">
                  <c:v>9076</c:v>
                </c:pt>
                <c:pt idx="30">
                  <c:v>9076.5</c:v>
                </c:pt>
                <c:pt idx="31">
                  <c:v>9132</c:v>
                </c:pt>
                <c:pt idx="32">
                  <c:v>9133.5</c:v>
                </c:pt>
                <c:pt idx="33">
                  <c:v>10020</c:v>
                </c:pt>
                <c:pt idx="34">
                  <c:v>10828</c:v>
                </c:pt>
                <c:pt idx="35">
                  <c:v>10972</c:v>
                </c:pt>
                <c:pt idx="36">
                  <c:v>11574</c:v>
                </c:pt>
                <c:pt idx="37">
                  <c:v>11652</c:v>
                </c:pt>
                <c:pt idx="38">
                  <c:v>12411</c:v>
                </c:pt>
                <c:pt idx="39">
                  <c:v>12437</c:v>
                </c:pt>
                <c:pt idx="40">
                  <c:v>12437.5</c:v>
                </c:pt>
                <c:pt idx="41">
                  <c:v>12462</c:v>
                </c:pt>
                <c:pt idx="42">
                  <c:v>12462.5</c:v>
                </c:pt>
                <c:pt idx="43">
                  <c:v>13033.5</c:v>
                </c:pt>
                <c:pt idx="44">
                  <c:v>13165</c:v>
                </c:pt>
                <c:pt idx="45">
                  <c:v>14100</c:v>
                </c:pt>
                <c:pt idx="46">
                  <c:v>14980</c:v>
                </c:pt>
                <c:pt idx="47">
                  <c:v>15019.5</c:v>
                </c:pt>
                <c:pt idx="48">
                  <c:v>15809</c:v>
                </c:pt>
                <c:pt idx="49">
                  <c:v>16433</c:v>
                </c:pt>
                <c:pt idx="50">
                  <c:v>16569.5</c:v>
                </c:pt>
                <c:pt idx="51">
                  <c:v>16569.5</c:v>
                </c:pt>
                <c:pt idx="52">
                  <c:v>16731</c:v>
                </c:pt>
                <c:pt idx="53">
                  <c:v>16781.5</c:v>
                </c:pt>
              </c:numCache>
            </c:numRef>
          </c:xVal>
          <c:yVal>
            <c:numRef>
              <c:f>Active!$U$21:$U$990</c:f>
              <c:numCache>
                <c:formatCode>General</c:formatCode>
                <c:ptCount val="970"/>
                <c:pt idx="1">
                  <c:v>-6.6577199999301229E-2</c:v>
                </c:pt>
                <c:pt idx="16">
                  <c:v>-7.9442499991273507E-3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E00-4072-BAFE-A549B4C8A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9139080"/>
        <c:axId val="1"/>
      </c:scatterChart>
      <c:valAx>
        <c:axId val="859139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3393602225312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91390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226703755215578"/>
          <c:y val="0.92397937099967764"/>
          <c:w val="0.66898470097357432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647700</xdr:colOff>
      <xdr:row>19</xdr:row>
      <xdr:rowOff>0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2F78D0C4-1FD5-7C8C-167D-4DF3690A2B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945" TargetMode="External"/><Relationship Id="rId13" Type="http://schemas.openxmlformats.org/officeDocument/2006/relationships/hyperlink" Target="http://www.konkoly.hu/cgi-bin/IBVS?5992" TargetMode="External"/><Relationship Id="rId18" Type="http://schemas.openxmlformats.org/officeDocument/2006/relationships/hyperlink" Target="http://www.bav-astro.de/sfs/BAVM_link.php?BAVMnr=231" TargetMode="External"/><Relationship Id="rId26" Type="http://schemas.openxmlformats.org/officeDocument/2006/relationships/hyperlink" Target="http://www.konkoly.hu/cgi-bin/IBVS?6063" TargetMode="External"/><Relationship Id="rId3" Type="http://schemas.openxmlformats.org/officeDocument/2006/relationships/hyperlink" Target="http://www.bav-astro.de/sfs/BAVM_link.php?BAVMnr=209" TargetMode="External"/><Relationship Id="rId21" Type="http://schemas.openxmlformats.org/officeDocument/2006/relationships/hyperlink" Target="http://www.bav-astro.de/sfs/BAVM_link.php?BAVMnr=231" TargetMode="External"/><Relationship Id="rId7" Type="http://schemas.openxmlformats.org/officeDocument/2006/relationships/hyperlink" Target="http://www.konkoly.hu/cgi-bin/IBVS?5965" TargetMode="External"/><Relationship Id="rId12" Type="http://schemas.openxmlformats.org/officeDocument/2006/relationships/hyperlink" Target="http://www.bav-astro.de/sfs/BAVM_link.php?BAVMnr=225" TargetMode="External"/><Relationship Id="rId17" Type="http://schemas.openxmlformats.org/officeDocument/2006/relationships/hyperlink" Target="http://www.konkoly.hu/cgi-bin/IBVS?6029" TargetMode="External"/><Relationship Id="rId25" Type="http://schemas.openxmlformats.org/officeDocument/2006/relationships/hyperlink" Target="http://vsolj.cetus-net.org/vsoljno56.pdf" TargetMode="External"/><Relationship Id="rId2" Type="http://schemas.openxmlformats.org/officeDocument/2006/relationships/hyperlink" Target="http://www.bav-astro.de/sfs/BAVM_link.php?BAVMnr=201" TargetMode="External"/><Relationship Id="rId16" Type="http://schemas.openxmlformats.org/officeDocument/2006/relationships/hyperlink" Target="http://vsolj.cetus-net.org/vsoljno53.pdf" TargetMode="External"/><Relationship Id="rId20" Type="http://schemas.openxmlformats.org/officeDocument/2006/relationships/hyperlink" Target="http://www.bav-astro.de/sfs/BAVM_link.php?BAVMnr=228" TargetMode="External"/><Relationship Id="rId29" Type="http://schemas.openxmlformats.org/officeDocument/2006/relationships/hyperlink" Target="http://www.bav-astro.de/sfs/BAVM_link.php?BAVMnr=234" TargetMode="External"/><Relationship Id="rId1" Type="http://schemas.openxmlformats.org/officeDocument/2006/relationships/hyperlink" Target="http://www.bav-astro.de/sfs/BAVM_link.php?BAVMnr=201" TargetMode="External"/><Relationship Id="rId6" Type="http://schemas.openxmlformats.org/officeDocument/2006/relationships/hyperlink" Target="http://www.bav-astro.de/sfs/BAVM_link.php?BAVMnr=209" TargetMode="External"/><Relationship Id="rId11" Type="http://schemas.openxmlformats.org/officeDocument/2006/relationships/hyperlink" Target="http://www.bav-astro.de/sfs/BAVM_link.php?BAVMnr=225" TargetMode="External"/><Relationship Id="rId24" Type="http://schemas.openxmlformats.org/officeDocument/2006/relationships/hyperlink" Target="http://www.konkoly.hu/cgi-bin/IBVS?6050" TargetMode="External"/><Relationship Id="rId32" Type="http://schemas.openxmlformats.org/officeDocument/2006/relationships/hyperlink" Target="http://www.bav-astro.de/sfs/BAVM_link.php?BAVMnr=241" TargetMode="External"/><Relationship Id="rId5" Type="http://schemas.openxmlformats.org/officeDocument/2006/relationships/hyperlink" Target="http://www.bav-astro.de/sfs/BAVM_link.php?BAVMnr=209" TargetMode="External"/><Relationship Id="rId15" Type="http://schemas.openxmlformats.org/officeDocument/2006/relationships/hyperlink" Target="http://vsolj.cetus-net.org/vsoljno53.pdf" TargetMode="External"/><Relationship Id="rId23" Type="http://schemas.openxmlformats.org/officeDocument/2006/relationships/hyperlink" Target="http://www.konkoly.hu/cgi-bin/IBVS?6029" TargetMode="External"/><Relationship Id="rId28" Type="http://schemas.openxmlformats.org/officeDocument/2006/relationships/hyperlink" Target="http://vsolj.cetus-net.org/vsoljno56.pdf" TargetMode="External"/><Relationship Id="rId10" Type="http://schemas.openxmlformats.org/officeDocument/2006/relationships/hyperlink" Target="http://www.konkoly.hu/cgi-bin/IBVS?5992" TargetMode="External"/><Relationship Id="rId19" Type="http://schemas.openxmlformats.org/officeDocument/2006/relationships/hyperlink" Target="http://www.bav-astro.de/sfs/BAVM_link.php?BAVMnr=228" TargetMode="External"/><Relationship Id="rId31" Type="http://schemas.openxmlformats.org/officeDocument/2006/relationships/hyperlink" Target="http://www.bav-astro.de/sfs/BAVM_link.php?BAVMnr=238" TargetMode="External"/><Relationship Id="rId4" Type="http://schemas.openxmlformats.org/officeDocument/2006/relationships/hyperlink" Target="http://www.konkoly.hu/cgi-bin/IBVS?5894" TargetMode="External"/><Relationship Id="rId9" Type="http://schemas.openxmlformats.org/officeDocument/2006/relationships/hyperlink" Target="http://www.konkoly.hu/cgi-bin/IBVS?5966" TargetMode="External"/><Relationship Id="rId14" Type="http://schemas.openxmlformats.org/officeDocument/2006/relationships/hyperlink" Target="http://vsolj.cetus-net.org/vsoljno53.pdf" TargetMode="External"/><Relationship Id="rId22" Type="http://schemas.openxmlformats.org/officeDocument/2006/relationships/hyperlink" Target="http://vsolj.cetus-net.org/vsoljno55.pdf" TargetMode="External"/><Relationship Id="rId27" Type="http://schemas.openxmlformats.org/officeDocument/2006/relationships/hyperlink" Target="http://vsolj.cetus-net.org/vsoljno56.pdf" TargetMode="External"/><Relationship Id="rId30" Type="http://schemas.openxmlformats.org/officeDocument/2006/relationships/hyperlink" Target="http://vsolj.cetus-net.org/vsoljno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5"/>
  <sheetViews>
    <sheetView tabSelected="1" workbookViewId="0">
      <pane xSplit="14" ySplit="21" topLeftCell="O60" activePane="bottomRight" state="frozen"/>
      <selection pane="topRight" activeCell="O1" sqref="O1"/>
      <selection pane="bottomLeft" activeCell="A22" sqref="A22"/>
      <selection pane="bottomRight" activeCell="E11" sqref="E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20" width="10.28515625" customWidth="1"/>
    <col min="21" max="21" width="10.28515625" style="23" customWidth="1"/>
  </cols>
  <sheetData>
    <row r="1" spans="1:21" ht="20.25" x14ac:dyDescent="0.3">
      <c r="A1" s="1" t="s">
        <v>36</v>
      </c>
    </row>
    <row r="2" spans="1:21" s="28" customFormat="1" ht="12.95" customHeight="1" x14ac:dyDescent="0.2">
      <c r="A2" s="28" t="s">
        <v>25</v>
      </c>
      <c r="B2" s="28" t="s">
        <v>40</v>
      </c>
      <c r="C2" s="29"/>
      <c r="D2" s="29"/>
      <c r="U2" s="30"/>
    </row>
    <row r="3" spans="1:21" s="28" customFormat="1" ht="12.95" customHeight="1" thickBot="1" x14ac:dyDescent="0.25">
      <c r="U3" s="30"/>
    </row>
    <row r="4" spans="1:21" s="28" customFormat="1" ht="12.95" customHeight="1" thickTop="1" thickBot="1" x14ac:dyDescent="0.25">
      <c r="A4" s="31" t="s">
        <v>1</v>
      </c>
      <c r="C4" s="32">
        <v>52366.883999999998</v>
      </c>
      <c r="D4" s="33">
        <v>0.43688969999999999</v>
      </c>
      <c r="U4" s="30"/>
    </row>
    <row r="5" spans="1:21" s="28" customFormat="1" ht="12.95" customHeight="1" thickTop="1" x14ac:dyDescent="0.2">
      <c r="A5" s="34" t="s">
        <v>30</v>
      </c>
      <c r="C5" s="35">
        <v>-9.5</v>
      </c>
      <c r="D5" s="28" t="s">
        <v>31</v>
      </c>
      <c r="U5" s="30"/>
    </row>
    <row r="6" spans="1:21" s="28" customFormat="1" ht="12.95" customHeight="1" x14ac:dyDescent="0.2">
      <c r="A6" s="31" t="s">
        <v>2</v>
      </c>
      <c r="U6" s="30"/>
    </row>
    <row r="7" spans="1:21" s="28" customFormat="1" ht="12.95" customHeight="1" x14ac:dyDescent="0.2">
      <c r="A7" s="28" t="s">
        <v>3</v>
      </c>
      <c r="C7" s="28">
        <f>+C4</f>
        <v>52366.883999999998</v>
      </c>
      <c r="U7" s="30"/>
    </row>
    <row r="8" spans="1:21" s="28" customFormat="1" ht="12.95" customHeight="1" x14ac:dyDescent="0.2">
      <c r="A8" s="28" t="s">
        <v>4</v>
      </c>
      <c r="C8" s="28">
        <f>+D4</f>
        <v>0.43688969999999999</v>
      </c>
      <c r="U8" s="30"/>
    </row>
    <row r="9" spans="1:21" s="28" customFormat="1" ht="12.95" customHeight="1" x14ac:dyDescent="0.2">
      <c r="A9" s="36" t="s">
        <v>35</v>
      </c>
      <c r="B9" s="37">
        <v>50</v>
      </c>
      <c r="C9" s="38" t="str">
        <f>"F"&amp;B9</f>
        <v>F50</v>
      </c>
      <c r="D9" s="39" t="str">
        <f>"G"&amp;B9</f>
        <v>G50</v>
      </c>
      <c r="U9" s="30"/>
    </row>
    <row r="10" spans="1:21" s="28" customFormat="1" ht="12.95" customHeight="1" thickBot="1" x14ac:dyDescent="0.25">
      <c r="C10" s="40" t="s">
        <v>21</v>
      </c>
      <c r="D10" s="40" t="s">
        <v>22</v>
      </c>
      <c r="U10" s="30"/>
    </row>
    <row r="11" spans="1:21" s="28" customFormat="1" ht="12.95" customHeight="1" x14ac:dyDescent="0.2">
      <c r="A11" s="28" t="s">
        <v>17</v>
      </c>
      <c r="C11" s="39">
        <f ca="1">INTERCEPT(INDIRECT($D$9):G987,INDIRECT($C$9):F987)</f>
        <v>1.7513502300150766E-2</v>
      </c>
      <c r="D11" s="29"/>
      <c r="U11" s="30"/>
    </row>
    <row r="12" spans="1:21" s="28" customFormat="1" ht="12.95" customHeight="1" x14ac:dyDescent="0.2">
      <c r="A12" s="28" t="s">
        <v>18</v>
      </c>
      <c r="C12" s="39">
        <f ca="1">SLOPE(INDIRECT($D$9):G987,INDIRECT($C$9):F987)</f>
        <v>-4.3847450630181572E-6</v>
      </c>
      <c r="D12" s="29"/>
      <c r="U12" s="30"/>
    </row>
    <row r="13" spans="1:21" s="28" customFormat="1" ht="12.95" customHeight="1" x14ac:dyDescent="0.2">
      <c r="A13" s="28" t="s">
        <v>20</v>
      </c>
      <c r="C13" s="29" t="s">
        <v>15</v>
      </c>
      <c r="U13" s="30"/>
    </row>
    <row r="14" spans="1:21" s="28" customFormat="1" ht="12.95" customHeight="1" x14ac:dyDescent="0.2">
      <c r="U14" s="30"/>
    </row>
    <row r="15" spans="1:21" s="28" customFormat="1" ht="12.95" customHeight="1" x14ac:dyDescent="0.2">
      <c r="A15" s="41" t="s">
        <v>19</v>
      </c>
      <c r="C15" s="42">
        <f ca="1">(C7+C11)+(C8+C12)*INT(MAX(F21:F3528))</f>
        <v>59698.273988795394</v>
      </c>
      <c r="E15" s="43" t="s">
        <v>44</v>
      </c>
      <c r="F15" s="35">
        <v>1</v>
      </c>
      <c r="U15" s="30"/>
    </row>
    <row r="16" spans="1:21" s="28" customFormat="1" ht="12.95" customHeight="1" x14ac:dyDescent="0.2">
      <c r="A16" s="31" t="s">
        <v>5</v>
      </c>
      <c r="C16" s="44">
        <f ca="1">+C8+C12</f>
        <v>0.43688531525493696</v>
      </c>
      <c r="E16" s="43" t="s">
        <v>32</v>
      </c>
      <c r="F16" s="45">
        <f ca="1">NOW()+15018.5+$C$5/24</f>
        <v>60312.789562731479</v>
      </c>
      <c r="U16" s="30"/>
    </row>
    <row r="17" spans="1:21" s="28" customFormat="1" ht="12.95" customHeight="1" thickBot="1" x14ac:dyDescent="0.25">
      <c r="A17" s="43" t="s">
        <v>29</v>
      </c>
      <c r="C17" s="28">
        <f>COUNT(C21:C2186)</f>
        <v>54</v>
      </c>
      <c r="E17" s="43" t="s">
        <v>45</v>
      </c>
      <c r="F17" s="45">
        <f ca="1">ROUND(2*(F16-$C$7)/$C$8,0)/2+F15</f>
        <v>18188.5</v>
      </c>
      <c r="U17" s="30"/>
    </row>
    <row r="18" spans="1:21" s="28" customFormat="1" ht="12.95" customHeight="1" thickTop="1" thickBot="1" x14ac:dyDescent="0.25">
      <c r="A18" s="31" t="s">
        <v>6</v>
      </c>
      <c r="C18" s="46">
        <f ca="1">+C15</f>
        <v>59698.273988795394</v>
      </c>
      <c r="D18" s="47">
        <f ca="1">+C16</f>
        <v>0.43688531525493696</v>
      </c>
      <c r="E18" s="43" t="s">
        <v>33</v>
      </c>
      <c r="F18" s="39">
        <f ca="1">ROUND(2*(F16-$C$15)/$C$16,0)/2+F15</f>
        <v>1407.5</v>
      </c>
      <c r="U18" s="30"/>
    </row>
    <row r="19" spans="1:21" s="28" customFormat="1" ht="12.95" customHeight="1" thickTop="1" x14ac:dyDescent="0.2">
      <c r="E19" s="43" t="s">
        <v>34</v>
      </c>
      <c r="F19" s="48">
        <f ca="1">+$C$15+$C$16*F18-15018.5-$C$5/24</f>
        <v>45295.085903350053</v>
      </c>
      <c r="U19" s="30"/>
    </row>
    <row r="20" spans="1:21" s="28" customFormat="1" ht="12.95" customHeight="1" thickBot="1" x14ac:dyDescent="0.25">
      <c r="A20" s="40" t="s">
        <v>7</v>
      </c>
      <c r="B20" s="40" t="s">
        <v>8</v>
      </c>
      <c r="C20" s="40" t="s">
        <v>9</v>
      </c>
      <c r="D20" s="40" t="s">
        <v>14</v>
      </c>
      <c r="E20" s="40" t="s">
        <v>10</v>
      </c>
      <c r="F20" s="40" t="s">
        <v>11</v>
      </c>
      <c r="G20" s="40" t="s">
        <v>12</v>
      </c>
      <c r="H20" s="49" t="s">
        <v>68</v>
      </c>
      <c r="I20" s="49" t="s">
        <v>71</v>
      </c>
      <c r="J20" s="49" t="s">
        <v>65</v>
      </c>
      <c r="K20" s="49" t="s">
        <v>63</v>
      </c>
      <c r="L20" s="49" t="s">
        <v>26</v>
      </c>
      <c r="M20" s="49" t="s">
        <v>27</v>
      </c>
      <c r="N20" s="49" t="s">
        <v>28</v>
      </c>
      <c r="O20" s="49" t="s">
        <v>24</v>
      </c>
      <c r="P20" s="50" t="s">
        <v>23</v>
      </c>
      <c r="Q20" s="40" t="s">
        <v>16</v>
      </c>
      <c r="U20" s="51" t="s">
        <v>229</v>
      </c>
    </row>
    <row r="21" spans="1:21" s="28" customFormat="1" ht="12.95" customHeight="1" x14ac:dyDescent="0.2">
      <c r="A21" s="28" t="s">
        <v>13</v>
      </c>
      <c r="C21" s="52">
        <v>52366.883999999998</v>
      </c>
      <c r="D21" s="52" t="s">
        <v>15</v>
      </c>
      <c r="E21" s="28">
        <f t="shared" ref="E21:E52" si="0">+(C21-C$7)/C$8</f>
        <v>0</v>
      </c>
      <c r="F21" s="28">
        <f t="shared" ref="F21:F52" si="1">ROUND(2*E21,0)/2</f>
        <v>0</v>
      </c>
      <c r="G21" s="28">
        <f>+C21-(C$7+F21*C$8)</f>
        <v>0</v>
      </c>
      <c r="I21" s="28">
        <f>G21</f>
        <v>0</v>
      </c>
      <c r="O21" s="28">
        <f t="shared" ref="O21:O52" ca="1" si="2">+C$11+C$12*$F21</f>
        <v>1.7513502300150766E-2</v>
      </c>
      <c r="Q21" s="53">
        <f t="shared" ref="Q21:Q52" si="3">+C21-15018.5</f>
        <v>37348.383999999998</v>
      </c>
      <c r="U21" s="30"/>
    </row>
    <row r="22" spans="1:21" s="28" customFormat="1" ht="12.95" customHeight="1" x14ac:dyDescent="0.2">
      <c r="A22" s="8" t="s">
        <v>42</v>
      </c>
      <c r="B22" s="54" t="s">
        <v>41</v>
      </c>
      <c r="C22" s="55">
        <v>52749.532800000001</v>
      </c>
      <c r="D22" s="55">
        <v>6.9999999999999999E-4</v>
      </c>
      <c r="E22" s="28">
        <f t="shared" si="0"/>
        <v>875.84761096451268</v>
      </c>
      <c r="F22" s="28">
        <f t="shared" si="1"/>
        <v>876</v>
      </c>
      <c r="O22" s="28">
        <f t="shared" ca="1" si="2"/>
        <v>1.367246562494686E-2</v>
      </c>
      <c r="Q22" s="53">
        <f t="shared" si="3"/>
        <v>37731.032800000001</v>
      </c>
      <c r="U22" s="30">
        <v>-6.6577199999301229E-2</v>
      </c>
    </row>
    <row r="23" spans="1:21" s="28" customFormat="1" ht="12.95" customHeight="1" x14ac:dyDescent="0.2">
      <c r="A23" s="5" t="s">
        <v>42</v>
      </c>
      <c r="B23" s="6" t="s">
        <v>41</v>
      </c>
      <c r="C23" s="7">
        <v>52997.970099999999</v>
      </c>
      <c r="D23" s="7">
        <v>1.8E-3</v>
      </c>
      <c r="E23" s="28">
        <f t="shared" si="0"/>
        <v>1444.497547092551</v>
      </c>
      <c r="F23" s="28">
        <f t="shared" si="1"/>
        <v>1444.5</v>
      </c>
      <c r="G23" s="28">
        <f t="shared" ref="G23:G36" si="4">+C23-(C$7+F23*C$8)</f>
        <v>-1.0716499964473769E-3</v>
      </c>
      <c r="K23" s="28">
        <f>+G23</f>
        <v>-1.0716499964473769E-3</v>
      </c>
      <c r="O23" s="28">
        <f t="shared" ca="1" si="2"/>
        <v>1.1179738056621038E-2</v>
      </c>
      <c r="Q23" s="53">
        <f t="shared" si="3"/>
        <v>37979.470099999999</v>
      </c>
      <c r="U23" s="30"/>
    </row>
    <row r="24" spans="1:21" s="28" customFormat="1" ht="12.95" customHeight="1" x14ac:dyDescent="0.2">
      <c r="A24" s="8" t="s">
        <v>37</v>
      </c>
      <c r="B24" s="9" t="s">
        <v>38</v>
      </c>
      <c r="C24" s="8">
        <v>54115.525399999999</v>
      </c>
      <c r="D24" s="8">
        <v>5.0000000000000001E-4</v>
      </c>
      <c r="E24" s="28">
        <f t="shared" si="0"/>
        <v>4002.4779709844393</v>
      </c>
      <c r="F24" s="28">
        <f t="shared" si="1"/>
        <v>4002.5</v>
      </c>
      <c r="G24" s="28">
        <f t="shared" si="4"/>
        <v>-9.6242500003427267E-3</v>
      </c>
      <c r="J24" s="28">
        <f>+G24</f>
        <v>-9.6242500003427267E-3</v>
      </c>
      <c r="O24" s="28">
        <f t="shared" ca="1" si="2"/>
        <v>-3.643981457941009E-5</v>
      </c>
      <c r="Q24" s="53">
        <f t="shared" si="3"/>
        <v>39097.025399999999</v>
      </c>
      <c r="U24" s="30"/>
    </row>
    <row r="25" spans="1:21" s="28" customFormat="1" ht="12.95" customHeight="1" x14ac:dyDescent="0.2">
      <c r="A25" s="8" t="s">
        <v>37</v>
      </c>
      <c r="B25" s="9" t="s">
        <v>38</v>
      </c>
      <c r="C25" s="8">
        <v>54195.473100000003</v>
      </c>
      <c r="D25" s="8">
        <v>5.0000000000000001E-4</v>
      </c>
      <c r="E25" s="28">
        <f t="shared" si="0"/>
        <v>4185.4708408094875</v>
      </c>
      <c r="F25" s="28">
        <f t="shared" si="1"/>
        <v>4185.5</v>
      </c>
      <c r="G25" s="28">
        <f t="shared" si="4"/>
        <v>-1.2739349993353244E-2</v>
      </c>
      <c r="J25" s="28">
        <f>+G25</f>
        <v>-1.2739349993353244E-2</v>
      </c>
      <c r="O25" s="28">
        <f t="shared" ca="1" si="2"/>
        <v>-8.3884816111173127E-4</v>
      </c>
      <c r="Q25" s="53">
        <f t="shared" si="3"/>
        <v>39176.973100000003</v>
      </c>
      <c r="U25" s="30"/>
    </row>
    <row r="26" spans="1:21" s="28" customFormat="1" ht="12.95" customHeight="1" x14ac:dyDescent="0.2">
      <c r="A26" s="8" t="s">
        <v>48</v>
      </c>
      <c r="B26" s="9" t="s">
        <v>41</v>
      </c>
      <c r="C26" s="8">
        <v>54505.447899999999</v>
      </c>
      <c r="D26" s="8" t="s">
        <v>49</v>
      </c>
      <c r="E26" s="28">
        <f t="shared" si="0"/>
        <v>4894.9744065836321</v>
      </c>
      <c r="F26" s="28">
        <f t="shared" si="1"/>
        <v>4895</v>
      </c>
      <c r="G26" s="28">
        <f t="shared" si="4"/>
        <v>-1.1181499998201616E-2</v>
      </c>
      <c r="J26" s="28">
        <f>+G26</f>
        <v>-1.1181499998201616E-2</v>
      </c>
      <c r="O26" s="28">
        <f t="shared" ca="1" si="2"/>
        <v>-3.9498247833231123E-3</v>
      </c>
      <c r="Q26" s="53">
        <f t="shared" si="3"/>
        <v>39486.947899999999</v>
      </c>
      <c r="U26" s="30"/>
    </row>
    <row r="27" spans="1:21" s="28" customFormat="1" ht="12.95" customHeight="1" x14ac:dyDescent="0.2">
      <c r="A27" s="8" t="s">
        <v>39</v>
      </c>
      <c r="B27" s="9" t="s">
        <v>38</v>
      </c>
      <c r="C27" s="8">
        <v>54860.856099999997</v>
      </c>
      <c r="D27" s="8">
        <v>8.9999999999999998E-4</v>
      </c>
      <c r="E27" s="28">
        <f t="shared" si="0"/>
        <v>5708.4708108247896</v>
      </c>
      <c r="F27" s="28">
        <f t="shared" si="1"/>
        <v>5708.5</v>
      </c>
      <c r="G27" s="28">
        <f t="shared" si="4"/>
        <v>-1.2752449998515658E-2</v>
      </c>
      <c r="K27" s="28">
        <f>+G27</f>
        <v>-1.2752449998515658E-2</v>
      </c>
      <c r="O27" s="28">
        <f t="shared" ca="1" si="2"/>
        <v>-7.5168148920883859E-3</v>
      </c>
      <c r="Q27" s="53">
        <f t="shared" si="3"/>
        <v>39842.356099999997</v>
      </c>
      <c r="U27" s="30"/>
    </row>
    <row r="28" spans="1:21" s="28" customFormat="1" ht="12.95" customHeight="1" x14ac:dyDescent="0.2">
      <c r="A28" s="8" t="s">
        <v>48</v>
      </c>
      <c r="B28" s="9" t="s">
        <v>38</v>
      </c>
      <c r="C28" s="8">
        <v>54912.408300000003</v>
      </c>
      <c r="D28" s="8" t="s">
        <v>50</v>
      </c>
      <c r="E28" s="28">
        <f t="shared" si="0"/>
        <v>5826.4690149481776</v>
      </c>
      <c r="F28" s="28">
        <f t="shared" si="1"/>
        <v>5826.5</v>
      </c>
      <c r="G28" s="28">
        <f t="shared" si="4"/>
        <v>-1.3537049992009997E-2</v>
      </c>
      <c r="J28" s="28">
        <f>+G28</f>
        <v>-1.3537049992009997E-2</v>
      </c>
      <c r="O28" s="28">
        <f t="shared" ca="1" si="2"/>
        <v>-8.0342148095245286E-3</v>
      </c>
      <c r="Q28" s="53">
        <f t="shared" si="3"/>
        <v>39893.908300000003</v>
      </c>
      <c r="U28" s="30"/>
    </row>
    <row r="29" spans="1:21" s="28" customFormat="1" ht="12.95" customHeight="1" x14ac:dyDescent="0.2">
      <c r="A29" s="8" t="s">
        <v>48</v>
      </c>
      <c r="B29" s="9" t="s">
        <v>38</v>
      </c>
      <c r="C29" s="8">
        <v>54942.551899999999</v>
      </c>
      <c r="D29" s="8" t="s">
        <v>51</v>
      </c>
      <c r="E29" s="28">
        <f t="shared" si="0"/>
        <v>5895.4649194064323</v>
      </c>
      <c r="F29" s="28">
        <f t="shared" si="1"/>
        <v>5895.5</v>
      </c>
      <c r="G29" s="28">
        <f t="shared" si="4"/>
        <v>-1.5326350003306288E-2</v>
      </c>
      <c r="J29" s="28">
        <f>+G29</f>
        <v>-1.5326350003306288E-2</v>
      </c>
      <c r="O29" s="28">
        <f t="shared" ca="1" si="2"/>
        <v>-8.336762218872782E-3</v>
      </c>
      <c r="Q29" s="53">
        <f t="shared" si="3"/>
        <v>39924.051899999999</v>
      </c>
      <c r="U29" s="30"/>
    </row>
    <row r="30" spans="1:21" s="28" customFormat="1" ht="12.95" customHeight="1" x14ac:dyDescent="0.2">
      <c r="A30" s="56" t="s">
        <v>47</v>
      </c>
      <c r="B30" s="54" t="s">
        <v>38</v>
      </c>
      <c r="C30" s="55">
        <v>55259.512000000002</v>
      </c>
      <c r="D30" s="55">
        <v>1E-4</v>
      </c>
      <c r="E30" s="28">
        <f t="shared" si="0"/>
        <v>6620.9571889655545</v>
      </c>
      <c r="F30" s="28">
        <f t="shared" si="1"/>
        <v>6621</v>
      </c>
      <c r="G30" s="28">
        <f t="shared" si="4"/>
        <v>-1.8703699992329348E-2</v>
      </c>
      <c r="K30" s="28">
        <f t="shared" ref="K30:K36" si="5">+G30</f>
        <v>-1.8703699992329348E-2</v>
      </c>
      <c r="O30" s="28">
        <f t="shared" ca="1" si="2"/>
        <v>-1.1517894762092452E-2</v>
      </c>
      <c r="Q30" s="53">
        <f t="shared" si="3"/>
        <v>40241.012000000002</v>
      </c>
      <c r="U30" s="30"/>
    </row>
    <row r="31" spans="1:21" s="28" customFormat="1" ht="12.95" customHeight="1" x14ac:dyDescent="0.2">
      <c r="A31" s="8" t="s">
        <v>43</v>
      </c>
      <c r="B31" s="9" t="s">
        <v>38</v>
      </c>
      <c r="C31" s="8">
        <v>55268.903599999998</v>
      </c>
      <c r="D31" s="8">
        <v>1.1000000000000001E-3</v>
      </c>
      <c r="E31" s="28">
        <f t="shared" si="0"/>
        <v>6642.4536902563732</v>
      </c>
      <c r="F31" s="28">
        <f t="shared" si="1"/>
        <v>6642.5</v>
      </c>
      <c r="G31" s="28">
        <f t="shared" si="4"/>
        <v>-2.0232249997206964E-2</v>
      </c>
      <c r="K31" s="28">
        <f t="shared" si="5"/>
        <v>-2.0232249997206964E-2</v>
      </c>
      <c r="O31" s="28">
        <f t="shared" ca="1" si="2"/>
        <v>-1.1612166780947345E-2</v>
      </c>
      <c r="Q31" s="53">
        <f t="shared" si="3"/>
        <v>40250.403599999998</v>
      </c>
      <c r="U31" s="30"/>
    </row>
    <row r="32" spans="1:21" s="28" customFormat="1" ht="12.95" customHeight="1" x14ac:dyDescent="0.2">
      <c r="A32" s="24" t="s">
        <v>46</v>
      </c>
      <c r="B32" s="57"/>
      <c r="C32" s="8">
        <v>55522.958500000001</v>
      </c>
      <c r="D32" s="8">
        <v>1E-3</v>
      </c>
      <c r="E32" s="28">
        <f t="shared" si="0"/>
        <v>7223.9617917291307</v>
      </c>
      <c r="F32" s="28">
        <f t="shared" si="1"/>
        <v>7224</v>
      </c>
      <c r="G32" s="28">
        <f t="shared" si="4"/>
        <v>-1.6692799996235408E-2</v>
      </c>
      <c r="K32" s="28">
        <f t="shared" si="5"/>
        <v>-1.6692799996235408E-2</v>
      </c>
      <c r="O32" s="28">
        <f t="shared" ca="1" si="2"/>
        <v>-1.4161896035092401E-2</v>
      </c>
      <c r="Q32" s="53">
        <f t="shared" si="3"/>
        <v>40504.458500000001</v>
      </c>
      <c r="U32" s="30"/>
    </row>
    <row r="33" spans="1:21" s="28" customFormat="1" ht="12.95" customHeight="1" x14ac:dyDescent="0.2">
      <c r="A33" s="8" t="s">
        <v>52</v>
      </c>
      <c r="B33" s="9" t="s">
        <v>38</v>
      </c>
      <c r="C33" s="8">
        <v>55583.901899999997</v>
      </c>
      <c r="D33" s="8">
        <v>2.9999999999999997E-4</v>
      </c>
      <c r="E33" s="28">
        <f t="shared" si="0"/>
        <v>7363.4555815804288</v>
      </c>
      <c r="F33" s="28">
        <f t="shared" si="1"/>
        <v>7363.5</v>
      </c>
      <c r="G33" s="28">
        <f t="shared" si="4"/>
        <v>-1.9405949999054428E-2</v>
      </c>
      <c r="K33" s="28">
        <f t="shared" si="5"/>
        <v>-1.9405949999054428E-2</v>
      </c>
      <c r="O33" s="28">
        <f t="shared" ca="1" si="2"/>
        <v>-1.4773567971383433E-2</v>
      </c>
      <c r="Q33" s="53">
        <f t="shared" si="3"/>
        <v>40565.401899999997</v>
      </c>
      <c r="U33" s="30"/>
    </row>
    <row r="34" spans="1:21" s="28" customFormat="1" ht="12.95" customHeight="1" x14ac:dyDescent="0.2">
      <c r="A34" s="58" t="s">
        <v>131</v>
      </c>
      <c r="B34" s="59" t="s">
        <v>41</v>
      </c>
      <c r="C34" s="60">
        <v>55625.623299999999</v>
      </c>
      <c r="D34" s="52"/>
      <c r="E34" s="28">
        <f t="shared" si="0"/>
        <v>7458.9519963505691</v>
      </c>
      <c r="F34" s="28">
        <f t="shared" si="1"/>
        <v>7459</v>
      </c>
      <c r="G34" s="28">
        <f t="shared" si="4"/>
        <v>-2.0972300000721589E-2</v>
      </c>
      <c r="K34" s="28">
        <f t="shared" si="5"/>
        <v>-2.0972300000721589E-2</v>
      </c>
      <c r="O34" s="28">
        <f t="shared" ca="1" si="2"/>
        <v>-1.5192311124901672E-2</v>
      </c>
      <c r="Q34" s="53">
        <f t="shared" si="3"/>
        <v>40607.123299999999</v>
      </c>
      <c r="U34" s="30"/>
    </row>
    <row r="35" spans="1:21" s="28" customFormat="1" ht="12.95" customHeight="1" x14ac:dyDescent="0.2">
      <c r="A35" s="58" t="s">
        <v>131</v>
      </c>
      <c r="B35" s="59" t="s">
        <v>41</v>
      </c>
      <c r="C35" s="60">
        <v>55641.351600000002</v>
      </c>
      <c r="D35" s="52"/>
      <c r="E35" s="28">
        <f t="shared" si="0"/>
        <v>7494.952616186657</v>
      </c>
      <c r="F35" s="28">
        <f t="shared" si="1"/>
        <v>7495</v>
      </c>
      <c r="G35" s="28">
        <f t="shared" si="4"/>
        <v>-2.0701499997812789E-2</v>
      </c>
      <c r="K35" s="28">
        <f t="shared" si="5"/>
        <v>-2.0701499997812789E-2</v>
      </c>
      <c r="O35" s="28">
        <f t="shared" ca="1" si="2"/>
        <v>-1.5350161947170322E-2</v>
      </c>
      <c r="Q35" s="53">
        <f t="shared" si="3"/>
        <v>40622.851600000002</v>
      </c>
      <c r="U35" s="30"/>
    </row>
    <row r="36" spans="1:21" s="28" customFormat="1" ht="12.95" customHeight="1" x14ac:dyDescent="0.2">
      <c r="A36" s="8" t="s">
        <v>52</v>
      </c>
      <c r="B36" s="9" t="s">
        <v>38</v>
      </c>
      <c r="C36" s="8">
        <v>55654.6774</v>
      </c>
      <c r="D36" s="8">
        <v>4.0000000000000002E-4</v>
      </c>
      <c r="E36" s="28">
        <f t="shared" si="0"/>
        <v>7525.4541363644012</v>
      </c>
      <c r="F36" s="28">
        <f t="shared" si="1"/>
        <v>7525.5</v>
      </c>
      <c r="G36" s="28">
        <f t="shared" si="4"/>
        <v>-2.0037349997437559E-2</v>
      </c>
      <c r="K36" s="28">
        <f t="shared" si="5"/>
        <v>-2.0037349997437559E-2</v>
      </c>
      <c r="O36" s="28">
        <f t="shared" ca="1" si="2"/>
        <v>-1.5483896671592376E-2</v>
      </c>
      <c r="Q36" s="53">
        <f t="shared" si="3"/>
        <v>40636.1774</v>
      </c>
      <c r="U36" s="30"/>
    </row>
    <row r="37" spans="1:21" s="28" customFormat="1" ht="12.95" customHeight="1" x14ac:dyDescent="0.2">
      <c r="A37" s="58" t="s">
        <v>145</v>
      </c>
      <c r="B37" s="59" t="s">
        <v>38</v>
      </c>
      <c r="C37" s="60">
        <v>55688.33</v>
      </c>
      <c r="D37" s="52"/>
      <c r="E37" s="28">
        <f t="shared" si="0"/>
        <v>7602.4818163486198</v>
      </c>
      <c r="F37" s="28">
        <f t="shared" si="1"/>
        <v>7602.5</v>
      </c>
      <c r="O37" s="28">
        <f t="shared" ca="1" si="2"/>
        <v>-1.5821522041444776E-2</v>
      </c>
      <c r="Q37" s="53">
        <f t="shared" si="3"/>
        <v>40669.83</v>
      </c>
      <c r="U37" s="30">
        <f>+C37-(C$7+F37*C$8)</f>
        <v>-7.9442499991273507E-3</v>
      </c>
    </row>
    <row r="38" spans="1:21" s="28" customFormat="1" ht="12.95" customHeight="1" x14ac:dyDescent="0.2">
      <c r="A38" s="58" t="s">
        <v>145</v>
      </c>
      <c r="B38" s="59" t="s">
        <v>41</v>
      </c>
      <c r="C38" s="60">
        <v>55689.406000000003</v>
      </c>
      <c r="D38" s="52"/>
      <c r="E38" s="28">
        <f t="shared" si="0"/>
        <v>7604.9446805452371</v>
      </c>
      <c r="F38" s="28">
        <f t="shared" si="1"/>
        <v>7605</v>
      </c>
      <c r="G38" s="28">
        <f t="shared" ref="G38:G74" si="6">+C38-(C$7+F38*C$8)</f>
        <v>-2.4168499992811121E-2</v>
      </c>
      <c r="K38" s="28">
        <f>G38</f>
        <v>-2.4168499992811121E-2</v>
      </c>
      <c r="O38" s="28">
        <f t="shared" ca="1" si="2"/>
        <v>-1.5832483904102322E-2</v>
      </c>
      <c r="Q38" s="53">
        <f t="shared" si="3"/>
        <v>40670.906000000003</v>
      </c>
      <c r="U38" s="30"/>
    </row>
    <row r="39" spans="1:21" s="28" customFormat="1" ht="12.95" customHeight="1" x14ac:dyDescent="0.2">
      <c r="A39" s="58" t="s">
        <v>145</v>
      </c>
      <c r="B39" s="59" t="s">
        <v>38</v>
      </c>
      <c r="C39" s="60">
        <v>55691.376600000003</v>
      </c>
      <c r="D39" s="52"/>
      <c r="E39" s="28">
        <f t="shared" si="0"/>
        <v>7609.4552011640581</v>
      </c>
      <c r="F39" s="28">
        <f t="shared" si="1"/>
        <v>7609.5</v>
      </c>
      <c r="G39" s="28">
        <f t="shared" si="6"/>
        <v>-1.9572149991290644E-2</v>
      </c>
      <c r="K39" s="28">
        <f>G39</f>
        <v>-1.9572149991290644E-2</v>
      </c>
      <c r="O39" s="28">
        <f t="shared" ca="1" si="2"/>
        <v>-1.5852215256885904E-2</v>
      </c>
      <c r="Q39" s="53">
        <f t="shared" si="3"/>
        <v>40672.876600000003</v>
      </c>
      <c r="U39" s="30"/>
    </row>
    <row r="40" spans="1:21" s="28" customFormat="1" ht="12.95" customHeight="1" x14ac:dyDescent="0.2">
      <c r="A40" s="8" t="s">
        <v>53</v>
      </c>
      <c r="B40" s="9" t="s">
        <v>41</v>
      </c>
      <c r="C40" s="8">
        <v>55955.9084</v>
      </c>
      <c r="D40" s="8">
        <v>4.0000000000000002E-4</v>
      </c>
      <c r="E40" s="28">
        <f t="shared" si="0"/>
        <v>8214.9439549616345</v>
      </c>
      <c r="F40" s="28">
        <f t="shared" si="1"/>
        <v>8215</v>
      </c>
      <c r="G40" s="28">
        <f t="shared" si="6"/>
        <v>-2.4485499998263549E-2</v>
      </c>
      <c r="K40" s="28">
        <f>+G40</f>
        <v>-2.4485499998263549E-2</v>
      </c>
      <c r="O40" s="28">
        <f t="shared" ca="1" si="2"/>
        <v>-1.8507178392543393E-2</v>
      </c>
      <c r="Q40" s="53">
        <f t="shared" si="3"/>
        <v>40937.4084</v>
      </c>
      <c r="U40" s="30"/>
    </row>
    <row r="41" spans="1:21" s="28" customFormat="1" ht="12.95" customHeight="1" x14ac:dyDescent="0.2">
      <c r="A41" s="57" t="s">
        <v>55</v>
      </c>
      <c r="B41" s="9" t="s">
        <v>41</v>
      </c>
      <c r="C41" s="8">
        <v>55959.405599999998</v>
      </c>
      <c r="D41" s="8">
        <v>2E-3</v>
      </c>
      <c r="E41" s="28">
        <f t="shared" si="0"/>
        <v>8222.9487213820794</v>
      </c>
      <c r="F41" s="28">
        <f t="shared" si="1"/>
        <v>8223</v>
      </c>
      <c r="G41" s="28">
        <f t="shared" si="6"/>
        <v>-2.2403099996154197E-2</v>
      </c>
      <c r="J41" s="28">
        <f>+G41</f>
        <v>-2.2403099996154197E-2</v>
      </c>
      <c r="O41" s="28">
        <f t="shared" ca="1" si="2"/>
        <v>-1.8542256353047543E-2</v>
      </c>
      <c r="Q41" s="53">
        <f t="shared" si="3"/>
        <v>40940.905599999998</v>
      </c>
      <c r="U41" s="30"/>
    </row>
    <row r="42" spans="1:21" s="28" customFormat="1" ht="12.95" customHeight="1" x14ac:dyDescent="0.2">
      <c r="A42" s="57" t="s">
        <v>56</v>
      </c>
      <c r="B42" s="9" t="s">
        <v>38</v>
      </c>
      <c r="C42" s="8">
        <v>55996.3266</v>
      </c>
      <c r="D42" s="8">
        <v>2.3E-3</v>
      </c>
      <c r="E42" s="28">
        <f t="shared" si="0"/>
        <v>8307.4574658088804</v>
      </c>
      <c r="F42" s="28">
        <f t="shared" si="1"/>
        <v>8307.5</v>
      </c>
      <c r="G42" s="28">
        <f t="shared" si="6"/>
        <v>-1.8582749995402992E-2</v>
      </c>
      <c r="J42" s="28">
        <f>+G42</f>
        <v>-1.8582749995402992E-2</v>
      </c>
      <c r="O42" s="28">
        <f t="shared" ca="1" si="2"/>
        <v>-1.8912767310872575E-2</v>
      </c>
      <c r="Q42" s="53">
        <f t="shared" si="3"/>
        <v>40977.8266</v>
      </c>
      <c r="U42" s="30"/>
    </row>
    <row r="43" spans="1:21" s="28" customFormat="1" ht="12.95" customHeight="1" x14ac:dyDescent="0.2">
      <c r="A43" s="57" t="s">
        <v>56</v>
      </c>
      <c r="B43" s="9" t="s">
        <v>41</v>
      </c>
      <c r="C43" s="8">
        <v>55996.5409</v>
      </c>
      <c r="D43" s="8">
        <v>4.0000000000000001E-3</v>
      </c>
      <c r="E43" s="28">
        <f t="shared" si="0"/>
        <v>8307.9479786316824</v>
      </c>
      <c r="F43" s="28">
        <f t="shared" si="1"/>
        <v>8308</v>
      </c>
      <c r="G43" s="28">
        <f t="shared" si="6"/>
        <v>-2.2727600000507664E-2</v>
      </c>
      <c r="J43" s="28">
        <f>+G43</f>
        <v>-2.2727600000507664E-2</v>
      </c>
      <c r="O43" s="28">
        <f t="shared" ca="1" si="2"/>
        <v>-1.8914959683404085E-2</v>
      </c>
      <c r="Q43" s="53">
        <f t="shared" si="3"/>
        <v>40978.0409</v>
      </c>
      <c r="U43" s="30"/>
    </row>
    <row r="44" spans="1:21" s="28" customFormat="1" ht="12.95" customHeight="1" x14ac:dyDescent="0.2">
      <c r="A44" s="57" t="s">
        <v>55</v>
      </c>
      <c r="B44" s="9" t="s">
        <v>38</v>
      </c>
      <c r="C44" s="8">
        <v>56006.372100000001</v>
      </c>
      <c r="D44" s="8">
        <v>2.0000000000000001E-4</v>
      </c>
      <c r="E44" s="28">
        <f t="shared" si="0"/>
        <v>8330.4506835478205</v>
      </c>
      <c r="F44" s="28">
        <f t="shared" si="1"/>
        <v>8330.5</v>
      </c>
      <c r="G44" s="28">
        <f t="shared" si="6"/>
        <v>-2.1545849995163735E-2</v>
      </c>
      <c r="J44" s="28">
        <f>+G44</f>
        <v>-2.1545849995163735E-2</v>
      </c>
      <c r="O44" s="28">
        <f t="shared" ca="1" si="2"/>
        <v>-1.9013616447321996E-2</v>
      </c>
      <c r="Q44" s="53">
        <f t="shared" si="3"/>
        <v>40987.872100000001</v>
      </c>
      <c r="U44" s="30"/>
    </row>
    <row r="45" spans="1:21" s="28" customFormat="1" ht="12.95" customHeight="1" x14ac:dyDescent="0.2">
      <c r="A45" s="58" t="s">
        <v>183</v>
      </c>
      <c r="B45" s="59" t="s">
        <v>38</v>
      </c>
      <c r="C45" s="60">
        <v>56019.0435</v>
      </c>
      <c r="D45" s="52"/>
      <c r="E45" s="28">
        <f t="shared" si="0"/>
        <v>8359.4543428238339</v>
      </c>
      <c r="F45" s="28">
        <f t="shared" si="1"/>
        <v>8359.5</v>
      </c>
      <c r="G45" s="28">
        <f t="shared" si="6"/>
        <v>-1.9947149994550273E-2</v>
      </c>
      <c r="K45" s="28">
        <f>G45</f>
        <v>-1.9947149994550273E-2</v>
      </c>
      <c r="O45" s="28">
        <f t="shared" ca="1" si="2"/>
        <v>-1.9140774054149517E-2</v>
      </c>
      <c r="Q45" s="53">
        <f t="shared" si="3"/>
        <v>41000.5435</v>
      </c>
      <c r="U45" s="30"/>
    </row>
    <row r="46" spans="1:21" s="28" customFormat="1" ht="12.95" customHeight="1" x14ac:dyDescent="0.2">
      <c r="A46" s="8" t="s">
        <v>53</v>
      </c>
      <c r="B46" s="9" t="s">
        <v>41</v>
      </c>
      <c r="C46" s="8">
        <v>56033.677799999998</v>
      </c>
      <c r="D46" s="8">
        <v>2.9999999999999997E-4</v>
      </c>
      <c r="E46" s="28">
        <f t="shared" si="0"/>
        <v>8392.950898132869</v>
      </c>
      <c r="F46" s="28">
        <f t="shared" si="1"/>
        <v>8393</v>
      </c>
      <c r="G46" s="28">
        <f t="shared" si="6"/>
        <v>-2.1452100001624785E-2</v>
      </c>
      <c r="K46" s="28">
        <f>+G46</f>
        <v>-2.1452100001624785E-2</v>
      </c>
      <c r="O46" s="28">
        <f t="shared" ca="1" si="2"/>
        <v>-1.9287663013760628E-2</v>
      </c>
      <c r="Q46" s="53">
        <f t="shared" si="3"/>
        <v>41015.177799999998</v>
      </c>
      <c r="U46" s="30"/>
    </row>
    <row r="47" spans="1:21" s="28" customFormat="1" ht="12.95" customHeight="1" x14ac:dyDescent="0.2">
      <c r="A47" s="61" t="s">
        <v>54</v>
      </c>
      <c r="B47" s="57"/>
      <c r="C47" s="8">
        <v>56280.957300000002</v>
      </c>
      <c r="D47" s="8">
        <v>5.0000000000000001E-4</v>
      </c>
      <c r="E47" s="28">
        <f t="shared" si="0"/>
        <v>8958.9507374515888</v>
      </c>
      <c r="F47" s="28">
        <f t="shared" si="1"/>
        <v>8959</v>
      </c>
      <c r="G47" s="28">
        <f t="shared" si="6"/>
        <v>-2.1522299997741356E-2</v>
      </c>
      <c r="K47" s="28">
        <f>+G47</f>
        <v>-2.1522299997741356E-2</v>
      </c>
      <c r="O47" s="28">
        <f t="shared" ca="1" si="2"/>
        <v>-2.1769428719428906E-2</v>
      </c>
      <c r="Q47" s="53">
        <f t="shared" si="3"/>
        <v>41262.457300000002</v>
      </c>
      <c r="U47" s="30"/>
    </row>
    <row r="48" spans="1:21" s="28" customFormat="1" ht="12.95" customHeight="1" x14ac:dyDescent="0.2">
      <c r="A48" s="58" t="s">
        <v>195</v>
      </c>
      <c r="B48" s="59" t="s">
        <v>41</v>
      </c>
      <c r="C48" s="60">
        <v>56303.236599999997</v>
      </c>
      <c r="D48" s="52"/>
      <c r="E48" s="28">
        <f t="shared" si="0"/>
        <v>9009.9459886557142</v>
      </c>
      <c r="F48" s="28">
        <f t="shared" si="1"/>
        <v>9010</v>
      </c>
      <c r="G48" s="28">
        <f t="shared" si="6"/>
        <v>-2.3596999999426771E-2</v>
      </c>
      <c r="K48" s="28">
        <f>G48</f>
        <v>-2.3596999999426771E-2</v>
      </c>
      <c r="O48" s="28">
        <f t="shared" ca="1" si="2"/>
        <v>-2.1993050717642834E-2</v>
      </c>
      <c r="Q48" s="53">
        <f t="shared" si="3"/>
        <v>41284.736599999997</v>
      </c>
      <c r="U48" s="30"/>
    </row>
    <row r="49" spans="1:21" s="28" customFormat="1" ht="12.95" customHeight="1" x14ac:dyDescent="0.2">
      <c r="A49" s="57" t="s">
        <v>57</v>
      </c>
      <c r="B49" s="9" t="s">
        <v>41</v>
      </c>
      <c r="C49" s="8">
        <v>56312.8488</v>
      </c>
      <c r="D49" s="8">
        <v>2.0000000000000001E-4</v>
      </c>
      <c r="E49" s="28">
        <f t="shared" si="0"/>
        <v>9031.9474228850013</v>
      </c>
      <c r="F49" s="28">
        <f t="shared" si="1"/>
        <v>9032</v>
      </c>
      <c r="G49" s="28">
        <f t="shared" si="6"/>
        <v>-2.297040000121342E-2</v>
      </c>
      <c r="K49" s="28">
        <f>+G49</f>
        <v>-2.297040000121342E-2</v>
      </c>
      <c r="O49" s="28">
        <f t="shared" ca="1" si="2"/>
        <v>-2.2089515109029227E-2</v>
      </c>
      <c r="Q49" s="53">
        <f t="shared" si="3"/>
        <v>41294.3488</v>
      </c>
      <c r="U49" s="30"/>
    </row>
    <row r="50" spans="1:21" s="28" customFormat="1" ht="12.95" customHeight="1" x14ac:dyDescent="0.2">
      <c r="A50" s="58" t="s">
        <v>195</v>
      </c>
      <c r="B50" s="59" t="s">
        <v>41</v>
      </c>
      <c r="C50" s="60">
        <v>56332.070200000002</v>
      </c>
      <c r="D50" s="52"/>
      <c r="E50" s="28">
        <f t="shared" si="0"/>
        <v>9075.9434246218298</v>
      </c>
      <c r="F50" s="28">
        <f t="shared" si="1"/>
        <v>9076</v>
      </c>
      <c r="G50" s="28">
        <f t="shared" si="6"/>
        <v>-2.4717199994483963E-2</v>
      </c>
      <c r="K50" s="28">
        <f>G50</f>
        <v>-2.4717199994483963E-2</v>
      </c>
      <c r="O50" s="28">
        <f t="shared" ca="1" si="2"/>
        <v>-2.2282443891802027E-2</v>
      </c>
      <c r="Q50" s="53">
        <f t="shared" si="3"/>
        <v>41313.570200000002</v>
      </c>
      <c r="U50" s="30"/>
    </row>
    <row r="51" spans="1:21" s="28" customFormat="1" ht="12.95" customHeight="1" x14ac:dyDescent="0.2">
      <c r="A51" s="58" t="s">
        <v>195</v>
      </c>
      <c r="B51" s="59" t="s">
        <v>38</v>
      </c>
      <c r="C51" s="60">
        <v>56332.29</v>
      </c>
      <c r="D51" s="52"/>
      <c r="E51" s="28">
        <f t="shared" si="0"/>
        <v>9076.4465264344817</v>
      </c>
      <c r="F51" s="28">
        <f t="shared" si="1"/>
        <v>9076.5</v>
      </c>
      <c r="G51" s="28">
        <f t="shared" si="6"/>
        <v>-2.3362050000287127E-2</v>
      </c>
      <c r="K51" s="28">
        <f>G51</f>
        <v>-2.3362050000287127E-2</v>
      </c>
      <c r="O51" s="28">
        <f t="shared" ca="1" si="2"/>
        <v>-2.2284636264333538E-2</v>
      </c>
      <c r="Q51" s="53">
        <f t="shared" si="3"/>
        <v>41313.79</v>
      </c>
      <c r="U51" s="30"/>
    </row>
    <row r="52" spans="1:21" s="28" customFormat="1" ht="12.95" customHeight="1" x14ac:dyDescent="0.2">
      <c r="A52" s="56" t="s">
        <v>58</v>
      </c>
      <c r="B52" s="54" t="s">
        <v>41</v>
      </c>
      <c r="C52" s="8">
        <v>56356.537300000004</v>
      </c>
      <c r="D52" s="55">
        <v>2.0000000000000001E-4</v>
      </c>
      <c r="E52" s="28">
        <f t="shared" si="0"/>
        <v>9131.9463470986047</v>
      </c>
      <c r="F52" s="28">
        <f t="shared" si="1"/>
        <v>9132</v>
      </c>
      <c r="G52" s="28">
        <f t="shared" si="6"/>
        <v>-2.34403999929782E-2</v>
      </c>
      <c r="J52" s="28">
        <f>+G52</f>
        <v>-2.34403999929782E-2</v>
      </c>
      <c r="O52" s="28">
        <f t="shared" ca="1" si="2"/>
        <v>-2.2527989615331048E-2</v>
      </c>
      <c r="Q52" s="53">
        <f t="shared" si="3"/>
        <v>41338.037300000004</v>
      </c>
      <c r="U52" s="30"/>
    </row>
    <row r="53" spans="1:21" s="28" customFormat="1" ht="12.95" customHeight="1" x14ac:dyDescent="0.2">
      <c r="A53" s="58" t="s">
        <v>195</v>
      </c>
      <c r="B53" s="59" t="s">
        <v>38</v>
      </c>
      <c r="C53" s="60">
        <v>56357.193200000002</v>
      </c>
      <c r="D53" s="52"/>
      <c r="E53" s="28">
        <f t="shared" ref="E53:E74" si="7">+(C53-C$7)/C$8</f>
        <v>9133.4476413612028</v>
      </c>
      <c r="F53" s="28">
        <f t="shared" ref="F53:F84" si="8">ROUND(2*E53,0)/2</f>
        <v>9133.5</v>
      </c>
      <c r="G53" s="28">
        <f t="shared" si="6"/>
        <v>-2.2874949994729832E-2</v>
      </c>
      <c r="K53" s="28">
        <f>G53</f>
        <v>-2.2874949994729832E-2</v>
      </c>
      <c r="O53" s="28">
        <f t="shared" ref="O53:O74" ca="1" si="9">+C$11+C$12*$F53</f>
        <v>-2.2534566732925573E-2</v>
      </c>
      <c r="Q53" s="53">
        <f t="shared" ref="Q53:Q74" si="10">+C53-15018.5</f>
        <v>41338.693200000002</v>
      </c>
      <c r="U53" s="30"/>
    </row>
    <row r="54" spans="1:21" s="28" customFormat="1" ht="12.95" customHeight="1" x14ac:dyDescent="0.2">
      <c r="A54" s="62" t="s">
        <v>59</v>
      </c>
      <c r="B54" s="63" t="s">
        <v>41</v>
      </c>
      <c r="C54" s="62">
        <v>56744.4928</v>
      </c>
      <c r="D54" s="62">
        <v>2.3E-3</v>
      </c>
      <c r="E54" s="28">
        <f t="shared" si="7"/>
        <v>10019.940502145053</v>
      </c>
      <c r="F54" s="28">
        <f t="shared" si="8"/>
        <v>10020</v>
      </c>
      <c r="G54" s="28">
        <f t="shared" si="6"/>
        <v>-2.5993999995989725E-2</v>
      </c>
      <c r="J54" s="28">
        <f>+G54</f>
        <v>-2.5993999995989725E-2</v>
      </c>
      <c r="O54" s="28">
        <f t="shared" ca="1" si="9"/>
        <v>-2.6421643231291168E-2</v>
      </c>
      <c r="Q54" s="53">
        <f t="shared" si="10"/>
        <v>41725.9928</v>
      </c>
      <c r="U54" s="30"/>
    </row>
    <row r="55" spans="1:21" s="28" customFormat="1" ht="12.95" customHeight="1" x14ac:dyDescent="0.2">
      <c r="A55" s="64" t="s">
        <v>60</v>
      </c>
      <c r="B55" s="65"/>
      <c r="C55" s="64">
        <v>57097.496599999999</v>
      </c>
      <c r="D55" s="64">
        <v>2.5999999999999999E-3</v>
      </c>
      <c r="E55" s="28">
        <f t="shared" si="7"/>
        <v>10827.933457804111</v>
      </c>
      <c r="F55" s="28">
        <f t="shared" si="8"/>
        <v>10828</v>
      </c>
      <c r="G55" s="28">
        <f t="shared" si="6"/>
        <v>-2.9071600001771003E-2</v>
      </c>
      <c r="J55" s="28">
        <f>+G55</f>
        <v>-2.9071600001771003E-2</v>
      </c>
      <c r="O55" s="28">
        <f t="shared" ca="1" si="9"/>
        <v>-2.9964517242209839E-2</v>
      </c>
      <c r="Q55" s="53">
        <f t="shared" si="10"/>
        <v>42078.996599999999</v>
      </c>
      <c r="U55" s="30"/>
    </row>
    <row r="56" spans="1:21" s="28" customFormat="1" ht="12.95" customHeight="1" x14ac:dyDescent="0.2">
      <c r="A56" s="66" t="s">
        <v>231</v>
      </c>
      <c r="B56" s="67" t="s">
        <v>41</v>
      </c>
      <c r="C56" s="68">
        <v>57160.406719999999</v>
      </c>
      <c r="D56" s="68">
        <v>2.9999999999999997E-4</v>
      </c>
      <c r="E56" s="28">
        <f t="shared" si="7"/>
        <v>10971.928887314123</v>
      </c>
      <c r="F56" s="28">
        <f t="shared" si="8"/>
        <v>10972</v>
      </c>
      <c r="G56" s="28">
        <f t="shared" si="6"/>
        <v>-3.1068399999639951E-2</v>
      </c>
      <c r="K56" s="28">
        <f t="shared" ref="K56:K74" si="11">+G56</f>
        <v>-3.1068399999639951E-2</v>
      </c>
      <c r="O56" s="28">
        <f t="shared" ca="1" si="9"/>
        <v>-3.0595920531284453E-2</v>
      </c>
      <c r="Q56" s="53">
        <f t="shared" si="10"/>
        <v>42141.906719999999</v>
      </c>
      <c r="U56" s="30"/>
    </row>
    <row r="57" spans="1:21" s="28" customFormat="1" ht="12.95" customHeight="1" x14ac:dyDescent="0.2">
      <c r="A57" s="66" t="s">
        <v>231</v>
      </c>
      <c r="B57" s="67" t="s">
        <v>41</v>
      </c>
      <c r="C57" s="68">
        <v>57423.41936</v>
      </c>
      <c r="D57" s="68">
        <v>2.9999999999999997E-4</v>
      </c>
      <c r="E57" s="28">
        <f t="shared" si="7"/>
        <v>11573.940424779988</v>
      </c>
      <c r="F57" s="28">
        <f t="shared" si="8"/>
        <v>11574</v>
      </c>
      <c r="G57" s="28">
        <f t="shared" si="6"/>
        <v>-2.6027799998701084E-2</v>
      </c>
      <c r="K57" s="28">
        <f t="shared" si="11"/>
        <v>-2.6027799998701084E-2</v>
      </c>
      <c r="O57" s="28">
        <f t="shared" ca="1" si="9"/>
        <v>-3.3235537059221387E-2</v>
      </c>
      <c r="Q57" s="53">
        <f t="shared" si="10"/>
        <v>42404.91936</v>
      </c>
      <c r="U57" s="30"/>
    </row>
    <row r="58" spans="1:21" s="28" customFormat="1" ht="12.95" customHeight="1" x14ac:dyDescent="0.2">
      <c r="A58" s="69" t="s">
        <v>230</v>
      </c>
      <c r="B58" s="70" t="s">
        <v>41</v>
      </c>
      <c r="C58" s="71">
        <v>57457.489699999998</v>
      </c>
      <c r="D58" s="71">
        <v>4.7999999999999996E-3</v>
      </c>
      <c r="E58" s="28">
        <f t="shared" si="7"/>
        <v>11651.924272877113</v>
      </c>
      <c r="F58" s="28">
        <f t="shared" si="8"/>
        <v>11652</v>
      </c>
      <c r="G58" s="28">
        <f t="shared" si="6"/>
        <v>-3.3084399998188019E-2</v>
      </c>
      <c r="K58" s="28">
        <f t="shared" si="11"/>
        <v>-3.3084399998188019E-2</v>
      </c>
      <c r="O58" s="28">
        <f t="shared" ca="1" si="9"/>
        <v>-3.3577547174136801E-2</v>
      </c>
      <c r="Q58" s="53">
        <f t="shared" si="10"/>
        <v>42438.989699999998</v>
      </c>
      <c r="U58" s="30"/>
    </row>
    <row r="59" spans="1:21" s="28" customFormat="1" ht="12.95" customHeight="1" x14ac:dyDescent="0.2">
      <c r="A59" s="72" t="s">
        <v>233</v>
      </c>
      <c r="B59" s="73" t="s">
        <v>41</v>
      </c>
      <c r="C59" s="74">
        <v>57789.084699999999</v>
      </c>
      <c r="D59" s="75" t="s">
        <v>205</v>
      </c>
      <c r="E59" s="28">
        <f t="shared" si="7"/>
        <v>12410.914471089616</v>
      </c>
      <c r="F59" s="28">
        <f t="shared" si="8"/>
        <v>12411</v>
      </c>
      <c r="G59" s="28">
        <f t="shared" si="6"/>
        <v>-3.7366700002166908E-2</v>
      </c>
      <c r="K59" s="28">
        <f t="shared" si="11"/>
        <v>-3.7366700002166908E-2</v>
      </c>
      <c r="O59" s="28">
        <f t="shared" ca="1" si="9"/>
        <v>-3.6905568676967586E-2</v>
      </c>
      <c r="Q59" s="53">
        <f t="shared" si="10"/>
        <v>42770.584699999999</v>
      </c>
      <c r="U59" s="30"/>
    </row>
    <row r="60" spans="1:21" s="28" customFormat="1" ht="12.95" customHeight="1" x14ac:dyDescent="0.2">
      <c r="A60" s="76" t="s">
        <v>0</v>
      </c>
      <c r="B60" s="77" t="s">
        <v>41</v>
      </c>
      <c r="C60" s="78">
        <v>57800.440499999997</v>
      </c>
      <c r="D60" s="78">
        <v>2.5000000000000001E-3</v>
      </c>
      <c r="E60" s="28">
        <f t="shared" si="7"/>
        <v>12436.906843992887</v>
      </c>
      <c r="F60" s="28">
        <f t="shared" si="8"/>
        <v>12437</v>
      </c>
      <c r="G60" s="28">
        <f t="shared" si="6"/>
        <v>-4.0698900003917515E-2</v>
      </c>
      <c r="K60" s="28">
        <f t="shared" si="11"/>
        <v>-4.0698900003917515E-2</v>
      </c>
      <c r="O60" s="28">
        <f t="shared" ca="1" si="9"/>
        <v>-3.7019572048606057E-2</v>
      </c>
      <c r="Q60" s="53">
        <f t="shared" si="10"/>
        <v>42781.940499999997</v>
      </c>
      <c r="U60" s="30"/>
    </row>
    <row r="61" spans="1:21" s="28" customFormat="1" ht="12.95" customHeight="1" x14ac:dyDescent="0.2">
      <c r="A61" s="76" t="s">
        <v>0</v>
      </c>
      <c r="B61" s="77" t="s">
        <v>41</v>
      </c>
      <c r="C61" s="78">
        <v>57800.662600000003</v>
      </c>
      <c r="D61" s="78">
        <v>8.0000000000000004E-4</v>
      </c>
      <c r="E61" s="28">
        <f t="shared" si="7"/>
        <v>12437.41521029222</v>
      </c>
      <c r="F61" s="28">
        <f t="shared" si="8"/>
        <v>12437.5</v>
      </c>
      <c r="G61" s="28">
        <f t="shared" si="6"/>
        <v>-3.704374999506399E-2</v>
      </c>
      <c r="K61" s="28">
        <f t="shared" si="11"/>
        <v>-3.704374999506399E-2</v>
      </c>
      <c r="O61" s="28">
        <f t="shared" ca="1" si="9"/>
        <v>-3.7021764421137568E-2</v>
      </c>
      <c r="Q61" s="53">
        <f t="shared" si="10"/>
        <v>42782.162600000003</v>
      </c>
      <c r="U61" s="30"/>
    </row>
    <row r="62" spans="1:21" s="28" customFormat="1" ht="12.95" customHeight="1" x14ac:dyDescent="0.2">
      <c r="A62" s="76" t="s">
        <v>0</v>
      </c>
      <c r="B62" s="77" t="s">
        <v>41</v>
      </c>
      <c r="C62" s="78">
        <v>57811.3675</v>
      </c>
      <c r="D62" s="78">
        <v>1E-3</v>
      </c>
      <c r="E62" s="28">
        <f t="shared" si="7"/>
        <v>12461.917733469116</v>
      </c>
      <c r="F62" s="28">
        <f t="shared" si="8"/>
        <v>12462</v>
      </c>
      <c r="G62" s="28">
        <f t="shared" si="6"/>
        <v>-3.5941399997682311E-2</v>
      </c>
      <c r="K62" s="28">
        <f t="shared" si="11"/>
        <v>-3.5941399997682311E-2</v>
      </c>
      <c r="O62" s="28">
        <f t="shared" ca="1" si="9"/>
        <v>-3.7129190675181507E-2</v>
      </c>
      <c r="Q62" s="53">
        <f t="shared" si="10"/>
        <v>42792.8675</v>
      </c>
      <c r="U62" s="30"/>
    </row>
    <row r="63" spans="1:21" s="28" customFormat="1" ht="12.95" customHeight="1" x14ac:dyDescent="0.2">
      <c r="A63" s="76" t="s">
        <v>0</v>
      </c>
      <c r="B63" s="77" t="s">
        <v>41</v>
      </c>
      <c r="C63" s="78">
        <v>57811.584199999998</v>
      </c>
      <c r="D63" s="78">
        <v>8.9999999999999998E-4</v>
      </c>
      <c r="E63" s="28">
        <f t="shared" si="7"/>
        <v>12462.413739669302</v>
      </c>
      <c r="F63" s="28">
        <f t="shared" si="8"/>
        <v>12462.5</v>
      </c>
      <c r="G63" s="28">
        <f t="shared" si="6"/>
        <v>-3.7686249997932464E-2</v>
      </c>
      <c r="K63" s="28">
        <f t="shared" si="11"/>
        <v>-3.7686249997932464E-2</v>
      </c>
      <c r="O63" s="28">
        <f t="shared" ca="1" si="9"/>
        <v>-3.7131383047713018E-2</v>
      </c>
      <c r="Q63" s="53">
        <f t="shared" si="10"/>
        <v>42793.084199999998</v>
      </c>
      <c r="U63" s="30"/>
    </row>
    <row r="64" spans="1:21" s="28" customFormat="1" ht="12.95" customHeight="1" x14ac:dyDescent="0.2">
      <c r="A64" s="79" t="s">
        <v>232</v>
      </c>
      <c r="B64" s="80"/>
      <c r="C64" s="64">
        <v>58061.046399999999</v>
      </c>
      <c r="D64" s="64">
        <v>2.0000000000000001E-4</v>
      </c>
      <c r="E64" s="28">
        <f t="shared" si="7"/>
        <v>13033.409576833697</v>
      </c>
      <c r="F64" s="28">
        <f t="shared" si="8"/>
        <v>13033.5</v>
      </c>
      <c r="G64" s="28">
        <f t="shared" si="6"/>
        <v>-3.9504950000264216E-2</v>
      </c>
      <c r="K64" s="28">
        <f t="shared" si="11"/>
        <v>-3.9504950000264216E-2</v>
      </c>
      <c r="O64" s="28">
        <f t="shared" ca="1" si="9"/>
        <v>-3.9635072478696388E-2</v>
      </c>
      <c r="Q64" s="53">
        <f t="shared" si="10"/>
        <v>43042.546399999999</v>
      </c>
      <c r="U64" s="30"/>
    </row>
    <row r="65" spans="1:21" s="28" customFormat="1" ht="12.95" customHeight="1" x14ac:dyDescent="0.2">
      <c r="A65" s="81" t="s">
        <v>235</v>
      </c>
      <c r="B65" s="82" t="s">
        <v>41</v>
      </c>
      <c r="C65" s="83">
        <v>58118.500210000202</v>
      </c>
      <c r="D65" s="83">
        <v>5.9999999999999995E-4</v>
      </c>
      <c r="E65" s="28">
        <f t="shared" si="7"/>
        <v>13164.916018849161</v>
      </c>
      <c r="F65" s="28">
        <f t="shared" si="8"/>
        <v>13165</v>
      </c>
      <c r="G65" s="28">
        <f t="shared" si="6"/>
        <v>-3.6690499793621711E-2</v>
      </c>
      <c r="K65" s="28">
        <f t="shared" si="11"/>
        <v>-3.6690499793621711E-2</v>
      </c>
      <c r="O65" s="28">
        <f t="shared" ca="1" si="9"/>
        <v>-4.0211666454483277E-2</v>
      </c>
      <c r="Q65" s="53">
        <f t="shared" si="10"/>
        <v>43100.000210000202</v>
      </c>
      <c r="U65" s="30"/>
    </row>
    <row r="66" spans="1:21" s="28" customFormat="1" ht="12.95" customHeight="1" x14ac:dyDescent="0.2">
      <c r="A66" s="84" t="s">
        <v>236</v>
      </c>
      <c r="B66" s="85" t="s">
        <v>41</v>
      </c>
      <c r="C66" s="86">
        <v>58526.983399999997</v>
      </c>
      <c r="D66" s="86" t="s">
        <v>70</v>
      </c>
      <c r="E66" s="28">
        <f t="shared" si="7"/>
        <v>14099.89615227825</v>
      </c>
      <c r="F66" s="28">
        <f t="shared" si="8"/>
        <v>14100</v>
      </c>
      <c r="G66" s="28">
        <f t="shared" si="6"/>
        <v>-4.536999999982072E-2</v>
      </c>
      <c r="K66" s="28">
        <f t="shared" si="11"/>
        <v>-4.536999999982072E-2</v>
      </c>
      <c r="O66" s="28">
        <f t="shared" ca="1" si="9"/>
        <v>-4.4311403088405255E-2</v>
      </c>
      <c r="Q66" s="53">
        <f t="shared" si="10"/>
        <v>43508.483399999997</v>
      </c>
      <c r="U66" s="30"/>
    </row>
    <row r="67" spans="1:21" s="28" customFormat="1" ht="12.95" customHeight="1" x14ac:dyDescent="0.2">
      <c r="A67" s="81" t="s">
        <v>234</v>
      </c>
      <c r="B67" s="82" t="s">
        <v>41</v>
      </c>
      <c r="C67" s="83">
        <v>58911.442600000002</v>
      </c>
      <c r="D67" s="83">
        <v>2.0000000000000001E-4</v>
      </c>
      <c r="E67" s="28">
        <f t="shared" si="7"/>
        <v>14979.887600920791</v>
      </c>
      <c r="F67" s="28">
        <f t="shared" si="8"/>
        <v>14980</v>
      </c>
      <c r="G67" s="28">
        <f t="shared" si="6"/>
        <v>-4.9105999998573679E-2</v>
      </c>
      <c r="K67" s="28">
        <f t="shared" si="11"/>
        <v>-4.9105999998573679E-2</v>
      </c>
      <c r="O67" s="28">
        <f t="shared" ca="1" si="9"/>
        <v>-4.8169978743861225E-2</v>
      </c>
      <c r="Q67" s="53">
        <f t="shared" si="10"/>
        <v>43892.942600000002</v>
      </c>
      <c r="U67" s="30"/>
    </row>
    <row r="68" spans="1:21" s="28" customFormat="1" ht="12.95" customHeight="1" x14ac:dyDescent="0.2">
      <c r="A68" s="61" t="s">
        <v>238</v>
      </c>
      <c r="C68" s="52">
        <v>58928.700199999999</v>
      </c>
      <c r="D68" s="52">
        <v>4.0000000000000002E-4</v>
      </c>
      <c r="E68" s="28">
        <f t="shared" si="7"/>
        <v>15019.38864660806</v>
      </c>
      <c r="F68" s="28">
        <f t="shared" si="8"/>
        <v>15019.5</v>
      </c>
      <c r="G68" s="28">
        <f t="shared" si="6"/>
        <v>-4.8649149997800123E-2</v>
      </c>
      <c r="K68" s="28">
        <f t="shared" si="11"/>
        <v>-4.8649149997800123E-2</v>
      </c>
      <c r="O68" s="28">
        <f t="shared" ca="1" si="9"/>
        <v>-4.834317617385045E-2</v>
      </c>
      <c r="Q68" s="53">
        <f t="shared" si="10"/>
        <v>43910.200199999999</v>
      </c>
      <c r="U68" s="30"/>
    </row>
    <row r="69" spans="1:21" s="28" customFormat="1" ht="12.95" customHeight="1" x14ac:dyDescent="0.2">
      <c r="A69" s="25" t="s">
        <v>239</v>
      </c>
      <c r="B69" s="26" t="s">
        <v>41</v>
      </c>
      <c r="C69" s="90">
        <v>59273.620199999998</v>
      </c>
      <c r="D69" s="91">
        <v>2.3999999999999998E-3</v>
      </c>
      <c r="E69" s="28">
        <f t="shared" si="7"/>
        <v>15808.878533872507</v>
      </c>
      <c r="F69" s="28">
        <f t="shared" si="8"/>
        <v>15809</v>
      </c>
      <c r="G69" s="28">
        <f t="shared" si="6"/>
        <v>-5.3067300003021955E-2</v>
      </c>
      <c r="K69" s="28">
        <f t="shared" si="11"/>
        <v>-5.3067300003021955E-2</v>
      </c>
      <c r="O69" s="28">
        <f t="shared" ca="1" si="9"/>
        <v>-5.1804932401103287E-2</v>
      </c>
      <c r="Q69" s="53">
        <f t="shared" si="10"/>
        <v>44255.120199999998</v>
      </c>
      <c r="U69" s="30"/>
    </row>
    <row r="70" spans="1:21" s="28" customFormat="1" ht="12.95" customHeight="1" x14ac:dyDescent="0.2">
      <c r="A70" s="25" t="s">
        <v>240</v>
      </c>
      <c r="B70" s="26" t="s">
        <v>41</v>
      </c>
      <c r="C70" s="90">
        <v>59546.236500000115</v>
      </c>
      <c r="D70" s="91"/>
      <c r="E70" s="28">
        <f t="shared" si="7"/>
        <v>16432.871958300042</v>
      </c>
      <c r="F70" s="28">
        <f t="shared" si="8"/>
        <v>16433</v>
      </c>
      <c r="G70" s="28">
        <f t="shared" si="6"/>
        <v>-5.5940099882718641E-2</v>
      </c>
      <c r="K70" s="28">
        <f t="shared" si="11"/>
        <v>-5.5940099882718641E-2</v>
      </c>
      <c r="O70" s="28">
        <f t="shared" ca="1" si="9"/>
        <v>-5.4541013320426615E-2</v>
      </c>
      <c r="Q70" s="53">
        <f t="shared" si="10"/>
        <v>44527.736500000115</v>
      </c>
      <c r="U70" s="30"/>
    </row>
    <row r="71" spans="1:21" s="28" customFormat="1" ht="12.95" customHeight="1" x14ac:dyDescent="0.2">
      <c r="A71" s="61" t="s">
        <v>237</v>
      </c>
      <c r="C71" s="24">
        <v>59605.872799999997</v>
      </c>
      <c r="D71" s="5">
        <v>1E-4</v>
      </c>
      <c r="E71" s="28">
        <f t="shared" si="7"/>
        <v>16569.373917489927</v>
      </c>
      <c r="F71" s="28">
        <f t="shared" si="8"/>
        <v>16569.5</v>
      </c>
      <c r="G71" s="28">
        <f t="shared" si="6"/>
        <v>-5.5084150000766385E-2</v>
      </c>
      <c r="K71" s="28">
        <f t="shared" si="11"/>
        <v>-5.5084150000766385E-2</v>
      </c>
      <c r="O71" s="28">
        <f t="shared" ca="1" si="9"/>
        <v>-5.513953102152859E-2</v>
      </c>
      <c r="Q71" s="53">
        <f t="shared" si="10"/>
        <v>44587.372799999997</v>
      </c>
      <c r="U71" s="30"/>
    </row>
    <row r="72" spans="1:21" s="28" customFormat="1" ht="12.95" customHeight="1" x14ac:dyDescent="0.2">
      <c r="A72" s="27" t="s">
        <v>243</v>
      </c>
      <c r="B72" s="87" t="s">
        <v>38</v>
      </c>
      <c r="C72" s="88">
        <v>59605.872799999997</v>
      </c>
      <c r="D72" s="89">
        <v>1E-4</v>
      </c>
      <c r="E72" s="28">
        <f t="shared" si="7"/>
        <v>16569.373917489927</v>
      </c>
      <c r="F72" s="28">
        <f t="shared" si="8"/>
        <v>16569.5</v>
      </c>
      <c r="G72" s="28">
        <f t="shared" si="6"/>
        <v>-5.5084150000766385E-2</v>
      </c>
      <c r="K72" s="28">
        <f t="shared" si="11"/>
        <v>-5.5084150000766385E-2</v>
      </c>
      <c r="O72" s="28">
        <f t="shared" ca="1" si="9"/>
        <v>-5.513953102152859E-2</v>
      </c>
      <c r="Q72" s="53">
        <f t="shared" si="10"/>
        <v>44587.372799999997</v>
      </c>
      <c r="U72" s="30"/>
    </row>
    <row r="73" spans="1:21" s="28" customFormat="1" ht="12.95" customHeight="1" x14ac:dyDescent="0.2">
      <c r="A73" s="25" t="s">
        <v>241</v>
      </c>
      <c r="B73" s="26" t="s">
        <v>38</v>
      </c>
      <c r="C73" s="90">
        <v>59676.43</v>
      </c>
      <c r="D73" s="91">
        <v>5.0000000000000001E-3</v>
      </c>
      <c r="E73" s="28">
        <f t="shared" si="7"/>
        <v>16730.872803822112</v>
      </c>
      <c r="F73" s="28">
        <f t="shared" si="8"/>
        <v>16731</v>
      </c>
      <c r="G73" s="28">
        <f t="shared" si="6"/>
        <v>-5.5570699994859751E-2</v>
      </c>
      <c r="K73" s="28">
        <f t="shared" si="11"/>
        <v>-5.5570699994859751E-2</v>
      </c>
      <c r="O73" s="28">
        <f t="shared" ca="1" si="9"/>
        <v>-5.5847667349206029E-2</v>
      </c>
      <c r="Q73" s="53">
        <f t="shared" si="10"/>
        <v>44657.93</v>
      </c>
      <c r="U73" s="30"/>
    </row>
    <row r="74" spans="1:21" s="28" customFormat="1" ht="12.95" customHeight="1" x14ac:dyDescent="0.2">
      <c r="A74" s="25" t="s">
        <v>242</v>
      </c>
      <c r="B74" s="26" t="s">
        <v>41</v>
      </c>
      <c r="C74" s="90">
        <v>59698.4931</v>
      </c>
      <c r="D74" s="91">
        <v>2.9999999999999997E-4</v>
      </c>
      <c r="E74" s="28">
        <f t="shared" si="7"/>
        <v>16781.37319327968</v>
      </c>
      <c r="F74" s="28">
        <f t="shared" si="8"/>
        <v>16781.5</v>
      </c>
      <c r="G74" s="28">
        <f t="shared" si="6"/>
        <v>-5.540054999437416E-2</v>
      </c>
      <c r="K74" s="28">
        <f t="shared" si="11"/>
        <v>-5.540054999437416E-2</v>
      </c>
      <c r="O74" s="28">
        <f t="shared" ca="1" si="9"/>
        <v>-5.6069096974888447E-2</v>
      </c>
      <c r="Q74" s="53">
        <f t="shared" si="10"/>
        <v>44679.9931</v>
      </c>
      <c r="U74" s="30"/>
    </row>
    <row r="75" spans="1:21" s="28" customFormat="1" ht="12.95" customHeight="1" x14ac:dyDescent="0.2">
      <c r="C75" s="52"/>
      <c r="D75" s="52"/>
      <c r="U75" s="30"/>
    </row>
    <row r="76" spans="1:21" s="28" customFormat="1" ht="12.95" customHeight="1" x14ac:dyDescent="0.2">
      <c r="C76" s="52"/>
      <c r="D76" s="52"/>
      <c r="U76" s="30"/>
    </row>
    <row r="77" spans="1:21" s="28" customFormat="1" ht="12.95" customHeight="1" x14ac:dyDescent="0.2">
      <c r="C77" s="52"/>
      <c r="D77" s="52"/>
      <c r="U77" s="30"/>
    </row>
    <row r="78" spans="1:21" s="28" customFormat="1" ht="12.95" customHeight="1" x14ac:dyDescent="0.2">
      <c r="C78" s="52"/>
      <c r="D78" s="52"/>
      <c r="U78" s="30"/>
    </row>
    <row r="79" spans="1:21" s="28" customFormat="1" ht="12.95" customHeight="1" x14ac:dyDescent="0.2">
      <c r="C79" s="52"/>
      <c r="D79" s="52"/>
      <c r="U79" s="30"/>
    </row>
    <row r="80" spans="1:21" s="28" customFormat="1" ht="12.95" customHeight="1" x14ac:dyDescent="0.2">
      <c r="C80" s="52"/>
      <c r="D80" s="52"/>
      <c r="U80" s="30"/>
    </row>
    <row r="81" spans="3:21" s="28" customFormat="1" ht="12.95" customHeight="1" x14ac:dyDescent="0.2">
      <c r="C81" s="52"/>
      <c r="D81" s="52"/>
      <c r="U81" s="30"/>
    </row>
    <row r="82" spans="3:21" s="28" customFormat="1" ht="12.95" customHeight="1" x14ac:dyDescent="0.2">
      <c r="C82" s="52"/>
      <c r="D82" s="52"/>
      <c r="U82" s="30"/>
    </row>
    <row r="83" spans="3:21" s="28" customFormat="1" ht="12.95" customHeight="1" x14ac:dyDescent="0.2">
      <c r="C83" s="52"/>
      <c r="D83" s="52"/>
      <c r="U83" s="30"/>
    </row>
    <row r="84" spans="3:21" s="28" customFormat="1" ht="12.95" customHeight="1" x14ac:dyDescent="0.2">
      <c r="C84" s="52"/>
      <c r="D84" s="52"/>
      <c r="U84" s="30"/>
    </row>
    <row r="85" spans="3:21" s="28" customFormat="1" ht="12.95" customHeight="1" x14ac:dyDescent="0.2">
      <c r="C85" s="52"/>
      <c r="D85" s="52"/>
      <c r="U85" s="30"/>
    </row>
    <row r="86" spans="3:21" s="28" customFormat="1" ht="12.95" customHeight="1" x14ac:dyDescent="0.2">
      <c r="C86" s="52"/>
      <c r="D86" s="52"/>
      <c r="U86" s="30"/>
    </row>
    <row r="87" spans="3:21" s="28" customFormat="1" ht="12.95" customHeight="1" x14ac:dyDescent="0.2">
      <c r="C87" s="52"/>
      <c r="D87" s="52"/>
      <c r="U87" s="30"/>
    </row>
    <row r="88" spans="3:21" s="28" customFormat="1" ht="12.95" customHeight="1" x14ac:dyDescent="0.2">
      <c r="C88" s="52"/>
      <c r="D88" s="52"/>
      <c r="U88" s="30"/>
    </row>
    <row r="89" spans="3:21" s="28" customFormat="1" ht="12.95" customHeight="1" x14ac:dyDescent="0.2">
      <c r="C89" s="52"/>
      <c r="D89" s="52"/>
      <c r="U89" s="30"/>
    </row>
    <row r="90" spans="3:21" s="28" customFormat="1" ht="12.95" customHeight="1" x14ac:dyDescent="0.2">
      <c r="C90" s="52"/>
      <c r="D90" s="52"/>
      <c r="U90" s="30"/>
    </row>
    <row r="91" spans="3:21" s="28" customFormat="1" ht="12.95" customHeight="1" x14ac:dyDescent="0.2">
      <c r="C91" s="52"/>
      <c r="D91" s="52"/>
      <c r="U91" s="30"/>
    </row>
    <row r="92" spans="3:21" s="28" customFormat="1" ht="12.95" customHeight="1" x14ac:dyDescent="0.2">
      <c r="C92" s="52"/>
      <c r="D92" s="52"/>
      <c r="U92" s="30"/>
    </row>
    <row r="93" spans="3:21" s="28" customFormat="1" ht="12.95" customHeight="1" x14ac:dyDescent="0.2">
      <c r="C93" s="52"/>
      <c r="D93" s="52"/>
      <c r="U93" s="30"/>
    </row>
    <row r="94" spans="3:21" s="28" customFormat="1" ht="12.95" customHeight="1" x14ac:dyDescent="0.2">
      <c r="C94" s="52"/>
      <c r="D94" s="52"/>
      <c r="U94" s="30"/>
    </row>
    <row r="95" spans="3:21" s="28" customFormat="1" ht="12.95" customHeight="1" x14ac:dyDescent="0.2">
      <c r="C95" s="52"/>
      <c r="D95" s="52"/>
      <c r="U95" s="30"/>
    </row>
    <row r="96" spans="3:21" s="28" customFormat="1" ht="12.95" customHeight="1" x14ac:dyDescent="0.2">
      <c r="C96" s="52"/>
      <c r="D96" s="52"/>
      <c r="U96" s="30"/>
    </row>
    <row r="97" spans="3:21" s="28" customFormat="1" ht="12.95" customHeight="1" x14ac:dyDescent="0.2">
      <c r="C97" s="52"/>
      <c r="D97" s="52"/>
      <c r="U97" s="30"/>
    </row>
    <row r="98" spans="3:21" s="28" customFormat="1" ht="12.95" customHeight="1" x14ac:dyDescent="0.2">
      <c r="C98" s="52"/>
      <c r="D98" s="52"/>
      <c r="U98" s="30"/>
    </row>
    <row r="99" spans="3:21" s="28" customFormat="1" ht="12.95" customHeight="1" x14ac:dyDescent="0.2">
      <c r="C99" s="52"/>
      <c r="D99" s="52"/>
      <c r="U99" s="30"/>
    </row>
    <row r="100" spans="3:21" s="28" customFormat="1" ht="12.95" customHeight="1" x14ac:dyDescent="0.2">
      <c r="C100" s="52"/>
      <c r="D100" s="52"/>
      <c r="U100" s="30"/>
    </row>
    <row r="101" spans="3:21" s="28" customFormat="1" ht="12.95" customHeight="1" x14ac:dyDescent="0.2">
      <c r="C101" s="52"/>
      <c r="D101" s="52"/>
      <c r="U101" s="30"/>
    </row>
    <row r="102" spans="3:21" s="28" customFormat="1" ht="12.95" customHeight="1" x14ac:dyDescent="0.2">
      <c r="C102" s="52"/>
      <c r="D102" s="52"/>
      <c r="U102" s="30"/>
    </row>
    <row r="103" spans="3:21" s="28" customFormat="1" ht="12.95" customHeight="1" x14ac:dyDescent="0.2">
      <c r="C103" s="52"/>
      <c r="D103" s="52"/>
      <c r="U103" s="30"/>
    </row>
    <row r="104" spans="3:21" s="28" customFormat="1" ht="12.95" customHeight="1" x14ac:dyDescent="0.2">
      <c r="C104" s="52"/>
      <c r="D104" s="52"/>
      <c r="U104" s="30"/>
    </row>
    <row r="105" spans="3:21" s="28" customFormat="1" ht="12.95" customHeight="1" x14ac:dyDescent="0.2">
      <c r="C105" s="52"/>
      <c r="D105" s="52"/>
      <c r="U105" s="30"/>
    </row>
    <row r="106" spans="3:21" s="28" customFormat="1" ht="12.95" customHeight="1" x14ac:dyDescent="0.2">
      <c r="C106" s="52"/>
      <c r="D106" s="52"/>
      <c r="U106" s="30"/>
    </row>
    <row r="107" spans="3:21" s="28" customFormat="1" ht="12.95" customHeight="1" x14ac:dyDescent="0.2">
      <c r="C107" s="52"/>
      <c r="D107" s="52"/>
      <c r="U107" s="30"/>
    </row>
    <row r="108" spans="3:21" s="28" customFormat="1" ht="12.95" customHeight="1" x14ac:dyDescent="0.2">
      <c r="C108" s="52"/>
      <c r="D108" s="52"/>
      <c r="U108" s="30"/>
    </row>
    <row r="109" spans="3:21" s="28" customFormat="1" ht="12.95" customHeight="1" x14ac:dyDescent="0.2">
      <c r="C109" s="52"/>
      <c r="D109" s="52"/>
      <c r="U109" s="30"/>
    </row>
    <row r="110" spans="3:21" s="28" customFormat="1" ht="12.95" customHeight="1" x14ac:dyDescent="0.2">
      <c r="C110" s="52"/>
      <c r="D110" s="52"/>
      <c r="U110" s="30"/>
    </row>
    <row r="111" spans="3:21" s="28" customFormat="1" ht="12.95" customHeight="1" x14ac:dyDescent="0.2">
      <c r="C111" s="52"/>
      <c r="D111" s="52"/>
      <c r="U111" s="30"/>
    </row>
    <row r="112" spans="3:21" s="28" customFormat="1" ht="12.95" customHeight="1" x14ac:dyDescent="0.2">
      <c r="C112" s="52"/>
      <c r="D112" s="52"/>
      <c r="U112" s="30"/>
    </row>
    <row r="113" spans="3:21" s="28" customFormat="1" ht="12.95" customHeight="1" x14ac:dyDescent="0.2">
      <c r="C113" s="52"/>
      <c r="D113" s="52"/>
      <c r="U113" s="30"/>
    </row>
    <row r="114" spans="3:21" s="28" customFormat="1" ht="12.95" customHeight="1" x14ac:dyDescent="0.2">
      <c r="C114" s="52"/>
      <c r="D114" s="52"/>
      <c r="U114" s="30"/>
    </row>
    <row r="115" spans="3:21" s="28" customFormat="1" ht="12.95" customHeight="1" x14ac:dyDescent="0.2">
      <c r="C115" s="52"/>
      <c r="D115" s="52"/>
      <c r="U115" s="30"/>
    </row>
    <row r="116" spans="3:21" s="28" customFormat="1" ht="12.95" customHeight="1" x14ac:dyDescent="0.2">
      <c r="C116" s="52"/>
      <c r="D116" s="52"/>
      <c r="U116" s="30"/>
    </row>
    <row r="117" spans="3:21" s="28" customFormat="1" ht="12.95" customHeight="1" x14ac:dyDescent="0.2">
      <c r="C117" s="52"/>
      <c r="D117" s="52"/>
      <c r="U117" s="30"/>
    </row>
    <row r="118" spans="3:21" s="28" customFormat="1" ht="12.95" customHeight="1" x14ac:dyDescent="0.2">
      <c r="C118" s="52"/>
      <c r="D118" s="52"/>
      <c r="U118" s="30"/>
    </row>
    <row r="119" spans="3:21" s="28" customFormat="1" ht="12.95" customHeight="1" x14ac:dyDescent="0.2">
      <c r="C119" s="52"/>
      <c r="D119" s="52"/>
      <c r="U119" s="30"/>
    </row>
    <row r="120" spans="3:21" s="28" customFormat="1" ht="12.95" customHeight="1" x14ac:dyDescent="0.2">
      <c r="C120" s="52"/>
      <c r="D120" s="52"/>
      <c r="U120" s="30"/>
    </row>
    <row r="121" spans="3:21" s="28" customFormat="1" ht="12.95" customHeight="1" x14ac:dyDescent="0.2">
      <c r="C121" s="52"/>
      <c r="D121" s="52"/>
      <c r="U121" s="30"/>
    </row>
    <row r="122" spans="3:21" s="28" customFormat="1" ht="12.95" customHeight="1" x14ac:dyDescent="0.2">
      <c r="C122" s="52"/>
      <c r="D122" s="52"/>
      <c r="U122" s="30"/>
    </row>
    <row r="123" spans="3:21" s="28" customFormat="1" ht="12.95" customHeight="1" x14ac:dyDescent="0.2">
      <c r="C123" s="52"/>
      <c r="D123" s="52"/>
      <c r="U123" s="30"/>
    </row>
    <row r="124" spans="3:21" s="28" customFormat="1" ht="12.95" customHeight="1" x14ac:dyDescent="0.2">
      <c r="C124" s="52"/>
      <c r="D124" s="52"/>
      <c r="U124" s="30"/>
    </row>
    <row r="125" spans="3:21" s="28" customFormat="1" ht="12.95" customHeight="1" x14ac:dyDescent="0.2">
      <c r="C125" s="52"/>
      <c r="D125" s="52"/>
      <c r="U125" s="30"/>
    </row>
    <row r="126" spans="3:21" s="28" customFormat="1" ht="12.95" customHeight="1" x14ac:dyDescent="0.2">
      <c r="C126" s="52"/>
      <c r="D126" s="52"/>
      <c r="U126" s="30"/>
    </row>
    <row r="127" spans="3:21" s="28" customFormat="1" ht="12.95" customHeight="1" x14ac:dyDescent="0.2">
      <c r="C127" s="52"/>
      <c r="D127" s="52"/>
      <c r="U127" s="30"/>
    </row>
    <row r="128" spans="3:21" s="28" customFormat="1" ht="12.95" customHeight="1" x14ac:dyDescent="0.2">
      <c r="C128" s="52"/>
      <c r="D128" s="52"/>
      <c r="U128" s="30"/>
    </row>
    <row r="129" spans="3:21" s="28" customFormat="1" ht="12.95" customHeight="1" x14ac:dyDescent="0.2">
      <c r="C129" s="52"/>
      <c r="D129" s="52"/>
      <c r="U129" s="30"/>
    </row>
    <row r="130" spans="3:21" s="28" customFormat="1" ht="12.95" customHeight="1" x14ac:dyDescent="0.2">
      <c r="C130" s="52"/>
      <c r="D130" s="52"/>
      <c r="U130" s="30"/>
    </row>
    <row r="131" spans="3:21" s="28" customFormat="1" ht="12.95" customHeight="1" x14ac:dyDescent="0.2">
      <c r="C131" s="52"/>
      <c r="D131" s="52"/>
      <c r="U131" s="30"/>
    </row>
    <row r="132" spans="3:21" s="28" customFormat="1" ht="12.95" customHeight="1" x14ac:dyDescent="0.2">
      <c r="C132" s="52"/>
      <c r="D132" s="52"/>
      <c r="U132" s="30"/>
    </row>
    <row r="133" spans="3:21" s="28" customFormat="1" ht="12.95" customHeight="1" x14ac:dyDescent="0.2">
      <c r="C133" s="52"/>
      <c r="D133" s="52"/>
      <c r="U133" s="30"/>
    </row>
    <row r="134" spans="3:21" s="28" customFormat="1" ht="12.95" customHeight="1" x14ac:dyDescent="0.2">
      <c r="C134" s="52"/>
      <c r="D134" s="52"/>
      <c r="U134" s="30"/>
    </row>
    <row r="135" spans="3:21" s="28" customFormat="1" ht="12.95" customHeight="1" x14ac:dyDescent="0.2">
      <c r="C135" s="52"/>
      <c r="D135" s="52"/>
      <c r="U135" s="30"/>
    </row>
    <row r="136" spans="3:21" s="28" customFormat="1" ht="12.95" customHeight="1" x14ac:dyDescent="0.2">
      <c r="C136" s="52"/>
      <c r="D136" s="52"/>
      <c r="U136" s="30"/>
    </row>
    <row r="137" spans="3:21" s="28" customFormat="1" ht="12.95" customHeight="1" x14ac:dyDescent="0.2">
      <c r="C137" s="52"/>
      <c r="D137" s="52"/>
      <c r="U137" s="30"/>
    </row>
    <row r="138" spans="3:21" s="28" customFormat="1" ht="12.95" customHeight="1" x14ac:dyDescent="0.2">
      <c r="C138" s="52"/>
      <c r="D138" s="52"/>
      <c r="U138" s="30"/>
    </row>
    <row r="139" spans="3:21" s="28" customFormat="1" ht="12.95" customHeight="1" x14ac:dyDescent="0.2">
      <c r="C139" s="52"/>
      <c r="D139" s="52"/>
      <c r="U139" s="30"/>
    </row>
    <row r="140" spans="3:21" s="28" customFormat="1" ht="12.95" customHeight="1" x14ac:dyDescent="0.2">
      <c r="C140" s="52"/>
      <c r="D140" s="52"/>
      <c r="U140" s="30"/>
    </row>
    <row r="141" spans="3:21" s="28" customFormat="1" ht="12.95" customHeight="1" x14ac:dyDescent="0.2">
      <c r="C141" s="52"/>
      <c r="D141" s="52"/>
      <c r="U141" s="30"/>
    </row>
    <row r="142" spans="3:21" s="28" customFormat="1" ht="12.95" customHeight="1" x14ac:dyDescent="0.2">
      <c r="C142" s="52"/>
      <c r="D142" s="52"/>
      <c r="U142" s="30"/>
    </row>
    <row r="143" spans="3:21" s="28" customFormat="1" ht="12.95" customHeight="1" x14ac:dyDescent="0.2">
      <c r="C143" s="52"/>
      <c r="D143" s="52"/>
      <c r="U143" s="30"/>
    </row>
    <row r="144" spans="3:21" s="28" customFormat="1" ht="12.95" customHeight="1" x14ac:dyDescent="0.2">
      <c r="C144" s="52"/>
      <c r="D144" s="52"/>
      <c r="U144" s="30"/>
    </row>
    <row r="145" spans="3:21" s="28" customFormat="1" ht="12.95" customHeight="1" x14ac:dyDescent="0.2">
      <c r="C145" s="52"/>
      <c r="D145" s="52"/>
      <c r="U145" s="30"/>
    </row>
    <row r="146" spans="3:21" s="28" customFormat="1" ht="12.95" customHeight="1" x14ac:dyDescent="0.2">
      <c r="C146" s="52"/>
      <c r="D146" s="52"/>
      <c r="U146" s="30"/>
    </row>
    <row r="147" spans="3:21" s="28" customFormat="1" ht="12.95" customHeight="1" x14ac:dyDescent="0.2">
      <c r="C147" s="52"/>
      <c r="D147" s="52"/>
      <c r="U147" s="30"/>
    </row>
    <row r="148" spans="3:21" s="28" customFormat="1" ht="12.95" customHeight="1" x14ac:dyDescent="0.2">
      <c r="C148" s="52"/>
      <c r="D148" s="52"/>
      <c r="U148" s="30"/>
    </row>
    <row r="149" spans="3:21" s="28" customFormat="1" ht="12.95" customHeight="1" x14ac:dyDescent="0.2">
      <c r="C149" s="52"/>
      <c r="D149" s="52"/>
      <c r="U149" s="30"/>
    </row>
    <row r="150" spans="3:21" s="28" customFormat="1" ht="12.95" customHeight="1" x14ac:dyDescent="0.2">
      <c r="C150" s="52"/>
      <c r="D150" s="52"/>
      <c r="U150" s="30"/>
    </row>
    <row r="151" spans="3:21" s="28" customFormat="1" ht="12.95" customHeight="1" x14ac:dyDescent="0.2">
      <c r="C151" s="52"/>
      <c r="D151" s="52"/>
      <c r="U151" s="30"/>
    </row>
    <row r="152" spans="3:21" s="28" customFormat="1" ht="12.95" customHeight="1" x14ac:dyDescent="0.2">
      <c r="C152" s="52"/>
      <c r="D152" s="52"/>
      <c r="U152" s="30"/>
    </row>
    <row r="153" spans="3:21" s="28" customFormat="1" ht="12.95" customHeight="1" x14ac:dyDescent="0.2">
      <c r="C153" s="52"/>
      <c r="D153" s="52"/>
      <c r="U153" s="30"/>
    </row>
    <row r="154" spans="3:21" s="28" customFormat="1" ht="12.95" customHeight="1" x14ac:dyDescent="0.2">
      <c r="C154" s="52"/>
      <c r="D154" s="52"/>
      <c r="U154" s="30"/>
    </row>
    <row r="155" spans="3:21" s="28" customFormat="1" ht="12.95" customHeight="1" x14ac:dyDescent="0.2">
      <c r="C155" s="52"/>
      <c r="D155" s="52"/>
      <c r="U155" s="30"/>
    </row>
    <row r="156" spans="3:21" s="28" customFormat="1" ht="12.95" customHeight="1" x14ac:dyDescent="0.2">
      <c r="C156" s="52"/>
      <c r="D156" s="52"/>
      <c r="U156" s="30"/>
    </row>
    <row r="157" spans="3:21" s="28" customFormat="1" ht="12.95" customHeight="1" x14ac:dyDescent="0.2">
      <c r="C157" s="52"/>
      <c r="D157" s="52"/>
      <c r="U157" s="30"/>
    </row>
    <row r="158" spans="3:21" s="28" customFormat="1" ht="12.95" customHeight="1" x14ac:dyDescent="0.2">
      <c r="C158" s="52"/>
      <c r="D158" s="52"/>
      <c r="U158" s="30"/>
    </row>
    <row r="159" spans="3:21" s="28" customFormat="1" ht="12.95" customHeight="1" x14ac:dyDescent="0.2">
      <c r="C159" s="52"/>
      <c r="D159" s="52"/>
      <c r="U159" s="30"/>
    </row>
    <row r="160" spans="3:21" s="28" customFormat="1" ht="12.95" customHeight="1" x14ac:dyDescent="0.2">
      <c r="C160" s="52"/>
      <c r="D160" s="52"/>
      <c r="U160" s="30"/>
    </row>
    <row r="161" spans="3:21" s="28" customFormat="1" ht="12.95" customHeight="1" x14ac:dyDescent="0.2">
      <c r="C161" s="52"/>
      <c r="D161" s="52"/>
      <c r="U161" s="30"/>
    </row>
    <row r="162" spans="3:21" s="28" customFormat="1" ht="12.95" customHeight="1" x14ac:dyDescent="0.2">
      <c r="C162" s="52"/>
      <c r="D162" s="52"/>
      <c r="U162" s="30"/>
    </row>
    <row r="163" spans="3:21" s="28" customFormat="1" ht="12.95" customHeight="1" x14ac:dyDescent="0.2">
      <c r="C163" s="52"/>
      <c r="D163" s="52"/>
      <c r="U163" s="30"/>
    </row>
    <row r="164" spans="3:21" s="28" customFormat="1" ht="12.95" customHeight="1" x14ac:dyDescent="0.2">
      <c r="C164" s="52"/>
      <c r="D164" s="52"/>
      <c r="U164" s="30"/>
    </row>
    <row r="165" spans="3:21" s="28" customFormat="1" ht="12.95" customHeight="1" x14ac:dyDescent="0.2">
      <c r="C165" s="52"/>
      <c r="D165" s="52"/>
      <c r="U165" s="30"/>
    </row>
    <row r="166" spans="3:21" s="28" customFormat="1" ht="12.95" customHeight="1" x14ac:dyDescent="0.2">
      <c r="C166" s="52"/>
      <c r="D166" s="52"/>
      <c r="U166" s="30"/>
    </row>
    <row r="167" spans="3:21" s="28" customFormat="1" ht="12.95" customHeight="1" x14ac:dyDescent="0.2">
      <c r="C167" s="52"/>
      <c r="D167" s="52"/>
      <c r="U167" s="30"/>
    </row>
    <row r="168" spans="3:21" s="28" customFormat="1" ht="12.95" customHeight="1" x14ac:dyDescent="0.2">
      <c r="C168" s="52"/>
      <c r="D168" s="52"/>
      <c r="U168" s="30"/>
    </row>
    <row r="169" spans="3:21" s="28" customFormat="1" ht="12.95" customHeight="1" x14ac:dyDescent="0.2">
      <c r="C169" s="52"/>
      <c r="D169" s="52"/>
      <c r="U169" s="30"/>
    </row>
    <row r="170" spans="3:21" s="28" customFormat="1" ht="12.95" customHeight="1" x14ac:dyDescent="0.2">
      <c r="C170" s="52"/>
      <c r="D170" s="52"/>
      <c r="U170" s="30"/>
    </row>
    <row r="171" spans="3:21" s="28" customFormat="1" ht="12.95" customHeight="1" x14ac:dyDescent="0.2">
      <c r="C171" s="52"/>
      <c r="D171" s="52"/>
      <c r="U171" s="30"/>
    </row>
    <row r="172" spans="3:21" s="28" customFormat="1" ht="12.95" customHeight="1" x14ac:dyDescent="0.2">
      <c r="C172" s="52"/>
      <c r="D172" s="52"/>
      <c r="U172" s="30"/>
    </row>
    <row r="173" spans="3:21" s="28" customFormat="1" ht="12.95" customHeight="1" x14ac:dyDescent="0.2">
      <c r="C173" s="52"/>
      <c r="D173" s="52"/>
      <c r="U173" s="30"/>
    </row>
    <row r="174" spans="3:21" s="28" customFormat="1" ht="12.95" customHeight="1" x14ac:dyDescent="0.2">
      <c r="C174" s="52"/>
      <c r="D174" s="52"/>
      <c r="U174" s="30"/>
    </row>
    <row r="175" spans="3:21" s="28" customFormat="1" ht="12.95" customHeight="1" x14ac:dyDescent="0.2">
      <c r="C175" s="52"/>
      <c r="D175" s="52"/>
      <c r="U175" s="30"/>
    </row>
    <row r="176" spans="3:21" s="28" customFormat="1" ht="12.95" customHeight="1" x14ac:dyDescent="0.2">
      <c r="C176" s="52"/>
      <c r="D176" s="52"/>
      <c r="U176" s="30"/>
    </row>
    <row r="177" spans="3:21" s="28" customFormat="1" ht="12.95" customHeight="1" x14ac:dyDescent="0.2">
      <c r="C177" s="52"/>
      <c r="D177" s="52"/>
      <c r="U177" s="30"/>
    </row>
    <row r="178" spans="3:21" s="28" customFormat="1" ht="12.95" customHeight="1" x14ac:dyDescent="0.2">
      <c r="C178" s="52"/>
      <c r="D178" s="52"/>
      <c r="U178" s="30"/>
    </row>
    <row r="179" spans="3:21" s="28" customFormat="1" ht="12.95" customHeight="1" x14ac:dyDescent="0.2">
      <c r="C179" s="52"/>
      <c r="D179" s="52"/>
      <c r="U179" s="30"/>
    </row>
    <row r="180" spans="3:21" s="28" customFormat="1" ht="12.95" customHeight="1" x14ac:dyDescent="0.2">
      <c r="C180" s="52"/>
      <c r="D180" s="52"/>
      <c r="U180" s="30"/>
    </row>
    <row r="181" spans="3:21" s="28" customFormat="1" ht="12.95" customHeight="1" x14ac:dyDescent="0.2">
      <c r="C181" s="52"/>
      <c r="D181" s="52"/>
      <c r="U181" s="30"/>
    </row>
    <row r="182" spans="3:21" s="28" customFormat="1" ht="12.95" customHeight="1" x14ac:dyDescent="0.2">
      <c r="C182" s="52"/>
      <c r="D182" s="52"/>
      <c r="U182" s="30"/>
    </row>
    <row r="183" spans="3:21" s="28" customFormat="1" ht="12.95" customHeight="1" x14ac:dyDescent="0.2">
      <c r="C183" s="52"/>
      <c r="D183" s="52"/>
      <c r="U183" s="30"/>
    </row>
    <row r="184" spans="3:21" s="28" customFormat="1" ht="12.95" customHeight="1" x14ac:dyDescent="0.2">
      <c r="C184" s="52"/>
      <c r="D184" s="52"/>
      <c r="U184" s="30"/>
    </row>
    <row r="185" spans="3:21" s="28" customFormat="1" ht="12.95" customHeight="1" x14ac:dyDescent="0.2">
      <c r="C185" s="52"/>
      <c r="D185" s="52"/>
      <c r="U185" s="30"/>
    </row>
    <row r="186" spans="3:21" s="28" customFormat="1" ht="12.95" customHeight="1" x14ac:dyDescent="0.2">
      <c r="C186" s="52"/>
      <c r="D186" s="52"/>
      <c r="U186" s="30"/>
    </row>
    <row r="187" spans="3:21" s="28" customFormat="1" ht="12.95" customHeight="1" x14ac:dyDescent="0.2">
      <c r="C187" s="52"/>
      <c r="D187" s="52"/>
      <c r="U187" s="30"/>
    </row>
    <row r="188" spans="3:21" s="28" customFormat="1" ht="12.95" customHeight="1" x14ac:dyDescent="0.2">
      <c r="C188" s="52"/>
      <c r="D188" s="52"/>
      <c r="U188" s="30"/>
    </row>
    <row r="189" spans="3:21" s="28" customFormat="1" ht="12.95" customHeight="1" x14ac:dyDescent="0.2">
      <c r="C189" s="52"/>
      <c r="D189" s="52"/>
      <c r="U189" s="30"/>
    </row>
    <row r="190" spans="3:21" s="28" customFormat="1" ht="12.95" customHeight="1" x14ac:dyDescent="0.2">
      <c r="C190" s="52"/>
      <c r="D190" s="52"/>
      <c r="U190" s="30"/>
    </row>
    <row r="191" spans="3:21" s="28" customFormat="1" ht="12.95" customHeight="1" x14ac:dyDescent="0.2">
      <c r="C191" s="52"/>
      <c r="D191" s="52"/>
      <c r="U191" s="30"/>
    </row>
    <row r="192" spans="3:21" s="28" customFormat="1" ht="12.95" customHeight="1" x14ac:dyDescent="0.2">
      <c r="C192" s="52"/>
      <c r="D192" s="52"/>
      <c r="U192" s="30"/>
    </row>
    <row r="193" spans="3:21" s="28" customFormat="1" ht="12.95" customHeight="1" x14ac:dyDescent="0.2">
      <c r="C193" s="52"/>
      <c r="D193" s="52"/>
      <c r="U193" s="30"/>
    </row>
    <row r="194" spans="3:21" s="28" customFormat="1" ht="12.95" customHeight="1" x14ac:dyDescent="0.2">
      <c r="C194" s="52"/>
      <c r="D194" s="52"/>
      <c r="U194" s="30"/>
    </row>
    <row r="195" spans="3:21" s="28" customFormat="1" ht="12.95" customHeight="1" x14ac:dyDescent="0.2">
      <c r="C195" s="52"/>
      <c r="D195" s="52"/>
      <c r="U195" s="30"/>
    </row>
    <row r="196" spans="3:21" s="28" customFormat="1" ht="12.95" customHeight="1" x14ac:dyDescent="0.2">
      <c r="C196" s="52"/>
      <c r="D196" s="52"/>
      <c r="U196" s="30"/>
    </row>
    <row r="197" spans="3:21" s="28" customFormat="1" ht="12.95" customHeight="1" x14ac:dyDescent="0.2">
      <c r="C197" s="52"/>
      <c r="D197" s="52"/>
      <c r="U197" s="30"/>
    </row>
    <row r="198" spans="3:21" s="28" customFormat="1" ht="12.95" customHeight="1" x14ac:dyDescent="0.2">
      <c r="C198" s="52"/>
      <c r="D198" s="52"/>
      <c r="U198" s="30"/>
    </row>
    <row r="199" spans="3:21" s="28" customFormat="1" ht="12.95" customHeight="1" x14ac:dyDescent="0.2">
      <c r="C199" s="52"/>
      <c r="D199" s="52"/>
      <c r="U199" s="30"/>
    </row>
    <row r="200" spans="3:21" s="28" customFormat="1" ht="12.95" customHeight="1" x14ac:dyDescent="0.2">
      <c r="C200" s="52"/>
      <c r="D200" s="52"/>
      <c r="U200" s="30"/>
    </row>
    <row r="201" spans="3:21" s="28" customFormat="1" ht="12.95" customHeight="1" x14ac:dyDescent="0.2">
      <c r="C201" s="52"/>
      <c r="D201" s="52"/>
      <c r="U201" s="30"/>
    </row>
    <row r="202" spans="3:21" s="28" customFormat="1" ht="12.95" customHeight="1" x14ac:dyDescent="0.2">
      <c r="C202" s="52"/>
      <c r="D202" s="52"/>
      <c r="U202" s="30"/>
    </row>
    <row r="203" spans="3:21" s="28" customFormat="1" ht="12.95" customHeight="1" x14ac:dyDescent="0.2">
      <c r="C203" s="52"/>
      <c r="D203" s="52"/>
      <c r="U203" s="30"/>
    </row>
    <row r="204" spans="3:21" s="28" customFormat="1" ht="12.95" customHeight="1" x14ac:dyDescent="0.2">
      <c r="C204" s="52"/>
      <c r="D204" s="52"/>
      <c r="U204" s="30"/>
    </row>
    <row r="205" spans="3:21" s="28" customFormat="1" ht="12.95" customHeight="1" x14ac:dyDescent="0.2">
      <c r="C205" s="52"/>
      <c r="D205" s="52"/>
      <c r="U205" s="30"/>
    </row>
    <row r="206" spans="3:21" s="28" customFormat="1" ht="12.95" customHeight="1" x14ac:dyDescent="0.2">
      <c r="C206" s="52"/>
      <c r="D206" s="52"/>
      <c r="U206" s="30"/>
    </row>
    <row r="207" spans="3:21" s="28" customFormat="1" ht="12.95" customHeight="1" x14ac:dyDescent="0.2">
      <c r="C207" s="52"/>
      <c r="D207" s="52"/>
      <c r="U207" s="30"/>
    </row>
    <row r="208" spans="3:21" s="28" customFormat="1" ht="12.95" customHeight="1" x14ac:dyDescent="0.2">
      <c r="C208" s="52"/>
      <c r="D208" s="52"/>
      <c r="U208" s="30"/>
    </row>
    <row r="209" spans="3:21" s="28" customFormat="1" ht="12.95" customHeight="1" x14ac:dyDescent="0.2">
      <c r="C209" s="52"/>
      <c r="D209" s="52"/>
      <c r="U209" s="30"/>
    </row>
    <row r="210" spans="3:21" s="28" customFormat="1" ht="12.95" customHeight="1" x14ac:dyDescent="0.2">
      <c r="C210" s="52"/>
      <c r="D210" s="52"/>
      <c r="U210" s="30"/>
    </row>
    <row r="211" spans="3:21" s="28" customFormat="1" ht="12.95" customHeight="1" x14ac:dyDescent="0.2">
      <c r="C211" s="52"/>
      <c r="D211" s="52"/>
      <c r="U211" s="30"/>
    </row>
    <row r="212" spans="3:21" s="28" customFormat="1" ht="12.95" customHeight="1" x14ac:dyDescent="0.2">
      <c r="C212" s="52"/>
      <c r="D212" s="52"/>
      <c r="U212" s="30"/>
    </row>
    <row r="213" spans="3:21" s="28" customFormat="1" ht="12.95" customHeight="1" x14ac:dyDescent="0.2">
      <c r="C213" s="52"/>
      <c r="D213" s="52"/>
      <c r="U213" s="30"/>
    </row>
    <row r="214" spans="3:21" s="28" customFormat="1" ht="12.95" customHeight="1" x14ac:dyDescent="0.2">
      <c r="C214" s="52"/>
      <c r="D214" s="52"/>
      <c r="U214" s="30"/>
    </row>
    <row r="215" spans="3:21" s="28" customFormat="1" ht="12.95" customHeight="1" x14ac:dyDescent="0.2">
      <c r="C215" s="52"/>
      <c r="D215" s="52"/>
      <c r="U215" s="30"/>
    </row>
    <row r="216" spans="3:21" s="28" customFormat="1" ht="12.95" customHeight="1" x14ac:dyDescent="0.2">
      <c r="C216" s="52"/>
      <c r="D216" s="52"/>
      <c r="U216" s="30"/>
    </row>
    <row r="217" spans="3:21" s="28" customFormat="1" ht="12.95" customHeight="1" x14ac:dyDescent="0.2">
      <c r="C217" s="52"/>
      <c r="D217" s="52"/>
      <c r="U217" s="30"/>
    </row>
    <row r="218" spans="3:21" s="28" customFormat="1" ht="12.95" customHeight="1" x14ac:dyDescent="0.2">
      <c r="C218" s="52"/>
      <c r="D218" s="52"/>
      <c r="U218" s="30"/>
    </row>
    <row r="219" spans="3:21" s="28" customFormat="1" ht="12.95" customHeight="1" x14ac:dyDescent="0.2">
      <c r="C219" s="52"/>
      <c r="D219" s="52"/>
      <c r="U219" s="30"/>
    </row>
    <row r="220" spans="3:21" s="28" customFormat="1" ht="12.95" customHeight="1" x14ac:dyDescent="0.2">
      <c r="C220" s="52"/>
      <c r="D220" s="52"/>
      <c r="U220" s="30"/>
    </row>
    <row r="221" spans="3:21" s="28" customFormat="1" ht="12.95" customHeight="1" x14ac:dyDescent="0.2">
      <c r="C221" s="52"/>
      <c r="D221" s="52"/>
      <c r="U221" s="30"/>
    </row>
    <row r="222" spans="3:21" s="28" customFormat="1" ht="12.95" customHeight="1" x14ac:dyDescent="0.2">
      <c r="C222" s="52"/>
      <c r="D222" s="52"/>
      <c r="U222" s="30"/>
    </row>
    <row r="223" spans="3:21" s="28" customFormat="1" ht="12.95" customHeight="1" x14ac:dyDescent="0.2">
      <c r="C223" s="52"/>
      <c r="D223" s="52"/>
      <c r="U223" s="30"/>
    </row>
    <row r="224" spans="3:21" s="28" customFormat="1" ht="12.95" customHeight="1" x14ac:dyDescent="0.2">
      <c r="C224" s="52"/>
      <c r="D224" s="52"/>
      <c r="U224" s="30"/>
    </row>
    <row r="225" spans="3:21" s="28" customFormat="1" ht="12.95" customHeight="1" x14ac:dyDescent="0.2">
      <c r="C225" s="52"/>
      <c r="D225" s="52"/>
      <c r="U225" s="30"/>
    </row>
    <row r="226" spans="3:21" s="28" customFormat="1" ht="12.95" customHeight="1" x14ac:dyDescent="0.2">
      <c r="C226" s="52"/>
      <c r="D226" s="52"/>
      <c r="U226" s="30"/>
    </row>
    <row r="227" spans="3:21" s="28" customFormat="1" ht="12.95" customHeight="1" x14ac:dyDescent="0.2">
      <c r="C227" s="52"/>
      <c r="D227" s="52"/>
      <c r="U227" s="30"/>
    </row>
    <row r="228" spans="3:21" s="28" customFormat="1" ht="12.95" customHeight="1" x14ac:dyDescent="0.2">
      <c r="C228" s="52"/>
      <c r="D228" s="52"/>
      <c r="U228" s="30"/>
    </row>
    <row r="229" spans="3:21" s="28" customFormat="1" ht="12.95" customHeight="1" x14ac:dyDescent="0.2">
      <c r="C229" s="52"/>
      <c r="D229" s="52"/>
      <c r="U229" s="30"/>
    </row>
    <row r="230" spans="3:21" s="28" customFormat="1" ht="12.95" customHeight="1" x14ac:dyDescent="0.2">
      <c r="C230" s="52"/>
      <c r="D230" s="52"/>
      <c r="U230" s="30"/>
    </row>
    <row r="231" spans="3:21" s="28" customFormat="1" ht="12.95" customHeight="1" x14ac:dyDescent="0.2">
      <c r="C231" s="52"/>
      <c r="D231" s="52"/>
      <c r="U231" s="30"/>
    </row>
    <row r="232" spans="3:21" s="28" customFormat="1" ht="12.95" customHeight="1" x14ac:dyDescent="0.2">
      <c r="C232" s="52"/>
      <c r="D232" s="52"/>
      <c r="U232" s="30"/>
    </row>
    <row r="233" spans="3:21" s="28" customFormat="1" ht="12.95" customHeight="1" x14ac:dyDescent="0.2">
      <c r="C233" s="52"/>
      <c r="D233" s="52"/>
      <c r="U233" s="30"/>
    </row>
    <row r="234" spans="3:21" s="28" customFormat="1" ht="12.95" customHeight="1" x14ac:dyDescent="0.2">
      <c r="C234" s="52"/>
      <c r="D234" s="52"/>
      <c r="U234" s="30"/>
    </row>
    <row r="235" spans="3:21" s="28" customFormat="1" ht="12.95" customHeight="1" x14ac:dyDescent="0.2">
      <c r="C235" s="52"/>
      <c r="D235" s="52"/>
      <c r="U235" s="30"/>
    </row>
    <row r="236" spans="3:21" s="28" customFormat="1" ht="12.95" customHeight="1" x14ac:dyDescent="0.2">
      <c r="C236" s="52"/>
      <c r="D236" s="52"/>
      <c r="U236" s="30"/>
    </row>
    <row r="237" spans="3:21" s="28" customFormat="1" ht="12.95" customHeight="1" x14ac:dyDescent="0.2">
      <c r="C237" s="52"/>
      <c r="D237" s="52"/>
      <c r="U237" s="30"/>
    </row>
    <row r="238" spans="3:21" s="28" customFormat="1" ht="12.95" customHeight="1" x14ac:dyDescent="0.2">
      <c r="C238" s="52"/>
      <c r="D238" s="52"/>
      <c r="U238" s="30"/>
    </row>
    <row r="239" spans="3:21" s="28" customFormat="1" ht="12.95" customHeight="1" x14ac:dyDescent="0.2">
      <c r="C239" s="52"/>
      <c r="D239" s="52"/>
      <c r="U239" s="30"/>
    </row>
    <row r="240" spans="3:21" s="28" customFormat="1" ht="12.95" customHeight="1" x14ac:dyDescent="0.2">
      <c r="C240" s="52"/>
      <c r="D240" s="52"/>
      <c r="U240" s="30"/>
    </row>
    <row r="241" spans="3:21" s="28" customFormat="1" ht="12.95" customHeight="1" x14ac:dyDescent="0.2">
      <c r="C241" s="52"/>
      <c r="D241" s="52"/>
      <c r="U241" s="30"/>
    </row>
    <row r="242" spans="3:21" s="28" customFormat="1" ht="12.95" customHeight="1" x14ac:dyDescent="0.2">
      <c r="C242" s="52"/>
      <c r="D242" s="52"/>
      <c r="U242" s="30"/>
    </row>
    <row r="243" spans="3:21" s="28" customFormat="1" ht="12.95" customHeight="1" x14ac:dyDescent="0.2">
      <c r="C243" s="52"/>
      <c r="D243" s="52"/>
      <c r="U243" s="30"/>
    </row>
    <row r="244" spans="3:21" s="28" customFormat="1" ht="12.95" customHeight="1" x14ac:dyDescent="0.2">
      <c r="C244" s="52"/>
      <c r="D244" s="52"/>
      <c r="U244" s="30"/>
    </row>
    <row r="245" spans="3:21" s="28" customFormat="1" ht="12.95" customHeight="1" x14ac:dyDescent="0.2">
      <c r="C245" s="52"/>
      <c r="D245" s="52"/>
      <c r="U245" s="30"/>
    </row>
    <row r="246" spans="3:21" s="28" customFormat="1" ht="12.95" customHeight="1" x14ac:dyDescent="0.2">
      <c r="C246" s="52"/>
      <c r="D246" s="52"/>
      <c r="U246" s="30"/>
    </row>
    <row r="247" spans="3:21" s="28" customFormat="1" ht="12.95" customHeight="1" x14ac:dyDescent="0.2">
      <c r="C247" s="52"/>
      <c r="D247" s="52"/>
      <c r="U247" s="30"/>
    </row>
    <row r="248" spans="3:21" s="28" customFormat="1" ht="12.95" customHeight="1" x14ac:dyDescent="0.2">
      <c r="C248" s="52"/>
      <c r="D248" s="52"/>
      <c r="U248" s="30"/>
    </row>
    <row r="249" spans="3:21" s="28" customFormat="1" ht="12.95" customHeight="1" x14ac:dyDescent="0.2">
      <c r="C249" s="52"/>
      <c r="D249" s="52"/>
      <c r="U249" s="30"/>
    </row>
    <row r="250" spans="3:21" s="28" customFormat="1" ht="12.95" customHeight="1" x14ac:dyDescent="0.2">
      <c r="C250" s="52"/>
      <c r="D250" s="52"/>
      <c r="U250" s="30"/>
    </row>
    <row r="251" spans="3:21" s="28" customFormat="1" ht="12.95" customHeight="1" x14ac:dyDescent="0.2">
      <c r="C251" s="52"/>
      <c r="D251" s="52"/>
      <c r="U251" s="30"/>
    </row>
    <row r="252" spans="3:21" s="28" customFormat="1" ht="12.95" customHeight="1" x14ac:dyDescent="0.2">
      <c r="C252" s="52"/>
      <c r="D252" s="52"/>
      <c r="U252" s="30"/>
    </row>
    <row r="253" spans="3:21" s="28" customFormat="1" ht="12.95" customHeight="1" x14ac:dyDescent="0.2">
      <c r="C253" s="52"/>
      <c r="D253" s="52"/>
      <c r="U253" s="30"/>
    </row>
    <row r="254" spans="3:21" s="28" customFormat="1" ht="12.95" customHeight="1" x14ac:dyDescent="0.2">
      <c r="C254" s="52"/>
      <c r="D254" s="52"/>
      <c r="U254" s="30"/>
    </row>
    <row r="255" spans="3:21" s="28" customFormat="1" ht="12.95" customHeight="1" x14ac:dyDescent="0.2">
      <c r="C255" s="52"/>
      <c r="D255" s="52"/>
      <c r="U255" s="30"/>
    </row>
    <row r="256" spans="3:21" s="28" customFormat="1" ht="12.95" customHeight="1" x14ac:dyDescent="0.2">
      <c r="C256" s="52"/>
      <c r="D256" s="52"/>
      <c r="U256" s="30"/>
    </row>
    <row r="257" spans="3:21" s="28" customFormat="1" ht="12.95" customHeight="1" x14ac:dyDescent="0.2">
      <c r="C257" s="52"/>
      <c r="D257" s="52"/>
      <c r="U257" s="30"/>
    </row>
    <row r="258" spans="3:21" s="28" customFormat="1" ht="12.95" customHeight="1" x14ac:dyDescent="0.2">
      <c r="C258" s="52"/>
      <c r="D258" s="52"/>
      <c r="U258" s="30"/>
    </row>
    <row r="259" spans="3:21" s="28" customFormat="1" ht="12.95" customHeight="1" x14ac:dyDescent="0.2">
      <c r="C259" s="52"/>
      <c r="D259" s="52"/>
      <c r="U259" s="30"/>
    </row>
    <row r="260" spans="3:21" s="28" customFormat="1" ht="12.95" customHeight="1" x14ac:dyDescent="0.2">
      <c r="C260" s="52"/>
      <c r="D260" s="52"/>
      <c r="U260" s="30"/>
    </row>
    <row r="261" spans="3:21" s="28" customFormat="1" ht="12.95" customHeight="1" x14ac:dyDescent="0.2">
      <c r="C261" s="52"/>
      <c r="D261" s="52"/>
      <c r="U261" s="30"/>
    </row>
    <row r="262" spans="3:21" s="28" customFormat="1" ht="12.95" customHeight="1" x14ac:dyDescent="0.2">
      <c r="C262" s="52"/>
      <c r="D262" s="52"/>
      <c r="U262" s="30"/>
    </row>
    <row r="263" spans="3:21" s="28" customFormat="1" ht="12.95" customHeight="1" x14ac:dyDescent="0.2">
      <c r="C263" s="52"/>
      <c r="D263" s="52"/>
      <c r="U263" s="30"/>
    </row>
    <row r="264" spans="3:21" s="28" customFormat="1" ht="12.95" customHeight="1" x14ac:dyDescent="0.2">
      <c r="C264" s="52"/>
      <c r="D264" s="52"/>
      <c r="U264" s="30"/>
    </row>
    <row r="265" spans="3:21" s="28" customFormat="1" ht="12.95" customHeight="1" x14ac:dyDescent="0.2">
      <c r="C265" s="52"/>
      <c r="D265" s="52"/>
      <c r="U265" s="30"/>
    </row>
    <row r="266" spans="3:21" s="28" customFormat="1" ht="12.95" customHeight="1" x14ac:dyDescent="0.2">
      <c r="C266" s="52"/>
      <c r="D266" s="52"/>
      <c r="U266" s="30"/>
    </row>
    <row r="267" spans="3:21" s="28" customFormat="1" ht="12.95" customHeight="1" x14ac:dyDescent="0.2">
      <c r="C267" s="52"/>
      <c r="D267" s="52"/>
      <c r="U267" s="30"/>
    </row>
    <row r="268" spans="3:21" s="28" customFormat="1" ht="12.95" customHeight="1" x14ac:dyDescent="0.2">
      <c r="C268" s="52"/>
      <c r="D268" s="52"/>
      <c r="U268" s="30"/>
    </row>
    <row r="269" spans="3:21" s="28" customFormat="1" ht="12.95" customHeight="1" x14ac:dyDescent="0.2">
      <c r="C269" s="52"/>
      <c r="D269" s="52"/>
      <c r="U269" s="30"/>
    </row>
    <row r="270" spans="3:21" s="28" customFormat="1" ht="12.95" customHeight="1" x14ac:dyDescent="0.2">
      <c r="C270" s="52"/>
      <c r="D270" s="52"/>
      <c r="U270" s="30"/>
    </row>
    <row r="271" spans="3:21" s="28" customFormat="1" ht="12.95" customHeight="1" x14ac:dyDescent="0.2">
      <c r="C271" s="52"/>
      <c r="D271" s="52"/>
      <c r="U271" s="30"/>
    </row>
    <row r="272" spans="3:21" s="28" customFormat="1" ht="12.95" customHeight="1" x14ac:dyDescent="0.2">
      <c r="C272" s="52"/>
      <c r="D272" s="52"/>
      <c r="U272" s="30"/>
    </row>
    <row r="273" spans="3:21" s="28" customFormat="1" ht="12.95" customHeight="1" x14ac:dyDescent="0.2">
      <c r="C273" s="52"/>
      <c r="D273" s="52"/>
      <c r="U273" s="30"/>
    </row>
    <row r="274" spans="3:21" s="28" customFormat="1" ht="12.95" customHeight="1" x14ac:dyDescent="0.2">
      <c r="C274" s="52"/>
      <c r="D274" s="52"/>
      <c r="U274" s="30"/>
    </row>
    <row r="275" spans="3:21" s="28" customFormat="1" ht="12.95" customHeight="1" x14ac:dyDescent="0.2">
      <c r="C275" s="52"/>
      <c r="D275" s="52"/>
      <c r="U275" s="30"/>
    </row>
    <row r="276" spans="3:21" s="28" customFormat="1" ht="12.95" customHeight="1" x14ac:dyDescent="0.2">
      <c r="C276" s="52"/>
      <c r="D276" s="52"/>
      <c r="U276" s="30"/>
    </row>
    <row r="277" spans="3:21" s="28" customFormat="1" ht="12.95" customHeight="1" x14ac:dyDescent="0.2">
      <c r="C277" s="52"/>
      <c r="D277" s="52"/>
      <c r="U277" s="30"/>
    </row>
    <row r="278" spans="3:21" s="28" customFormat="1" ht="12.95" customHeight="1" x14ac:dyDescent="0.2">
      <c r="C278" s="52"/>
      <c r="D278" s="52"/>
      <c r="U278" s="30"/>
    </row>
    <row r="279" spans="3:21" s="28" customFormat="1" ht="12.95" customHeight="1" x14ac:dyDescent="0.2">
      <c r="C279" s="52"/>
      <c r="D279" s="52"/>
      <c r="U279" s="30"/>
    </row>
    <row r="280" spans="3:21" s="28" customFormat="1" ht="12.95" customHeight="1" x14ac:dyDescent="0.2">
      <c r="C280" s="52"/>
      <c r="D280" s="52"/>
      <c r="U280" s="30"/>
    </row>
    <row r="281" spans="3:21" s="28" customFormat="1" ht="12.95" customHeight="1" x14ac:dyDescent="0.2">
      <c r="C281" s="52"/>
      <c r="D281" s="52"/>
      <c r="U281" s="30"/>
    </row>
    <row r="282" spans="3:21" s="28" customFormat="1" ht="12.95" customHeight="1" x14ac:dyDescent="0.2">
      <c r="C282" s="52"/>
      <c r="D282" s="52"/>
      <c r="U282" s="30"/>
    </row>
    <row r="283" spans="3:21" s="28" customFormat="1" ht="12.95" customHeight="1" x14ac:dyDescent="0.2">
      <c r="C283" s="52"/>
      <c r="D283" s="52"/>
      <c r="U283" s="30"/>
    </row>
    <row r="284" spans="3:21" s="28" customFormat="1" ht="12.95" customHeight="1" x14ac:dyDescent="0.2">
      <c r="C284" s="52"/>
      <c r="D284" s="52"/>
      <c r="U284" s="30"/>
    </row>
    <row r="285" spans="3:21" s="28" customFormat="1" ht="12.95" customHeight="1" x14ac:dyDescent="0.2">
      <c r="C285" s="52"/>
      <c r="D285" s="52"/>
      <c r="U285" s="30"/>
    </row>
    <row r="286" spans="3:21" s="28" customFormat="1" ht="12.95" customHeight="1" x14ac:dyDescent="0.2">
      <c r="C286" s="52"/>
      <c r="D286" s="52"/>
      <c r="U286" s="30"/>
    </row>
    <row r="287" spans="3:21" s="28" customFormat="1" ht="12.95" customHeight="1" x14ac:dyDescent="0.2">
      <c r="C287" s="52"/>
      <c r="D287" s="52"/>
      <c r="U287" s="30"/>
    </row>
    <row r="288" spans="3:21" s="28" customFormat="1" ht="12.95" customHeight="1" x14ac:dyDescent="0.2">
      <c r="C288" s="52"/>
      <c r="D288" s="52"/>
      <c r="U288" s="30"/>
    </row>
    <row r="289" spans="3:21" s="28" customFormat="1" ht="12.95" customHeight="1" x14ac:dyDescent="0.2">
      <c r="C289" s="52"/>
      <c r="D289" s="52"/>
      <c r="U289" s="30"/>
    </row>
    <row r="290" spans="3:21" s="28" customFormat="1" ht="12.95" customHeight="1" x14ac:dyDescent="0.2">
      <c r="C290" s="52"/>
      <c r="D290" s="52"/>
      <c r="U290" s="30"/>
    </row>
    <row r="291" spans="3:21" s="28" customFormat="1" ht="12.95" customHeight="1" x14ac:dyDescent="0.2">
      <c r="C291" s="52"/>
      <c r="D291" s="52"/>
      <c r="U291" s="30"/>
    </row>
    <row r="292" spans="3:21" s="28" customFormat="1" ht="12.95" customHeight="1" x14ac:dyDescent="0.2">
      <c r="C292" s="52"/>
      <c r="D292" s="52"/>
      <c r="U292" s="30"/>
    </row>
    <row r="293" spans="3:21" s="28" customFormat="1" ht="12.95" customHeight="1" x14ac:dyDescent="0.2">
      <c r="C293" s="52"/>
      <c r="D293" s="52"/>
      <c r="U293" s="30"/>
    </row>
    <row r="294" spans="3:21" s="28" customFormat="1" ht="12.95" customHeight="1" x14ac:dyDescent="0.2">
      <c r="C294" s="52"/>
      <c r="D294" s="52"/>
      <c r="U294" s="30"/>
    </row>
    <row r="295" spans="3:21" s="28" customFormat="1" ht="12.95" customHeight="1" x14ac:dyDescent="0.2">
      <c r="C295" s="52"/>
      <c r="D295" s="52"/>
      <c r="U295" s="30"/>
    </row>
    <row r="296" spans="3:21" s="28" customFormat="1" ht="12.95" customHeight="1" x14ac:dyDescent="0.2">
      <c r="C296" s="52"/>
      <c r="D296" s="52"/>
      <c r="U296" s="30"/>
    </row>
    <row r="297" spans="3:21" s="28" customFormat="1" ht="12.95" customHeight="1" x14ac:dyDescent="0.2">
      <c r="C297" s="52"/>
      <c r="D297" s="52"/>
      <c r="U297" s="30"/>
    </row>
    <row r="298" spans="3:21" s="28" customFormat="1" ht="12.95" customHeight="1" x14ac:dyDescent="0.2">
      <c r="C298" s="52"/>
      <c r="D298" s="52"/>
      <c r="U298" s="30"/>
    </row>
    <row r="299" spans="3:21" s="28" customFormat="1" ht="12.95" customHeight="1" x14ac:dyDescent="0.2">
      <c r="C299" s="52"/>
      <c r="D299" s="52"/>
      <c r="U299" s="30"/>
    </row>
    <row r="300" spans="3:21" s="28" customFormat="1" ht="12.95" customHeight="1" x14ac:dyDescent="0.2">
      <c r="C300" s="52"/>
      <c r="D300" s="52"/>
      <c r="U300" s="30"/>
    </row>
    <row r="301" spans="3:21" s="28" customFormat="1" ht="12.95" customHeight="1" x14ac:dyDescent="0.2">
      <c r="C301" s="52"/>
      <c r="D301" s="52"/>
      <c r="U301" s="30"/>
    </row>
    <row r="302" spans="3:21" s="28" customFormat="1" ht="12.95" customHeight="1" x14ac:dyDescent="0.2">
      <c r="C302" s="52"/>
      <c r="D302" s="52"/>
      <c r="U302" s="30"/>
    </row>
    <row r="303" spans="3:21" s="28" customFormat="1" ht="12.95" customHeight="1" x14ac:dyDescent="0.2">
      <c r="C303" s="52"/>
      <c r="D303" s="52"/>
      <c r="U303" s="30"/>
    </row>
    <row r="304" spans="3:21" s="28" customFormat="1" ht="12.95" customHeight="1" x14ac:dyDescent="0.2">
      <c r="C304" s="52"/>
      <c r="D304" s="52"/>
      <c r="U304" s="30"/>
    </row>
    <row r="305" spans="3:21" s="28" customFormat="1" ht="12.95" customHeight="1" x14ac:dyDescent="0.2">
      <c r="C305" s="52"/>
      <c r="D305" s="52"/>
      <c r="U305" s="30"/>
    </row>
    <row r="306" spans="3:21" s="28" customFormat="1" ht="12.95" customHeight="1" x14ac:dyDescent="0.2">
      <c r="C306" s="52"/>
      <c r="D306" s="52"/>
      <c r="U306" s="30"/>
    </row>
    <row r="307" spans="3:21" s="28" customFormat="1" ht="12.95" customHeight="1" x14ac:dyDescent="0.2">
      <c r="C307" s="52"/>
      <c r="D307" s="52"/>
      <c r="U307" s="30"/>
    </row>
    <row r="308" spans="3:21" s="28" customFormat="1" ht="12.95" customHeight="1" x14ac:dyDescent="0.2">
      <c r="C308" s="52"/>
      <c r="D308" s="52"/>
      <c r="U308" s="30"/>
    </row>
    <row r="309" spans="3:21" s="28" customFormat="1" ht="12.95" customHeight="1" x14ac:dyDescent="0.2">
      <c r="C309" s="52"/>
      <c r="D309" s="52"/>
      <c r="U309" s="30"/>
    </row>
    <row r="310" spans="3:21" s="28" customFormat="1" ht="12.95" customHeight="1" x14ac:dyDescent="0.2">
      <c r="C310" s="52"/>
      <c r="D310" s="52"/>
      <c r="U310" s="30"/>
    </row>
    <row r="311" spans="3:21" s="28" customFormat="1" ht="12.95" customHeight="1" x14ac:dyDescent="0.2">
      <c r="C311" s="52"/>
      <c r="D311" s="52"/>
      <c r="U311" s="30"/>
    </row>
    <row r="312" spans="3:21" s="28" customFormat="1" ht="12.95" customHeight="1" x14ac:dyDescent="0.2">
      <c r="C312" s="52"/>
      <c r="D312" s="52"/>
      <c r="U312" s="30"/>
    </row>
    <row r="313" spans="3:21" x14ac:dyDescent="0.2">
      <c r="C313" s="3"/>
      <c r="D313" s="3"/>
    </row>
    <row r="314" spans="3:21" x14ac:dyDescent="0.2">
      <c r="C314" s="3"/>
      <c r="D314" s="3"/>
    </row>
    <row r="315" spans="3:21" x14ac:dyDescent="0.2">
      <c r="C315" s="3"/>
      <c r="D315" s="3"/>
    </row>
    <row r="316" spans="3:21" x14ac:dyDescent="0.2">
      <c r="C316" s="3"/>
      <c r="D316" s="3"/>
    </row>
    <row r="317" spans="3:21" x14ac:dyDescent="0.2">
      <c r="C317" s="3"/>
      <c r="D317" s="3"/>
    </row>
    <row r="318" spans="3:21" x14ac:dyDescent="0.2">
      <c r="C318" s="3"/>
      <c r="D318" s="3"/>
    </row>
    <row r="319" spans="3:21" x14ac:dyDescent="0.2">
      <c r="C319" s="3"/>
      <c r="D319" s="3"/>
    </row>
    <row r="320" spans="3:21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</sheetData>
  <protectedRanges>
    <protectedRange sqref="A66:D67" name="Range1"/>
  </protectedRanges>
  <sortState xmlns:xlrd2="http://schemas.microsoft.com/office/spreadsheetml/2017/richdata2" ref="A21:U74">
    <sortCondition ref="C21:C74"/>
  </sortState>
  <phoneticPr fontId="7" type="noConversion"/>
  <hyperlinks>
    <hyperlink ref="H63900" r:id="rId1" display="http://vsolj.cetus-net.org/bulletin.html" xr:uid="{00000000-0004-0000-0000-000000000000}"/>
    <hyperlink ref="H63893" r:id="rId2" display="https://www.aavso.org/ejaavso" xr:uid="{00000000-0004-0000-0000-000001000000}"/>
    <hyperlink ref="I63900" r:id="rId3" display="http://vsolj.cetus-net.org/bulletin.html" xr:uid="{00000000-0004-0000-0000-000002000000}"/>
    <hyperlink ref="AQ57551" r:id="rId4" display="http://cdsbib.u-strasbg.fr/cgi-bin/cdsbib?1990RMxAA..21..381G" xr:uid="{00000000-0004-0000-0000-000003000000}"/>
    <hyperlink ref="H63897" r:id="rId5" display="https://www.aavso.org/ejaavso" xr:uid="{00000000-0004-0000-0000-000004000000}"/>
    <hyperlink ref="AP4915" r:id="rId6" display="http://cdsbib.u-strasbg.fr/cgi-bin/cdsbib?1990RMxAA..21..381G" xr:uid="{00000000-0004-0000-0000-000005000000}"/>
    <hyperlink ref="AP4918" r:id="rId7" display="http://cdsbib.u-strasbg.fr/cgi-bin/cdsbib?1990RMxAA..21..381G" xr:uid="{00000000-0004-0000-0000-000006000000}"/>
    <hyperlink ref="AP4916" r:id="rId8" display="http://cdsbib.u-strasbg.fr/cgi-bin/cdsbib?1990RMxAA..21..381G" xr:uid="{00000000-0004-0000-0000-000007000000}"/>
    <hyperlink ref="AP4900" r:id="rId9" display="http://cdsbib.u-strasbg.fr/cgi-bin/cdsbib?1990RMxAA..21..381G" xr:uid="{00000000-0004-0000-0000-000008000000}"/>
    <hyperlink ref="AQ5129" r:id="rId10" display="http://cdsbib.u-strasbg.fr/cgi-bin/cdsbib?1990RMxAA..21..381G" xr:uid="{00000000-0004-0000-0000-000009000000}"/>
    <hyperlink ref="AQ5133" r:id="rId11" display="http://cdsbib.u-strasbg.fr/cgi-bin/cdsbib?1990RMxAA..21..381G" xr:uid="{00000000-0004-0000-0000-00000A000000}"/>
    <hyperlink ref="AQ64813" r:id="rId12" display="http://cdsbib.u-strasbg.fr/cgi-bin/cdsbib?1990RMxAA..21..381G" xr:uid="{00000000-0004-0000-0000-00000B000000}"/>
    <hyperlink ref="I2021" r:id="rId13" display="http://vsolj.cetus-net.org/bulletin.html" xr:uid="{00000000-0004-0000-0000-00000C000000}"/>
    <hyperlink ref="H2021" r:id="rId14" display="http://vsolj.cetus-net.org/bulletin.html" xr:uid="{00000000-0004-0000-0000-00000D000000}"/>
    <hyperlink ref="AQ65474" r:id="rId15" display="http://cdsbib.u-strasbg.fr/cgi-bin/cdsbib?1990RMxAA..21..381G" xr:uid="{00000000-0004-0000-0000-00000E000000}"/>
    <hyperlink ref="AQ65473" r:id="rId16" display="http://cdsbib.u-strasbg.fr/cgi-bin/cdsbib?1990RMxAA..21..381G" xr:uid="{00000000-0004-0000-0000-00000F000000}"/>
    <hyperlink ref="AP3191" r:id="rId17" display="http://cdsbib.u-strasbg.fr/cgi-bin/cdsbib?1990RMxAA..21..381G" xr:uid="{00000000-0004-0000-0000-000010000000}"/>
    <hyperlink ref="AP3209" r:id="rId18" display="http://cdsbib.u-strasbg.fr/cgi-bin/cdsbib?1990RMxAA..21..381G" xr:uid="{00000000-0004-0000-0000-000011000000}"/>
    <hyperlink ref="AP3210" r:id="rId19" display="http://cdsbib.u-strasbg.fr/cgi-bin/cdsbib?1990RMxAA..21..381G" xr:uid="{00000000-0004-0000-0000-000012000000}"/>
    <hyperlink ref="AP3206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54"/>
  <sheetViews>
    <sheetView workbookViewId="0">
      <selection activeCell="A32" sqref="A32:C42"/>
    </sheetView>
  </sheetViews>
  <sheetFormatPr defaultRowHeight="12.75" x14ac:dyDescent="0.2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10" t="s">
        <v>61</v>
      </c>
      <c r="I1" s="11" t="s">
        <v>62</v>
      </c>
      <c r="J1" s="12" t="s">
        <v>63</v>
      </c>
    </row>
    <row r="2" spans="1:16" x14ac:dyDescent="0.2">
      <c r="I2" s="13" t="s">
        <v>64</v>
      </c>
      <c r="J2" s="14" t="s">
        <v>65</v>
      </c>
    </row>
    <row r="3" spans="1:16" x14ac:dyDescent="0.2">
      <c r="A3" s="15" t="s">
        <v>66</v>
      </c>
      <c r="I3" s="13" t="s">
        <v>67</v>
      </c>
      <c r="J3" s="14" t="s">
        <v>68</v>
      </c>
    </row>
    <row r="4" spans="1:16" x14ac:dyDescent="0.2">
      <c r="I4" s="13" t="s">
        <v>69</v>
      </c>
      <c r="J4" s="14" t="s">
        <v>68</v>
      </c>
    </row>
    <row r="5" spans="1:16" ht="13.5" thickBot="1" x14ac:dyDescent="0.25">
      <c r="I5" s="16" t="s">
        <v>70</v>
      </c>
      <c r="J5" s="17" t="s">
        <v>71</v>
      </c>
    </row>
    <row r="10" spans="1:16" ht="13.5" thickBot="1" x14ac:dyDescent="0.25"/>
    <row r="11" spans="1:16" ht="12.75" customHeight="1" thickBot="1" x14ac:dyDescent="0.25">
      <c r="A11" s="3" t="str">
        <f t="shared" ref="A11:A42" si="0">P11</f>
        <v>BAVM 201 </v>
      </c>
      <c r="B11" s="2" t="str">
        <f t="shared" ref="B11:B42" si="1">IF(H11=INT(H11),"I","II")</f>
        <v>II</v>
      </c>
      <c r="C11" s="3">
        <f t="shared" ref="C11:C42" si="2">1*G11</f>
        <v>54115.525399999999</v>
      </c>
      <c r="D11" s="4" t="str">
        <f t="shared" ref="D11:D42" si="3">VLOOKUP(F11,I$1:J$5,2,FALSE)</f>
        <v>vis</v>
      </c>
      <c r="E11" s="18">
        <f>VLOOKUP(C11,Active!C$21:E$970,3,FALSE)</f>
        <v>4002.4779709844393</v>
      </c>
      <c r="F11" s="2" t="s">
        <v>70</v>
      </c>
      <c r="G11" s="4" t="str">
        <f t="shared" ref="G11:G42" si="4">MID(I11,3,LEN(I11)-3)</f>
        <v>54115.5254</v>
      </c>
      <c r="H11" s="3">
        <f t="shared" ref="H11:H42" si="5">1*K11</f>
        <v>4002.5</v>
      </c>
      <c r="I11" s="19" t="s">
        <v>72</v>
      </c>
      <c r="J11" s="20" t="s">
        <v>73</v>
      </c>
      <c r="K11" s="19">
        <v>4002.5</v>
      </c>
      <c r="L11" s="19" t="s">
        <v>74</v>
      </c>
      <c r="M11" s="20" t="s">
        <v>75</v>
      </c>
      <c r="N11" s="20" t="s">
        <v>76</v>
      </c>
      <c r="O11" s="21" t="s">
        <v>77</v>
      </c>
      <c r="P11" s="22" t="s">
        <v>78</v>
      </c>
    </row>
    <row r="12" spans="1:16" ht="12.75" customHeight="1" thickBot="1" x14ac:dyDescent="0.25">
      <c r="A12" s="3" t="str">
        <f t="shared" si="0"/>
        <v>BAVM 241 (=IBVS 6157) </v>
      </c>
      <c r="B12" s="2" t="str">
        <f t="shared" si="1"/>
        <v>I</v>
      </c>
      <c r="C12" s="3">
        <f t="shared" si="2"/>
        <v>57097.496599999999</v>
      </c>
      <c r="D12" s="4" t="str">
        <f t="shared" si="3"/>
        <v>vis</v>
      </c>
      <c r="E12" s="18">
        <f>VLOOKUP(C12,Active!C$21:E$970,3,FALSE)</f>
        <v>10827.933457804111</v>
      </c>
      <c r="F12" s="2" t="s">
        <v>70</v>
      </c>
      <c r="G12" s="4" t="str">
        <f t="shared" si="4"/>
        <v>57097.4966</v>
      </c>
      <c r="H12" s="3">
        <f t="shared" si="5"/>
        <v>10828</v>
      </c>
      <c r="I12" s="19" t="s">
        <v>224</v>
      </c>
      <c r="J12" s="20" t="s">
        <v>225</v>
      </c>
      <c r="K12" s="19" t="s">
        <v>226</v>
      </c>
      <c r="L12" s="19" t="s">
        <v>227</v>
      </c>
      <c r="M12" s="20" t="s">
        <v>75</v>
      </c>
      <c r="N12" s="20" t="s">
        <v>76</v>
      </c>
      <c r="O12" s="21" t="s">
        <v>98</v>
      </c>
      <c r="P12" s="22" t="s">
        <v>228</v>
      </c>
    </row>
    <row r="13" spans="1:16" ht="12.75" customHeight="1" thickBot="1" x14ac:dyDescent="0.25">
      <c r="A13" s="3" t="str">
        <f t="shared" si="0"/>
        <v>BAVM 201 </v>
      </c>
      <c r="B13" s="2" t="str">
        <f t="shared" si="1"/>
        <v>II</v>
      </c>
      <c r="C13" s="3">
        <f t="shared" si="2"/>
        <v>54195.473100000003</v>
      </c>
      <c r="D13" s="4" t="str">
        <f t="shared" si="3"/>
        <v>vis</v>
      </c>
      <c r="E13" s="18">
        <f>VLOOKUP(C13,Active!C$21:E$970,3,FALSE)</f>
        <v>4185.4708408094875</v>
      </c>
      <c r="F13" s="2" t="s">
        <v>70</v>
      </c>
      <c r="G13" s="4" t="str">
        <f t="shared" si="4"/>
        <v>54195.4731</v>
      </c>
      <c r="H13" s="3">
        <f t="shared" si="5"/>
        <v>4185.5</v>
      </c>
      <c r="I13" s="19" t="s">
        <v>79</v>
      </c>
      <c r="J13" s="20" t="s">
        <v>80</v>
      </c>
      <c r="K13" s="19" t="s">
        <v>81</v>
      </c>
      <c r="L13" s="19" t="s">
        <v>82</v>
      </c>
      <c r="M13" s="20" t="s">
        <v>75</v>
      </c>
      <c r="N13" s="20" t="s">
        <v>76</v>
      </c>
      <c r="O13" s="21" t="s">
        <v>77</v>
      </c>
      <c r="P13" s="22" t="s">
        <v>78</v>
      </c>
    </row>
    <row r="14" spans="1:16" ht="12.75" customHeight="1" thickBot="1" x14ac:dyDescent="0.25">
      <c r="A14" s="3" t="str">
        <f t="shared" si="0"/>
        <v>BAVM 209 </v>
      </c>
      <c r="B14" s="2" t="str">
        <f t="shared" si="1"/>
        <v>I</v>
      </c>
      <c r="C14" s="3">
        <f t="shared" si="2"/>
        <v>54505.447899999999</v>
      </c>
      <c r="D14" s="4" t="str">
        <f t="shared" si="3"/>
        <v>vis</v>
      </c>
      <c r="E14" s="18">
        <f>VLOOKUP(C14,Active!C$21:E$970,3,FALSE)</f>
        <v>4894.9744065836321</v>
      </c>
      <c r="F14" s="2" t="s">
        <v>70</v>
      </c>
      <c r="G14" s="4" t="str">
        <f t="shared" si="4"/>
        <v>54505.4479</v>
      </c>
      <c r="H14" s="3">
        <f t="shared" si="5"/>
        <v>4895</v>
      </c>
      <c r="I14" s="19" t="s">
        <v>83</v>
      </c>
      <c r="J14" s="20" t="s">
        <v>84</v>
      </c>
      <c r="K14" s="19" t="s">
        <v>85</v>
      </c>
      <c r="L14" s="19" t="s">
        <v>86</v>
      </c>
      <c r="M14" s="20" t="s">
        <v>75</v>
      </c>
      <c r="N14" s="20" t="s">
        <v>76</v>
      </c>
      <c r="O14" s="21" t="s">
        <v>77</v>
      </c>
      <c r="P14" s="22" t="s">
        <v>87</v>
      </c>
    </row>
    <row r="15" spans="1:16" ht="12.75" customHeight="1" thickBot="1" x14ac:dyDescent="0.25">
      <c r="A15" s="3" t="str">
        <f t="shared" si="0"/>
        <v>IBVS 5894 </v>
      </c>
      <c r="B15" s="2" t="str">
        <f t="shared" si="1"/>
        <v>II</v>
      </c>
      <c r="C15" s="3">
        <f t="shared" si="2"/>
        <v>54860.856099999997</v>
      </c>
      <c r="D15" s="4" t="str">
        <f t="shared" si="3"/>
        <v>vis</v>
      </c>
      <c r="E15" s="18">
        <f>VLOOKUP(C15,Active!C$21:E$970,3,FALSE)</f>
        <v>5708.4708108247896</v>
      </c>
      <c r="F15" s="2" t="s">
        <v>70</v>
      </c>
      <c r="G15" s="4" t="str">
        <f t="shared" si="4"/>
        <v>54860.8561</v>
      </c>
      <c r="H15" s="3">
        <f t="shared" si="5"/>
        <v>5708.5</v>
      </c>
      <c r="I15" s="19" t="s">
        <v>88</v>
      </c>
      <c r="J15" s="20" t="s">
        <v>89</v>
      </c>
      <c r="K15" s="19" t="s">
        <v>90</v>
      </c>
      <c r="L15" s="19" t="s">
        <v>91</v>
      </c>
      <c r="M15" s="20" t="s">
        <v>75</v>
      </c>
      <c r="N15" s="20" t="s">
        <v>70</v>
      </c>
      <c r="O15" s="21" t="s">
        <v>92</v>
      </c>
      <c r="P15" s="22" t="s">
        <v>93</v>
      </c>
    </row>
    <row r="16" spans="1:16" ht="12.75" customHeight="1" thickBot="1" x14ac:dyDescent="0.25">
      <c r="A16" s="3" t="str">
        <f t="shared" si="0"/>
        <v>BAVM 209 </v>
      </c>
      <c r="B16" s="2" t="str">
        <f t="shared" si="1"/>
        <v>II</v>
      </c>
      <c r="C16" s="3">
        <f t="shared" si="2"/>
        <v>54912.408300000003</v>
      </c>
      <c r="D16" s="4" t="str">
        <f t="shared" si="3"/>
        <v>vis</v>
      </c>
      <c r="E16" s="18">
        <f>VLOOKUP(C16,Active!C$21:E$970,3,FALSE)</f>
        <v>5826.4690149481776</v>
      </c>
      <c r="F16" s="2" t="s">
        <v>70</v>
      </c>
      <c r="G16" s="4" t="str">
        <f t="shared" si="4"/>
        <v>54912.4083</v>
      </c>
      <c r="H16" s="3">
        <f t="shared" si="5"/>
        <v>5826.5</v>
      </c>
      <c r="I16" s="19" t="s">
        <v>94</v>
      </c>
      <c r="J16" s="20" t="s">
        <v>95</v>
      </c>
      <c r="K16" s="19" t="s">
        <v>96</v>
      </c>
      <c r="L16" s="19" t="s">
        <v>97</v>
      </c>
      <c r="M16" s="20" t="s">
        <v>75</v>
      </c>
      <c r="N16" s="20" t="s">
        <v>76</v>
      </c>
      <c r="O16" s="21" t="s">
        <v>98</v>
      </c>
      <c r="P16" s="22" t="s">
        <v>87</v>
      </c>
    </row>
    <row r="17" spans="1:16" ht="12.75" customHeight="1" thickBot="1" x14ac:dyDescent="0.25">
      <c r="A17" s="3" t="str">
        <f t="shared" si="0"/>
        <v>BAVM 209 </v>
      </c>
      <c r="B17" s="2" t="str">
        <f t="shared" si="1"/>
        <v>II</v>
      </c>
      <c r="C17" s="3">
        <f t="shared" si="2"/>
        <v>54942.551899999999</v>
      </c>
      <c r="D17" s="4" t="str">
        <f t="shared" si="3"/>
        <v>vis</v>
      </c>
      <c r="E17" s="18">
        <f>VLOOKUP(C17,Active!C$21:E$970,3,FALSE)</f>
        <v>5895.4649194064323</v>
      </c>
      <c r="F17" s="2" t="s">
        <v>70</v>
      </c>
      <c r="G17" s="4" t="str">
        <f t="shared" si="4"/>
        <v>54942.5519</v>
      </c>
      <c r="H17" s="3">
        <f t="shared" si="5"/>
        <v>5895.5</v>
      </c>
      <c r="I17" s="19" t="s">
        <v>99</v>
      </c>
      <c r="J17" s="20" t="s">
        <v>100</v>
      </c>
      <c r="K17" s="19" t="s">
        <v>101</v>
      </c>
      <c r="L17" s="19" t="s">
        <v>102</v>
      </c>
      <c r="M17" s="20" t="s">
        <v>75</v>
      </c>
      <c r="N17" s="20" t="s">
        <v>76</v>
      </c>
      <c r="O17" s="21" t="s">
        <v>98</v>
      </c>
      <c r="P17" s="22" t="s">
        <v>87</v>
      </c>
    </row>
    <row r="18" spans="1:16" ht="12.75" customHeight="1" thickBot="1" x14ac:dyDescent="0.25">
      <c r="A18" s="3" t="str">
        <f t="shared" si="0"/>
        <v>IBVS 5965 </v>
      </c>
      <c r="B18" s="2" t="str">
        <f t="shared" si="1"/>
        <v>I</v>
      </c>
      <c r="C18" s="3">
        <f t="shared" si="2"/>
        <v>55259.512000000002</v>
      </c>
      <c r="D18" s="4" t="str">
        <f t="shared" si="3"/>
        <v>vis</v>
      </c>
      <c r="E18" s="18">
        <f>VLOOKUP(C18,Active!C$21:E$970,3,FALSE)</f>
        <v>6620.9571889655545</v>
      </c>
      <c r="F18" s="2" t="s">
        <v>70</v>
      </c>
      <c r="G18" s="4" t="str">
        <f t="shared" si="4"/>
        <v>55259.5120</v>
      </c>
      <c r="H18" s="3">
        <f t="shared" si="5"/>
        <v>6621</v>
      </c>
      <c r="I18" s="19" t="s">
        <v>103</v>
      </c>
      <c r="J18" s="20" t="s">
        <v>104</v>
      </c>
      <c r="K18" s="19" t="s">
        <v>105</v>
      </c>
      <c r="L18" s="19" t="s">
        <v>106</v>
      </c>
      <c r="M18" s="20" t="s">
        <v>75</v>
      </c>
      <c r="N18" s="20" t="s">
        <v>107</v>
      </c>
      <c r="O18" s="21" t="s">
        <v>108</v>
      </c>
      <c r="P18" s="22" t="s">
        <v>109</v>
      </c>
    </row>
    <row r="19" spans="1:16" ht="12.75" customHeight="1" thickBot="1" x14ac:dyDescent="0.25">
      <c r="A19" s="3" t="str">
        <f t="shared" si="0"/>
        <v>IBVS 5945 </v>
      </c>
      <c r="B19" s="2" t="str">
        <f t="shared" si="1"/>
        <v>II</v>
      </c>
      <c r="C19" s="3">
        <f t="shared" si="2"/>
        <v>55268.903599999998</v>
      </c>
      <c r="D19" s="4" t="str">
        <f t="shared" si="3"/>
        <v>vis</v>
      </c>
      <c r="E19" s="18">
        <f>VLOOKUP(C19,Active!C$21:E$970,3,FALSE)</f>
        <v>6642.4536902563732</v>
      </c>
      <c r="F19" s="2" t="s">
        <v>70</v>
      </c>
      <c r="G19" s="4" t="str">
        <f t="shared" si="4"/>
        <v>55268.9036</v>
      </c>
      <c r="H19" s="3">
        <f t="shared" si="5"/>
        <v>6642.5</v>
      </c>
      <c r="I19" s="19" t="s">
        <v>110</v>
      </c>
      <c r="J19" s="20" t="s">
        <v>111</v>
      </c>
      <c r="K19" s="19" t="s">
        <v>112</v>
      </c>
      <c r="L19" s="19" t="s">
        <v>113</v>
      </c>
      <c r="M19" s="20" t="s">
        <v>75</v>
      </c>
      <c r="N19" s="20" t="s">
        <v>70</v>
      </c>
      <c r="O19" s="21" t="s">
        <v>92</v>
      </c>
      <c r="P19" s="22" t="s">
        <v>114</v>
      </c>
    </row>
    <row r="20" spans="1:16" ht="12.75" customHeight="1" thickBot="1" x14ac:dyDescent="0.25">
      <c r="A20" s="3" t="str">
        <f t="shared" si="0"/>
        <v>IBVS 5992 </v>
      </c>
      <c r="B20" s="2" t="str">
        <f t="shared" si="1"/>
        <v>II</v>
      </c>
      <c r="C20" s="3">
        <f t="shared" si="2"/>
        <v>55583.901899999997</v>
      </c>
      <c r="D20" s="4" t="str">
        <f t="shared" si="3"/>
        <v>vis</v>
      </c>
      <c r="E20" s="18">
        <f>VLOOKUP(C20,Active!C$21:E$970,3,FALSE)</f>
        <v>7363.4555815804288</v>
      </c>
      <c r="F20" s="2" t="s">
        <v>70</v>
      </c>
      <c r="G20" s="4" t="str">
        <f t="shared" si="4"/>
        <v>55583.9019</v>
      </c>
      <c r="H20" s="3">
        <f t="shared" si="5"/>
        <v>7363.5</v>
      </c>
      <c r="I20" s="19" t="s">
        <v>122</v>
      </c>
      <c r="J20" s="20" t="s">
        <v>123</v>
      </c>
      <c r="K20" s="19" t="s">
        <v>124</v>
      </c>
      <c r="L20" s="19" t="s">
        <v>125</v>
      </c>
      <c r="M20" s="20" t="s">
        <v>75</v>
      </c>
      <c r="N20" s="20" t="s">
        <v>70</v>
      </c>
      <c r="O20" s="21" t="s">
        <v>92</v>
      </c>
      <c r="P20" s="22" t="s">
        <v>126</v>
      </c>
    </row>
    <row r="21" spans="1:16" ht="12.75" customHeight="1" thickBot="1" x14ac:dyDescent="0.25">
      <c r="A21" s="3" t="str">
        <f t="shared" si="0"/>
        <v>IBVS 5992 </v>
      </c>
      <c r="B21" s="2" t="str">
        <f t="shared" si="1"/>
        <v>II</v>
      </c>
      <c r="C21" s="3">
        <f t="shared" si="2"/>
        <v>55654.6774</v>
      </c>
      <c r="D21" s="4" t="str">
        <f t="shared" si="3"/>
        <v>vis</v>
      </c>
      <c r="E21" s="18">
        <f>VLOOKUP(C21,Active!C$21:E$970,3,FALSE)</f>
        <v>7525.4541363644012</v>
      </c>
      <c r="F21" s="2" t="s">
        <v>70</v>
      </c>
      <c r="G21" s="4" t="str">
        <f t="shared" si="4"/>
        <v>55654.6774</v>
      </c>
      <c r="H21" s="3">
        <f t="shared" si="5"/>
        <v>7525.5</v>
      </c>
      <c r="I21" s="19" t="s">
        <v>136</v>
      </c>
      <c r="J21" s="20" t="s">
        <v>137</v>
      </c>
      <c r="K21" s="19" t="s">
        <v>138</v>
      </c>
      <c r="L21" s="19" t="s">
        <v>139</v>
      </c>
      <c r="M21" s="20" t="s">
        <v>75</v>
      </c>
      <c r="N21" s="20" t="s">
        <v>70</v>
      </c>
      <c r="O21" s="21" t="s">
        <v>92</v>
      </c>
      <c r="P21" s="22" t="s">
        <v>126</v>
      </c>
    </row>
    <row r="22" spans="1:16" ht="12.75" customHeight="1" thickBot="1" x14ac:dyDescent="0.25">
      <c r="A22" s="3" t="str">
        <f t="shared" si="0"/>
        <v>IBVS 6029 </v>
      </c>
      <c r="B22" s="2" t="str">
        <f t="shared" si="1"/>
        <v>I</v>
      </c>
      <c r="C22" s="3">
        <f t="shared" si="2"/>
        <v>55955.9084</v>
      </c>
      <c r="D22" s="4" t="str">
        <f t="shared" si="3"/>
        <v>vis</v>
      </c>
      <c r="E22" s="18">
        <f>VLOOKUP(C22,Active!C$21:E$970,3,FALSE)</f>
        <v>8214.9439549616345</v>
      </c>
      <c r="F22" s="2" t="s">
        <v>70</v>
      </c>
      <c r="G22" s="4" t="str">
        <f t="shared" si="4"/>
        <v>55955.9084</v>
      </c>
      <c r="H22" s="3">
        <f t="shared" si="5"/>
        <v>8215</v>
      </c>
      <c r="I22" s="19" t="s">
        <v>154</v>
      </c>
      <c r="J22" s="20" t="s">
        <v>155</v>
      </c>
      <c r="K22" s="19" t="s">
        <v>156</v>
      </c>
      <c r="L22" s="19" t="s">
        <v>157</v>
      </c>
      <c r="M22" s="20" t="s">
        <v>75</v>
      </c>
      <c r="N22" s="20" t="s">
        <v>70</v>
      </c>
      <c r="O22" s="21" t="s">
        <v>92</v>
      </c>
      <c r="P22" s="22" t="s">
        <v>158</v>
      </c>
    </row>
    <row r="23" spans="1:16" ht="12.75" customHeight="1" thickBot="1" x14ac:dyDescent="0.25">
      <c r="A23" s="3" t="str">
        <f t="shared" si="0"/>
        <v>BAVM 231 </v>
      </c>
      <c r="B23" s="2" t="str">
        <f t="shared" si="1"/>
        <v>I</v>
      </c>
      <c r="C23" s="3">
        <f t="shared" si="2"/>
        <v>55959.405599999998</v>
      </c>
      <c r="D23" s="4" t="str">
        <f t="shared" si="3"/>
        <v>vis</v>
      </c>
      <c r="E23" s="18">
        <f>VLOOKUP(C23,Active!C$21:E$970,3,FALSE)</f>
        <v>8222.9487213820794</v>
      </c>
      <c r="F23" s="2" t="s">
        <v>70</v>
      </c>
      <c r="G23" s="4" t="str">
        <f t="shared" si="4"/>
        <v>55959.4056</v>
      </c>
      <c r="H23" s="3">
        <f t="shared" si="5"/>
        <v>8223</v>
      </c>
      <c r="I23" s="19" t="s">
        <v>159</v>
      </c>
      <c r="J23" s="20" t="s">
        <v>160</v>
      </c>
      <c r="K23" s="19" t="s">
        <v>161</v>
      </c>
      <c r="L23" s="19" t="s">
        <v>162</v>
      </c>
      <c r="M23" s="20" t="s">
        <v>75</v>
      </c>
      <c r="N23" s="20" t="s">
        <v>76</v>
      </c>
      <c r="O23" s="21" t="s">
        <v>163</v>
      </c>
      <c r="P23" s="22" t="s">
        <v>164</v>
      </c>
    </row>
    <row r="24" spans="1:16" ht="12.75" customHeight="1" thickBot="1" x14ac:dyDescent="0.25">
      <c r="A24" s="3" t="str">
        <f t="shared" si="0"/>
        <v>BAVM 228 </v>
      </c>
      <c r="B24" s="2" t="str">
        <f t="shared" si="1"/>
        <v>II</v>
      </c>
      <c r="C24" s="3">
        <f t="shared" si="2"/>
        <v>55996.3266</v>
      </c>
      <c r="D24" s="4" t="str">
        <f t="shared" si="3"/>
        <v>vis</v>
      </c>
      <c r="E24" s="18">
        <f>VLOOKUP(C24,Active!C$21:E$970,3,FALSE)</f>
        <v>8307.4574658088804</v>
      </c>
      <c r="F24" s="2" t="s">
        <v>70</v>
      </c>
      <c r="G24" s="4" t="str">
        <f t="shared" si="4"/>
        <v>55996.3266</v>
      </c>
      <c r="H24" s="3">
        <f t="shared" si="5"/>
        <v>8307.5</v>
      </c>
      <c r="I24" s="19" t="s">
        <v>165</v>
      </c>
      <c r="J24" s="20" t="s">
        <v>166</v>
      </c>
      <c r="K24" s="19" t="s">
        <v>167</v>
      </c>
      <c r="L24" s="19" t="s">
        <v>168</v>
      </c>
      <c r="M24" s="20" t="s">
        <v>75</v>
      </c>
      <c r="N24" s="20" t="s">
        <v>76</v>
      </c>
      <c r="O24" s="21" t="s">
        <v>98</v>
      </c>
      <c r="P24" s="22" t="s">
        <v>169</v>
      </c>
    </row>
    <row r="25" spans="1:16" ht="12.75" customHeight="1" thickBot="1" x14ac:dyDescent="0.25">
      <c r="A25" s="3" t="str">
        <f t="shared" si="0"/>
        <v>BAVM 228 </v>
      </c>
      <c r="B25" s="2" t="str">
        <f t="shared" si="1"/>
        <v>I</v>
      </c>
      <c r="C25" s="3">
        <f t="shared" si="2"/>
        <v>55996.5409</v>
      </c>
      <c r="D25" s="4" t="str">
        <f t="shared" si="3"/>
        <v>vis</v>
      </c>
      <c r="E25" s="18">
        <f>VLOOKUP(C25,Active!C$21:E$970,3,FALSE)</f>
        <v>8307.9479786316824</v>
      </c>
      <c r="F25" s="2" t="s">
        <v>70</v>
      </c>
      <c r="G25" s="4" t="str">
        <f t="shared" si="4"/>
        <v>55996.5409</v>
      </c>
      <c r="H25" s="3">
        <f t="shared" si="5"/>
        <v>8308</v>
      </c>
      <c r="I25" s="19" t="s">
        <v>170</v>
      </c>
      <c r="J25" s="20" t="s">
        <v>171</v>
      </c>
      <c r="K25" s="19" t="s">
        <v>172</v>
      </c>
      <c r="L25" s="19" t="s">
        <v>173</v>
      </c>
      <c r="M25" s="20" t="s">
        <v>75</v>
      </c>
      <c r="N25" s="20" t="s">
        <v>76</v>
      </c>
      <c r="O25" s="21" t="s">
        <v>98</v>
      </c>
      <c r="P25" s="22" t="s">
        <v>169</v>
      </c>
    </row>
    <row r="26" spans="1:16" ht="12.75" customHeight="1" thickBot="1" x14ac:dyDescent="0.25">
      <c r="A26" s="3" t="str">
        <f t="shared" si="0"/>
        <v>BAVM 231 </v>
      </c>
      <c r="B26" s="2" t="str">
        <f t="shared" si="1"/>
        <v>II</v>
      </c>
      <c r="C26" s="3">
        <f t="shared" si="2"/>
        <v>56006.372100000001</v>
      </c>
      <c r="D26" s="4" t="str">
        <f t="shared" si="3"/>
        <v>vis</v>
      </c>
      <c r="E26" s="18">
        <f>VLOOKUP(C26,Active!C$21:E$970,3,FALSE)</f>
        <v>8330.4506835478205</v>
      </c>
      <c r="F26" s="2" t="s">
        <v>70</v>
      </c>
      <c r="G26" s="4" t="str">
        <f t="shared" si="4"/>
        <v>56006.3721</v>
      </c>
      <c r="H26" s="3">
        <f t="shared" si="5"/>
        <v>8330.5</v>
      </c>
      <c r="I26" s="19" t="s">
        <v>174</v>
      </c>
      <c r="J26" s="20" t="s">
        <v>175</v>
      </c>
      <c r="K26" s="19" t="s">
        <v>176</v>
      </c>
      <c r="L26" s="19" t="s">
        <v>177</v>
      </c>
      <c r="M26" s="20" t="s">
        <v>75</v>
      </c>
      <c r="N26" s="20" t="s">
        <v>76</v>
      </c>
      <c r="O26" s="21" t="s">
        <v>163</v>
      </c>
      <c r="P26" s="22" t="s">
        <v>164</v>
      </c>
    </row>
    <row r="27" spans="1:16" ht="12.75" customHeight="1" thickBot="1" x14ac:dyDescent="0.25">
      <c r="A27" s="3" t="str">
        <f t="shared" si="0"/>
        <v>IBVS 6029 </v>
      </c>
      <c r="B27" s="2" t="str">
        <f t="shared" si="1"/>
        <v>I</v>
      </c>
      <c r="C27" s="3">
        <f t="shared" si="2"/>
        <v>56033.677799999998</v>
      </c>
      <c r="D27" s="4" t="str">
        <f t="shared" si="3"/>
        <v>vis</v>
      </c>
      <c r="E27" s="18">
        <f>VLOOKUP(C27,Active!C$21:E$970,3,FALSE)</f>
        <v>8392.950898132869</v>
      </c>
      <c r="F27" s="2" t="s">
        <v>70</v>
      </c>
      <c r="G27" s="4" t="str">
        <f t="shared" si="4"/>
        <v>56033.6778</v>
      </c>
      <c r="H27" s="3">
        <f t="shared" si="5"/>
        <v>8393</v>
      </c>
      <c r="I27" s="19" t="s">
        <v>184</v>
      </c>
      <c r="J27" s="20" t="s">
        <v>185</v>
      </c>
      <c r="K27" s="19" t="s">
        <v>186</v>
      </c>
      <c r="L27" s="19" t="s">
        <v>177</v>
      </c>
      <c r="M27" s="20" t="s">
        <v>75</v>
      </c>
      <c r="N27" s="20" t="s">
        <v>70</v>
      </c>
      <c r="O27" s="21" t="s">
        <v>92</v>
      </c>
      <c r="P27" s="22" t="s">
        <v>158</v>
      </c>
    </row>
    <row r="28" spans="1:16" ht="12.75" customHeight="1" thickBot="1" x14ac:dyDescent="0.25">
      <c r="A28" s="3" t="str">
        <f t="shared" si="0"/>
        <v>IBVS 6050 </v>
      </c>
      <c r="B28" s="2" t="str">
        <f t="shared" si="1"/>
        <v>I</v>
      </c>
      <c r="C28" s="3">
        <f t="shared" si="2"/>
        <v>56280.957300000002</v>
      </c>
      <c r="D28" s="4" t="str">
        <f t="shared" si="3"/>
        <v>vis</v>
      </c>
      <c r="E28" s="18">
        <f>VLOOKUP(C28,Active!C$21:E$970,3,FALSE)</f>
        <v>8958.9507374515888</v>
      </c>
      <c r="F28" s="2" t="s">
        <v>70</v>
      </c>
      <c r="G28" s="4" t="str">
        <f t="shared" si="4"/>
        <v>56280.9573</v>
      </c>
      <c r="H28" s="3">
        <f t="shared" si="5"/>
        <v>8959</v>
      </c>
      <c r="I28" s="19" t="s">
        <v>187</v>
      </c>
      <c r="J28" s="20" t="s">
        <v>188</v>
      </c>
      <c r="K28" s="19" t="s">
        <v>189</v>
      </c>
      <c r="L28" s="19" t="s">
        <v>177</v>
      </c>
      <c r="M28" s="20" t="s">
        <v>75</v>
      </c>
      <c r="N28" s="20" t="s">
        <v>62</v>
      </c>
      <c r="O28" s="21" t="s">
        <v>120</v>
      </c>
      <c r="P28" s="22" t="s">
        <v>190</v>
      </c>
    </row>
    <row r="29" spans="1:16" ht="12.75" customHeight="1" thickBot="1" x14ac:dyDescent="0.25">
      <c r="A29" s="3" t="str">
        <f t="shared" si="0"/>
        <v>IBVS 6063 </v>
      </c>
      <c r="B29" s="2" t="str">
        <f t="shared" si="1"/>
        <v>I</v>
      </c>
      <c r="C29" s="3">
        <f t="shared" si="2"/>
        <v>56312.8488</v>
      </c>
      <c r="D29" s="4" t="str">
        <f t="shared" si="3"/>
        <v>vis</v>
      </c>
      <c r="E29" s="18">
        <f>VLOOKUP(C29,Active!C$21:E$970,3,FALSE)</f>
        <v>9031.9474228850013</v>
      </c>
      <c r="F29" s="2" t="s">
        <v>70</v>
      </c>
      <c r="G29" s="4" t="str">
        <f t="shared" si="4"/>
        <v>56312.8488</v>
      </c>
      <c r="H29" s="3">
        <f t="shared" si="5"/>
        <v>9032</v>
      </c>
      <c r="I29" s="19" t="s">
        <v>196</v>
      </c>
      <c r="J29" s="20" t="s">
        <v>197</v>
      </c>
      <c r="K29" s="19" t="s">
        <v>198</v>
      </c>
      <c r="L29" s="19" t="s">
        <v>199</v>
      </c>
      <c r="M29" s="20" t="s">
        <v>75</v>
      </c>
      <c r="N29" s="20" t="s">
        <v>70</v>
      </c>
      <c r="O29" s="21" t="s">
        <v>92</v>
      </c>
      <c r="P29" s="22" t="s">
        <v>200</v>
      </c>
    </row>
    <row r="30" spans="1:16" ht="12.75" customHeight="1" thickBot="1" x14ac:dyDescent="0.25">
      <c r="A30" s="3" t="str">
        <f t="shared" si="0"/>
        <v>BAVM 234 </v>
      </c>
      <c r="B30" s="2" t="str">
        <f t="shared" si="1"/>
        <v>I</v>
      </c>
      <c r="C30" s="3">
        <f t="shared" si="2"/>
        <v>56356.537300000004</v>
      </c>
      <c r="D30" s="4" t="str">
        <f t="shared" si="3"/>
        <v>vis</v>
      </c>
      <c r="E30" s="18">
        <f>VLOOKUP(C30,Active!C$21:E$970,3,FALSE)</f>
        <v>9131.9463470986047</v>
      </c>
      <c r="F30" s="2" t="s">
        <v>70</v>
      </c>
      <c r="G30" s="4" t="str">
        <f t="shared" si="4"/>
        <v>56356.5373</v>
      </c>
      <c r="H30" s="3">
        <f t="shared" si="5"/>
        <v>9132</v>
      </c>
      <c r="I30" s="19" t="s">
        <v>211</v>
      </c>
      <c r="J30" s="20" t="s">
        <v>212</v>
      </c>
      <c r="K30" s="19" t="s">
        <v>213</v>
      </c>
      <c r="L30" s="19" t="s">
        <v>210</v>
      </c>
      <c r="M30" s="20" t="s">
        <v>75</v>
      </c>
      <c r="N30" s="20" t="s">
        <v>70</v>
      </c>
      <c r="O30" s="21" t="s">
        <v>163</v>
      </c>
      <c r="P30" s="22" t="s">
        <v>214</v>
      </c>
    </row>
    <row r="31" spans="1:16" ht="12.75" customHeight="1" thickBot="1" x14ac:dyDescent="0.25">
      <c r="A31" s="3" t="str">
        <f t="shared" si="0"/>
        <v>BAVM 238 </v>
      </c>
      <c r="B31" s="2" t="str">
        <f t="shared" si="1"/>
        <v>I</v>
      </c>
      <c r="C31" s="3">
        <f t="shared" si="2"/>
        <v>56744.4928</v>
      </c>
      <c r="D31" s="4" t="str">
        <f t="shared" si="3"/>
        <v>vis</v>
      </c>
      <c r="E31" s="18">
        <f>VLOOKUP(C31,Active!C$21:E$970,3,FALSE)</f>
        <v>10019.940502145053</v>
      </c>
      <c r="F31" s="2" t="s">
        <v>70</v>
      </c>
      <c r="G31" s="4" t="str">
        <f t="shared" si="4"/>
        <v>56744.4928</v>
      </c>
      <c r="H31" s="3">
        <f t="shared" si="5"/>
        <v>10020</v>
      </c>
      <c r="I31" s="19" t="s">
        <v>219</v>
      </c>
      <c r="J31" s="20" t="s">
        <v>220</v>
      </c>
      <c r="K31" s="19" t="s">
        <v>221</v>
      </c>
      <c r="L31" s="19" t="s">
        <v>222</v>
      </c>
      <c r="M31" s="20" t="s">
        <v>75</v>
      </c>
      <c r="N31" s="20" t="s">
        <v>70</v>
      </c>
      <c r="O31" s="21" t="s">
        <v>98</v>
      </c>
      <c r="P31" s="22" t="s">
        <v>223</v>
      </c>
    </row>
    <row r="32" spans="1:16" ht="12.75" customHeight="1" thickBot="1" x14ac:dyDescent="0.25">
      <c r="A32" s="3" t="str">
        <f t="shared" si="0"/>
        <v>IBVS 5966 </v>
      </c>
      <c r="B32" s="2" t="str">
        <f t="shared" si="1"/>
        <v>I</v>
      </c>
      <c r="C32" s="3">
        <f t="shared" si="2"/>
        <v>55522.957999999999</v>
      </c>
      <c r="D32" s="4" t="str">
        <f t="shared" si="3"/>
        <v>vis</v>
      </c>
      <c r="E32" s="18" t="e">
        <f>VLOOKUP(C32,Active!C$21:E$970,3,FALSE)</f>
        <v>#N/A</v>
      </c>
      <c r="F32" s="2" t="s">
        <v>70</v>
      </c>
      <c r="G32" s="4" t="str">
        <f t="shared" si="4"/>
        <v>55522.958</v>
      </c>
      <c r="H32" s="3">
        <f t="shared" si="5"/>
        <v>7224</v>
      </c>
      <c r="I32" s="19" t="s">
        <v>115</v>
      </c>
      <c r="J32" s="20" t="s">
        <v>116</v>
      </c>
      <c r="K32" s="19" t="s">
        <v>117</v>
      </c>
      <c r="L32" s="19" t="s">
        <v>118</v>
      </c>
      <c r="M32" s="20" t="s">
        <v>75</v>
      </c>
      <c r="N32" s="20" t="s">
        <v>119</v>
      </c>
      <c r="O32" s="21" t="s">
        <v>120</v>
      </c>
      <c r="P32" s="22" t="s">
        <v>121</v>
      </c>
    </row>
    <row r="33" spans="1:16" ht="12.75" customHeight="1" thickBot="1" x14ac:dyDescent="0.25">
      <c r="A33" s="3" t="str">
        <f t="shared" si="0"/>
        <v>BAVM 225 </v>
      </c>
      <c r="B33" s="2" t="str">
        <f t="shared" si="1"/>
        <v>I</v>
      </c>
      <c r="C33" s="3">
        <f t="shared" si="2"/>
        <v>55625.623299999999</v>
      </c>
      <c r="D33" s="4" t="str">
        <f t="shared" si="3"/>
        <v>vis</v>
      </c>
      <c r="E33" s="18">
        <f>VLOOKUP(C33,Active!C$21:E$970,3,FALSE)</f>
        <v>7458.9519963505691</v>
      </c>
      <c r="F33" s="2" t="s">
        <v>70</v>
      </c>
      <c r="G33" s="4" t="str">
        <f t="shared" si="4"/>
        <v>55625.6233</v>
      </c>
      <c r="H33" s="3">
        <f t="shared" si="5"/>
        <v>7459</v>
      </c>
      <c r="I33" s="19" t="s">
        <v>127</v>
      </c>
      <c r="J33" s="20" t="s">
        <v>128</v>
      </c>
      <c r="K33" s="19" t="s">
        <v>129</v>
      </c>
      <c r="L33" s="19" t="s">
        <v>130</v>
      </c>
      <c r="M33" s="20" t="s">
        <v>75</v>
      </c>
      <c r="N33" s="20" t="s">
        <v>76</v>
      </c>
      <c r="O33" s="21" t="s">
        <v>77</v>
      </c>
      <c r="P33" s="22" t="s">
        <v>131</v>
      </c>
    </row>
    <row r="34" spans="1:16" ht="12.75" customHeight="1" thickBot="1" x14ac:dyDescent="0.25">
      <c r="A34" s="3" t="str">
        <f t="shared" si="0"/>
        <v>BAVM 225 </v>
      </c>
      <c r="B34" s="2" t="str">
        <f t="shared" si="1"/>
        <v>I</v>
      </c>
      <c r="C34" s="3">
        <f t="shared" si="2"/>
        <v>55641.351600000002</v>
      </c>
      <c r="D34" s="4" t="str">
        <f t="shared" si="3"/>
        <v>vis</v>
      </c>
      <c r="E34" s="18">
        <f>VLOOKUP(C34,Active!C$21:E$970,3,FALSE)</f>
        <v>7494.952616186657</v>
      </c>
      <c r="F34" s="2" t="s">
        <v>70</v>
      </c>
      <c r="G34" s="4" t="str">
        <f t="shared" si="4"/>
        <v>55641.3516</v>
      </c>
      <c r="H34" s="3">
        <f t="shared" si="5"/>
        <v>7495</v>
      </c>
      <c r="I34" s="19" t="s">
        <v>132</v>
      </c>
      <c r="J34" s="20" t="s">
        <v>133</v>
      </c>
      <c r="K34" s="19" t="s">
        <v>134</v>
      </c>
      <c r="L34" s="19" t="s">
        <v>135</v>
      </c>
      <c r="M34" s="20" t="s">
        <v>75</v>
      </c>
      <c r="N34" s="20" t="s">
        <v>76</v>
      </c>
      <c r="O34" s="21" t="s">
        <v>77</v>
      </c>
      <c r="P34" s="22" t="s">
        <v>131</v>
      </c>
    </row>
    <row r="35" spans="1:16" ht="12.75" customHeight="1" thickBot="1" x14ac:dyDescent="0.25">
      <c r="A35" s="3" t="str">
        <f t="shared" si="0"/>
        <v>VSB 53 </v>
      </c>
      <c r="B35" s="2" t="str">
        <f t="shared" si="1"/>
        <v>II</v>
      </c>
      <c r="C35" s="3">
        <f t="shared" si="2"/>
        <v>55688.33</v>
      </c>
      <c r="D35" s="4" t="str">
        <f t="shared" si="3"/>
        <v>vis</v>
      </c>
      <c r="E35" s="18">
        <f>VLOOKUP(C35,Active!C$21:E$970,3,FALSE)</f>
        <v>7602.4818163486198</v>
      </c>
      <c r="F35" s="2" t="s">
        <v>70</v>
      </c>
      <c r="G35" s="4" t="str">
        <f t="shared" si="4"/>
        <v>55688.330</v>
      </c>
      <c r="H35" s="3">
        <f t="shared" si="5"/>
        <v>7602.5</v>
      </c>
      <c r="I35" s="19" t="s">
        <v>140</v>
      </c>
      <c r="J35" s="20" t="s">
        <v>141</v>
      </c>
      <c r="K35" s="19" t="s">
        <v>142</v>
      </c>
      <c r="L35" s="19" t="s">
        <v>143</v>
      </c>
      <c r="M35" s="20" t="s">
        <v>75</v>
      </c>
      <c r="N35" s="20" t="s">
        <v>70</v>
      </c>
      <c r="O35" s="21" t="s">
        <v>144</v>
      </c>
      <c r="P35" s="22" t="s">
        <v>145</v>
      </c>
    </row>
    <row r="36" spans="1:16" ht="12.75" customHeight="1" thickBot="1" x14ac:dyDescent="0.25">
      <c r="A36" s="3" t="str">
        <f t="shared" si="0"/>
        <v>VSB 53 </v>
      </c>
      <c r="B36" s="2" t="str">
        <f t="shared" si="1"/>
        <v>I</v>
      </c>
      <c r="C36" s="3">
        <f t="shared" si="2"/>
        <v>55689.406000000003</v>
      </c>
      <c r="D36" s="4" t="str">
        <f t="shared" si="3"/>
        <v>vis</v>
      </c>
      <c r="E36" s="18">
        <f>VLOOKUP(C36,Active!C$21:E$970,3,FALSE)</f>
        <v>7604.9446805452371</v>
      </c>
      <c r="F36" s="2" t="s">
        <v>70</v>
      </c>
      <c r="G36" s="4" t="str">
        <f t="shared" si="4"/>
        <v>55689.406</v>
      </c>
      <c r="H36" s="3">
        <f t="shared" si="5"/>
        <v>7605</v>
      </c>
      <c r="I36" s="19" t="s">
        <v>146</v>
      </c>
      <c r="J36" s="20" t="s">
        <v>147</v>
      </c>
      <c r="K36" s="19" t="s">
        <v>148</v>
      </c>
      <c r="L36" s="19" t="s">
        <v>149</v>
      </c>
      <c r="M36" s="20" t="s">
        <v>75</v>
      </c>
      <c r="N36" s="20" t="s">
        <v>70</v>
      </c>
      <c r="O36" s="21" t="s">
        <v>144</v>
      </c>
      <c r="P36" s="22" t="s">
        <v>145</v>
      </c>
    </row>
    <row r="37" spans="1:16" ht="12.75" customHeight="1" thickBot="1" x14ac:dyDescent="0.25">
      <c r="A37" s="3" t="str">
        <f t="shared" si="0"/>
        <v>VSB 53 </v>
      </c>
      <c r="B37" s="2" t="str">
        <f t="shared" si="1"/>
        <v>II</v>
      </c>
      <c r="C37" s="3">
        <f t="shared" si="2"/>
        <v>55691.376600000003</v>
      </c>
      <c r="D37" s="4" t="str">
        <f t="shared" si="3"/>
        <v>vis</v>
      </c>
      <c r="E37" s="18">
        <f>VLOOKUP(C37,Active!C$21:E$970,3,FALSE)</f>
        <v>7609.4552011640581</v>
      </c>
      <c r="F37" s="2" t="s">
        <v>70</v>
      </c>
      <c r="G37" s="4" t="str">
        <f t="shared" si="4"/>
        <v>55691.3766</v>
      </c>
      <c r="H37" s="3">
        <f t="shared" si="5"/>
        <v>7609.5</v>
      </c>
      <c r="I37" s="19" t="s">
        <v>150</v>
      </c>
      <c r="J37" s="20" t="s">
        <v>151</v>
      </c>
      <c r="K37" s="19" t="s">
        <v>152</v>
      </c>
      <c r="L37" s="19" t="s">
        <v>153</v>
      </c>
      <c r="M37" s="20" t="s">
        <v>75</v>
      </c>
      <c r="N37" s="20" t="s">
        <v>70</v>
      </c>
      <c r="O37" s="21" t="s">
        <v>144</v>
      </c>
      <c r="P37" s="22" t="s">
        <v>145</v>
      </c>
    </row>
    <row r="38" spans="1:16" ht="12.75" customHeight="1" thickBot="1" x14ac:dyDescent="0.25">
      <c r="A38" s="3" t="str">
        <f t="shared" si="0"/>
        <v>VSB 55 </v>
      </c>
      <c r="B38" s="2" t="str">
        <f t="shared" si="1"/>
        <v>II</v>
      </c>
      <c r="C38" s="3">
        <f t="shared" si="2"/>
        <v>56019.0435</v>
      </c>
      <c r="D38" s="4" t="str">
        <f t="shared" si="3"/>
        <v>vis</v>
      </c>
      <c r="E38" s="18">
        <f>VLOOKUP(C38,Active!C$21:E$970,3,FALSE)</f>
        <v>8359.4543428238339</v>
      </c>
      <c r="F38" s="2" t="s">
        <v>70</v>
      </c>
      <c r="G38" s="4" t="str">
        <f t="shared" si="4"/>
        <v>56019.0435</v>
      </c>
      <c r="H38" s="3">
        <f t="shared" si="5"/>
        <v>8359.5</v>
      </c>
      <c r="I38" s="19" t="s">
        <v>178</v>
      </c>
      <c r="J38" s="20" t="s">
        <v>179</v>
      </c>
      <c r="K38" s="19" t="s">
        <v>180</v>
      </c>
      <c r="L38" s="19" t="s">
        <v>181</v>
      </c>
      <c r="M38" s="20" t="s">
        <v>75</v>
      </c>
      <c r="N38" s="20" t="s">
        <v>70</v>
      </c>
      <c r="O38" s="21" t="s">
        <v>182</v>
      </c>
      <c r="P38" s="22" t="s">
        <v>183</v>
      </c>
    </row>
    <row r="39" spans="1:16" ht="12.75" customHeight="1" thickBot="1" x14ac:dyDescent="0.25">
      <c r="A39" s="3" t="str">
        <f t="shared" si="0"/>
        <v>VSB 56 </v>
      </c>
      <c r="B39" s="2" t="str">
        <f t="shared" si="1"/>
        <v>I</v>
      </c>
      <c r="C39" s="3">
        <f t="shared" si="2"/>
        <v>56303.236599999997</v>
      </c>
      <c r="D39" s="4" t="str">
        <f t="shared" si="3"/>
        <v>vis</v>
      </c>
      <c r="E39" s="18">
        <f>VLOOKUP(C39,Active!C$21:E$970,3,FALSE)</f>
        <v>9009.9459886557142</v>
      </c>
      <c r="F39" s="2" t="s">
        <v>70</v>
      </c>
      <c r="G39" s="4" t="str">
        <f t="shared" si="4"/>
        <v>56303.2366</v>
      </c>
      <c r="H39" s="3">
        <f t="shared" si="5"/>
        <v>9010</v>
      </c>
      <c r="I39" s="19" t="s">
        <v>191</v>
      </c>
      <c r="J39" s="20" t="s">
        <v>192</v>
      </c>
      <c r="K39" s="19" t="s">
        <v>193</v>
      </c>
      <c r="L39" s="19" t="s">
        <v>194</v>
      </c>
      <c r="M39" s="20" t="s">
        <v>75</v>
      </c>
      <c r="N39" s="20" t="s">
        <v>70</v>
      </c>
      <c r="O39" s="21" t="s">
        <v>182</v>
      </c>
      <c r="P39" s="22" t="s">
        <v>195</v>
      </c>
    </row>
    <row r="40" spans="1:16" ht="12.75" customHeight="1" thickBot="1" x14ac:dyDescent="0.25">
      <c r="A40" s="3" t="str">
        <f t="shared" si="0"/>
        <v>VSB 56 </v>
      </c>
      <c r="B40" s="2" t="str">
        <f t="shared" si="1"/>
        <v>I</v>
      </c>
      <c r="C40" s="3">
        <f t="shared" si="2"/>
        <v>56332.070200000002</v>
      </c>
      <c r="D40" s="4" t="str">
        <f t="shared" si="3"/>
        <v>vis</v>
      </c>
      <c r="E40" s="18">
        <f>VLOOKUP(C40,Active!C$21:E$970,3,FALSE)</f>
        <v>9075.9434246218298</v>
      </c>
      <c r="F40" s="2" t="s">
        <v>70</v>
      </c>
      <c r="G40" s="4" t="str">
        <f t="shared" si="4"/>
        <v>56332.0702</v>
      </c>
      <c r="H40" s="3">
        <f t="shared" si="5"/>
        <v>9076</v>
      </c>
      <c r="I40" s="19" t="s">
        <v>201</v>
      </c>
      <c r="J40" s="20" t="s">
        <v>202</v>
      </c>
      <c r="K40" s="19" t="s">
        <v>203</v>
      </c>
      <c r="L40" s="19" t="s">
        <v>204</v>
      </c>
      <c r="M40" s="20" t="s">
        <v>75</v>
      </c>
      <c r="N40" s="20" t="s">
        <v>205</v>
      </c>
      <c r="O40" s="21" t="s">
        <v>206</v>
      </c>
      <c r="P40" s="22" t="s">
        <v>195</v>
      </c>
    </row>
    <row r="41" spans="1:16" ht="12.75" customHeight="1" thickBot="1" x14ac:dyDescent="0.25">
      <c r="A41" s="3" t="str">
        <f t="shared" si="0"/>
        <v>VSB 56 </v>
      </c>
      <c r="B41" s="2" t="str">
        <f t="shared" si="1"/>
        <v>II</v>
      </c>
      <c r="C41" s="3">
        <f t="shared" si="2"/>
        <v>56332.29</v>
      </c>
      <c r="D41" s="4" t="str">
        <f t="shared" si="3"/>
        <v>vis</v>
      </c>
      <c r="E41" s="18">
        <f>VLOOKUP(C41,Active!C$21:E$970,3,FALSE)</f>
        <v>9076.4465264344817</v>
      </c>
      <c r="F41" s="2" t="s">
        <v>70</v>
      </c>
      <c r="G41" s="4" t="str">
        <f t="shared" si="4"/>
        <v>56332.2900</v>
      </c>
      <c r="H41" s="3">
        <f t="shared" si="5"/>
        <v>9076.5</v>
      </c>
      <c r="I41" s="19" t="s">
        <v>207</v>
      </c>
      <c r="J41" s="20" t="s">
        <v>208</v>
      </c>
      <c r="K41" s="19" t="s">
        <v>209</v>
      </c>
      <c r="L41" s="19" t="s">
        <v>210</v>
      </c>
      <c r="M41" s="20" t="s">
        <v>75</v>
      </c>
      <c r="N41" s="20" t="s">
        <v>205</v>
      </c>
      <c r="O41" s="21" t="s">
        <v>206</v>
      </c>
      <c r="P41" s="22" t="s">
        <v>195</v>
      </c>
    </row>
    <row r="42" spans="1:16" ht="12.75" customHeight="1" thickBot="1" x14ac:dyDescent="0.25">
      <c r="A42" s="3" t="str">
        <f t="shared" si="0"/>
        <v>VSB 56 </v>
      </c>
      <c r="B42" s="2" t="str">
        <f t="shared" si="1"/>
        <v>II</v>
      </c>
      <c r="C42" s="3">
        <f t="shared" si="2"/>
        <v>56357.193200000002</v>
      </c>
      <c r="D42" s="4" t="str">
        <f t="shared" si="3"/>
        <v>vis</v>
      </c>
      <c r="E42" s="18">
        <f>VLOOKUP(C42,Active!C$21:E$970,3,FALSE)</f>
        <v>9133.4476413612028</v>
      </c>
      <c r="F42" s="2" t="s">
        <v>70</v>
      </c>
      <c r="G42" s="4" t="str">
        <f t="shared" si="4"/>
        <v>56357.1932</v>
      </c>
      <c r="H42" s="3">
        <f t="shared" si="5"/>
        <v>9133.5</v>
      </c>
      <c r="I42" s="19" t="s">
        <v>215</v>
      </c>
      <c r="J42" s="20" t="s">
        <v>216</v>
      </c>
      <c r="K42" s="19" t="s">
        <v>217</v>
      </c>
      <c r="L42" s="19" t="s">
        <v>218</v>
      </c>
      <c r="M42" s="20" t="s">
        <v>75</v>
      </c>
      <c r="N42" s="20" t="s">
        <v>70</v>
      </c>
      <c r="O42" s="21" t="s">
        <v>182</v>
      </c>
      <c r="P42" s="22" t="s">
        <v>195</v>
      </c>
    </row>
    <row r="43" spans="1:16" x14ac:dyDescent="0.2">
      <c r="B43" s="2"/>
      <c r="E43" s="18"/>
      <c r="F43" s="2"/>
    </row>
    <row r="44" spans="1:16" x14ac:dyDescent="0.2">
      <c r="B44" s="2"/>
      <c r="E44" s="18"/>
      <c r="F44" s="2"/>
    </row>
    <row r="45" spans="1:16" x14ac:dyDescent="0.2">
      <c r="B45" s="2"/>
      <c r="E45" s="18"/>
      <c r="F45" s="2"/>
    </row>
    <row r="46" spans="1:16" x14ac:dyDescent="0.2">
      <c r="B46" s="2"/>
      <c r="E46" s="18"/>
      <c r="F46" s="2"/>
    </row>
    <row r="47" spans="1:16" x14ac:dyDescent="0.2">
      <c r="B47" s="2"/>
      <c r="E47" s="18"/>
      <c r="F47" s="2"/>
    </row>
    <row r="48" spans="1:16" x14ac:dyDescent="0.2">
      <c r="B48" s="2"/>
      <c r="E48" s="18"/>
      <c r="F48" s="2"/>
    </row>
    <row r="49" spans="2:6" x14ac:dyDescent="0.2">
      <c r="B49" s="2"/>
      <c r="E49" s="18"/>
      <c r="F49" s="2"/>
    </row>
    <row r="50" spans="2:6" x14ac:dyDescent="0.2">
      <c r="B50" s="2"/>
      <c r="E50" s="18"/>
      <c r="F50" s="2"/>
    </row>
    <row r="51" spans="2:6" x14ac:dyDescent="0.2">
      <c r="B51" s="2"/>
      <c r="E51" s="18"/>
      <c r="F51" s="2"/>
    </row>
    <row r="52" spans="2:6" x14ac:dyDescent="0.2">
      <c r="B52" s="2"/>
      <c r="E52" s="18"/>
      <c r="F52" s="2"/>
    </row>
    <row r="53" spans="2:6" x14ac:dyDescent="0.2">
      <c r="B53" s="2"/>
      <c r="E53" s="18"/>
      <c r="F53" s="2"/>
    </row>
    <row r="54" spans="2:6" x14ac:dyDescent="0.2">
      <c r="B54" s="2"/>
      <c r="E54" s="18"/>
      <c r="F54" s="2"/>
    </row>
    <row r="55" spans="2:6" x14ac:dyDescent="0.2">
      <c r="B55" s="2"/>
      <c r="E55" s="18"/>
      <c r="F55" s="2"/>
    </row>
    <row r="56" spans="2:6" x14ac:dyDescent="0.2">
      <c r="B56" s="2"/>
      <c r="E56" s="18"/>
      <c r="F56" s="2"/>
    </row>
    <row r="57" spans="2:6" x14ac:dyDescent="0.2">
      <c r="B57" s="2"/>
      <c r="E57" s="18"/>
      <c r="F57" s="2"/>
    </row>
    <row r="58" spans="2:6" x14ac:dyDescent="0.2">
      <c r="B58" s="2"/>
      <c r="E58" s="18"/>
      <c r="F58" s="2"/>
    </row>
    <row r="59" spans="2:6" x14ac:dyDescent="0.2">
      <c r="B59" s="2"/>
      <c r="E59" s="18"/>
      <c r="F59" s="2"/>
    </row>
    <row r="60" spans="2:6" x14ac:dyDescent="0.2">
      <c r="B60" s="2"/>
      <c r="E60" s="18"/>
      <c r="F60" s="2"/>
    </row>
    <row r="61" spans="2:6" x14ac:dyDescent="0.2">
      <c r="B61" s="2"/>
      <c r="E61" s="18"/>
      <c r="F61" s="2"/>
    </row>
    <row r="62" spans="2:6" x14ac:dyDescent="0.2">
      <c r="B62" s="2"/>
      <c r="E62" s="18"/>
      <c r="F62" s="2"/>
    </row>
    <row r="63" spans="2:6" x14ac:dyDescent="0.2">
      <c r="B63" s="2"/>
      <c r="E63" s="18"/>
      <c r="F63" s="2"/>
    </row>
    <row r="64" spans="2:6" x14ac:dyDescent="0.2">
      <c r="B64" s="2"/>
      <c r="E64" s="18"/>
      <c r="F64" s="2"/>
    </row>
    <row r="65" spans="2:6" x14ac:dyDescent="0.2">
      <c r="B65" s="2"/>
      <c r="E65" s="18"/>
      <c r="F65" s="2"/>
    </row>
    <row r="66" spans="2:6" x14ac:dyDescent="0.2">
      <c r="B66" s="2"/>
      <c r="E66" s="18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  <row r="850" spans="2:6" x14ac:dyDescent="0.2">
      <c r="B850" s="2"/>
      <c r="F850" s="2"/>
    </row>
    <row r="851" spans="2:6" x14ac:dyDescent="0.2">
      <c r="B851" s="2"/>
      <c r="F851" s="2"/>
    </row>
    <row r="852" spans="2:6" x14ac:dyDescent="0.2">
      <c r="B852" s="2"/>
      <c r="F852" s="2"/>
    </row>
    <row r="853" spans="2:6" x14ac:dyDescent="0.2">
      <c r="B853" s="2"/>
      <c r="F853" s="2"/>
    </row>
    <row r="854" spans="2:6" x14ac:dyDescent="0.2">
      <c r="B854" s="2"/>
      <c r="F854" s="2"/>
    </row>
  </sheetData>
  <phoneticPr fontId="7" type="noConversion"/>
  <hyperlinks>
    <hyperlink ref="P11" r:id="rId1" display="http://www.bav-astro.de/sfs/BAVM_link.php?BAVMnr=201" xr:uid="{00000000-0004-0000-0100-000000000000}"/>
    <hyperlink ref="P13" r:id="rId2" display="http://www.bav-astro.de/sfs/BAVM_link.php?BAVMnr=201" xr:uid="{00000000-0004-0000-0100-000001000000}"/>
    <hyperlink ref="P14" r:id="rId3" display="http://www.bav-astro.de/sfs/BAVM_link.php?BAVMnr=209" xr:uid="{00000000-0004-0000-0100-000002000000}"/>
    <hyperlink ref="P15" r:id="rId4" display="http://www.konkoly.hu/cgi-bin/IBVS?5894" xr:uid="{00000000-0004-0000-0100-000003000000}"/>
    <hyperlink ref="P16" r:id="rId5" display="http://www.bav-astro.de/sfs/BAVM_link.php?BAVMnr=209" xr:uid="{00000000-0004-0000-0100-000004000000}"/>
    <hyperlink ref="P17" r:id="rId6" display="http://www.bav-astro.de/sfs/BAVM_link.php?BAVMnr=209" xr:uid="{00000000-0004-0000-0100-000005000000}"/>
    <hyperlink ref="P18" r:id="rId7" display="http://www.konkoly.hu/cgi-bin/IBVS?5965" xr:uid="{00000000-0004-0000-0100-000006000000}"/>
    <hyperlink ref="P19" r:id="rId8" display="http://www.konkoly.hu/cgi-bin/IBVS?5945" xr:uid="{00000000-0004-0000-0100-000007000000}"/>
    <hyperlink ref="P32" r:id="rId9" display="http://www.konkoly.hu/cgi-bin/IBVS?5966" xr:uid="{00000000-0004-0000-0100-000008000000}"/>
    <hyperlink ref="P20" r:id="rId10" display="http://www.konkoly.hu/cgi-bin/IBVS?5992" xr:uid="{00000000-0004-0000-0100-000009000000}"/>
    <hyperlink ref="P33" r:id="rId11" display="http://www.bav-astro.de/sfs/BAVM_link.php?BAVMnr=225" xr:uid="{00000000-0004-0000-0100-00000A000000}"/>
    <hyperlink ref="P34" r:id="rId12" display="http://www.bav-astro.de/sfs/BAVM_link.php?BAVMnr=225" xr:uid="{00000000-0004-0000-0100-00000B000000}"/>
    <hyperlink ref="P21" r:id="rId13" display="http://www.konkoly.hu/cgi-bin/IBVS?5992" xr:uid="{00000000-0004-0000-0100-00000C000000}"/>
    <hyperlink ref="P35" r:id="rId14" display="http://vsolj.cetus-net.org/vsoljno53.pdf" xr:uid="{00000000-0004-0000-0100-00000D000000}"/>
    <hyperlink ref="P36" r:id="rId15" display="http://vsolj.cetus-net.org/vsoljno53.pdf" xr:uid="{00000000-0004-0000-0100-00000E000000}"/>
    <hyperlink ref="P37" r:id="rId16" display="http://vsolj.cetus-net.org/vsoljno53.pdf" xr:uid="{00000000-0004-0000-0100-00000F000000}"/>
    <hyperlink ref="P22" r:id="rId17" display="http://www.konkoly.hu/cgi-bin/IBVS?6029" xr:uid="{00000000-0004-0000-0100-000010000000}"/>
    <hyperlink ref="P23" r:id="rId18" display="http://www.bav-astro.de/sfs/BAVM_link.php?BAVMnr=231" xr:uid="{00000000-0004-0000-0100-000011000000}"/>
    <hyperlink ref="P24" r:id="rId19" display="http://www.bav-astro.de/sfs/BAVM_link.php?BAVMnr=228" xr:uid="{00000000-0004-0000-0100-000012000000}"/>
    <hyperlink ref="P25" r:id="rId20" display="http://www.bav-astro.de/sfs/BAVM_link.php?BAVMnr=228" xr:uid="{00000000-0004-0000-0100-000013000000}"/>
    <hyperlink ref="P26" r:id="rId21" display="http://www.bav-astro.de/sfs/BAVM_link.php?BAVMnr=231" xr:uid="{00000000-0004-0000-0100-000014000000}"/>
    <hyperlink ref="P38" r:id="rId22" display="http://vsolj.cetus-net.org/vsoljno55.pdf" xr:uid="{00000000-0004-0000-0100-000015000000}"/>
    <hyperlink ref="P27" r:id="rId23" display="http://www.konkoly.hu/cgi-bin/IBVS?6029" xr:uid="{00000000-0004-0000-0100-000016000000}"/>
    <hyperlink ref="P28" r:id="rId24" display="http://www.konkoly.hu/cgi-bin/IBVS?6050" xr:uid="{00000000-0004-0000-0100-000017000000}"/>
    <hyperlink ref="P39" r:id="rId25" display="http://vsolj.cetus-net.org/vsoljno56.pdf" xr:uid="{00000000-0004-0000-0100-000018000000}"/>
    <hyperlink ref="P29" r:id="rId26" display="http://www.konkoly.hu/cgi-bin/IBVS?6063" xr:uid="{00000000-0004-0000-0100-000019000000}"/>
    <hyperlink ref="P40" r:id="rId27" display="http://vsolj.cetus-net.org/vsoljno56.pdf" xr:uid="{00000000-0004-0000-0100-00001A000000}"/>
    <hyperlink ref="P41" r:id="rId28" display="http://vsolj.cetus-net.org/vsoljno56.pdf" xr:uid="{00000000-0004-0000-0100-00001B000000}"/>
    <hyperlink ref="P30" r:id="rId29" display="http://www.bav-astro.de/sfs/BAVM_link.php?BAVMnr=234" xr:uid="{00000000-0004-0000-0100-00001C000000}"/>
    <hyperlink ref="P42" r:id="rId30" display="http://vsolj.cetus-net.org/vsoljno56.pdf" xr:uid="{00000000-0004-0000-0100-00001D000000}"/>
    <hyperlink ref="P31" r:id="rId31" display="http://www.bav-astro.de/sfs/BAVM_link.php?BAVMnr=238" xr:uid="{00000000-0004-0000-0100-00001E000000}"/>
    <hyperlink ref="P12" r:id="rId32" display="http://www.bav-astro.de/sfs/BAVM_link.php?BAVMnr=241" xr:uid="{00000000-0004-0000-0100-00001F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2024-01-03T05:56:58Z</dcterms:modified>
</cp:coreProperties>
</file>