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5CAEBAA-1CE1-4C90-A461-E6CB5A5D4DF5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8" i="1" l="1"/>
  <c r="F68" i="1" s="1"/>
  <c r="G68" i="1" s="1"/>
  <c r="I68" i="1" s="1"/>
  <c r="Q68" i="1"/>
  <c r="D9" i="1"/>
  <c r="C9" i="1"/>
  <c r="Q21" i="1"/>
  <c r="Q22" i="1"/>
  <c r="Q23" i="1"/>
  <c r="Q24" i="1"/>
  <c r="Q26" i="1"/>
  <c r="Q27" i="1"/>
  <c r="Q28" i="1"/>
  <c r="Q29" i="1"/>
  <c r="Q33" i="1"/>
  <c r="Q34" i="1"/>
  <c r="Q45" i="1"/>
  <c r="Q46" i="1"/>
  <c r="Q47" i="1"/>
  <c r="Q48" i="1"/>
  <c r="Q50" i="1"/>
  <c r="Q51" i="1"/>
  <c r="Q52" i="1"/>
  <c r="Q53" i="1"/>
  <c r="Q54" i="1"/>
  <c r="Q55" i="1"/>
  <c r="Q56" i="1"/>
  <c r="Q57" i="1"/>
  <c r="Q58" i="1"/>
  <c r="Q63" i="1"/>
  <c r="Q65" i="1"/>
  <c r="Q66" i="1"/>
  <c r="G30" i="2"/>
  <c r="C30" i="2"/>
  <c r="G56" i="2"/>
  <c r="C56" i="2"/>
  <c r="G55" i="2"/>
  <c r="C55" i="2"/>
  <c r="G29" i="2"/>
  <c r="C29" i="2"/>
  <c r="G54" i="2"/>
  <c r="C54" i="2"/>
  <c r="G28" i="2"/>
  <c r="C28" i="2"/>
  <c r="G27" i="2"/>
  <c r="C27" i="2"/>
  <c r="G26" i="2"/>
  <c r="C26" i="2"/>
  <c r="G25" i="2"/>
  <c r="C25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24" i="2"/>
  <c r="C24" i="2"/>
  <c r="G44" i="2"/>
  <c r="C44" i="2"/>
  <c r="G43" i="2"/>
  <c r="C43" i="2"/>
  <c r="G42" i="2"/>
  <c r="C42" i="2"/>
  <c r="G41" i="2"/>
  <c r="C41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40" i="2"/>
  <c r="C40" i="2"/>
  <c r="G39" i="2"/>
  <c r="C39" i="2"/>
  <c r="G13" i="2"/>
  <c r="C13" i="2"/>
  <c r="G12" i="2"/>
  <c r="C12" i="2"/>
  <c r="G11" i="2"/>
  <c r="C11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H30" i="2"/>
  <c r="D30" i="2"/>
  <c r="B30" i="2"/>
  <c r="A30" i="2"/>
  <c r="H56" i="2"/>
  <c r="D56" i="2"/>
  <c r="B56" i="2"/>
  <c r="A56" i="2"/>
  <c r="H55" i="2"/>
  <c r="D55" i="2"/>
  <c r="B55" i="2"/>
  <c r="A55" i="2"/>
  <c r="H29" i="2"/>
  <c r="D29" i="2"/>
  <c r="B29" i="2"/>
  <c r="A29" i="2"/>
  <c r="H54" i="2"/>
  <c r="D54" i="2"/>
  <c r="B54" i="2"/>
  <c r="A54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24" i="2"/>
  <c r="D24" i="2"/>
  <c r="B24" i="2"/>
  <c r="A24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40" i="2"/>
  <c r="D40" i="2"/>
  <c r="B40" i="2"/>
  <c r="A40" i="2"/>
  <c r="H39" i="2"/>
  <c r="D39" i="2"/>
  <c r="B39" i="2"/>
  <c r="A39" i="2"/>
  <c r="H13" i="2"/>
  <c r="D13" i="2"/>
  <c r="B13" i="2"/>
  <c r="A13" i="2"/>
  <c r="H12" i="2"/>
  <c r="D12" i="2"/>
  <c r="B12" i="2"/>
  <c r="A12" i="2"/>
  <c r="H11" i="2"/>
  <c r="D11" i="2"/>
  <c r="B11" i="2"/>
  <c r="A11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Q49" i="1"/>
  <c r="Q59" i="1"/>
  <c r="Q60" i="1"/>
  <c r="Q61" i="1"/>
  <c r="Q67" i="1"/>
  <c r="Q35" i="1"/>
  <c r="Q62" i="1"/>
  <c r="Q64" i="1"/>
  <c r="F16" i="1"/>
  <c r="F17" i="1" s="1"/>
  <c r="C17" i="1"/>
  <c r="Q38" i="1"/>
  <c r="Q39" i="1"/>
  <c r="Q42" i="1"/>
  <c r="Q40" i="1"/>
  <c r="Q41" i="1"/>
  <c r="Q43" i="1"/>
  <c r="Q44" i="1"/>
  <c r="C7" i="1"/>
  <c r="E21" i="1"/>
  <c r="F21" i="1"/>
  <c r="C8" i="1"/>
  <c r="Q37" i="1"/>
  <c r="Q30" i="1"/>
  <c r="Q31" i="1"/>
  <c r="Q32" i="1"/>
  <c r="Q36" i="1"/>
  <c r="Q25" i="1"/>
  <c r="E55" i="2"/>
  <c r="E27" i="2"/>
  <c r="E36" i="2"/>
  <c r="E41" i="2"/>
  <c r="E46" i="2"/>
  <c r="E31" i="2"/>
  <c r="E47" i="2"/>
  <c r="E54" i="2"/>
  <c r="E61" i="1"/>
  <c r="F61" i="1"/>
  <c r="G42" i="1"/>
  <c r="I42" i="1"/>
  <c r="E40" i="1"/>
  <c r="F40" i="1"/>
  <c r="G32" i="1"/>
  <c r="I32" i="1"/>
  <c r="E30" i="1"/>
  <c r="F30" i="1"/>
  <c r="E54" i="1"/>
  <c r="F54" i="1"/>
  <c r="G54" i="1"/>
  <c r="K54" i="1"/>
  <c r="E45" i="1"/>
  <c r="F45" i="1"/>
  <c r="G26" i="1"/>
  <c r="K26" i="1"/>
  <c r="E23" i="1"/>
  <c r="F23" i="1"/>
  <c r="G60" i="1"/>
  <c r="I60" i="1"/>
  <c r="E49" i="1"/>
  <c r="F49" i="1"/>
  <c r="E37" i="1"/>
  <c r="F37" i="1"/>
  <c r="G37" i="1"/>
  <c r="I37" i="1"/>
  <c r="E63" i="1"/>
  <c r="F63" i="1"/>
  <c r="G53" i="1"/>
  <c r="K53" i="1"/>
  <c r="E51" i="1"/>
  <c r="F51" i="1"/>
  <c r="G34" i="1"/>
  <c r="K34" i="1"/>
  <c r="E29" i="1"/>
  <c r="F29" i="1"/>
  <c r="E64" i="1"/>
  <c r="F64" i="1"/>
  <c r="G64" i="1"/>
  <c r="I64" i="1"/>
  <c r="E42" i="1"/>
  <c r="F42" i="1"/>
  <c r="E32" i="1"/>
  <c r="F32" i="1"/>
  <c r="E56" i="1"/>
  <c r="F56" i="1"/>
  <c r="G56" i="1"/>
  <c r="K56" i="1"/>
  <c r="E47" i="1"/>
  <c r="F47" i="1"/>
  <c r="G47" i="1"/>
  <c r="K47" i="1"/>
  <c r="E26" i="1"/>
  <c r="F26" i="1"/>
  <c r="G62" i="1"/>
  <c r="I62" i="1"/>
  <c r="E60" i="1"/>
  <c r="F60" i="1"/>
  <c r="E39" i="1"/>
  <c r="F39" i="1"/>
  <c r="G39" i="1"/>
  <c r="I39" i="1"/>
  <c r="E66" i="1"/>
  <c r="F66" i="1"/>
  <c r="G66" i="1"/>
  <c r="K66" i="1"/>
  <c r="G55" i="1"/>
  <c r="K55" i="1"/>
  <c r="E53" i="1"/>
  <c r="F53" i="1"/>
  <c r="G46" i="1"/>
  <c r="K46" i="1"/>
  <c r="E34" i="1"/>
  <c r="F34" i="1"/>
  <c r="E22" i="1"/>
  <c r="F22" i="1"/>
  <c r="G22" i="1"/>
  <c r="K22" i="1"/>
  <c r="E25" i="1"/>
  <c r="F25" i="1"/>
  <c r="G59" i="1"/>
  <c r="I59" i="1"/>
  <c r="E44" i="1"/>
  <c r="F44" i="1"/>
  <c r="G44" i="1"/>
  <c r="I44" i="1"/>
  <c r="E36" i="1"/>
  <c r="F36" i="1"/>
  <c r="G36" i="1"/>
  <c r="I36" i="1"/>
  <c r="E58" i="1"/>
  <c r="F58" i="1"/>
  <c r="G58" i="1"/>
  <c r="K58" i="1"/>
  <c r="G52" i="1"/>
  <c r="K52" i="1"/>
  <c r="E50" i="1"/>
  <c r="F50" i="1"/>
  <c r="G50" i="1"/>
  <c r="K50" i="1"/>
  <c r="G33" i="1"/>
  <c r="K33" i="1"/>
  <c r="E28" i="1"/>
  <c r="F28" i="1"/>
  <c r="G28" i="1"/>
  <c r="K28" i="1"/>
  <c r="E62" i="1"/>
  <c r="F62" i="1"/>
  <c r="E41" i="1"/>
  <c r="F41" i="1"/>
  <c r="G41" i="1"/>
  <c r="I41" i="1"/>
  <c r="E31" i="1"/>
  <c r="F31" i="1"/>
  <c r="G31" i="1"/>
  <c r="I31" i="1"/>
  <c r="E55" i="1"/>
  <c r="F55" i="1"/>
  <c r="E46" i="1"/>
  <c r="F46" i="1"/>
  <c r="E24" i="1"/>
  <c r="F24" i="1"/>
  <c r="G24" i="1"/>
  <c r="K24" i="1"/>
  <c r="G21" i="1"/>
  <c r="K21" i="1"/>
  <c r="G61" i="1"/>
  <c r="I61" i="1"/>
  <c r="E59" i="1"/>
  <c r="F59" i="1"/>
  <c r="G40" i="1"/>
  <c r="I40" i="1"/>
  <c r="E38" i="1"/>
  <c r="F38" i="1"/>
  <c r="G38" i="1"/>
  <c r="I38" i="1"/>
  <c r="G30" i="1"/>
  <c r="E65" i="1"/>
  <c r="F65" i="1"/>
  <c r="G65" i="1"/>
  <c r="K65" i="1"/>
  <c r="E52" i="1"/>
  <c r="F52" i="1"/>
  <c r="G45" i="1"/>
  <c r="K45" i="1"/>
  <c r="E33" i="1"/>
  <c r="F33" i="1"/>
  <c r="G23" i="1"/>
  <c r="K23" i="1"/>
  <c r="E67" i="1"/>
  <c r="F67" i="1"/>
  <c r="G67" i="1"/>
  <c r="I67" i="1"/>
  <c r="G49" i="1"/>
  <c r="I49" i="1"/>
  <c r="E43" i="1"/>
  <c r="F43" i="1"/>
  <c r="G43" i="1"/>
  <c r="I43" i="1"/>
  <c r="E35" i="1"/>
  <c r="F35" i="1"/>
  <c r="G35" i="1"/>
  <c r="J35" i="1"/>
  <c r="G63" i="1"/>
  <c r="K63" i="1"/>
  <c r="E57" i="1"/>
  <c r="F57" i="1"/>
  <c r="G57" i="1"/>
  <c r="K57" i="1"/>
  <c r="G51" i="1"/>
  <c r="K51" i="1"/>
  <c r="E48" i="1"/>
  <c r="F48" i="1"/>
  <c r="G48" i="1"/>
  <c r="K48" i="1"/>
  <c r="G29" i="1"/>
  <c r="K29" i="1"/>
  <c r="E27" i="1"/>
  <c r="F27" i="1"/>
  <c r="G27" i="1"/>
  <c r="K27" i="1"/>
  <c r="E18" i="2"/>
  <c r="E39" i="2"/>
  <c r="E35" i="2"/>
  <c r="E56" i="2"/>
  <c r="E26" i="2"/>
  <c r="E53" i="2"/>
  <c r="E40" i="2"/>
  <c r="E37" i="2"/>
  <c r="E49" i="2"/>
  <c r="E43" i="2"/>
  <c r="E12" i="2"/>
  <c r="E42" i="2"/>
  <c r="E48" i="2"/>
  <c r="E20" i="2"/>
  <c r="E44" i="2"/>
  <c r="E21" i="2"/>
  <c r="I30" i="1"/>
  <c r="E19" i="2"/>
  <c r="E32" i="2"/>
  <c r="E50" i="2"/>
  <c r="E30" i="2"/>
  <c r="E22" i="2"/>
  <c r="E11" i="2"/>
  <c r="E14" i="2"/>
  <c r="E28" i="2"/>
  <c r="E45" i="2"/>
  <c r="E16" i="2"/>
  <c r="E33" i="2"/>
  <c r="E38" i="2"/>
  <c r="E51" i="2"/>
  <c r="E17" i="2"/>
  <c r="E24" i="2"/>
  <c r="E34" i="2"/>
  <c r="E29" i="2"/>
  <c r="E52" i="2"/>
  <c r="E13" i="2"/>
  <c r="E23" i="2"/>
  <c r="E15" i="2"/>
  <c r="E25" i="2"/>
  <c r="C11" i="1"/>
  <c r="C12" i="1"/>
  <c r="O68" i="1" l="1"/>
  <c r="C16" i="1"/>
  <c r="D18" i="1" s="1"/>
  <c r="O57" i="1"/>
  <c r="O52" i="1"/>
  <c r="O41" i="1"/>
  <c r="O53" i="1"/>
  <c r="O47" i="1"/>
  <c r="O60" i="1"/>
  <c r="O35" i="1"/>
  <c r="O28" i="1"/>
  <c r="O66" i="1"/>
  <c r="O56" i="1"/>
  <c r="O31" i="1"/>
  <c r="C15" i="1"/>
  <c r="O27" i="1"/>
  <c r="O38" i="1"/>
  <c r="O54" i="1"/>
  <c r="O65" i="1"/>
  <c r="O36" i="1"/>
  <c r="O42" i="1"/>
  <c r="O49" i="1"/>
  <c r="O50" i="1"/>
  <c r="O59" i="1"/>
  <c r="O29" i="1"/>
  <c r="O25" i="1"/>
  <c r="O55" i="1"/>
  <c r="O23" i="1"/>
  <c r="O61" i="1"/>
  <c r="O37" i="1"/>
  <c r="O24" i="1"/>
  <c r="O58" i="1"/>
  <c r="O44" i="1"/>
  <c r="O51" i="1"/>
  <c r="O43" i="1"/>
  <c r="O39" i="1"/>
  <c r="O67" i="1"/>
  <c r="O22" i="1"/>
  <c r="O48" i="1"/>
  <c r="O34" i="1"/>
  <c r="O32" i="1"/>
  <c r="O46" i="1"/>
  <c r="O62" i="1"/>
  <c r="O30" i="1"/>
  <c r="O63" i="1"/>
  <c r="O64" i="1"/>
  <c r="O40" i="1"/>
  <c r="O21" i="1"/>
  <c r="O45" i="1"/>
  <c r="O33" i="1"/>
  <c r="O26" i="1"/>
  <c r="C18" i="1" l="1"/>
  <c r="F18" i="1"/>
  <c r="F19" i="1" s="1"/>
</calcChain>
</file>

<file path=xl/sharedStrings.xml><?xml version="1.0" encoding="utf-8"?>
<sst xmlns="http://schemas.openxmlformats.org/spreadsheetml/2006/main" count="558" uniqueCount="273">
  <si>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</si>
  <si>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</si>
  <si>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</si>
  <si>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</si>
  <si>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</si>
  <si>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</si>
  <si>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</si>
  <si>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</si>
  <si>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</si>
  <si>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</si>
  <si>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</si>
  <si>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</si>
  <si>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</si>
  <si>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</si>
  <si>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</si>
  <si>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</si>
  <si>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</si>
  <si>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</si>
  <si>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</si>
  <si>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</si>
  <si>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</si>
  <si>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</si>
  <si>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</si>
  <si>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</si>
  <si>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</si>
  <si>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</si>
  <si>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</si>
  <si>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</si>
  <si>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</si>
  <si>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 4711</t>
  </si>
  <si>
    <t>II</t>
  </si>
  <si>
    <t>IBVS 5224</t>
  </si>
  <si>
    <t>IBVS 5643</t>
  </si>
  <si>
    <t>IBVS</t>
  </si>
  <si>
    <t>EB/DW</t>
  </si>
  <si>
    <t># of data points:</t>
  </si>
  <si>
    <t>CN Lac / gsc 3605-1830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</si>
  <si>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</si>
  <si>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</si>
  <si>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</si>
  <si>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</si>
  <si>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</si>
  <si>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</si>
  <si>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</t>
  </si>
  <si>
    <t>IBVS 5802</t>
  </si>
  <si>
    <t>Start of linear fit &gt;&gt;&gt;&gt;&gt;&gt;&gt;&gt;&gt;&gt;&gt;&gt;&gt;&gt;&gt;&gt;&gt;&gt;&gt;&gt;&gt;</t>
  </si>
  <si>
    <t>IBVS 5874</t>
  </si>
  <si>
    <t>Add cycle</t>
  </si>
  <si>
    <t>Old Cycle</t>
  </si>
  <si>
    <t>IBVS 6010</t>
  </si>
  <si>
    <t>IBVS 6011</t>
  </si>
  <si>
    <t>JAVSO</t>
  </si>
  <si>
    <t>JAVSO..41..122</t>
  </si>
  <si>
    <t>IBVS 6118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</si>
  <si>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</si>
  <si>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</si>
  <si>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</si>
  <si>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</si>
  <si>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</si>
  <si>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</si>
  <si>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</si>
  <si>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</si>
  <si>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</si>
  <si>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</si>
  <si>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</si>
  <si>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</si>
  <si>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</si>
  <si>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2425734.536 </t>
  </si>
  <si>
    <t> 03.05.1929 00:51 </t>
  </si>
  <si>
    <t> 0.008 </t>
  </si>
  <si>
    <t>P </t>
  </si>
  <si>
    <t> A.A.Wachmann </t>
  </si>
  <si>
    <t> AN 255.370 </t>
  </si>
  <si>
    <t>2425780.415 </t>
  </si>
  <si>
    <t> 17.06.1929 21:57 </t>
  </si>
  <si>
    <t> -0.004 </t>
  </si>
  <si>
    <t>2425937.216 </t>
  </si>
  <si>
    <t> 21.11.1929 17:11 </t>
  </si>
  <si>
    <t> 0.003 </t>
  </si>
  <si>
    <t>2425951.237 </t>
  </si>
  <si>
    <t> 05.12.1929 17:41 </t>
  </si>
  <si>
    <t> 0.002 </t>
  </si>
  <si>
    <t>2426267.383 </t>
  </si>
  <si>
    <t> 17.10.1930 21:11 </t>
  </si>
  <si>
    <t> 0.010 </t>
  </si>
  <si>
    <t>2426578.412 </t>
  </si>
  <si>
    <t> 24.08.1931 21:53 </t>
  </si>
  <si>
    <t> 0.000 </t>
  </si>
  <si>
    <t>2426945.535 </t>
  </si>
  <si>
    <t> 26.08.1932 00:50 </t>
  </si>
  <si>
    <t>2434938.855 </t>
  </si>
  <si>
    <t> 15.07.1954 08:31 </t>
  </si>
  <si>
    <t> R.H.Koch </t>
  </si>
  <si>
    <t> AJ 61.47 </t>
  </si>
  <si>
    <t>2450659.4623 </t>
  </si>
  <si>
    <t> 29.07.1997 23:05 </t>
  </si>
  <si>
    <t> 0.0897 </t>
  </si>
  <si>
    <t>E </t>
  </si>
  <si>
    <t>o</t>
  </si>
  <si>
    <t> W.Moschner </t>
  </si>
  <si>
    <t>BAVM 117 </t>
  </si>
  <si>
    <t>2450666.4702 </t>
  </si>
  <si>
    <t> 05.08.1997 23:17 </t>
  </si>
  <si>
    <t> 0.0865 </t>
  </si>
  <si>
    <t>2452093.8300 </t>
  </si>
  <si>
    <t> 03.07.2001 07:55 </t>
  </si>
  <si>
    <t> 0.0463 </t>
  </si>
  <si>
    <t>?</t>
  </si>
  <si>
    <t> R.Nelson </t>
  </si>
  <si>
    <t>IBVS 5224 </t>
  </si>
  <si>
    <t>2452218.431 </t>
  </si>
  <si>
    <t> 04.11.2001 22:20 </t>
  </si>
  <si>
    <t> 0.041 </t>
  </si>
  <si>
    <t> E.Blättler </t>
  </si>
  <si>
    <t> BBS 127 </t>
  </si>
  <si>
    <t>2452277.3862 </t>
  </si>
  <si>
    <t> 02.01.2002 21:16 </t>
  </si>
  <si>
    <t> 0.0387 </t>
  </si>
  <si>
    <t>2452503.6476 </t>
  </si>
  <si>
    <t> 17.08.2002 03:32 </t>
  </si>
  <si>
    <t> 0.0322 </t>
  </si>
  <si>
    <t>C </t>
  </si>
  <si>
    <t>V </t>
  </si>
  <si>
    <t> S.Dvorak </t>
  </si>
  <si>
    <t> JAAVSO 41;122 </t>
  </si>
  <si>
    <t>2452835.3913 </t>
  </si>
  <si>
    <t> 14.07.2003 21:23 </t>
  </si>
  <si>
    <t> 0.0225 </t>
  </si>
  <si>
    <t> Moschner&amp;Frank </t>
  </si>
  <si>
    <t>BAVM 172 </t>
  </si>
  <si>
    <t>2452876.4965 </t>
  </si>
  <si>
    <t> 24.08.2003 23:54 </t>
  </si>
  <si>
    <t> 0.0170 </t>
  </si>
  <si>
    <t>-I</t>
  </si>
  <si>
    <t> F.Agerer </t>
  </si>
  <si>
    <t>2453254.4569 </t>
  </si>
  <si>
    <t> 05.09.2004 22:57 </t>
  </si>
  <si>
    <t>42341</t>
  </si>
  <si>
    <t> 0.0144 </t>
  </si>
  <si>
    <t> L.Pagel </t>
  </si>
  <si>
    <t>BAVM 201 </t>
  </si>
  <si>
    <t>2453263.3674 </t>
  </si>
  <si>
    <t> 14.09.2004 20:49 </t>
  </si>
  <si>
    <t>42355</t>
  </si>
  <si>
    <t> 0.0017 </t>
  </si>
  <si>
    <t>2453925.5796 </t>
  </si>
  <si>
    <t> 09.07.2006 01:54 </t>
  </si>
  <si>
    <t>43394</t>
  </si>
  <si>
    <t> -0.0181 </t>
  </si>
  <si>
    <t> Moschner &amp; Frank </t>
  </si>
  <si>
    <t>BAVM 183 </t>
  </si>
  <si>
    <t>2453927.4918 </t>
  </si>
  <si>
    <t> 10.07.2006 23:48 </t>
  </si>
  <si>
    <t>43397</t>
  </si>
  <si>
    <t> -0.0180 </t>
  </si>
  <si>
    <t>2454018.3205 </t>
  </si>
  <si>
    <t> 09.10.2006 19:41 </t>
  </si>
  <si>
    <t>43539.5</t>
  </si>
  <si>
    <t> -0.0152 </t>
  </si>
  <si>
    <t>2454018.6391 </t>
  </si>
  <si>
    <t> 10.10.2006 03:20 </t>
  </si>
  <si>
    <t>43540</t>
  </si>
  <si>
    <t> -0.0153 </t>
  </si>
  <si>
    <t>2454019.2717 </t>
  </si>
  <si>
    <t> 10.10.2006 18:31 </t>
  </si>
  <si>
    <t>43541</t>
  </si>
  <si>
    <t> -0.0201 </t>
  </si>
  <si>
    <t>BAVM 186 </t>
  </si>
  <si>
    <t>2454312.4526 </t>
  </si>
  <si>
    <t> 30.07.2007 22:51 </t>
  </si>
  <si>
    <t>44001</t>
  </si>
  <si>
    <t> -0.0314 </t>
  </si>
  <si>
    <t>BAVM 193 </t>
  </si>
  <si>
    <t>2454424.9476 </t>
  </si>
  <si>
    <t> 20.11.2007 10:44 </t>
  </si>
  <si>
    <t>44177.5</t>
  </si>
  <si>
    <t> -0.0330 </t>
  </si>
  <si>
    <t>Ic</t>
  </si>
  <si>
    <t> K.Nakajima </t>
  </si>
  <si>
    <t>VSB 46 </t>
  </si>
  <si>
    <t>2454704.4268 </t>
  </si>
  <si>
    <t> 25.08.2008 22:14 </t>
  </si>
  <si>
    <t>44616</t>
  </si>
  <si>
    <t> -0.0424 </t>
  </si>
  <si>
    <t>BAVM 203 </t>
  </si>
  <si>
    <t>2454709.5265 </t>
  </si>
  <si>
    <t> 31.08.2008 00:38 </t>
  </si>
  <si>
    <t>44624</t>
  </si>
  <si>
    <t> -0.0417 </t>
  </si>
  <si>
    <t>2454718.4490 </t>
  </si>
  <si>
    <t> 08.09.2008 22:46 </t>
  </si>
  <si>
    <t>44638</t>
  </si>
  <si>
    <t> -0.0425 </t>
  </si>
  <si>
    <t>BAVM 215 </t>
  </si>
  <si>
    <t>2455042.5444 </t>
  </si>
  <si>
    <t> 30.07.2009 01:03 </t>
  </si>
  <si>
    <t>45146.5</t>
  </si>
  <si>
    <t> -0.0519 </t>
  </si>
  <si>
    <t>BAVM 212 </t>
  </si>
  <si>
    <t>2455045.4115 </t>
  </si>
  <si>
    <t> 01.08.2009 21:52 </t>
  </si>
  <si>
    <t>45151</t>
  </si>
  <si>
    <t> -0.0530 </t>
  </si>
  <si>
    <t>2455050.5103 </t>
  </si>
  <si>
    <t> 07.08.2009 00:14 </t>
  </si>
  <si>
    <t>45159</t>
  </si>
  <si>
    <t> -0.0532 </t>
  </si>
  <si>
    <t>2455059.4340 </t>
  </si>
  <si>
    <t> 15.08.2009 22:24 </t>
  </si>
  <si>
    <t>45173</t>
  </si>
  <si>
    <t> -0.0528 </t>
  </si>
  <si>
    <t>2455071.5441 </t>
  </si>
  <si>
    <t> 28.08.2009 01:03 </t>
  </si>
  <si>
    <t>45192</t>
  </si>
  <si>
    <t>2455081.4196 </t>
  </si>
  <si>
    <t> 06.09.2009 22:04 </t>
  </si>
  <si>
    <t>45207.5</t>
  </si>
  <si>
    <t> -0.0566 </t>
  </si>
  <si>
    <t>2455083.3342 </t>
  </si>
  <si>
    <t> 08.09.2009 20:01 </t>
  </si>
  <si>
    <t>45210.5</t>
  </si>
  <si>
    <t> -0.0541 </t>
  </si>
  <si>
    <t>2455095.4499 </t>
  </si>
  <si>
    <t> 20.09.2009 22:47 </t>
  </si>
  <si>
    <t>45229.5</t>
  </si>
  <si>
    <t> -0.0485 </t>
  </si>
  <si>
    <t>2455108.5128 </t>
  </si>
  <si>
    <t> 04.10.2009 00:18 </t>
  </si>
  <si>
    <t>45250</t>
  </si>
  <si>
    <t> -0.0518 </t>
  </si>
  <si>
    <t>2455391.4965 </t>
  </si>
  <si>
    <t> 13.07.2010 23:54 </t>
  </si>
  <si>
    <t>45694</t>
  </si>
  <si>
    <t> -0.0623 </t>
  </si>
  <si>
    <t>2455397.5549 </t>
  </si>
  <si>
    <t> 20.07.2010 01:19 </t>
  </si>
  <si>
    <t>45703.5</t>
  </si>
  <si>
    <t> -0.0590 </t>
  </si>
  <si>
    <t>2455479.4536 </t>
  </si>
  <si>
    <t> 09.10.2010 22:53 </t>
  </si>
  <si>
    <t>45832</t>
  </si>
  <si>
    <t> -0.0629 </t>
  </si>
  <si>
    <t>2455672.5711 </t>
  </si>
  <si>
    <t> 21.04.2011 01:42 </t>
  </si>
  <si>
    <t>46135</t>
  </si>
  <si>
    <t> -0.0698 </t>
  </si>
  <si>
    <t> W.Moschner &amp; P.Frank </t>
  </si>
  <si>
    <t>BAVM 220 </t>
  </si>
  <si>
    <t>2455858.3599 </t>
  </si>
  <si>
    <t> 23.10.2011 20:38 </t>
  </si>
  <si>
    <t>46426.5</t>
  </si>
  <si>
    <t> -0.0757 </t>
  </si>
  <si>
    <t>BAVM 225 </t>
  </si>
  <si>
    <t>2455858.6788 </t>
  </si>
  <si>
    <t> 24.10.2011 04:17 </t>
  </si>
  <si>
    <t>46427</t>
  </si>
  <si>
    <t> -0.0755 </t>
  </si>
  <si>
    <t> R.Diethelm </t>
  </si>
  <si>
    <t>IBVS 6011 </t>
  </si>
  <si>
    <t>2455879.3943 </t>
  </si>
  <si>
    <t> 13.11.2011 21:27 </t>
  </si>
  <si>
    <t>46459.5</t>
  </si>
  <si>
    <t> -0.0746 </t>
  </si>
  <si>
    <t>2455887.3587 </t>
  </si>
  <si>
    <t> 21.11.2011 20:36 </t>
  </si>
  <si>
    <t>46472</t>
  </si>
  <si>
    <t> -0.0774 </t>
  </si>
  <si>
    <t>2456588.447 </t>
  </si>
  <si>
    <t> 22.10.2013 22:43 </t>
  </si>
  <si>
    <t>47572</t>
  </si>
  <si>
    <t> -0.101 </t>
  </si>
  <si>
    <t>BAVM 234 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</si>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</sst>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7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0" xfId="0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>
      <alignment vertical="top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13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0" fillId="0" borderId="0" xfId="0" applyAlignment="1">
      <alignment horizontal="left" vertical="top"/>
    </xf>
    <xf numFmtId="0" fontId="18" fillId="0" borderId="1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/>
    <xf numFmtId="14" fontId="19" fillId="0" borderId="0" xfId="0" applyNumberFormat="1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165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horizont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CN Lac - O-C Diagr.</a:t>
            </a:r>
          </a:p>
        </c:rich>
      </c:tx>
      <c:layout>
        <c:manualLayout>
          <c:xMode val="edge"/>
          <c:yMode val="edge"/>
          <c:x val="0.38781606236813265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4378093931449"/>
          <c:y val="0.14678942920199375"/>
          <c:w val="0.8216945040386620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-836</c:v>
                </c:pt>
                <c:pt idx="1">
                  <c:v>-764</c:v>
                </c:pt>
                <c:pt idx="2">
                  <c:v>-518</c:v>
                </c:pt>
                <c:pt idx="3">
                  <c:v>-496</c:v>
                </c:pt>
                <c:pt idx="4">
                  <c:v>0</c:v>
                </c:pt>
                <c:pt idx="5">
                  <c:v>0</c:v>
                </c:pt>
                <c:pt idx="6">
                  <c:v>488</c:v>
                </c:pt>
                <c:pt idx="7">
                  <c:v>1064</c:v>
                </c:pt>
                <c:pt idx="8">
                  <c:v>13605</c:v>
                </c:pt>
                <c:pt idx="9">
                  <c:v>38269.5</c:v>
                </c:pt>
                <c:pt idx="10">
                  <c:v>38280.5</c:v>
                </c:pt>
                <c:pt idx="11">
                  <c:v>40520</c:v>
                </c:pt>
                <c:pt idx="12">
                  <c:v>40715.5</c:v>
                </c:pt>
                <c:pt idx="13">
                  <c:v>40808</c:v>
                </c:pt>
                <c:pt idx="14">
                  <c:v>41163</c:v>
                </c:pt>
                <c:pt idx="15">
                  <c:v>41683.5</c:v>
                </c:pt>
                <c:pt idx="16">
                  <c:v>41748</c:v>
                </c:pt>
                <c:pt idx="17">
                  <c:v>42341</c:v>
                </c:pt>
                <c:pt idx="18">
                  <c:v>42355</c:v>
                </c:pt>
                <c:pt idx="19">
                  <c:v>43394</c:v>
                </c:pt>
                <c:pt idx="20">
                  <c:v>43397</c:v>
                </c:pt>
                <c:pt idx="21">
                  <c:v>43539.5</c:v>
                </c:pt>
                <c:pt idx="22">
                  <c:v>43540</c:v>
                </c:pt>
                <c:pt idx="23">
                  <c:v>43541</c:v>
                </c:pt>
                <c:pt idx="24">
                  <c:v>44001</c:v>
                </c:pt>
                <c:pt idx="25">
                  <c:v>44177.5</c:v>
                </c:pt>
                <c:pt idx="26">
                  <c:v>44616</c:v>
                </c:pt>
                <c:pt idx="27">
                  <c:v>44624</c:v>
                </c:pt>
                <c:pt idx="28">
                  <c:v>44638</c:v>
                </c:pt>
                <c:pt idx="29">
                  <c:v>45146.5</c:v>
                </c:pt>
                <c:pt idx="30">
                  <c:v>45151</c:v>
                </c:pt>
                <c:pt idx="31">
                  <c:v>45159</c:v>
                </c:pt>
                <c:pt idx="32">
                  <c:v>45173</c:v>
                </c:pt>
                <c:pt idx="33">
                  <c:v>45192</c:v>
                </c:pt>
                <c:pt idx="34">
                  <c:v>45207.5</c:v>
                </c:pt>
                <c:pt idx="35">
                  <c:v>45210.5</c:v>
                </c:pt>
                <c:pt idx="36">
                  <c:v>45229.5</c:v>
                </c:pt>
                <c:pt idx="37">
                  <c:v>45250</c:v>
                </c:pt>
                <c:pt idx="38">
                  <c:v>45694</c:v>
                </c:pt>
                <c:pt idx="39">
                  <c:v>45703.5</c:v>
                </c:pt>
                <c:pt idx="40">
                  <c:v>45832</c:v>
                </c:pt>
                <c:pt idx="41">
                  <c:v>46135</c:v>
                </c:pt>
                <c:pt idx="42">
                  <c:v>46426.5</c:v>
                </c:pt>
                <c:pt idx="43">
                  <c:v>46427</c:v>
                </c:pt>
                <c:pt idx="44">
                  <c:v>46459.5</c:v>
                </c:pt>
                <c:pt idx="45">
                  <c:v>46472</c:v>
                </c:pt>
                <c:pt idx="46">
                  <c:v>47572</c:v>
                </c:pt>
                <c:pt idx="47">
                  <c:v>52177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B7-4779-A7FF-768FEE3D54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</c:v>
                </c:pt>
                <c:pt idx="1">
                  <c:v>-764</c:v>
                </c:pt>
                <c:pt idx="2">
                  <c:v>-518</c:v>
                </c:pt>
                <c:pt idx="3">
                  <c:v>-496</c:v>
                </c:pt>
                <c:pt idx="4">
                  <c:v>0</c:v>
                </c:pt>
                <c:pt idx="5">
                  <c:v>0</c:v>
                </c:pt>
                <c:pt idx="6">
                  <c:v>488</c:v>
                </c:pt>
                <c:pt idx="7">
                  <c:v>1064</c:v>
                </c:pt>
                <c:pt idx="8">
                  <c:v>13605</c:v>
                </c:pt>
                <c:pt idx="9">
                  <c:v>38269.5</c:v>
                </c:pt>
                <c:pt idx="10">
                  <c:v>38280.5</c:v>
                </c:pt>
                <c:pt idx="11">
                  <c:v>40520</c:v>
                </c:pt>
                <c:pt idx="12">
                  <c:v>40715.5</c:v>
                </c:pt>
                <c:pt idx="13">
                  <c:v>40808</c:v>
                </c:pt>
                <c:pt idx="14">
                  <c:v>41163</c:v>
                </c:pt>
                <c:pt idx="15">
                  <c:v>41683.5</c:v>
                </c:pt>
                <c:pt idx="16">
                  <c:v>41748</c:v>
                </c:pt>
                <c:pt idx="17">
                  <c:v>42341</c:v>
                </c:pt>
                <c:pt idx="18">
                  <c:v>42355</c:v>
                </c:pt>
                <c:pt idx="19">
                  <c:v>43394</c:v>
                </c:pt>
                <c:pt idx="20">
                  <c:v>43397</c:v>
                </c:pt>
                <c:pt idx="21">
                  <c:v>43539.5</c:v>
                </c:pt>
                <c:pt idx="22">
                  <c:v>43540</c:v>
                </c:pt>
                <c:pt idx="23">
                  <c:v>43541</c:v>
                </c:pt>
                <c:pt idx="24">
                  <c:v>44001</c:v>
                </c:pt>
                <c:pt idx="25">
                  <c:v>44177.5</c:v>
                </c:pt>
                <c:pt idx="26">
                  <c:v>44616</c:v>
                </c:pt>
                <c:pt idx="27">
                  <c:v>44624</c:v>
                </c:pt>
                <c:pt idx="28">
                  <c:v>44638</c:v>
                </c:pt>
                <c:pt idx="29">
                  <c:v>45146.5</c:v>
                </c:pt>
                <c:pt idx="30">
                  <c:v>45151</c:v>
                </c:pt>
                <c:pt idx="31">
                  <c:v>45159</c:v>
                </c:pt>
                <c:pt idx="32">
                  <c:v>45173</c:v>
                </c:pt>
                <c:pt idx="33">
                  <c:v>45192</c:v>
                </c:pt>
                <c:pt idx="34">
                  <c:v>45207.5</c:v>
                </c:pt>
                <c:pt idx="35">
                  <c:v>45210.5</c:v>
                </c:pt>
                <c:pt idx="36">
                  <c:v>45229.5</c:v>
                </c:pt>
                <c:pt idx="37">
                  <c:v>45250</c:v>
                </c:pt>
                <c:pt idx="38">
                  <c:v>45694</c:v>
                </c:pt>
                <c:pt idx="39">
                  <c:v>45703.5</c:v>
                </c:pt>
                <c:pt idx="40">
                  <c:v>45832</c:v>
                </c:pt>
                <c:pt idx="41">
                  <c:v>46135</c:v>
                </c:pt>
                <c:pt idx="42">
                  <c:v>46426.5</c:v>
                </c:pt>
                <c:pt idx="43">
                  <c:v>46427</c:v>
                </c:pt>
                <c:pt idx="44">
                  <c:v>46459.5</c:v>
                </c:pt>
                <c:pt idx="45">
                  <c:v>46472</c:v>
                </c:pt>
                <c:pt idx="46">
                  <c:v>47572</c:v>
                </c:pt>
                <c:pt idx="47">
                  <c:v>52177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9">
                  <c:v>8.9699199997994583E-2</c:v>
                </c:pt>
                <c:pt idx="10">
                  <c:v>8.6480800004210323E-2</c:v>
                </c:pt>
                <c:pt idx="11">
                  <c:v>4.6312000005855225E-2</c:v>
                </c:pt>
                <c:pt idx="15">
                  <c:v>2.2497600002679974E-2</c:v>
                </c:pt>
                <c:pt idx="16">
                  <c:v>1.7048800000338815E-2</c:v>
                </c:pt>
                <c:pt idx="17">
                  <c:v>1.4429599999857601E-2</c:v>
                </c:pt>
                <c:pt idx="18">
                  <c:v>1.688000003923662E-3</c:v>
                </c:pt>
                <c:pt idx="19">
                  <c:v>-1.8113600002834573E-2</c:v>
                </c:pt>
                <c:pt idx="20">
                  <c:v>-1.8036800000118092E-2</c:v>
                </c:pt>
                <c:pt idx="21">
                  <c:v>-1.5188799996394664E-2</c:v>
                </c:pt>
                <c:pt idx="22">
                  <c:v>-1.5275999998266343E-2</c:v>
                </c:pt>
                <c:pt idx="23">
                  <c:v>-2.0050400002219249E-2</c:v>
                </c:pt>
                <c:pt idx="28">
                  <c:v>-4.2467200000828598E-2</c:v>
                </c:pt>
                <c:pt idx="38">
                  <c:v>-6.2333599998964928E-2</c:v>
                </c:pt>
                <c:pt idx="39">
                  <c:v>-5.8990399993490428E-2</c:v>
                </c:pt>
                <c:pt idx="40">
                  <c:v>-6.2900800003262702E-2</c:v>
                </c:pt>
                <c:pt idx="41">
                  <c:v>-6.9843999997829087E-2</c:v>
                </c:pt>
                <c:pt idx="43">
                  <c:v>-7.546879999426892E-2</c:v>
                </c:pt>
                <c:pt idx="46">
                  <c:v>-0.10095680000085849</c:v>
                </c:pt>
                <c:pt idx="47">
                  <c:v>0.12773120000201743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B7-4779-A7FF-768FEE3D54D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</c:v>
                </c:pt>
                <c:pt idx="1">
                  <c:v>-764</c:v>
                </c:pt>
                <c:pt idx="2">
                  <c:v>-518</c:v>
                </c:pt>
                <c:pt idx="3">
                  <c:v>-496</c:v>
                </c:pt>
                <c:pt idx="4">
                  <c:v>0</c:v>
                </c:pt>
                <c:pt idx="5">
                  <c:v>0</c:v>
                </c:pt>
                <c:pt idx="6">
                  <c:v>488</c:v>
                </c:pt>
                <c:pt idx="7">
                  <c:v>1064</c:v>
                </c:pt>
                <c:pt idx="8">
                  <c:v>13605</c:v>
                </c:pt>
                <c:pt idx="9">
                  <c:v>38269.5</c:v>
                </c:pt>
                <c:pt idx="10">
                  <c:v>38280.5</c:v>
                </c:pt>
                <c:pt idx="11">
                  <c:v>40520</c:v>
                </c:pt>
                <c:pt idx="12">
                  <c:v>40715.5</c:v>
                </c:pt>
                <c:pt idx="13">
                  <c:v>40808</c:v>
                </c:pt>
                <c:pt idx="14">
                  <c:v>41163</c:v>
                </c:pt>
                <c:pt idx="15">
                  <c:v>41683.5</c:v>
                </c:pt>
                <c:pt idx="16">
                  <c:v>41748</c:v>
                </c:pt>
                <c:pt idx="17">
                  <c:v>42341</c:v>
                </c:pt>
                <c:pt idx="18">
                  <c:v>42355</c:v>
                </c:pt>
                <c:pt idx="19">
                  <c:v>43394</c:v>
                </c:pt>
                <c:pt idx="20">
                  <c:v>43397</c:v>
                </c:pt>
                <c:pt idx="21">
                  <c:v>43539.5</c:v>
                </c:pt>
                <c:pt idx="22">
                  <c:v>43540</c:v>
                </c:pt>
                <c:pt idx="23">
                  <c:v>43541</c:v>
                </c:pt>
                <c:pt idx="24">
                  <c:v>44001</c:v>
                </c:pt>
                <c:pt idx="25">
                  <c:v>44177.5</c:v>
                </c:pt>
                <c:pt idx="26">
                  <c:v>44616</c:v>
                </c:pt>
                <c:pt idx="27">
                  <c:v>44624</c:v>
                </c:pt>
                <c:pt idx="28">
                  <c:v>44638</c:v>
                </c:pt>
                <c:pt idx="29">
                  <c:v>45146.5</c:v>
                </c:pt>
                <c:pt idx="30">
                  <c:v>45151</c:v>
                </c:pt>
                <c:pt idx="31">
                  <c:v>45159</c:v>
                </c:pt>
                <c:pt idx="32">
                  <c:v>45173</c:v>
                </c:pt>
                <c:pt idx="33">
                  <c:v>45192</c:v>
                </c:pt>
                <c:pt idx="34">
                  <c:v>45207.5</c:v>
                </c:pt>
                <c:pt idx="35">
                  <c:v>45210.5</c:v>
                </c:pt>
                <c:pt idx="36">
                  <c:v>45229.5</c:v>
                </c:pt>
                <c:pt idx="37">
                  <c:v>45250</c:v>
                </c:pt>
                <c:pt idx="38">
                  <c:v>45694</c:v>
                </c:pt>
                <c:pt idx="39">
                  <c:v>45703.5</c:v>
                </c:pt>
                <c:pt idx="40">
                  <c:v>45832</c:v>
                </c:pt>
                <c:pt idx="41">
                  <c:v>46135</c:v>
                </c:pt>
                <c:pt idx="42">
                  <c:v>46426.5</c:v>
                </c:pt>
                <c:pt idx="43">
                  <c:v>46427</c:v>
                </c:pt>
                <c:pt idx="44">
                  <c:v>46459.5</c:v>
                </c:pt>
                <c:pt idx="45">
                  <c:v>46472</c:v>
                </c:pt>
                <c:pt idx="46">
                  <c:v>47572</c:v>
                </c:pt>
                <c:pt idx="47">
                  <c:v>52177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4">
                  <c:v>3.2172799998079427E-2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B7-4779-A7FF-768FEE3D54D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</c:v>
                </c:pt>
                <c:pt idx="1">
                  <c:v>-764</c:v>
                </c:pt>
                <c:pt idx="2">
                  <c:v>-518</c:v>
                </c:pt>
                <c:pt idx="3">
                  <c:v>-496</c:v>
                </c:pt>
                <c:pt idx="4">
                  <c:v>0</c:v>
                </c:pt>
                <c:pt idx="5">
                  <c:v>0</c:v>
                </c:pt>
                <c:pt idx="6">
                  <c:v>488</c:v>
                </c:pt>
                <c:pt idx="7">
                  <c:v>1064</c:v>
                </c:pt>
                <c:pt idx="8">
                  <c:v>13605</c:v>
                </c:pt>
                <c:pt idx="9">
                  <c:v>38269.5</c:v>
                </c:pt>
                <c:pt idx="10">
                  <c:v>38280.5</c:v>
                </c:pt>
                <c:pt idx="11">
                  <c:v>40520</c:v>
                </c:pt>
                <c:pt idx="12">
                  <c:v>40715.5</c:v>
                </c:pt>
                <c:pt idx="13">
                  <c:v>40808</c:v>
                </c:pt>
                <c:pt idx="14">
                  <c:v>41163</c:v>
                </c:pt>
                <c:pt idx="15">
                  <c:v>41683.5</c:v>
                </c:pt>
                <c:pt idx="16">
                  <c:v>41748</c:v>
                </c:pt>
                <c:pt idx="17">
                  <c:v>42341</c:v>
                </c:pt>
                <c:pt idx="18">
                  <c:v>42355</c:v>
                </c:pt>
                <c:pt idx="19">
                  <c:v>43394</c:v>
                </c:pt>
                <c:pt idx="20">
                  <c:v>43397</c:v>
                </c:pt>
                <c:pt idx="21">
                  <c:v>43539.5</c:v>
                </c:pt>
                <c:pt idx="22">
                  <c:v>43540</c:v>
                </c:pt>
                <c:pt idx="23">
                  <c:v>43541</c:v>
                </c:pt>
                <c:pt idx="24">
                  <c:v>44001</c:v>
                </c:pt>
                <c:pt idx="25">
                  <c:v>44177.5</c:v>
                </c:pt>
                <c:pt idx="26">
                  <c:v>44616</c:v>
                </c:pt>
                <c:pt idx="27">
                  <c:v>44624</c:v>
                </c:pt>
                <c:pt idx="28">
                  <c:v>44638</c:v>
                </c:pt>
                <c:pt idx="29">
                  <c:v>45146.5</c:v>
                </c:pt>
                <c:pt idx="30">
                  <c:v>45151</c:v>
                </c:pt>
                <c:pt idx="31">
                  <c:v>45159</c:v>
                </c:pt>
                <c:pt idx="32">
                  <c:v>45173</c:v>
                </c:pt>
                <c:pt idx="33">
                  <c:v>45192</c:v>
                </c:pt>
                <c:pt idx="34">
                  <c:v>45207.5</c:v>
                </c:pt>
                <c:pt idx="35">
                  <c:v>45210.5</c:v>
                </c:pt>
                <c:pt idx="36">
                  <c:v>45229.5</c:v>
                </c:pt>
                <c:pt idx="37">
                  <c:v>45250</c:v>
                </c:pt>
                <c:pt idx="38">
                  <c:v>45694</c:v>
                </c:pt>
                <c:pt idx="39">
                  <c:v>45703.5</c:v>
                </c:pt>
                <c:pt idx="40">
                  <c:v>45832</c:v>
                </c:pt>
                <c:pt idx="41">
                  <c:v>46135</c:v>
                </c:pt>
                <c:pt idx="42">
                  <c:v>46426.5</c:v>
                </c:pt>
                <c:pt idx="43">
                  <c:v>46427</c:v>
                </c:pt>
                <c:pt idx="44">
                  <c:v>46459.5</c:v>
                </c:pt>
                <c:pt idx="45">
                  <c:v>46472</c:v>
                </c:pt>
                <c:pt idx="46">
                  <c:v>47572</c:v>
                </c:pt>
                <c:pt idx="47">
                  <c:v>52177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7.9984000003605615E-3</c:v>
                </c:pt>
                <c:pt idx="1">
                  <c:v>-3.9583999969181605E-3</c:v>
                </c:pt>
                <c:pt idx="2">
                  <c:v>2.939199999673292E-3</c:v>
                </c:pt>
                <c:pt idx="3">
                  <c:v>1.7024000007950235E-3</c:v>
                </c:pt>
                <c:pt idx="5">
                  <c:v>1.0000000002037268E-2</c:v>
                </c:pt>
                <c:pt idx="6">
                  <c:v>2.9279999944265001E-4</c:v>
                </c:pt>
                <c:pt idx="7">
                  <c:v>-4.3616000002657529E-3</c:v>
                </c:pt>
                <c:pt idx="8">
                  <c:v>3.2879999998840503E-3</c:v>
                </c:pt>
                <c:pt idx="12">
                  <c:v>4.0616799997224007E-2</c:v>
                </c:pt>
                <c:pt idx="13">
                  <c:v>3.8684799998009112E-2</c:v>
                </c:pt>
                <c:pt idx="24">
                  <c:v>-3.1374400001368485E-2</c:v>
                </c:pt>
                <c:pt idx="25">
                  <c:v>-3.295599999546539E-2</c:v>
                </c:pt>
                <c:pt idx="26">
                  <c:v>-4.2430399997101631E-2</c:v>
                </c:pt>
                <c:pt idx="27">
                  <c:v>-4.1725600000063423E-2</c:v>
                </c:pt>
                <c:pt idx="29">
                  <c:v>-5.1949600005173124E-2</c:v>
                </c:pt>
                <c:pt idx="30">
                  <c:v>-5.3034399999887682E-2</c:v>
                </c:pt>
                <c:pt idx="31">
                  <c:v>-5.3229599994665477E-2</c:v>
                </c:pt>
                <c:pt idx="32">
                  <c:v>-5.2771199996641371E-2</c:v>
                </c:pt>
                <c:pt idx="33">
                  <c:v>-5.2784800005611032E-2</c:v>
                </c:pt>
                <c:pt idx="34">
                  <c:v>-5.6587999999464955E-2</c:v>
                </c:pt>
                <c:pt idx="35">
                  <c:v>-5.411120000644587E-2</c:v>
                </c:pt>
                <c:pt idx="36">
                  <c:v>-4.8524799996812362E-2</c:v>
                </c:pt>
                <c:pt idx="37">
                  <c:v>-5.1800000001094304E-2</c:v>
                </c:pt>
                <c:pt idx="42">
                  <c:v>-7.5681599999370519E-2</c:v>
                </c:pt>
                <c:pt idx="44">
                  <c:v>-7.4636799996369518E-2</c:v>
                </c:pt>
                <c:pt idx="45">
                  <c:v>-7.7416800006176345E-2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B7-4779-A7FF-768FEE3D54D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</c:v>
                </c:pt>
                <c:pt idx="1">
                  <c:v>-764</c:v>
                </c:pt>
                <c:pt idx="2">
                  <c:v>-518</c:v>
                </c:pt>
                <c:pt idx="3">
                  <c:v>-496</c:v>
                </c:pt>
                <c:pt idx="4">
                  <c:v>0</c:v>
                </c:pt>
                <c:pt idx="5">
                  <c:v>0</c:v>
                </c:pt>
                <c:pt idx="6">
                  <c:v>488</c:v>
                </c:pt>
                <c:pt idx="7">
                  <c:v>1064</c:v>
                </c:pt>
                <c:pt idx="8">
                  <c:v>13605</c:v>
                </c:pt>
                <c:pt idx="9">
                  <c:v>38269.5</c:v>
                </c:pt>
                <c:pt idx="10">
                  <c:v>38280.5</c:v>
                </c:pt>
                <c:pt idx="11">
                  <c:v>40520</c:v>
                </c:pt>
                <c:pt idx="12">
                  <c:v>40715.5</c:v>
                </c:pt>
                <c:pt idx="13">
                  <c:v>40808</c:v>
                </c:pt>
                <c:pt idx="14">
                  <c:v>41163</c:v>
                </c:pt>
                <c:pt idx="15">
                  <c:v>41683.5</c:v>
                </c:pt>
                <c:pt idx="16">
                  <c:v>41748</c:v>
                </c:pt>
                <c:pt idx="17">
                  <c:v>42341</c:v>
                </c:pt>
                <c:pt idx="18">
                  <c:v>42355</c:v>
                </c:pt>
                <c:pt idx="19">
                  <c:v>43394</c:v>
                </c:pt>
                <c:pt idx="20">
                  <c:v>43397</c:v>
                </c:pt>
                <c:pt idx="21">
                  <c:v>43539.5</c:v>
                </c:pt>
                <c:pt idx="22">
                  <c:v>43540</c:v>
                </c:pt>
                <c:pt idx="23">
                  <c:v>43541</c:v>
                </c:pt>
                <c:pt idx="24">
                  <c:v>44001</c:v>
                </c:pt>
                <c:pt idx="25">
                  <c:v>44177.5</c:v>
                </c:pt>
                <c:pt idx="26">
                  <c:v>44616</c:v>
                </c:pt>
                <c:pt idx="27">
                  <c:v>44624</c:v>
                </c:pt>
                <c:pt idx="28">
                  <c:v>44638</c:v>
                </c:pt>
                <c:pt idx="29">
                  <c:v>45146.5</c:v>
                </c:pt>
                <c:pt idx="30">
                  <c:v>45151</c:v>
                </c:pt>
                <c:pt idx="31">
                  <c:v>45159</c:v>
                </c:pt>
                <c:pt idx="32">
                  <c:v>45173</c:v>
                </c:pt>
                <c:pt idx="33">
                  <c:v>45192</c:v>
                </c:pt>
                <c:pt idx="34">
                  <c:v>45207.5</c:v>
                </c:pt>
                <c:pt idx="35">
                  <c:v>45210.5</c:v>
                </c:pt>
                <c:pt idx="36">
                  <c:v>45229.5</c:v>
                </c:pt>
                <c:pt idx="37">
                  <c:v>45250</c:v>
                </c:pt>
                <c:pt idx="38">
                  <c:v>45694</c:v>
                </c:pt>
                <c:pt idx="39">
                  <c:v>45703.5</c:v>
                </c:pt>
                <c:pt idx="40">
                  <c:v>45832</c:v>
                </c:pt>
                <c:pt idx="41">
                  <c:v>46135</c:v>
                </c:pt>
                <c:pt idx="42">
                  <c:v>46426.5</c:v>
                </c:pt>
                <c:pt idx="43">
                  <c:v>46427</c:v>
                </c:pt>
                <c:pt idx="44">
                  <c:v>46459.5</c:v>
                </c:pt>
                <c:pt idx="45">
                  <c:v>46472</c:v>
                </c:pt>
                <c:pt idx="46">
                  <c:v>47572</c:v>
                </c:pt>
                <c:pt idx="47">
                  <c:v>52177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B7-4779-A7FF-768FEE3D54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</c:v>
                </c:pt>
                <c:pt idx="1">
                  <c:v>-764</c:v>
                </c:pt>
                <c:pt idx="2">
                  <c:v>-518</c:v>
                </c:pt>
                <c:pt idx="3">
                  <c:v>-496</c:v>
                </c:pt>
                <c:pt idx="4">
                  <c:v>0</c:v>
                </c:pt>
                <c:pt idx="5">
                  <c:v>0</c:v>
                </c:pt>
                <c:pt idx="6">
                  <c:v>488</c:v>
                </c:pt>
                <c:pt idx="7">
                  <c:v>1064</c:v>
                </c:pt>
                <c:pt idx="8">
                  <c:v>13605</c:v>
                </c:pt>
                <c:pt idx="9">
                  <c:v>38269.5</c:v>
                </c:pt>
                <c:pt idx="10">
                  <c:v>38280.5</c:v>
                </c:pt>
                <c:pt idx="11">
                  <c:v>40520</c:v>
                </c:pt>
                <c:pt idx="12">
                  <c:v>40715.5</c:v>
                </c:pt>
                <c:pt idx="13">
                  <c:v>40808</c:v>
                </c:pt>
                <c:pt idx="14">
                  <c:v>41163</c:v>
                </c:pt>
                <c:pt idx="15">
                  <c:v>41683.5</c:v>
                </c:pt>
                <c:pt idx="16">
                  <c:v>41748</c:v>
                </c:pt>
                <c:pt idx="17">
                  <c:v>42341</c:v>
                </c:pt>
                <c:pt idx="18">
                  <c:v>42355</c:v>
                </c:pt>
                <c:pt idx="19">
                  <c:v>43394</c:v>
                </c:pt>
                <c:pt idx="20">
                  <c:v>43397</c:v>
                </c:pt>
                <c:pt idx="21">
                  <c:v>43539.5</c:v>
                </c:pt>
                <c:pt idx="22">
                  <c:v>43540</c:v>
                </c:pt>
                <c:pt idx="23">
                  <c:v>43541</c:v>
                </c:pt>
                <c:pt idx="24">
                  <c:v>44001</c:v>
                </c:pt>
                <c:pt idx="25">
                  <c:v>44177.5</c:v>
                </c:pt>
                <c:pt idx="26">
                  <c:v>44616</c:v>
                </c:pt>
                <c:pt idx="27">
                  <c:v>44624</c:v>
                </c:pt>
                <c:pt idx="28">
                  <c:v>44638</c:v>
                </c:pt>
                <c:pt idx="29">
                  <c:v>45146.5</c:v>
                </c:pt>
                <c:pt idx="30">
                  <c:v>45151</c:v>
                </c:pt>
                <c:pt idx="31">
                  <c:v>45159</c:v>
                </c:pt>
                <c:pt idx="32">
                  <c:v>45173</c:v>
                </c:pt>
                <c:pt idx="33">
                  <c:v>45192</c:v>
                </c:pt>
                <c:pt idx="34">
                  <c:v>45207.5</c:v>
                </c:pt>
                <c:pt idx="35">
                  <c:v>45210.5</c:v>
                </c:pt>
                <c:pt idx="36">
                  <c:v>45229.5</c:v>
                </c:pt>
                <c:pt idx="37">
                  <c:v>45250</c:v>
                </c:pt>
                <c:pt idx="38">
                  <c:v>45694</c:v>
                </c:pt>
                <c:pt idx="39">
                  <c:v>45703.5</c:v>
                </c:pt>
                <c:pt idx="40">
                  <c:v>45832</c:v>
                </c:pt>
                <c:pt idx="41">
                  <c:v>46135</c:v>
                </c:pt>
                <c:pt idx="42">
                  <c:v>46426.5</c:v>
                </c:pt>
                <c:pt idx="43">
                  <c:v>46427</c:v>
                </c:pt>
                <c:pt idx="44">
                  <c:v>46459.5</c:v>
                </c:pt>
                <c:pt idx="45">
                  <c:v>46472</c:v>
                </c:pt>
                <c:pt idx="46">
                  <c:v>47572</c:v>
                </c:pt>
                <c:pt idx="47">
                  <c:v>52177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B7-4779-A7FF-768FEE3D54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</c:v>
                </c:pt>
                <c:pt idx="1">
                  <c:v>-764</c:v>
                </c:pt>
                <c:pt idx="2">
                  <c:v>-518</c:v>
                </c:pt>
                <c:pt idx="3">
                  <c:v>-496</c:v>
                </c:pt>
                <c:pt idx="4">
                  <c:v>0</c:v>
                </c:pt>
                <c:pt idx="5">
                  <c:v>0</c:v>
                </c:pt>
                <c:pt idx="6">
                  <c:v>488</c:v>
                </c:pt>
                <c:pt idx="7">
                  <c:v>1064</c:v>
                </c:pt>
                <c:pt idx="8">
                  <c:v>13605</c:v>
                </c:pt>
                <c:pt idx="9">
                  <c:v>38269.5</c:v>
                </c:pt>
                <c:pt idx="10">
                  <c:v>38280.5</c:v>
                </c:pt>
                <c:pt idx="11">
                  <c:v>40520</c:v>
                </c:pt>
                <c:pt idx="12">
                  <c:v>40715.5</c:v>
                </c:pt>
                <c:pt idx="13">
                  <c:v>40808</c:v>
                </c:pt>
                <c:pt idx="14">
                  <c:v>41163</c:v>
                </c:pt>
                <c:pt idx="15">
                  <c:v>41683.5</c:v>
                </c:pt>
                <c:pt idx="16">
                  <c:v>41748</c:v>
                </c:pt>
                <c:pt idx="17">
                  <c:v>42341</c:v>
                </c:pt>
                <c:pt idx="18">
                  <c:v>42355</c:v>
                </c:pt>
                <c:pt idx="19">
                  <c:v>43394</c:v>
                </c:pt>
                <c:pt idx="20">
                  <c:v>43397</c:v>
                </c:pt>
                <c:pt idx="21">
                  <c:v>43539.5</c:v>
                </c:pt>
                <c:pt idx="22">
                  <c:v>43540</c:v>
                </c:pt>
                <c:pt idx="23">
                  <c:v>43541</c:v>
                </c:pt>
                <c:pt idx="24">
                  <c:v>44001</c:v>
                </c:pt>
                <c:pt idx="25">
                  <c:v>44177.5</c:v>
                </c:pt>
                <c:pt idx="26">
                  <c:v>44616</c:v>
                </c:pt>
                <c:pt idx="27">
                  <c:v>44624</c:v>
                </c:pt>
                <c:pt idx="28">
                  <c:v>44638</c:v>
                </c:pt>
                <c:pt idx="29">
                  <c:v>45146.5</c:v>
                </c:pt>
                <c:pt idx="30">
                  <c:v>45151</c:v>
                </c:pt>
                <c:pt idx="31">
                  <c:v>45159</c:v>
                </c:pt>
                <c:pt idx="32">
                  <c:v>45173</c:v>
                </c:pt>
                <c:pt idx="33">
                  <c:v>45192</c:v>
                </c:pt>
                <c:pt idx="34">
                  <c:v>45207.5</c:v>
                </c:pt>
                <c:pt idx="35">
                  <c:v>45210.5</c:v>
                </c:pt>
                <c:pt idx="36">
                  <c:v>45229.5</c:v>
                </c:pt>
                <c:pt idx="37">
                  <c:v>45250</c:v>
                </c:pt>
                <c:pt idx="38">
                  <c:v>45694</c:v>
                </c:pt>
                <c:pt idx="39">
                  <c:v>45703.5</c:v>
                </c:pt>
                <c:pt idx="40">
                  <c:v>45832</c:v>
                </c:pt>
                <c:pt idx="41">
                  <c:v>46135</c:v>
                </c:pt>
                <c:pt idx="42">
                  <c:v>46426.5</c:v>
                </c:pt>
                <c:pt idx="43">
                  <c:v>46427</c:v>
                </c:pt>
                <c:pt idx="44">
                  <c:v>46459.5</c:v>
                </c:pt>
                <c:pt idx="45">
                  <c:v>46472</c:v>
                </c:pt>
                <c:pt idx="46">
                  <c:v>47572</c:v>
                </c:pt>
                <c:pt idx="47">
                  <c:v>52177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B7-4779-A7FF-768FEE3D54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-836</c:v>
                </c:pt>
                <c:pt idx="1">
                  <c:v>-764</c:v>
                </c:pt>
                <c:pt idx="2">
                  <c:v>-518</c:v>
                </c:pt>
                <c:pt idx="3">
                  <c:v>-496</c:v>
                </c:pt>
                <c:pt idx="4">
                  <c:v>0</c:v>
                </c:pt>
                <c:pt idx="5">
                  <c:v>0</c:v>
                </c:pt>
                <c:pt idx="6">
                  <c:v>488</c:v>
                </c:pt>
                <c:pt idx="7">
                  <c:v>1064</c:v>
                </c:pt>
                <c:pt idx="8">
                  <c:v>13605</c:v>
                </c:pt>
                <c:pt idx="9">
                  <c:v>38269.5</c:v>
                </c:pt>
                <c:pt idx="10">
                  <c:v>38280.5</c:v>
                </c:pt>
                <c:pt idx="11">
                  <c:v>40520</c:v>
                </c:pt>
                <c:pt idx="12">
                  <c:v>40715.5</c:v>
                </c:pt>
                <c:pt idx="13">
                  <c:v>40808</c:v>
                </c:pt>
                <c:pt idx="14">
                  <c:v>41163</c:v>
                </c:pt>
                <c:pt idx="15">
                  <c:v>41683.5</c:v>
                </c:pt>
                <c:pt idx="16">
                  <c:v>41748</c:v>
                </c:pt>
                <c:pt idx="17">
                  <c:v>42341</c:v>
                </c:pt>
                <c:pt idx="18">
                  <c:v>42355</c:v>
                </c:pt>
                <c:pt idx="19">
                  <c:v>43394</c:v>
                </c:pt>
                <c:pt idx="20">
                  <c:v>43397</c:v>
                </c:pt>
                <c:pt idx="21">
                  <c:v>43539.5</c:v>
                </c:pt>
                <c:pt idx="22">
                  <c:v>43540</c:v>
                </c:pt>
                <c:pt idx="23">
                  <c:v>43541</c:v>
                </c:pt>
                <c:pt idx="24">
                  <c:v>44001</c:v>
                </c:pt>
                <c:pt idx="25">
                  <c:v>44177.5</c:v>
                </c:pt>
                <c:pt idx="26">
                  <c:v>44616</c:v>
                </c:pt>
                <c:pt idx="27">
                  <c:v>44624</c:v>
                </c:pt>
                <c:pt idx="28">
                  <c:v>44638</c:v>
                </c:pt>
                <c:pt idx="29">
                  <c:v>45146.5</c:v>
                </c:pt>
                <c:pt idx="30">
                  <c:v>45151</c:v>
                </c:pt>
                <c:pt idx="31">
                  <c:v>45159</c:v>
                </c:pt>
                <c:pt idx="32">
                  <c:v>45173</c:v>
                </c:pt>
                <c:pt idx="33">
                  <c:v>45192</c:v>
                </c:pt>
                <c:pt idx="34">
                  <c:v>45207.5</c:v>
                </c:pt>
                <c:pt idx="35">
                  <c:v>45210.5</c:v>
                </c:pt>
                <c:pt idx="36">
                  <c:v>45229.5</c:v>
                </c:pt>
                <c:pt idx="37">
                  <c:v>45250</c:v>
                </c:pt>
                <c:pt idx="38">
                  <c:v>45694</c:v>
                </c:pt>
                <c:pt idx="39">
                  <c:v>45703.5</c:v>
                </c:pt>
                <c:pt idx="40">
                  <c:v>45832</c:v>
                </c:pt>
                <c:pt idx="41">
                  <c:v>46135</c:v>
                </c:pt>
                <c:pt idx="42">
                  <c:v>46426.5</c:v>
                </c:pt>
                <c:pt idx="43">
                  <c:v>46427</c:v>
                </c:pt>
                <c:pt idx="44">
                  <c:v>46459.5</c:v>
                </c:pt>
                <c:pt idx="45">
                  <c:v>46472</c:v>
                </c:pt>
                <c:pt idx="46">
                  <c:v>47572</c:v>
                </c:pt>
                <c:pt idx="47">
                  <c:v>52177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0.43965171750382492</c:v>
                </c:pt>
                <c:pt idx="1">
                  <c:v>0.4389118691065067</c:v>
                </c:pt>
                <c:pt idx="2">
                  <c:v>0.43638405374900274</c:v>
                </c:pt>
                <c:pt idx="3">
                  <c:v>0.43615798896093327</c:v>
                </c:pt>
                <c:pt idx="4">
                  <c:v>0.43106125555718544</c:v>
                </c:pt>
                <c:pt idx="5">
                  <c:v>0.43106125555718544</c:v>
                </c:pt>
                <c:pt idx="6">
                  <c:v>0.42604672753091744</c:v>
                </c:pt>
                <c:pt idx="7">
                  <c:v>0.42012794035237155</c:v>
                </c:pt>
                <c:pt idx="8">
                  <c:v>0.29126073548059417</c:v>
                </c:pt>
                <c:pt idx="9">
                  <c:v>3.7816418874266733E-2</c:v>
                </c:pt>
                <c:pt idx="10">
                  <c:v>3.7703386480232026E-2</c:v>
                </c:pt>
                <c:pt idx="11">
                  <c:v>1.4691018621979413E-2</c:v>
                </c:pt>
                <c:pt idx="12">
                  <c:v>1.2682124709816722E-2</c:v>
                </c:pt>
                <c:pt idx="13">
                  <c:v>1.1731625032706527E-2</c:v>
                </c:pt>
                <c:pt idx="14">
                  <c:v>8.083761407040202E-3</c:v>
                </c:pt>
                <c:pt idx="15">
                  <c:v>2.735274034760482E-3</c:v>
                </c:pt>
                <c:pt idx="16">
                  <c:v>2.0724931788295708E-3</c:v>
                </c:pt>
                <c:pt idx="17">
                  <c:v>-4.0209804268608873E-3</c:v>
                </c:pt>
                <c:pt idx="18">
                  <c:v>-4.1648398374505291E-3</c:v>
                </c:pt>
                <c:pt idx="19">
                  <c:v>-1.4841263237640068E-2</c:v>
                </c:pt>
                <c:pt idx="20">
                  <c:v>-1.4872090254195003E-2</c:v>
                </c:pt>
                <c:pt idx="21">
                  <c:v>-1.6336373540554006E-2</c:v>
                </c:pt>
                <c:pt idx="22">
                  <c:v>-1.6341511376646467E-2</c:v>
                </c:pt>
                <c:pt idx="23">
                  <c:v>-1.6351787048831445E-2</c:v>
                </c:pt>
                <c:pt idx="24">
                  <c:v>-2.1078596253920168E-2</c:v>
                </c:pt>
                <c:pt idx="25">
                  <c:v>-2.2892252394568324E-2</c:v>
                </c:pt>
                <c:pt idx="26">
                  <c:v>-2.7398134647680095E-2</c:v>
                </c:pt>
                <c:pt idx="27">
                  <c:v>-2.7480340025159866E-2</c:v>
                </c:pt>
                <c:pt idx="28">
                  <c:v>-2.7624199435749563E-2</c:v>
                </c:pt>
                <c:pt idx="29">
                  <c:v>-3.2849378741809598E-2</c:v>
                </c:pt>
                <c:pt idx="30">
                  <c:v>-3.2895619266641973E-2</c:v>
                </c:pt>
                <c:pt idx="31">
                  <c:v>-3.2977824644121745E-2</c:v>
                </c:pt>
                <c:pt idx="32">
                  <c:v>-3.3121684054711442E-2</c:v>
                </c:pt>
                <c:pt idx="33">
                  <c:v>-3.3316921826225976E-2</c:v>
                </c:pt>
                <c:pt idx="34">
                  <c:v>-3.3476194745093057E-2</c:v>
                </c:pt>
                <c:pt idx="35">
                  <c:v>-3.3507021761647993E-2</c:v>
                </c:pt>
                <c:pt idx="36">
                  <c:v>-3.3702259533162526E-2</c:v>
                </c:pt>
                <c:pt idx="37">
                  <c:v>-3.3912910812954555E-2</c:v>
                </c:pt>
                <c:pt idx="38">
                  <c:v>-3.8475309263083624E-2</c:v>
                </c:pt>
                <c:pt idx="39">
                  <c:v>-3.857292814884089E-2</c:v>
                </c:pt>
                <c:pt idx="40">
                  <c:v>-3.9893352024610251E-2</c:v>
                </c:pt>
                <c:pt idx="41">
                  <c:v>-4.3006880696657812E-2</c:v>
                </c:pt>
                <c:pt idx="42">
                  <c:v>-4.6002239138578149E-2</c:v>
                </c:pt>
                <c:pt idx="43">
                  <c:v>-4.6007376974670666E-2</c:v>
                </c:pt>
                <c:pt idx="44">
                  <c:v>-4.634133632068238E-2</c:v>
                </c:pt>
                <c:pt idx="45">
                  <c:v>-4.6469782222994582E-2</c:v>
                </c:pt>
                <c:pt idx="46">
                  <c:v>-5.777302162646758E-2</c:v>
                </c:pt>
                <c:pt idx="47">
                  <c:v>-0.10509249203827964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B7-4779-A7FF-768FEE3D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035768"/>
        <c:axId val="1"/>
      </c:scatterChart>
      <c:valAx>
        <c:axId val="640035768"/>
        <c:scaling>
          <c:orientation val="minMax"/>
          <c:min val="3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17399663823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0035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16508913354627"/>
          <c:y val="0.9204921861831491"/>
          <c:w val="0.6998518795848884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CN Lac - O-C Diagr.</a:t>
            </a:r>
          </a:p>
        </c:rich>
      </c:tx>
      <c:layout>
        <c:manualLayout>
          <c:xMode val="edge"/>
          <c:yMode val="edge"/>
          <c:x val="0.377419354838709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634168126798494"/>
          <c:w val="0.8161290322580645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-836</c:v>
                </c:pt>
                <c:pt idx="1">
                  <c:v>-764</c:v>
                </c:pt>
                <c:pt idx="2">
                  <c:v>-518</c:v>
                </c:pt>
                <c:pt idx="3">
                  <c:v>-496</c:v>
                </c:pt>
                <c:pt idx="4">
                  <c:v>0</c:v>
                </c:pt>
                <c:pt idx="5">
                  <c:v>0</c:v>
                </c:pt>
                <c:pt idx="6">
                  <c:v>488</c:v>
                </c:pt>
                <c:pt idx="7">
                  <c:v>1064</c:v>
                </c:pt>
                <c:pt idx="8">
                  <c:v>13605</c:v>
                </c:pt>
                <c:pt idx="9">
                  <c:v>38269.5</c:v>
                </c:pt>
                <c:pt idx="10">
                  <c:v>38280.5</c:v>
                </c:pt>
                <c:pt idx="11">
                  <c:v>40520</c:v>
                </c:pt>
                <c:pt idx="12">
                  <c:v>40715.5</c:v>
                </c:pt>
                <c:pt idx="13">
                  <c:v>40808</c:v>
                </c:pt>
                <c:pt idx="14">
                  <c:v>41163</c:v>
                </c:pt>
                <c:pt idx="15">
                  <c:v>41683.5</c:v>
                </c:pt>
                <c:pt idx="16">
                  <c:v>41748</c:v>
                </c:pt>
                <c:pt idx="17">
                  <c:v>42341</c:v>
                </c:pt>
                <c:pt idx="18">
                  <c:v>42355</c:v>
                </c:pt>
                <c:pt idx="19">
                  <c:v>43394</c:v>
                </c:pt>
                <c:pt idx="20">
                  <c:v>43397</c:v>
                </c:pt>
                <c:pt idx="21">
                  <c:v>43539.5</c:v>
                </c:pt>
                <c:pt idx="22">
                  <c:v>43540</c:v>
                </c:pt>
                <c:pt idx="23">
                  <c:v>43541</c:v>
                </c:pt>
                <c:pt idx="24">
                  <c:v>44001</c:v>
                </c:pt>
                <c:pt idx="25">
                  <c:v>44177.5</c:v>
                </c:pt>
                <c:pt idx="26">
                  <c:v>44616</c:v>
                </c:pt>
                <c:pt idx="27">
                  <c:v>44624</c:v>
                </c:pt>
                <c:pt idx="28">
                  <c:v>44638</c:v>
                </c:pt>
                <c:pt idx="29">
                  <c:v>45146.5</c:v>
                </c:pt>
                <c:pt idx="30">
                  <c:v>45151</c:v>
                </c:pt>
                <c:pt idx="31">
                  <c:v>45159</c:v>
                </c:pt>
                <c:pt idx="32">
                  <c:v>45173</c:v>
                </c:pt>
                <c:pt idx="33">
                  <c:v>45192</c:v>
                </c:pt>
                <c:pt idx="34">
                  <c:v>45207.5</c:v>
                </c:pt>
                <c:pt idx="35">
                  <c:v>45210.5</c:v>
                </c:pt>
                <c:pt idx="36">
                  <c:v>45229.5</c:v>
                </c:pt>
                <c:pt idx="37">
                  <c:v>45250</c:v>
                </c:pt>
                <c:pt idx="38">
                  <c:v>45694</c:v>
                </c:pt>
                <c:pt idx="39">
                  <c:v>45703.5</c:v>
                </c:pt>
                <c:pt idx="40">
                  <c:v>45832</c:v>
                </c:pt>
                <c:pt idx="41">
                  <c:v>46135</c:v>
                </c:pt>
                <c:pt idx="42">
                  <c:v>46426.5</c:v>
                </c:pt>
                <c:pt idx="43">
                  <c:v>46427</c:v>
                </c:pt>
                <c:pt idx="44">
                  <c:v>46459.5</c:v>
                </c:pt>
                <c:pt idx="45">
                  <c:v>46472</c:v>
                </c:pt>
                <c:pt idx="46">
                  <c:v>47572</c:v>
                </c:pt>
                <c:pt idx="47">
                  <c:v>52177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8E-4E8B-B533-C1C07E9C115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</c:v>
                </c:pt>
                <c:pt idx="1">
                  <c:v>-764</c:v>
                </c:pt>
                <c:pt idx="2">
                  <c:v>-518</c:v>
                </c:pt>
                <c:pt idx="3">
                  <c:v>-496</c:v>
                </c:pt>
                <c:pt idx="4">
                  <c:v>0</c:v>
                </c:pt>
                <c:pt idx="5">
                  <c:v>0</c:v>
                </c:pt>
                <c:pt idx="6">
                  <c:v>488</c:v>
                </c:pt>
                <c:pt idx="7">
                  <c:v>1064</c:v>
                </c:pt>
                <c:pt idx="8">
                  <c:v>13605</c:v>
                </c:pt>
                <c:pt idx="9">
                  <c:v>38269.5</c:v>
                </c:pt>
                <c:pt idx="10">
                  <c:v>38280.5</c:v>
                </c:pt>
                <c:pt idx="11">
                  <c:v>40520</c:v>
                </c:pt>
                <c:pt idx="12">
                  <c:v>40715.5</c:v>
                </c:pt>
                <c:pt idx="13">
                  <c:v>40808</c:v>
                </c:pt>
                <c:pt idx="14">
                  <c:v>41163</c:v>
                </c:pt>
                <c:pt idx="15">
                  <c:v>41683.5</c:v>
                </c:pt>
                <c:pt idx="16">
                  <c:v>41748</c:v>
                </c:pt>
                <c:pt idx="17">
                  <c:v>42341</c:v>
                </c:pt>
                <c:pt idx="18">
                  <c:v>42355</c:v>
                </c:pt>
                <c:pt idx="19">
                  <c:v>43394</c:v>
                </c:pt>
                <c:pt idx="20">
                  <c:v>43397</c:v>
                </c:pt>
                <c:pt idx="21">
                  <c:v>43539.5</c:v>
                </c:pt>
                <c:pt idx="22">
                  <c:v>43540</c:v>
                </c:pt>
                <c:pt idx="23">
                  <c:v>43541</c:v>
                </c:pt>
                <c:pt idx="24">
                  <c:v>44001</c:v>
                </c:pt>
                <c:pt idx="25">
                  <c:v>44177.5</c:v>
                </c:pt>
                <c:pt idx="26">
                  <c:v>44616</c:v>
                </c:pt>
                <c:pt idx="27">
                  <c:v>44624</c:v>
                </c:pt>
                <c:pt idx="28">
                  <c:v>44638</c:v>
                </c:pt>
                <c:pt idx="29">
                  <c:v>45146.5</c:v>
                </c:pt>
                <c:pt idx="30">
                  <c:v>45151</c:v>
                </c:pt>
                <c:pt idx="31">
                  <c:v>45159</c:v>
                </c:pt>
                <c:pt idx="32">
                  <c:v>45173</c:v>
                </c:pt>
                <c:pt idx="33">
                  <c:v>45192</c:v>
                </c:pt>
                <c:pt idx="34">
                  <c:v>45207.5</c:v>
                </c:pt>
                <c:pt idx="35">
                  <c:v>45210.5</c:v>
                </c:pt>
                <c:pt idx="36">
                  <c:v>45229.5</c:v>
                </c:pt>
                <c:pt idx="37">
                  <c:v>45250</c:v>
                </c:pt>
                <c:pt idx="38">
                  <c:v>45694</c:v>
                </c:pt>
                <c:pt idx="39">
                  <c:v>45703.5</c:v>
                </c:pt>
                <c:pt idx="40">
                  <c:v>45832</c:v>
                </c:pt>
                <c:pt idx="41">
                  <c:v>46135</c:v>
                </c:pt>
                <c:pt idx="42">
                  <c:v>46426.5</c:v>
                </c:pt>
                <c:pt idx="43">
                  <c:v>46427</c:v>
                </c:pt>
                <c:pt idx="44">
                  <c:v>46459.5</c:v>
                </c:pt>
                <c:pt idx="45">
                  <c:v>46472</c:v>
                </c:pt>
                <c:pt idx="46">
                  <c:v>47572</c:v>
                </c:pt>
                <c:pt idx="47">
                  <c:v>52177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9">
                  <c:v>8.9699199997994583E-2</c:v>
                </c:pt>
                <c:pt idx="10">
                  <c:v>8.6480800004210323E-2</c:v>
                </c:pt>
                <c:pt idx="11">
                  <c:v>4.6312000005855225E-2</c:v>
                </c:pt>
                <c:pt idx="15">
                  <c:v>2.2497600002679974E-2</c:v>
                </c:pt>
                <c:pt idx="16">
                  <c:v>1.7048800000338815E-2</c:v>
                </c:pt>
                <c:pt idx="17">
                  <c:v>1.4429599999857601E-2</c:v>
                </c:pt>
                <c:pt idx="18">
                  <c:v>1.688000003923662E-3</c:v>
                </c:pt>
                <c:pt idx="19">
                  <c:v>-1.8113600002834573E-2</c:v>
                </c:pt>
                <c:pt idx="20">
                  <c:v>-1.8036800000118092E-2</c:v>
                </c:pt>
                <c:pt idx="21">
                  <c:v>-1.5188799996394664E-2</c:v>
                </c:pt>
                <c:pt idx="22">
                  <c:v>-1.5275999998266343E-2</c:v>
                </c:pt>
                <c:pt idx="23">
                  <c:v>-2.0050400002219249E-2</c:v>
                </c:pt>
                <c:pt idx="28">
                  <c:v>-4.2467200000828598E-2</c:v>
                </c:pt>
                <c:pt idx="38">
                  <c:v>-6.2333599998964928E-2</c:v>
                </c:pt>
                <c:pt idx="39">
                  <c:v>-5.8990399993490428E-2</c:v>
                </c:pt>
                <c:pt idx="40">
                  <c:v>-6.2900800003262702E-2</c:v>
                </c:pt>
                <c:pt idx="41">
                  <c:v>-6.9843999997829087E-2</c:v>
                </c:pt>
                <c:pt idx="43">
                  <c:v>-7.546879999426892E-2</c:v>
                </c:pt>
                <c:pt idx="46">
                  <c:v>-0.10095680000085849</c:v>
                </c:pt>
                <c:pt idx="47">
                  <c:v>0.12773120000201743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8E-4E8B-B533-C1C07E9C115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</c:v>
                </c:pt>
                <c:pt idx="1">
                  <c:v>-764</c:v>
                </c:pt>
                <c:pt idx="2">
                  <c:v>-518</c:v>
                </c:pt>
                <c:pt idx="3">
                  <c:v>-496</c:v>
                </c:pt>
                <c:pt idx="4">
                  <c:v>0</c:v>
                </c:pt>
                <c:pt idx="5">
                  <c:v>0</c:v>
                </c:pt>
                <c:pt idx="6">
                  <c:v>488</c:v>
                </c:pt>
                <c:pt idx="7">
                  <c:v>1064</c:v>
                </c:pt>
                <c:pt idx="8">
                  <c:v>13605</c:v>
                </c:pt>
                <c:pt idx="9">
                  <c:v>38269.5</c:v>
                </c:pt>
                <c:pt idx="10">
                  <c:v>38280.5</c:v>
                </c:pt>
                <c:pt idx="11">
                  <c:v>40520</c:v>
                </c:pt>
                <c:pt idx="12">
                  <c:v>40715.5</c:v>
                </c:pt>
                <c:pt idx="13">
                  <c:v>40808</c:v>
                </c:pt>
                <c:pt idx="14">
                  <c:v>41163</c:v>
                </c:pt>
                <c:pt idx="15">
                  <c:v>41683.5</c:v>
                </c:pt>
                <c:pt idx="16">
                  <c:v>41748</c:v>
                </c:pt>
                <c:pt idx="17">
                  <c:v>42341</c:v>
                </c:pt>
                <c:pt idx="18">
                  <c:v>42355</c:v>
                </c:pt>
                <c:pt idx="19">
                  <c:v>43394</c:v>
                </c:pt>
                <c:pt idx="20">
                  <c:v>43397</c:v>
                </c:pt>
                <c:pt idx="21">
                  <c:v>43539.5</c:v>
                </c:pt>
                <c:pt idx="22">
                  <c:v>43540</c:v>
                </c:pt>
                <c:pt idx="23">
                  <c:v>43541</c:v>
                </c:pt>
                <c:pt idx="24">
                  <c:v>44001</c:v>
                </c:pt>
                <c:pt idx="25">
                  <c:v>44177.5</c:v>
                </c:pt>
                <c:pt idx="26">
                  <c:v>44616</c:v>
                </c:pt>
                <c:pt idx="27">
                  <c:v>44624</c:v>
                </c:pt>
                <c:pt idx="28">
                  <c:v>44638</c:v>
                </c:pt>
                <c:pt idx="29">
                  <c:v>45146.5</c:v>
                </c:pt>
                <c:pt idx="30">
                  <c:v>45151</c:v>
                </c:pt>
                <c:pt idx="31">
                  <c:v>45159</c:v>
                </c:pt>
                <c:pt idx="32">
                  <c:v>45173</c:v>
                </c:pt>
                <c:pt idx="33">
                  <c:v>45192</c:v>
                </c:pt>
                <c:pt idx="34">
                  <c:v>45207.5</c:v>
                </c:pt>
                <c:pt idx="35">
                  <c:v>45210.5</c:v>
                </c:pt>
                <c:pt idx="36">
                  <c:v>45229.5</c:v>
                </c:pt>
                <c:pt idx="37">
                  <c:v>45250</c:v>
                </c:pt>
                <c:pt idx="38">
                  <c:v>45694</c:v>
                </c:pt>
                <c:pt idx="39">
                  <c:v>45703.5</c:v>
                </c:pt>
                <c:pt idx="40">
                  <c:v>45832</c:v>
                </c:pt>
                <c:pt idx="41">
                  <c:v>46135</c:v>
                </c:pt>
                <c:pt idx="42">
                  <c:v>46426.5</c:v>
                </c:pt>
                <c:pt idx="43">
                  <c:v>46427</c:v>
                </c:pt>
                <c:pt idx="44">
                  <c:v>46459.5</c:v>
                </c:pt>
                <c:pt idx="45">
                  <c:v>46472</c:v>
                </c:pt>
                <c:pt idx="46">
                  <c:v>47572</c:v>
                </c:pt>
                <c:pt idx="47">
                  <c:v>52177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4">
                  <c:v>3.2172799998079427E-2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8E-4E8B-B533-C1C07E9C115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</c:v>
                </c:pt>
                <c:pt idx="1">
                  <c:v>-764</c:v>
                </c:pt>
                <c:pt idx="2">
                  <c:v>-518</c:v>
                </c:pt>
                <c:pt idx="3">
                  <c:v>-496</c:v>
                </c:pt>
                <c:pt idx="4">
                  <c:v>0</c:v>
                </c:pt>
                <c:pt idx="5">
                  <c:v>0</c:v>
                </c:pt>
                <c:pt idx="6">
                  <c:v>488</c:v>
                </c:pt>
                <c:pt idx="7">
                  <c:v>1064</c:v>
                </c:pt>
                <c:pt idx="8">
                  <c:v>13605</c:v>
                </c:pt>
                <c:pt idx="9">
                  <c:v>38269.5</c:v>
                </c:pt>
                <c:pt idx="10">
                  <c:v>38280.5</c:v>
                </c:pt>
                <c:pt idx="11">
                  <c:v>40520</c:v>
                </c:pt>
                <c:pt idx="12">
                  <c:v>40715.5</c:v>
                </c:pt>
                <c:pt idx="13">
                  <c:v>40808</c:v>
                </c:pt>
                <c:pt idx="14">
                  <c:v>41163</c:v>
                </c:pt>
                <c:pt idx="15">
                  <c:v>41683.5</c:v>
                </c:pt>
                <c:pt idx="16">
                  <c:v>41748</c:v>
                </c:pt>
                <c:pt idx="17">
                  <c:v>42341</c:v>
                </c:pt>
                <c:pt idx="18">
                  <c:v>42355</c:v>
                </c:pt>
                <c:pt idx="19">
                  <c:v>43394</c:v>
                </c:pt>
                <c:pt idx="20">
                  <c:v>43397</c:v>
                </c:pt>
                <c:pt idx="21">
                  <c:v>43539.5</c:v>
                </c:pt>
                <c:pt idx="22">
                  <c:v>43540</c:v>
                </c:pt>
                <c:pt idx="23">
                  <c:v>43541</c:v>
                </c:pt>
                <c:pt idx="24">
                  <c:v>44001</c:v>
                </c:pt>
                <c:pt idx="25">
                  <c:v>44177.5</c:v>
                </c:pt>
                <c:pt idx="26">
                  <c:v>44616</c:v>
                </c:pt>
                <c:pt idx="27">
                  <c:v>44624</c:v>
                </c:pt>
                <c:pt idx="28">
                  <c:v>44638</c:v>
                </c:pt>
                <c:pt idx="29">
                  <c:v>45146.5</c:v>
                </c:pt>
                <c:pt idx="30">
                  <c:v>45151</c:v>
                </c:pt>
                <c:pt idx="31">
                  <c:v>45159</c:v>
                </c:pt>
                <c:pt idx="32">
                  <c:v>45173</c:v>
                </c:pt>
                <c:pt idx="33">
                  <c:v>45192</c:v>
                </c:pt>
                <c:pt idx="34">
                  <c:v>45207.5</c:v>
                </c:pt>
                <c:pt idx="35">
                  <c:v>45210.5</c:v>
                </c:pt>
                <c:pt idx="36">
                  <c:v>45229.5</c:v>
                </c:pt>
                <c:pt idx="37">
                  <c:v>45250</c:v>
                </c:pt>
                <c:pt idx="38">
                  <c:v>45694</c:v>
                </c:pt>
                <c:pt idx="39">
                  <c:v>45703.5</c:v>
                </c:pt>
                <c:pt idx="40">
                  <c:v>45832</c:v>
                </c:pt>
                <c:pt idx="41">
                  <c:v>46135</c:v>
                </c:pt>
                <c:pt idx="42">
                  <c:v>46426.5</c:v>
                </c:pt>
                <c:pt idx="43">
                  <c:v>46427</c:v>
                </c:pt>
                <c:pt idx="44">
                  <c:v>46459.5</c:v>
                </c:pt>
                <c:pt idx="45">
                  <c:v>46472</c:v>
                </c:pt>
                <c:pt idx="46">
                  <c:v>47572</c:v>
                </c:pt>
                <c:pt idx="47">
                  <c:v>52177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7.9984000003605615E-3</c:v>
                </c:pt>
                <c:pt idx="1">
                  <c:v>-3.9583999969181605E-3</c:v>
                </c:pt>
                <c:pt idx="2">
                  <c:v>2.939199999673292E-3</c:v>
                </c:pt>
                <c:pt idx="3">
                  <c:v>1.7024000007950235E-3</c:v>
                </c:pt>
                <c:pt idx="5">
                  <c:v>1.0000000002037268E-2</c:v>
                </c:pt>
                <c:pt idx="6">
                  <c:v>2.9279999944265001E-4</c:v>
                </c:pt>
                <c:pt idx="7">
                  <c:v>-4.3616000002657529E-3</c:v>
                </c:pt>
                <c:pt idx="8">
                  <c:v>3.2879999998840503E-3</c:v>
                </c:pt>
                <c:pt idx="12">
                  <c:v>4.0616799997224007E-2</c:v>
                </c:pt>
                <c:pt idx="13">
                  <c:v>3.8684799998009112E-2</c:v>
                </c:pt>
                <c:pt idx="24">
                  <c:v>-3.1374400001368485E-2</c:v>
                </c:pt>
                <c:pt idx="25">
                  <c:v>-3.295599999546539E-2</c:v>
                </c:pt>
                <c:pt idx="26">
                  <c:v>-4.2430399997101631E-2</c:v>
                </c:pt>
                <c:pt idx="27">
                  <c:v>-4.1725600000063423E-2</c:v>
                </c:pt>
                <c:pt idx="29">
                  <c:v>-5.1949600005173124E-2</c:v>
                </c:pt>
                <c:pt idx="30">
                  <c:v>-5.3034399999887682E-2</c:v>
                </c:pt>
                <c:pt idx="31">
                  <c:v>-5.3229599994665477E-2</c:v>
                </c:pt>
                <c:pt idx="32">
                  <c:v>-5.2771199996641371E-2</c:v>
                </c:pt>
                <c:pt idx="33">
                  <c:v>-5.2784800005611032E-2</c:v>
                </c:pt>
                <c:pt idx="34">
                  <c:v>-5.6587999999464955E-2</c:v>
                </c:pt>
                <c:pt idx="35">
                  <c:v>-5.411120000644587E-2</c:v>
                </c:pt>
                <c:pt idx="36">
                  <c:v>-4.8524799996812362E-2</c:v>
                </c:pt>
                <c:pt idx="37">
                  <c:v>-5.1800000001094304E-2</c:v>
                </c:pt>
                <c:pt idx="42">
                  <c:v>-7.5681599999370519E-2</c:v>
                </c:pt>
                <c:pt idx="44">
                  <c:v>-7.4636799996369518E-2</c:v>
                </c:pt>
                <c:pt idx="45">
                  <c:v>-7.7416800006176345E-2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8E-4E8B-B533-C1C07E9C115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</c:v>
                </c:pt>
                <c:pt idx="1">
                  <c:v>-764</c:v>
                </c:pt>
                <c:pt idx="2">
                  <c:v>-518</c:v>
                </c:pt>
                <c:pt idx="3">
                  <c:v>-496</c:v>
                </c:pt>
                <c:pt idx="4">
                  <c:v>0</c:v>
                </c:pt>
                <c:pt idx="5">
                  <c:v>0</c:v>
                </c:pt>
                <c:pt idx="6">
                  <c:v>488</c:v>
                </c:pt>
                <c:pt idx="7">
                  <c:v>1064</c:v>
                </c:pt>
                <c:pt idx="8">
                  <c:v>13605</c:v>
                </c:pt>
                <c:pt idx="9">
                  <c:v>38269.5</c:v>
                </c:pt>
                <c:pt idx="10">
                  <c:v>38280.5</c:v>
                </c:pt>
                <c:pt idx="11">
                  <c:v>40520</c:v>
                </c:pt>
                <c:pt idx="12">
                  <c:v>40715.5</c:v>
                </c:pt>
                <c:pt idx="13">
                  <c:v>40808</c:v>
                </c:pt>
                <c:pt idx="14">
                  <c:v>41163</c:v>
                </c:pt>
                <c:pt idx="15">
                  <c:v>41683.5</c:v>
                </c:pt>
                <c:pt idx="16">
                  <c:v>41748</c:v>
                </c:pt>
                <c:pt idx="17">
                  <c:v>42341</c:v>
                </c:pt>
                <c:pt idx="18">
                  <c:v>42355</c:v>
                </c:pt>
                <c:pt idx="19">
                  <c:v>43394</c:v>
                </c:pt>
                <c:pt idx="20">
                  <c:v>43397</c:v>
                </c:pt>
                <c:pt idx="21">
                  <c:v>43539.5</c:v>
                </c:pt>
                <c:pt idx="22">
                  <c:v>43540</c:v>
                </c:pt>
                <c:pt idx="23">
                  <c:v>43541</c:v>
                </c:pt>
                <c:pt idx="24">
                  <c:v>44001</c:v>
                </c:pt>
                <c:pt idx="25">
                  <c:v>44177.5</c:v>
                </c:pt>
                <c:pt idx="26">
                  <c:v>44616</c:v>
                </c:pt>
                <c:pt idx="27">
                  <c:v>44624</c:v>
                </c:pt>
                <c:pt idx="28">
                  <c:v>44638</c:v>
                </c:pt>
                <c:pt idx="29">
                  <c:v>45146.5</c:v>
                </c:pt>
                <c:pt idx="30">
                  <c:v>45151</c:v>
                </c:pt>
                <c:pt idx="31">
                  <c:v>45159</c:v>
                </c:pt>
                <c:pt idx="32">
                  <c:v>45173</c:v>
                </c:pt>
                <c:pt idx="33">
                  <c:v>45192</c:v>
                </c:pt>
                <c:pt idx="34">
                  <c:v>45207.5</c:v>
                </c:pt>
                <c:pt idx="35">
                  <c:v>45210.5</c:v>
                </c:pt>
                <c:pt idx="36">
                  <c:v>45229.5</c:v>
                </c:pt>
                <c:pt idx="37">
                  <c:v>45250</c:v>
                </c:pt>
                <c:pt idx="38">
                  <c:v>45694</c:v>
                </c:pt>
                <c:pt idx="39">
                  <c:v>45703.5</c:v>
                </c:pt>
                <c:pt idx="40">
                  <c:v>45832</c:v>
                </c:pt>
                <c:pt idx="41">
                  <c:v>46135</c:v>
                </c:pt>
                <c:pt idx="42">
                  <c:v>46426.5</c:v>
                </c:pt>
                <c:pt idx="43">
                  <c:v>46427</c:v>
                </c:pt>
                <c:pt idx="44">
                  <c:v>46459.5</c:v>
                </c:pt>
                <c:pt idx="45">
                  <c:v>46472</c:v>
                </c:pt>
                <c:pt idx="46">
                  <c:v>47572</c:v>
                </c:pt>
                <c:pt idx="47">
                  <c:v>52177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8E-4E8B-B533-C1C07E9C115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</c:v>
                </c:pt>
                <c:pt idx="1">
                  <c:v>-764</c:v>
                </c:pt>
                <c:pt idx="2">
                  <c:v>-518</c:v>
                </c:pt>
                <c:pt idx="3">
                  <c:v>-496</c:v>
                </c:pt>
                <c:pt idx="4">
                  <c:v>0</c:v>
                </c:pt>
                <c:pt idx="5">
                  <c:v>0</c:v>
                </c:pt>
                <c:pt idx="6">
                  <c:v>488</c:v>
                </c:pt>
                <c:pt idx="7">
                  <c:v>1064</c:v>
                </c:pt>
                <c:pt idx="8">
                  <c:v>13605</c:v>
                </c:pt>
                <c:pt idx="9">
                  <c:v>38269.5</c:v>
                </c:pt>
                <c:pt idx="10">
                  <c:v>38280.5</c:v>
                </c:pt>
                <c:pt idx="11">
                  <c:v>40520</c:v>
                </c:pt>
                <c:pt idx="12">
                  <c:v>40715.5</c:v>
                </c:pt>
                <c:pt idx="13">
                  <c:v>40808</c:v>
                </c:pt>
                <c:pt idx="14">
                  <c:v>41163</c:v>
                </c:pt>
                <c:pt idx="15">
                  <c:v>41683.5</c:v>
                </c:pt>
                <c:pt idx="16">
                  <c:v>41748</c:v>
                </c:pt>
                <c:pt idx="17">
                  <c:v>42341</c:v>
                </c:pt>
                <c:pt idx="18">
                  <c:v>42355</c:v>
                </c:pt>
                <c:pt idx="19">
                  <c:v>43394</c:v>
                </c:pt>
                <c:pt idx="20">
                  <c:v>43397</c:v>
                </c:pt>
                <c:pt idx="21">
                  <c:v>43539.5</c:v>
                </c:pt>
                <c:pt idx="22">
                  <c:v>43540</c:v>
                </c:pt>
                <c:pt idx="23">
                  <c:v>43541</c:v>
                </c:pt>
                <c:pt idx="24">
                  <c:v>44001</c:v>
                </c:pt>
                <c:pt idx="25">
                  <c:v>44177.5</c:v>
                </c:pt>
                <c:pt idx="26">
                  <c:v>44616</c:v>
                </c:pt>
                <c:pt idx="27">
                  <c:v>44624</c:v>
                </c:pt>
                <c:pt idx="28">
                  <c:v>44638</c:v>
                </c:pt>
                <c:pt idx="29">
                  <c:v>45146.5</c:v>
                </c:pt>
                <c:pt idx="30">
                  <c:v>45151</c:v>
                </c:pt>
                <c:pt idx="31">
                  <c:v>45159</c:v>
                </c:pt>
                <c:pt idx="32">
                  <c:v>45173</c:v>
                </c:pt>
                <c:pt idx="33">
                  <c:v>45192</c:v>
                </c:pt>
                <c:pt idx="34">
                  <c:v>45207.5</c:v>
                </c:pt>
                <c:pt idx="35">
                  <c:v>45210.5</c:v>
                </c:pt>
                <c:pt idx="36">
                  <c:v>45229.5</c:v>
                </c:pt>
                <c:pt idx="37">
                  <c:v>45250</c:v>
                </c:pt>
                <c:pt idx="38">
                  <c:v>45694</c:v>
                </c:pt>
                <c:pt idx="39">
                  <c:v>45703.5</c:v>
                </c:pt>
                <c:pt idx="40">
                  <c:v>45832</c:v>
                </c:pt>
                <c:pt idx="41">
                  <c:v>46135</c:v>
                </c:pt>
                <c:pt idx="42">
                  <c:v>46426.5</c:v>
                </c:pt>
                <c:pt idx="43">
                  <c:v>46427</c:v>
                </c:pt>
                <c:pt idx="44">
                  <c:v>46459.5</c:v>
                </c:pt>
                <c:pt idx="45">
                  <c:v>46472</c:v>
                </c:pt>
                <c:pt idx="46">
                  <c:v>47572</c:v>
                </c:pt>
                <c:pt idx="47">
                  <c:v>52177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8E-4E8B-B533-C1C07E9C115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1">
                    <c:v>1.4E-3</c:v>
                  </c:pt>
                  <c:pt idx="12">
                    <c:v>0</c:v>
                  </c:pt>
                  <c:pt idx="13">
                    <c:v>0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3.5000000000000001E-3</c:v>
                  </c:pt>
                  <c:pt idx="19">
                    <c:v>5.9999999999999995E-4</c:v>
                  </c:pt>
                  <c:pt idx="20">
                    <c:v>4.0000000000000002E-4</c:v>
                  </c:pt>
                  <c:pt idx="21">
                    <c:v>3.0000000000000001E-3</c:v>
                  </c:pt>
                  <c:pt idx="22">
                    <c:v>2.0000000000000001E-4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1.1000000000000001E-3</c:v>
                  </c:pt>
                  <c:pt idx="39">
                    <c:v>3.2000000000000002E-3</c:v>
                  </c:pt>
                  <c:pt idx="40">
                    <c:v>4.4000000000000003E-3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1.1999999999999999E-3</c:v>
                  </c:pt>
                  <c:pt idx="47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</c:v>
                </c:pt>
                <c:pt idx="1">
                  <c:v>-764</c:v>
                </c:pt>
                <c:pt idx="2">
                  <c:v>-518</c:v>
                </c:pt>
                <c:pt idx="3">
                  <c:v>-496</c:v>
                </c:pt>
                <c:pt idx="4">
                  <c:v>0</c:v>
                </c:pt>
                <c:pt idx="5">
                  <c:v>0</c:v>
                </c:pt>
                <c:pt idx="6">
                  <c:v>488</c:v>
                </c:pt>
                <c:pt idx="7">
                  <c:v>1064</c:v>
                </c:pt>
                <c:pt idx="8">
                  <c:v>13605</c:v>
                </c:pt>
                <c:pt idx="9">
                  <c:v>38269.5</c:v>
                </c:pt>
                <c:pt idx="10">
                  <c:v>38280.5</c:v>
                </c:pt>
                <c:pt idx="11">
                  <c:v>40520</c:v>
                </c:pt>
                <c:pt idx="12">
                  <c:v>40715.5</c:v>
                </c:pt>
                <c:pt idx="13">
                  <c:v>40808</c:v>
                </c:pt>
                <c:pt idx="14">
                  <c:v>41163</c:v>
                </c:pt>
                <c:pt idx="15">
                  <c:v>41683.5</c:v>
                </c:pt>
                <c:pt idx="16">
                  <c:v>41748</c:v>
                </c:pt>
                <c:pt idx="17">
                  <c:v>42341</c:v>
                </c:pt>
                <c:pt idx="18">
                  <c:v>42355</c:v>
                </c:pt>
                <c:pt idx="19">
                  <c:v>43394</c:v>
                </c:pt>
                <c:pt idx="20">
                  <c:v>43397</c:v>
                </c:pt>
                <c:pt idx="21">
                  <c:v>43539.5</c:v>
                </c:pt>
                <c:pt idx="22">
                  <c:v>43540</c:v>
                </c:pt>
                <c:pt idx="23">
                  <c:v>43541</c:v>
                </c:pt>
                <c:pt idx="24">
                  <c:v>44001</c:v>
                </c:pt>
                <c:pt idx="25">
                  <c:v>44177.5</c:v>
                </c:pt>
                <c:pt idx="26">
                  <c:v>44616</c:v>
                </c:pt>
                <c:pt idx="27">
                  <c:v>44624</c:v>
                </c:pt>
                <c:pt idx="28">
                  <c:v>44638</c:v>
                </c:pt>
                <c:pt idx="29">
                  <c:v>45146.5</c:v>
                </c:pt>
                <c:pt idx="30">
                  <c:v>45151</c:v>
                </c:pt>
                <c:pt idx="31">
                  <c:v>45159</c:v>
                </c:pt>
                <c:pt idx="32">
                  <c:v>45173</c:v>
                </c:pt>
                <c:pt idx="33">
                  <c:v>45192</c:v>
                </c:pt>
                <c:pt idx="34">
                  <c:v>45207.5</c:v>
                </c:pt>
                <c:pt idx="35">
                  <c:v>45210.5</c:v>
                </c:pt>
                <c:pt idx="36">
                  <c:v>45229.5</c:v>
                </c:pt>
                <c:pt idx="37">
                  <c:v>45250</c:v>
                </c:pt>
                <c:pt idx="38">
                  <c:v>45694</c:v>
                </c:pt>
                <c:pt idx="39">
                  <c:v>45703.5</c:v>
                </c:pt>
                <c:pt idx="40">
                  <c:v>45832</c:v>
                </c:pt>
                <c:pt idx="41">
                  <c:v>46135</c:v>
                </c:pt>
                <c:pt idx="42">
                  <c:v>46426.5</c:v>
                </c:pt>
                <c:pt idx="43">
                  <c:v>46427</c:v>
                </c:pt>
                <c:pt idx="44">
                  <c:v>46459.5</c:v>
                </c:pt>
                <c:pt idx="45">
                  <c:v>46472</c:v>
                </c:pt>
                <c:pt idx="46">
                  <c:v>47572</c:v>
                </c:pt>
                <c:pt idx="47">
                  <c:v>52177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8E-4E8B-B533-C1C07E9C115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-836</c:v>
                </c:pt>
                <c:pt idx="1">
                  <c:v>-764</c:v>
                </c:pt>
                <c:pt idx="2">
                  <c:v>-518</c:v>
                </c:pt>
                <c:pt idx="3">
                  <c:v>-496</c:v>
                </c:pt>
                <c:pt idx="4">
                  <c:v>0</c:v>
                </c:pt>
                <c:pt idx="5">
                  <c:v>0</c:v>
                </c:pt>
                <c:pt idx="6">
                  <c:v>488</c:v>
                </c:pt>
                <c:pt idx="7">
                  <c:v>1064</c:v>
                </c:pt>
                <c:pt idx="8">
                  <c:v>13605</c:v>
                </c:pt>
                <c:pt idx="9">
                  <c:v>38269.5</c:v>
                </c:pt>
                <c:pt idx="10">
                  <c:v>38280.5</c:v>
                </c:pt>
                <c:pt idx="11">
                  <c:v>40520</c:v>
                </c:pt>
                <c:pt idx="12">
                  <c:v>40715.5</c:v>
                </c:pt>
                <c:pt idx="13">
                  <c:v>40808</c:v>
                </c:pt>
                <c:pt idx="14">
                  <c:v>41163</c:v>
                </c:pt>
                <c:pt idx="15">
                  <c:v>41683.5</c:v>
                </c:pt>
                <c:pt idx="16">
                  <c:v>41748</c:v>
                </c:pt>
                <c:pt idx="17">
                  <c:v>42341</c:v>
                </c:pt>
                <c:pt idx="18">
                  <c:v>42355</c:v>
                </c:pt>
                <c:pt idx="19">
                  <c:v>43394</c:v>
                </c:pt>
                <c:pt idx="20">
                  <c:v>43397</c:v>
                </c:pt>
                <c:pt idx="21">
                  <c:v>43539.5</c:v>
                </c:pt>
                <c:pt idx="22">
                  <c:v>43540</c:v>
                </c:pt>
                <c:pt idx="23">
                  <c:v>43541</c:v>
                </c:pt>
                <c:pt idx="24">
                  <c:v>44001</c:v>
                </c:pt>
                <c:pt idx="25">
                  <c:v>44177.5</c:v>
                </c:pt>
                <c:pt idx="26">
                  <c:v>44616</c:v>
                </c:pt>
                <c:pt idx="27">
                  <c:v>44624</c:v>
                </c:pt>
                <c:pt idx="28">
                  <c:v>44638</c:v>
                </c:pt>
                <c:pt idx="29">
                  <c:v>45146.5</c:v>
                </c:pt>
                <c:pt idx="30">
                  <c:v>45151</c:v>
                </c:pt>
                <c:pt idx="31">
                  <c:v>45159</c:v>
                </c:pt>
                <c:pt idx="32">
                  <c:v>45173</c:v>
                </c:pt>
                <c:pt idx="33">
                  <c:v>45192</c:v>
                </c:pt>
                <c:pt idx="34">
                  <c:v>45207.5</c:v>
                </c:pt>
                <c:pt idx="35">
                  <c:v>45210.5</c:v>
                </c:pt>
                <c:pt idx="36">
                  <c:v>45229.5</c:v>
                </c:pt>
                <c:pt idx="37">
                  <c:v>45250</c:v>
                </c:pt>
                <c:pt idx="38">
                  <c:v>45694</c:v>
                </c:pt>
                <c:pt idx="39">
                  <c:v>45703.5</c:v>
                </c:pt>
                <c:pt idx="40">
                  <c:v>45832</c:v>
                </c:pt>
                <c:pt idx="41">
                  <c:v>46135</c:v>
                </c:pt>
                <c:pt idx="42">
                  <c:v>46426.5</c:v>
                </c:pt>
                <c:pt idx="43">
                  <c:v>46427</c:v>
                </c:pt>
                <c:pt idx="44">
                  <c:v>46459.5</c:v>
                </c:pt>
                <c:pt idx="45">
                  <c:v>46472</c:v>
                </c:pt>
                <c:pt idx="46">
                  <c:v>47572</c:v>
                </c:pt>
                <c:pt idx="47">
                  <c:v>52177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0.43965171750382492</c:v>
                </c:pt>
                <c:pt idx="1">
                  <c:v>0.4389118691065067</c:v>
                </c:pt>
                <c:pt idx="2">
                  <c:v>0.43638405374900274</c:v>
                </c:pt>
                <c:pt idx="3">
                  <c:v>0.43615798896093327</c:v>
                </c:pt>
                <c:pt idx="4">
                  <c:v>0.43106125555718544</c:v>
                </c:pt>
                <c:pt idx="5">
                  <c:v>0.43106125555718544</c:v>
                </c:pt>
                <c:pt idx="6">
                  <c:v>0.42604672753091744</c:v>
                </c:pt>
                <c:pt idx="7">
                  <c:v>0.42012794035237155</c:v>
                </c:pt>
                <c:pt idx="8">
                  <c:v>0.29126073548059417</c:v>
                </c:pt>
                <c:pt idx="9">
                  <c:v>3.7816418874266733E-2</c:v>
                </c:pt>
                <c:pt idx="10">
                  <c:v>3.7703386480232026E-2</c:v>
                </c:pt>
                <c:pt idx="11">
                  <c:v>1.4691018621979413E-2</c:v>
                </c:pt>
                <c:pt idx="12">
                  <c:v>1.2682124709816722E-2</c:v>
                </c:pt>
                <c:pt idx="13">
                  <c:v>1.1731625032706527E-2</c:v>
                </c:pt>
                <c:pt idx="14">
                  <c:v>8.083761407040202E-3</c:v>
                </c:pt>
                <c:pt idx="15">
                  <c:v>2.735274034760482E-3</c:v>
                </c:pt>
                <c:pt idx="16">
                  <c:v>2.0724931788295708E-3</c:v>
                </c:pt>
                <c:pt idx="17">
                  <c:v>-4.0209804268608873E-3</c:v>
                </c:pt>
                <c:pt idx="18">
                  <c:v>-4.1648398374505291E-3</c:v>
                </c:pt>
                <c:pt idx="19">
                  <c:v>-1.4841263237640068E-2</c:v>
                </c:pt>
                <c:pt idx="20">
                  <c:v>-1.4872090254195003E-2</c:v>
                </c:pt>
                <c:pt idx="21">
                  <c:v>-1.6336373540554006E-2</c:v>
                </c:pt>
                <c:pt idx="22">
                  <c:v>-1.6341511376646467E-2</c:v>
                </c:pt>
                <c:pt idx="23">
                  <c:v>-1.6351787048831445E-2</c:v>
                </c:pt>
                <c:pt idx="24">
                  <c:v>-2.1078596253920168E-2</c:v>
                </c:pt>
                <c:pt idx="25">
                  <c:v>-2.2892252394568324E-2</c:v>
                </c:pt>
                <c:pt idx="26">
                  <c:v>-2.7398134647680095E-2</c:v>
                </c:pt>
                <c:pt idx="27">
                  <c:v>-2.7480340025159866E-2</c:v>
                </c:pt>
                <c:pt idx="28">
                  <c:v>-2.7624199435749563E-2</c:v>
                </c:pt>
                <c:pt idx="29">
                  <c:v>-3.2849378741809598E-2</c:v>
                </c:pt>
                <c:pt idx="30">
                  <c:v>-3.2895619266641973E-2</c:v>
                </c:pt>
                <c:pt idx="31">
                  <c:v>-3.2977824644121745E-2</c:v>
                </c:pt>
                <c:pt idx="32">
                  <c:v>-3.3121684054711442E-2</c:v>
                </c:pt>
                <c:pt idx="33">
                  <c:v>-3.3316921826225976E-2</c:v>
                </c:pt>
                <c:pt idx="34">
                  <c:v>-3.3476194745093057E-2</c:v>
                </c:pt>
                <c:pt idx="35">
                  <c:v>-3.3507021761647993E-2</c:v>
                </c:pt>
                <c:pt idx="36">
                  <c:v>-3.3702259533162526E-2</c:v>
                </c:pt>
                <c:pt idx="37">
                  <c:v>-3.3912910812954555E-2</c:v>
                </c:pt>
                <c:pt idx="38">
                  <c:v>-3.8475309263083624E-2</c:v>
                </c:pt>
                <c:pt idx="39">
                  <c:v>-3.857292814884089E-2</c:v>
                </c:pt>
                <c:pt idx="40">
                  <c:v>-3.9893352024610251E-2</c:v>
                </c:pt>
                <c:pt idx="41">
                  <c:v>-4.3006880696657812E-2</c:v>
                </c:pt>
                <c:pt idx="42">
                  <c:v>-4.6002239138578149E-2</c:v>
                </c:pt>
                <c:pt idx="43">
                  <c:v>-4.6007376974670666E-2</c:v>
                </c:pt>
                <c:pt idx="44">
                  <c:v>-4.634133632068238E-2</c:v>
                </c:pt>
                <c:pt idx="45">
                  <c:v>-4.6469782222994582E-2</c:v>
                </c:pt>
                <c:pt idx="46">
                  <c:v>-5.777302162646758E-2</c:v>
                </c:pt>
                <c:pt idx="47">
                  <c:v>-0.10509249203827964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8E-4E8B-B533-C1C07E9C1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362016"/>
        <c:axId val="1"/>
      </c:scatterChart>
      <c:valAx>
        <c:axId val="458362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74193548387093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362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6774193548387"/>
          <c:y val="0.92073298764483702"/>
          <c:w val="0.7596774193548386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1114425</xdr:colOff>
      <xdr:row>0</xdr:row>
      <xdr:rowOff>0</xdr:rowOff>
    </xdr:from>
    <xdr:to>
      <xdr:col>17</xdr:col>
      <xdr:colOff>152400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F38A553-9365-C041-742F-AE848DE7D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561975</xdr:colOff>
      <xdr:row>0</xdr:row>
      <xdr:rowOff>0</xdr:rowOff>
    </xdr:from>
    <xdr:to>
      <xdr:col>26</xdr:col>
      <xdr:colOff>295275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5A8817FE-09BF-D64A-BEC6-7CD9CC319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83" TargetMode="External"/><Relationship Id="rId13" Type="http://schemas.openxmlformats.org/officeDocument/2006/relationships/hyperlink" Target="http://www.bav-astro.de/sfs/BAVM_link.php?BAVMnr=193" TargetMode="External"/><Relationship Id="rId18" Type="http://schemas.openxmlformats.org/officeDocument/2006/relationships/hyperlink" Target="http://www.bav-astro.de/sfs/BAVM_link.php?BAVMnr=212" TargetMode="External"/><Relationship Id="rId26" Type="http://schemas.openxmlformats.org/officeDocument/2006/relationships/hyperlink" Target="http://www.bav-astro.de/sfs/BAVM_link.php?BAVMnr=212" TargetMode="External"/><Relationship Id="rId3" Type="http://schemas.openxmlformats.org/officeDocument/2006/relationships/hyperlink" Target="http://www.konkoly.hu/cgi-bin/IBVS?5224" TargetMode="External"/><Relationship Id="rId21" Type="http://schemas.openxmlformats.org/officeDocument/2006/relationships/hyperlink" Target="http://www.bav-astro.de/sfs/BAVM_link.php?BAVMnr=212" TargetMode="External"/><Relationship Id="rId34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bav-astro.de/sfs/BAVM_link.php?BAVMnr=201" TargetMode="External"/><Relationship Id="rId12" Type="http://schemas.openxmlformats.org/officeDocument/2006/relationships/hyperlink" Target="http://www.bav-astro.de/sfs/BAVM_link.php?BAVMnr=186" TargetMode="External"/><Relationship Id="rId17" Type="http://schemas.openxmlformats.org/officeDocument/2006/relationships/hyperlink" Target="http://www.bav-astro.de/sfs/BAVM_link.php?BAVMnr=215" TargetMode="External"/><Relationship Id="rId25" Type="http://schemas.openxmlformats.org/officeDocument/2006/relationships/hyperlink" Target="http://www.bav-astro.de/sfs/BAVM_link.php?BAVMnr=212" TargetMode="External"/><Relationship Id="rId33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117" TargetMode="External"/><Relationship Id="rId16" Type="http://schemas.openxmlformats.org/officeDocument/2006/relationships/hyperlink" Target="http://www.bav-astro.de/sfs/BAVM_link.php?BAVMnr=203" TargetMode="External"/><Relationship Id="rId20" Type="http://schemas.openxmlformats.org/officeDocument/2006/relationships/hyperlink" Target="http://www.bav-astro.de/sfs/BAVM_link.php?BAVMnr=212" TargetMode="External"/><Relationship Id="rId29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bav-astro.de/sfs/BAVM_link.php?BAVMnr=117" TargetMode="External"/><Relationship Id="rId6" Type="http://schemas.openxmlformats.org/officeDocument/2006/relationships/hyperlink" Target="http://www.bav-astro.de/sfs/BAVM_link.php?BAVMnr=201" TargetMode="External"/><Relationship Id="rId11" Type="http://schemas.openxmlformats.org/officeDocument/2006/relationships/hyperlink" Target="http://www.bav-astro.de/sfs/BAVM_link.php?BAVMnr=183" TargetMode="External"/><Relationship Id="rId24" Type="http://schemas.openxmlformats.org/officeDocument/2006/relationships/hyperlink" Target="http://www.bav-astro.de/sfs/BAVM_link.php?BAVMnr=212" TargetMode="External"/><Relationship Id="rId32" Type="http://schemas.openxmlformats.org/officeDocument/2006/relationships/hyperlink" Target="http://www.konkoly.hu/cgi-bin/IBVS?6011" TargetMode="External"/><Relationship Id="rId5" Type="http://schemas.openxmlformats.org/officeDocument/2006/relationships/hyperlink" Target="http://www.bav-astro.de/sfs/BAVM_link.php?BAVMnr=172" TargetMode="External"/><Relationship Id="rId15" Type="http://schemas.openxmlformats.org/officeDocument/2006/relationships/hyperlink" Target="http://www.bav-astro.de/sfs/BAVM_link.php?BAVMnr=203" TargetMode="External"/><Relationship Id="rId23" Type="http://schemas.openxmlformats.org/officeDocument/2006/relationships/hyperlink" Target="http://www.bav-astro.de/sfs/BAVM_link.php?BAVMnr=212" TargetMode="External"/><Relationship Id="rId28" Type="http://schemas.openxmlformats.org/officeDocument/2006/relationships/hyperlink" Target="http://www.bav-astro.de/sfs/BAVM_link.php?BAVMnr=215" TargetMode="External"/><Relationship Id="rId10" Type="http://schemas.openxmlformats.org/officeDocument/2006/relationships/hyperlink" Target="http://www.bav-astro.de/sfs/BAVM_link.php?BAVMnr=183" TargetMode="External"/><Relationship Id="rId19" Type="http://schemas.openxmlformats.org/officeDocument/2006/relationships/hyperlink" Target="http://www.bav-astro.de/sfs/BAVM_link.php?BAVMnr=212" TargetMode="External"/><Relationship Id="rId31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172" TargetMode="External"/><Relationship Id="rId9" Type="http://schemas.openxmlformats.org/officeDocument/2006/relationships/hyperlink" Target="http://www.bav-astro.de/sfs/BAVM_link.php?BAVMnr=183" TargetMode="External"/><Relationship Id="rId14" Type="http://schemas.openxmlformats.org/officeDocument/2006/relationships/hyperlink" Target="http://vsolj.cetus-net.org/no46.pdf" TargetMode="External"/><Relationship Id="rId22" Type="http://schemas.openxmlformats.org/officeDocument/2006/relationships/hyperlink" Target="http://www.bav-astro.de/sfs/BAVM_link.php?BAVMnr=212" TargetMode="External"/><Relationship Id="rId27" Type="http://schemas.openxmlformats.org/officeDocument/2006/relationships/hyperlink" Target="http://www.bav-astro.de/sfs/BAVM_link.php?BAVMnr=215" TargetMode="External"/><Relationship Id="rId30" Type="http://schemas.openxmlformats.org/officeDocument/2006/relationships/hyperlink" Target="http://www.bav-astro.de/sfs/BAVM_link.php?BAVMnr=220" TargetMode="External"/><Relationship Id="rId35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2"/>
  <sheetViews>
    <sheetView tabSelected="1" workbookViewId="0">
      <pane xSplit="5" ySplit="20" topLeftCell="F57" activePane="bottomRight" state="frozen"/>
      <selection pane="topRight" activeCell="F1" sqref="F1"/>
      <selection pane="bottomLeft" activeCell="A21" sqref="A21"/>
      <selection pane="bottomRight" activeCell="F12" sqref="F12"/>
    </sheetView>
  </sheetViews>
  <sheetFormatPr defaultColWidth="10.28515625" defaultRowHeight="12.75" x14ac:dyDescent="0.2"/>
  <cols>
    <col min="1" max="1" width="15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24</v>
      </c>
      <c r="B2" s="11" t="s">
        <v>34</v>
      </c>
    </row>
    <row r="4" spans="1:6" ht="14.25" thickTop="1" thickBot="1" x14ac:dyDescent="0.25">
      <c r="A4" s="7" t="s">
        <v>0</v>
      </c>
      <c r="C4" s="3">
        <v>26267.373</v>
      </c>
      <c r="D4" s="4">
        <v>0.63737440000000001</v>
      </c>
    </row>
    <row r="5" spans="1:6" ht="13.5" thickTop="1" x14ac:dyDescent="0.2">
      <c r="A5" s="12" t="s">
        <v>37</v>
      </c>
      <c r="B5" s="13"/>
      <c r="C5" s="14">
        <v>-9.5</v>
      </c>
      <c r="D5" s="13" t="s">
        <v>38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26267.373</v>
      </c>
    </row>
    <row r="8" spans="1:6" x14ac:dyDescent="0.2">
      <c r="A8" t="s">
        <v>3</v>
      </c>
      <c r="C8">
        <f>+D4</f>
        <v>0.63737440000000001</v>
      </c>
    </row>
    <row r="9" spans="1:6" x14ac:dyDescent="0.2">
      <c r="A9" s="28" t="s">
        <v>45</v>
      </c>
      <c r="B9" s="29">
        <v>30</v>
      </c>
      <c r="C9" s="26" t="str">
        <f>"F"&amp;B9</f>
        <v>F30</v>
      </c>
      <c r="D9" s="27" t="str">
        <f>"G"&amp;B9</f>
        <v>G30</v>
      </c>
    </row>
    <row r="10" spans="1:6" ht="13.5" thickBot="1" x14ac:dyDescent="0.25">
      <c r="A10" s="13"/>
      <c r="B10" s="13"/>
      <c r="C10" s="6" t="s">
        <v>20</v>
      </c>
      <c r="D10" s="6" t="s">
        <v>21</v>
      </c>
      <c r="E10" s="13"/>
    </row>
    <row r="11" spans="1:6" x14ac:dyDescent="0.2">
      <c r="A11" s="13" t="s">
        <v>16</v>
      </c>
      <c r="B11" s="13"/>
      <c r="C11" s="25">
        <f ca="1">INTERCEPT(INDIRECT($D$9):G992,INDIRECT($C$9):F992)</f>
        <v>0.43106125555718544</v>
      </c>
      <c r="D11" s="5"/>
      <c r="E11" s="13"/>
    </row>
    <row r="12" spans="1:6" x14ac:dyDescent="0.2">
      <c r="A12" s="13" t="s">
        <v>17</v>
      </c>
      <c r="B12" s="13"/>
      <c r="C12" s="25">
        <f ca="1">SLOPE(INDIRECT($D$9):G992,INDIRECT($C$9):F992)</f>
        <v>-1.0275672184975469E-5</v>
      </c>
      <c r="D12" s="5"/>
      <c r="E12" s="13"/>
    </row>
    <row r="13" spans="1:6" x14ac:dyDescent="0.2">
      <c r="A13" s="13" t="s">
        <v>19</v>
      </c>
      <c r="B13" s="13"/>
      <c r="C13" s="5" t="s">
        <v>14</v>
      </c>
    </row>
    <row r="14" spans="1:6" x14ac:dyDescent="0.2">
      <c r="A14" s="13"/>
      <c r="B14" s="13"/>
      <c r="C14" s="13"/>
    </row>
    <row r="15" spans="1:6" x14ac:dyDescent="0.2">
      <c r="A15" s="15" t="s">
        <v>18</v>
      </c>
      <c r="B15" s="13"/>
      <c r="C15" s="16">
        <f ca="1">(C7+C11)+(C8+C12)*INT(MAX(F21:F3533))</f>
        <v>59523.551976307965</v>
      </c>
      <c r="E15" s="17" t="s">
        <v>47</v>
      </c>
      <c r="F15" s="14">
        <v>1</v>
      </c>
    </row>
    <row r="16" spans="1:6" x14ac:dyDescent="0.2">
      <c r="A16" s="19" t="s">
        <v>4</v>
      </c>
      <c r="B16" s="13"/>
      <c r="C16" s="20">
        <f ca="1">+C8+C12</f>
        <v>0.63736412432781508</v>
      </c>
      <c r="E16" s="17" t="s">
        <v>39</v>
      </c>
      <c r="F16" s="18">
        <f ca="1">NOW()+15018.5+$C$5/24</f>
        <v>60162.849421990737</v>
      </c>
    </row>
    <row r="17" spans="1:17" ht="13.5" thickBot="1" x14ac:dyDescent="0.25">
      <c r="A17" s="17" t="s">
        <v>35</v>
      </c>
      <c r="B17" s="13"/>
      <c r="C17" s="13">
        <f>COUNT(C21:C2191)</f>
        <v>48</v>
      </c>
      <c r="E17" s="17" t="s">
        <v>48</v>
      </c>
      <c r="F17" s="18">
        <f ca="1">ROUND(2*(F16-$C$7)/$C$8,0)/2+F15</f>
        <v>53181</v>
      </c>
    </row>
    <row r="18" spans="1:17" ht="14.25" thickTop="1" thickBot="1" x14ac:dyDescent="0.25">
      <c r="A18" s="19" t="s">
        <v>5</v>
      </c>
      <c r="B18" s="13"/>
      <c r="C18" s="22">
        <f ca="1">+C15</f>
        <v>59523.551976307965</v>
      </c>
      <c r="D18" s="23">
        <f ca="1">+C16</f>
        <v>0.63736412432781508</v>
      </c>
      <c r="E18" s="17" t="s">
        <v>40</v>
      </c>
      <c r="F18" s="27">
        <f ca="1">ROUND(2*(F16-$C$15)/$C$16,0)/2+F15</f>
        <v>1004</v>
      </c>
    </row>
    <row r="19" spans="1:17" ht="13.5" thickTop="1" x14ac:dyDescent="0.2">
      <c r="E19" s="17" t="s">
        <v>41</v>
      </c>
      <c r="F19" s="21">
        <f ca="1">+$C$15+$C$16*F18-15018.5-$C$5/24</f>
        <v>45145.361390466423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33</v>
      </c>
      <c r="J20" s="9" t="s">
        <v>51</v>
      </c>
      <c r="K20" s="9" t="s">
        <v>25</v>
      </c>
      <c r="L20" s="9" t="s">
        <v>26</v>
      </c>
      <c r="M20" s="9" t="s">
        <v>27</v>
      </c>
      <c r="N20" s="9" t="s">
        <v>28</v>
      </c>
      <c r="O20" s="9" t="s">
        <v>23</v>
      </c>
      <c r="P20" s="8" t="s">
        <v>22</v>
      </c>
      <c r="Q20" s="6" t="s">
        <v>15</v>
      </c>
    </row>
    <row r="21" spans="1:17" x14ac:dyDescent="0.2">
      <c r="A21" s="54" t="s">
        <v>72</v>
      </c>
      <c r="B21" s="56" t="s">
        <v>43</v>
      </c>
      <c r="C21" s="59">
        <v>25734.536</v>
      </c>
      <c r="D21" s="59" t="s">
        <v>65</v>
      </c>
      <c r="E21">
        <f t="shared" ref="E21:E67" si="0">+(C21-C$7)/C$8</f>
        <v>-835.9874510177998</v>
      </c>
      <c r="F21">
        <f t="shared" ref="F21:F67" si="1">ROUND(2*E21,0)/2</f>
        <v>-836</v>
      </c>
      <c r="G21">
        <f>+C21-(C$7+F21*C$8)</f>
        <v>7.9984000003605615E-3</v>
      </c>
      <c r="K21">
        <f>+G21</f>
        <v>7.9984000003605615E-3</v>
      </c>
      <c r="O21">
        <f t="shared" ref="O21:O67" ca="1" si="2">+C$11+C$12*$F21</f>
        <v>0.43965171750382492</v>
      </c>
      <c r="Q21" s="2">
        <f t="shared" ref="Q21:Q67" si="3">+C21-15018.5</f>
        <v>10716.036</v>
      </c>
    </row>
    <row r="22" spans="1:17" x14ac:dyDescent="0.2">
      <c r="A22" s="53" t="s">
        <v>72</v>
      </c>
      <c r="B22" s="55" t="s">
        <v>43</v>
      </c>
      <c r="C22" s="58">
        <v>25780.415000000001</v>
      </c>
      <c r="D22" s="58" t="s">
        <v>65</v>
      </c>
      <c r="E22">
        <f t="shared" si="0"/>
        <v>-764.00621047848597</v>
      </c>
      <c r="F22">
        <f t="shared" si="1"/>
        <v>-764</v>
      </c>
      <c r="G22">
        <f>+C22-(C$7+F22*C$8)</f>
        <v>-3.9583999969181605E-3</v>
      </c>
      <c r="K22">
        <f>+G22</f>
        <v>-3.9583999969181605E-3</v>
      </c>
      <c r="O22">
        <f t="shared" ca="1" si="2"/>
        <v>0.4389118691065067</v>
      </c>
      <c r="Q22" s="2">
        <f t="shared" si="3"/>
        <v>10761.915000000001</v>
      </c>
    </row>
    <row r="23" spans="1:17" x14ac:dyDescent="0.2">
      <c r="A23" s="53" t="s">
        <v>72</v>
      </c>
      <c r="B23" s="55" t="s">
        <v>43</v>
      </c>
      <c r="C23" s="58">
        <v>25937.216</v>
      </c>
      <c r="D23" s="58" t="s">
        <v>65</v>
      </c>
      <c r="E23">
        <f t="shared" si="0"/>
        <v>-517.99538858165511</v>
      </c>
      <c r="F23">
        <f t="shared" si="1"/>
        <v>-518</v>
      </c>
      <c r="G23">
        <f>+C23-(C$7+F23*C$8)</f>
        <v>2.939199999673292E-3</v>
      </c>
      <c r="K23">
        <f>+G23</f>
        <v>2.939199999673292E-3</v>
      </c>
      <c r="O23">
        <f t="shared" ca="1" si="2"/>
        <v>0.43638405374900274</v>
      </c>
      <c r="Q23" s="2">
        <f t="shared" si="3"/>
        <v>10918.716</v>
      </c>
    </row>
    <row r="24" spans="1:17" x14ac:dyDescent="0.2">
      <c r="A24" s="53" t="s">
        <v>72</v>
      </c>
      <c r="B24" s="55" t="s">
        <v>43</v>
      </c>
      <c r="C24" s="58">
        <v>25951.237000000001</v>
      </c>
      <c r="D24" s="58" t="s">
        <v>65</v>
      </c>
      <c r="E24">
        <f t="shared" si="0"/>
        <v>-495.99732904239426</v>
      </c>
      <c r="F24">
        <f t="shared" si="1"/>
        <v>-496</v>
      </c>
      <c r="G24">
        <f>+C24-(C$7+F24*C$8)</f>
        <v>1.7024000007950235E-3</v>
      </c>
      <c r="K24">
        <f>+G24</f>
        <v>1.7024000007950235E-3</v>
      </c>
      <c r="O24">
        <f t="shared" ca="1" si="2"/>
        <v>0.43615798896093327</v>
      </c>
      <c r="Q24" s="2">
        <f t="shared" si="3"/>
        <v>10932.737000000001</v>
      </c>
    </row>
    <row r="25" spans="1:17" x14ac:dyDescent="0.2">
      <c r="A25" s="13" t="s">
        <v>12</v>
      </c>
      <c r="B25" s="13"/>
      <c r="C25" s="57">
        <v>26267.373</v>
      </c>
      <c r="D25" s="57"/>
      <c r="E25">
        <f t="shared" si="0"/>
        <v>0</v>
      </c>
      <c r="F25">
        <f t="shared" si="1"/>
        <v>0</v>
      </c>
      <c r="H25">
        <v>0</v>
      </c>
      <c r="O25">
        <f t="shared" ca="1" si="2"/>
        <v>0.43106125555718544</v>
      </c>
      <c r="Q25" s="2">
        <f t="shared" si="3"/>
        <v>11248.873</v>
      </c>
    </row>
    <row r="26" spans="1:17" x14ac:dyDescent="0.2">
      <c r="A26" s="52" t="s">
        <v>72</v>
      </c>
      <c r="B26" s="51" t="s">
        <v>43</v>
      </c>
      <c r="C26" s="52">
        <v>26267.383000000002</v>
      </c>
      <c r="D26" s="52" t="s">
        <v>65</v>
      </c>
      <c r="E26">
        <f t="shared" si="0"/>
        <v>1.5689365625662512E-2</v>
      </c>
      <c r="F26">
        <f t="shared" si="1"/>
        <v>0</v>
      </c>
      <c r="G26">
        <f t="shared" ref="G26:G67" si="4">+C26-(C$7+F26*C$8)</f>
        <v>1.0000000002037268E-2</v>
      </c>
      <c r="K26">
        <f>+G26</f>
        <v>1.0000000002037268E-2</v>
      </c>
      <c r="O26">
        <f t="shared" ca="1" si="2"/>
        <v>0.43106125555718544</v>
      </c>
      <c r="Q26" s="2">
        <f t="shared" si="3"/>
        <v>11248.883000000002</v>
      </c>
    </row>
    <row r="27" spans="1:17" x14ac:dyDescent="0.2">
      <c r="A27" s="52" t="s">
        <v>72</v>
      </c>
      <c r="B27" s="51" t="s">
        <v>43</v>
      </c>
      <c r="C27" s="52">
        <v>26578.412</v>
      </c>
      <c r="D27" s="52" t="s">
        <v>65</v>
      </c>
      <c r="E27">
        <f t="shared" si="0"/>
        <v>488.00045938462648</v>
      </c>
      <c r="F27">
        <f t="shared" si="1"/>
        <v>488</v>
      </c>
      <c r="G27">
        <f t="shared" si="4"/>
        <v>2.9279999944265001E-4</v>
      </c>
      <c r="K27">
        <f>+G27</f>
        <v>2.9279999944265001E-4</v>
      </c>
      <c r="O27">
        <f t="shared" ca="1" si="2"/>
        <v>0.42604672753091744</v>
      </c>
      <c r="Q27" s="2">
        <f t="shared" si="3"/>
        <v>11559.912</v>
      </c>
    </row>
    <row r="28" spans="1:17" x14ac:dyDescent="0.2">
      <c r="A28" s="52" t="s">
        <v>72</v>
      </c>
      <c r="B28" s="51" t="s">
        <v>43</v>
      </c>
      <c r="C28" s="52">
        <v>26945.535</v>
      </c>
      <c r="D28" s="52" t="s">
        <v>65</v>
      </c>
      <c r="E28">
        <f t="shared" si="0"/>
        <v>1063.9931569262906</v>
      </c>
      <c r="F28">
        <f t="shared" si="1"/>
        <v>1064</v>
      </c>
      <c r="G28">
        <f t="shared" si="4"/>
        <v>-4.3616000002657529E-3</v>
      </c>
      <c r="K28">
        <f>+G28</f>
        <v>-4.3616000002657529E-3</v>
      </c>
      <c r="O28">
        <f t="shared" ca="1" si="2"/>
        <v>0.42012794035237155</v>
      </c>
      <c r="Q28" s="2">
        <f t="shared" si="3"/>
        <v>11927.035</v>
      </c>
    </row>
    <row r="29" spans="1:17" x14ac:dyDescent="0.2">
      <c r="A29" s="52" t="s">
        <v>93</v>
      </c>
      <c r="B29" s="51" t="s">
        <v>43</v>
      </c>
      <c r="C29" s="52">
        <v>34938.855000000003</v>
      </c>
      <c r="D29" s="52" t="s">
        <v>65</v>
      </c>
      <c r="E29">
        <f t="shared" si="0"/>
        <v>13605.005158663422</v>
      </c>
      <c r="F29">
        <f t="shared" si="1"/>
        <v>13605</v>
      </c>
      <c r="G29">
        <f t="shared" si="4"/>
        <v>3.2879999998840503E-3</v>
      </c>
      <c r="K29">
        <f>+G29</f>
        <v>3.2879999998840503E-3</v>
      </c>
      <c r="O29">
        <f t="shared" ca="1" si="2"/>
        <v>0.29126073548059417</v>
      </c>
      <c r="Q29" s="2">
        <f t="shared" si="3"/>
        <v>19920.355000000003</v>
      </c>
    </row>
    <row r="30" spans="1:17" x14ac:dyDescent="0.2">
      <c r="A30" s="13" t="s">
        <v>29</v>
      </c>
      <c r="B30" s="5" t="s">
        <v>30</v>
      </c>
      <c r="C30" s="57">
        <v>50659.462299999999</v>
      </c>
      <c r="D30" s="57"/>
      <c r="E30">
        <f t="shared" si="0"/>
        <v>38269.640732354484</v>
      </c>
      <c r="F30">
        <f t="shared" si="1"/>
        <v>38269.5</v>
      </c>
      <c r="G30">
        <f t="shared" si="4"/>
        <v>8.9699199997994583E-2</v>
      </c>
      <c r="I30">
        <f>+G30</f>
        <v>8.9699199997994583E-2</v>
      </c>
      <c r="O30">
        <f t="shared" ca="1" si="2"/>
        <v>3.7816418874266733E-2</v>
      </c>
      <c r="Q30" s="2">
        <f t="shared" si="3"/>
        <v>35640.962299999999</v>
      </c>
    </row>
    <row r="31" spans="1:17" x14ac:dyDescent="0.2">
      <c r="A31" s="13" t="s">
        <v>29</v>
      </c>
      <c r="B31" s="5" t="s">
        <v>30</v>
      </c>
      <c r="C31" s="57">
        <v>50666.470200000003</v>
      </c>
      <c r="D31" s="57"/>
      <c r="E31">
        <f t="shared" si="0"/>
        <v>38280.635682889057</v>
      </c>
      <c r="F31">
        <f t="shared" si="1"/>
        <v>38280.5</v>
      </c>
      <c r="G31">
        <f t="shared" si="4"/>
        <v>8.6480800004210323E-2</v>
      </c>
      <c r="I31">
        <f>+G31</f>
        <v>8.6480800004210323E-2</v>
      </c>
      <c r="O31">
        <f t="shared" ca="1" si="2"/>
        <v>3.7703386480232026E-2</v>
      </c>
      <c r="Q31" s="2">
        <f t="shared" si="3"/>
        <v>35647.970200000003</v>
      </c>
    </row>
    <row r="32" spans="1:17" x14ac:dyDescent="0.2">
      <c r="A32" s="13" t="s">
        <v>31</v>
      </c>
      <c r="B32" s="13"/>
      <c r="C32" s="57">
        <v>52093.83</v>
      </c>
      <c r="D32" s="57">
        <v>1.4E-3</v>
      </c>
      <c r="E32">
        <f t="shared" si="0"/>
        <v>40520.072660590071</v>
      </c>
      <c r="F32">
        <f t="shared" si="1"/>
        <v>40520</v>
      </c>
      <c r="G32">
        <f t="shared" si="4"/>
        <v>4.6312000005855225E-2</v>
      </c>
      <c r="I32">
        <f>+G32</f>
        <v>4.6312000005855225E-2</v>
      </c>
      <c r="O32">
        <f t="shared" ca="1" si="2"/>
        <v>1.4691018621979413E-2</v>
      </c>
      <c r="Q32" s="2">
        <f t="shared" si="3"/>
        <v>37075.33</v>
      </c>
    </row>
    <row r="33" spans="1:17" x14ac:dyDescent="0.2">
      <c r="A33" s="52" t="s">
        <v>114</v>
      </c>
      <c r="B33" s="51" t="s">
        <v>30</v>
      </c>
      <c r="C33" s="52">
        <v>52218.430999999997</v>
      </c>
      <c r="D33" s="52" t="s">
        <v>65</v>
      </c>
      <c r="E33">
        <f t="shared" si="0"/>
        <v>40715.563725182554</v>
      </c>
      <c r="F33">
        <f t="shared" si="1"/>
        <v>40715.5</v>
      </c>
      <c r="G33">
        <f t="shared" si="4"/>
        <v>4.0616799997224007E-2</v>
      </c>
      <c r="K33">
        <f>+G33</f>
        <v>4.0616799997224007E-2</v>
      </c>
      <c r="O33">
        <f t="shared" ca="1" si="2"/>
        <v>1.2682124709816722E-2</v>
      </c>
      <c r="Q33" s="2">
        <f t="shared" si="3"/>
        <v>37199.930999999997</v>
      </c>
    </row>
    <row r="34" spans="1:17" x14ac:dyDescent="0.2">
      <c r="A34" s="52" t="s">
        <v>114</v>
      </c>
      <c r="B34" s="51" t="s">
        <v>43</v>
      </c>
      <c r="C34" s="52">
        <v>52277.386200000001</v>
      </c>
      <c r="D34" s="52" t="s">
        <v>65</v>
      </c>
      <c r="E34">
        <f t="shared" si="0"/>
        <v>40808.060693997126</v>
      </c>
      <c r="F34">
        <f t="shared" si="1"/>
        <v>40808</v>
      </c>
      <c r="G34">
        <f t="shared" si="4"/>
        <v>3.8684799998009112E-2</v>
      </c>
      <c r="K34">
        <f>+G34</f>
        <v>3.8684799998009112E-2</v>
      </c>
      <c r="O34">
        <f t="shared" ca="1" si="2"/>
        <v>1.1731625032706527E-2</v>
      </c>
      <c r="Q34" s="2">
        <f t="shared" si="3"/>
        <v>37258.886200000001</v>
      </c>
    </row>
    <row r="35" spans="1:17" x14ac:dyDescent="0.2">
      <c r="A35" s="34" t="s">
        <v>52</v>
      </c>
      <c r="B35" s="33" t="s">
        <v>43</v>
      </c>
      <c r="C35" s="32">
        <v>52503.647599999997</v>
      </c>
      <c r="D35" s="32">
        <v>5.9999999999999995E-4</v>
      </c>
      <c r="E35">
        <f t="shared" si="0"/>
        <v>41163.050477082223</v>
      </c>
      <c r="F35">
        <f t="shared" si="1"/>
        <v>41163</v>
      </c>
      <c r="G35">
        <f t="shared" si="4"/>
        <v>3.2172799998079427E-2</v>
      </c>
      <c r="J35">
        <f>+G35</f>
        <v>3.2172799998079427E-2</v>
      </c>
      <c r="O35">
        <f t="shared" ca="1" si="2"/>
        <v>8.083761407040202E-3</v>
      </c>
      <c r="Q35" s="2">
        <f t="shared" si="3"/>
        <v>37485.147599999997</v>
      </c>
    </row>
    <row r="36" spans="1:17" x14ac:dyDescent="0.2">
      <c r="A36" s="10" t="s">
        <v>32</v>
      </c>
      <c r="B36" s="5" t="s">
        <v>30</v>
      </c>
      <c r="C36" s="24">
        <v>52835.391300000003</v>
      </c>
      <c r="D36" s="24">
        <v>2.9999999999999997E-4</v>
      </c>
      <c r="E36">
        <f t="shared" si="0"/>
        <v>41683.535297307208</v>
      </c>
      <c r="F36">
        <f t="shared" si="1"/>
        <v>41683.5</v>
      </c>
      <c r="G36">
        <f t="shared" si="4"/>
        <v>2.2497600002679974E-2</v>
      </c>
      <c r="I36">
        <f t="shared" ref="I36:I44" si="5">+G36</f>
        <v>2.2497600002679974E-2</v>
      </c>
      <c r="O36">
        <f t="shared" ca="1" si="2"/>
        <v>2.735274034760482E-3</v>
      </c>
      <c r="Q36" s="2">
        <f t="shared" si="3"/>
        <v>37816.891300000003</v>
      </c>
    </row>
    <row r="37" spans="1:17" x14ac:dyDescent="0.2">
      <c r="A37" s="30" t="s">
        <v>32</v>
      </c>
      <c r="B37" s="31"/>
      <c r="C37" s="32">
        <v>52876.496500000001</v>
      </c>
      <c r="D37" s="32">
        <v>2E-3</v>
      </c>
      <c r="E37">
        <f t="shared" si="0"/>
        <v>41748.026748485667</v>
      </c>
      <c r="F37">
        <f t="shared" si="1"/>
        <v>41748</v>
      </c>
      <c r="G37">
        <f t="shared" si="4"/>
        <v>1.7048800000338815E-2</v>
      </c>
      <c r="I37">
        <f t="shared" si="5"/>
        <v>1.7048800000338815E-2</v>
      </c>
      <c r="O37">
        <f t="shared" ca="1" si="2"/>
        <v>2.0724931788295708E-3</v>
      </c>
      <c r="Q37" s="2">
        <f t="shared" si="3"/>
        <v>37857.996500000001</v>
      </c>
    </row>
    <row r="38" spans="1:17" x14ac:dyDescent="0.2">
      <c r="A38" s="32" t="s">
        <v>46</v>
      </c>
      <c r="B38" s="33" t="s">
        <v>43</v>
      </c>
      <c r="C38" s="32">
        <v>53254.456899999997</v>
      </c>
      <c r="D38" s="32">
        <v>3.0000000000000001E-3</v>
      </c>
      <c r="E38">
        <f t="shared" si="0"/>
        <v>42341.022639127012</v>
      </c>
      <c r="F38">
        <f t="shared" si="1"/>
        <v>42341</v>
      </c>
      <c r="G38">
        <f t="shared" si="4"/>
        <v>1.4429599999857601E-2</v>
      </c>
      <c r="I38">
        <f t="shared" si="5"/>
        <v>1.4429599999857601E-2</v>
      </c>
      <c r="O38">
        <f t="shared" ca="1" si="2"/>
        <v>-4.0209804268608873E-3</v>
      </c>
      <c r="Q38" s="2">
        <f t="shared" si="3"/>
        <v>38235.956899999997</v>
      </c>
    </row>
    <row r="39" spans="1:17" x14ac:dyDescent="0.2">
      <c r="A39" s="32" t="s">
        <v>46</v>
      </c>
      <c r="B39" s="33" t="s">
        <v>43</v>
      </c>
      <c r="C39" s="32">
        <v>53263.367400000003</v>
      </c>
      <c r="D39" s="32">
        <v>3.5000000000000001E-3</v>
      </c>
      <c r="E39">
        <f t="shared" si="0"/>
        <v>42355.00264836492</v>
      </c>
      <c r="F39">
        <f t="shared" si="1"/>
        <v>42355</v>
      </c>
      <c r="G39">
        <f t="shared" si="4"/>
        <v>1.688000003923662E-3</v>
      </c>
      <c r="I39">
        <f t="shared" si="5"/>
        <v>1.688000003923662E-3</v>
      </c>
      <c r="O39">
        <f t="shared" ca="1" si="2"/>
        <v>-4.1648398374505291E-3</v>
      </c>
      <c r="Q39" s="2">
        <f t="shared" si="3"/>
        <v>38244.867400000003</v>
      </c>
    </row>
    <row r="40" spans="1:17" x14ac:dyDescent="0.2">
      <c r="A40" s="34" t="s">
        <v>42</v>
      </c>
      <c r="B40" s="35" t="s">
        <v>43</v>
      </c>
      <c r="C40" s="32">
        <v>53925.579599999997</v>
      </c>
      <c r="D40" s="32">
        <v>5.9999999999999995E-4</v>
      </c>
      <c r="E40">
        <f t="shared" si="0"/>
        <v>43393.971580910686</v>
      </c>
      <c r="F40">
        <f t="shared" si="1"/>
        <v>43394</v>
      </c>
      <c r="G40">
        <f t="shared" si="4"/>
        <v>-1.8113600002834573E-2</v>
      </c>
      <c r="I40">
        <f t="shared" si="5"/>
        <v>-1.8113600002834573E-2</v>
      </c>
      <c r="O40">
        <f t="shared" ca="1" si="2"/>
        <v>-1.4841263237640068E-2</v>
      </c>
      <c r="Q40" s="2">
        <f t="shared" si="3"/>
        <v>38907.079599999997</v>
      </c>
    </row>
    <row r="41" spans="1:17" x14ac:dyDescent="0.2">
      <c r="A41" s="34" t="s">
        <v>42</v>
      </c>
      <c r="B41" s="35" t="s">
        <v>43</v>
      </c>
      <c r="C41" s="32">
        <v>53927.491800000003</v>
      </c>
      <c r="D41" s="32">
        <v>4.0000000000000002E-4</v>
      </c>
      <c r="E41">
        <f t="shared" si="0"/>
        <v>43396.971701405018</v>
      </c>
      <c r="F41">
        <f t="shared" si="1"/>
        <v>43397</v>
      </c>
      <c r="G41">
        <f t="shared" si="4"/>
        <v>-1.8036800000118092E-2</v>
      </c>
      <c r="I41">
        <f t="shared" si="5"/>
        <v>-1.8036800000118092E-2</v>
      </c>
      <c r="O41">
        <f t="shared" ca="1" si="2"/>
        <v>-1.4872090254195003E-2</v>
      </c>
      <c r="Q41" s="2">
        <f t="shared" si="3"/>
        <v>38908.991800000003</v>
      </c>
    </row>
    <row r="42" spans="1:17" x14ac:dyDescent="0.2">
      <c r="A42" s="34" t="s">
        <v>42</v>
      </c>
      <c r="B42" s="33" t="s">
        <v>30</v>
      </c>
      <c r="C42" s="32">
        <v>54018.320500000002</v>
      </c>
      <c r="D42" s="32">
        <v>3.0000000000000001E-3</v>
      </c>
      <c r="E42">
        <f t="shared" si="0"/>
        <v>43539.476169736343</v>
      </c>
      <c r="F42">
        <f t="shared" si="1"/>
        <v>43539.5</v>
      </c>
      <c r="G42">
        <f t="shared" si="4"/>
        <v>-1.5188799996394664E-2</v>
      </c>
      <c r="I42">
        <f t="shared" si="5"/>
        <v>-1.5188799996394664E-2</v>
      </c>
      <c r="O42">
        <f t="shared" ca="1" si="2"/>
        <v>-1.6336373540554006E-2</v>
      </c>
      <c r="Q42" s="2">
        <f t="shared" si="3"/>
        <v>38999.820500000002</v>
      </c>
    </row>
    <row r="43" spans="1:17" x14ac:dyDescent="0.2">
      <c r="A43" s="34" t="s">
        <v>42</v>
      </c>
      <c r="B43" s="35" t="s">
        <v>43</v>
      </c>
      <c r="C43" s="32">
        <v>54018.6391</v>
      </c>
      <c r="D43" s="32">
        <v>2.0000000000000001E-4</v>
      </c>
      <c r="E43">
        <f t="shared" si="0"/>
        <v>43539.976032925078</v>
      </c>
      <c r="F43">
        <f t="shared" si="1"/>
        <v>43540</v>
      </c>
      <c r="G43">
        <f t="shared" si="4"/>
        <v>-1.5275999998266343E-2</v>
      </c>
      <c r="I43">
        <f t="shared" si="5"/>
        <v>-1.5275999998266343E-2</v>
      </c>
      <c r="O43">
        <f t="shared" ca="1" si="2"/>
        <v>-1.6341511376646467E-2</v>
      </c>
      <c r="Q43" s="2">
        <f t="shared" si="3"/>
        <v>39000.1391</v>
      </c>
    </row>
    <row r="44" spans="1:17" x14ac:dyDescent="0.2">
      <c r="A44" s="32" t="s">
        <v>44</v>
      </c>
      <c r="B44" s="35"/>
      <c r="C44" s="32">
        <v>54019.271699999998</v>
      </c>
      <c r="D44" s="32">
        <v>1E-3</v>
      </c>
      <c r="E44">
        <f t="shared" si="0"/>
        <v>43540.96854219435</v>
      </c>
      <c r="F44">
        <f t="shared" si="1"/>
        <v>43541</v>
      </c>
      <c r="G44">
        <f t="shared" si="4"/>
        <v>-2.0050400002219249E-2</v>
      </c>
      <c r="I44">
        <f t="shared" si="5"/>
        <v>-2.0050400002219249E-2</v>
      </c>
      <c r="O44">
        <f t="shared" ca="1" si="2"/>
        <v>-1.6351787048831445E-2</v>
      </c>
      <c r="Q44" s="2">
        <f t="shared" si="3"/>
        <v>39000.771699999998</v>
      </c>
    </row>
    <row r="45" spans="1:17" x14ac:dyDescent="0.2">
      <c r="A45" s="52" t="s">
        <v>172</v>
      </c>
      <c r="B45" s="51" t="s">
        <v>43</v>
      </c>
      <c r="C45" s="52">
        <v>54312.452599999997</v>
      </c>
      <c r="D45" s="52" t="s">
        <v>65</v>
      </c>
      <c r="E45">
        <f t="shared" si="0"/>
        <v>44000.950775556717</v>
      </c>
      <c r="F45">
        <f t="shared" si="1"/>
        <v>44001</v>
      </c>
      <c r="G45">
        <f t="shared" si="4"/>
        <v>-3.1374400001368485E-2</v>
      </c>
      <c r="K45">
        <f>+G45</f>
        <v>-3.1374400001368485E-2</v>
      </c>
      <c r="O45">
        <f t="shared" ca="1" si="2"/>
        <v>-2.1078596253920168E-2</v>
      </c>
      <c r="Q45" s="2">
        <f t="shared" si="3"/>
        <v>39293.952599999997</v>
      </c>
    </row>
    <row r="46" spans="1:17" x14ac:dyDescent="0.2">
      <c r="A46" s="52" t="s">
        <v>179</v>
      </c>
      <c r="B46" s="51" t="s">
        <v>30</v>
      </c>
      <c r="C46" s="52">
        <v>54424.9476</v>
      </c>
      <c r="D46" s="52" t="s">
        <v>65</v>
      </c>
      <c r="E46">
        <f t="shared" si="0"/>
        <v>44177.448294126654</v>
      </c>
      <c r="F46">
        <f t="shared" si="1"/>
        <v>44177.5</v>
      </c>
      <c r="G46">
        <f t="shared" si="4"/>
        <v>-3.295599999546539E-2</v>
      </c>
      <c r="K46">
        <f>+G46</f>
        <v>-3.295599999546539E-2</v>
      </c>
      <c r="O46">
        <f t="shared" ca="1" si="2"/>
        <v>-2.2892252394568324E-2</v>
      </c>
      <c r="Q46" s="2">
        <f t="shared" si="3"/>
        <v>39406.4476</v>
      </c>
    </row>
    <row r="47" spans="1:17" x14ac:dyDescent="0.2">
      <c r="A47" s="52" t="s">
        <v>184</v>
      </c>
      <c r="B47" s="51" t="s">
        <v>43</v>
      </c>
      <c r="C47" s="52">
        <v>54704.426800000001</v>
      </c>
      <c r="D47" s="52" t="s">
        <v>65</v>
      </c>
      <c r="E47">
        <f t="shared" si="0"/>
        <v>44615.933429394092</v>
      </c>
      <c r="F47">
        <f t="shared" si="1"/>
        <v>44616</v>
      </c>
      <c r="G47">
        <f t="shared" si="4"/>
        <v>-4.2430399997101631E-2</v>
      </c>
      <c r="K47">
        <f>+G47</f>
        <v>-4.2430399997101631E-2</v>
      </c>
      <c r="O47">
        <f t="shared" ca="1" si="2"/>
        <v>-2.7398134647680095E-2</v>
      </c>
      <c r="Q47" s="2">
        <f t="shared" si="3"/>
        <v>39685.926800000001</v>
      </c>
    </row>
    <row r="48" spans="1:17" x14ac:dyDescent="0.2">
      <c r="A48" s="52" t="s">
        <v>184</v>
      </c>
      <c r="B48" s="51" t="s">
        <v>43</v>
      </c>
      <c r="C48" s="52">
        <v>54709.5265</v>
      </c>
      <c r="D48" s="52" t="s">
        <v>65</v>
      </c>
      <c r="E48">
        <f t="shared" si="0"/>
        <v>44623.934535180575</v>
      </c>
      <c r="F48">
        <f t="shared" si="1"/>
        <v>44624</v>
      </c>
      <c r="G48">
        <f t="shared" si="4"/>
        <v>-4.1725600000063423E-2</v>
      </c>
      <c r="K48">
        <f>+G48</f>
        <v>-4.1725600000063423E-2</v>
      </c>
      <c r="O48">
        <f t="shared" ca="1" si="2"/>
        <v>-2.7480340025159866E-2</v>
      </c>
      <c r="Q48" s="2">
        <f t="shared" si="3"/>
        <v>39691.0265</v>
      </c>
    </row>
    <row r="49" spans="1:17" x14ac:dyDescent="0.2">
      <c r="A49" s="37" t="s">
        <v>54</v>
      </c>
      <c r="B49" s="37"/>
      <c r="C49" s="36">
        <v>54718.449000000001</v>
      </c>
      <c r="D49" s="36">
        <v>2.9999999999999997E-4</v>
      </c>
      <c r="E49">
        <f t="shared" si="0"/>
        <v>44637.933371657222</v>
      </c>
      <c r="F49">
        <f t="shared" si="1"/>
        <v>44638</v>
      </c>
      <c r="G49">
        <f t="shared" si="4"/>
        <v>-4.2467200000828598E-2</v>
      </c>
      <c r="I49">
        <f>+G49</f>
        <v>-4.2467200000828598E-2</v>
      </c>
      <c r="O49">
        <f t="shared" ca="1" si="2"/>
        <v>-2.7624199435749563E-2</v>
      </c>
      <c r="Q49" s="2">
        <f t="shared" si="3"/>
        <v>39699.949000000001</v>
      </c>
    </row>
    <row r="50" spans="1:17" x14ac:dyDescent="0.2">
      <c r="A50" s="52" t="s">
        <v>198</v>
      </c>
      <c r="B50" s="51" t="s">
        <v>30</v>
      </c>
      <c r="C50" s="52">
        <v>55042.544399999999</v>
      </c>
      <c r="D50" s="52" t="s">
        <v>65</v>
      </c>
      <c r="E50">
        <f t="shared" si="0"/>
        <v>45146.418494373167</v>
      </c>
      <c r="F50">
        <f t="shared" si="1"/>
        <v>45146.5</v>
      </c>
      <c r="G50">
        <f t="shared" si="4"/>
        <v>-5.1949600005173124E-2</v>
      </c>
      <c r="K50">
        <f t="shared" ref="K50:K58" si="6">+G50</f>
        <v>-5.1949600005173124E-2</v>
      </c>
      <c r="O50">
        <f t="shared" ca="1" si="2"/>
        <v>-3.2849378741809598E-2</v>
      </c>
      <c r="Q50" s="2">
        <f t="shared" si="3"/>
        <v>40024.044399999999</v>
      </c>
    </row>
    <row r="51" spans="1:17" x14ac:dyDescent="0.2">
      <c r="A51" s="52" t="s">
        <v>198</v>
      </c>
      <c r="B51" s="51" t="s">
        <v>43</v>
      </c>
      <c r="C51" s="52">
        <v>55045.411500000002</v>
      </c>
      <c r="D51" s="52" t="s">
        <v>65</v>
      </c>
      <c r="E51">
        <f t="shared" si="0"/>
        <v>45150.916792390788</v>
      </c>
      <c r="F51">
        <f t="shared" si="1"/>
        <v>45151</v>
      </c>
      <c r="G51">
        <f t="shared" si="4"/>
        <v>-5.3034399999887682E-2</v>
      </c>
      <c r="K51">
        <f t="shared" si="6"/>
        <v>-5.3034399999887682E-2</v>
      </c>
      <c r="O51">
        <f t="shared" ca="1" si="2"/>
        <v>-3.2895619266641973E-2</v>
      </c>
      <c r="Q51" s="2">
        <f t="shared" si="3"/>
        <v>40026.911500000002</v>
      </c>
    </row>
    <row r="52" spans="1:17" x14ac:dyDescent="0.2">
      <c r="A52" s="52" t="s">
        <v>198</v>
      </c>
      <c r="B52" s="51" t="s">
        <v>43</v>
      </c>
      <c r="C52" s="52">
        <v>55050.510300000002</v>
      </c>
      <c r="D52" s="52" t="s">
        <v>65</v>
      </c>
      <c r="E52">
        <f t="shared" si="0"/>
        <v>45158.916486134367</v>
      </c>
      <c r="F52">
        <f t="shared" si="1"/>
        <v>45159</v>
      </c>
      <c r="G52">
        <f t="shared" si="4"/>
        <v>-5.3229599994665477E-2</v>
      </c>
      <c r="K52">
        <f t="shared" si="6"/>
        <v>-5.3229599994665477E-2</v>
      </c>
      <c r="O52">
        <f t="shared" ca="1" si="2"/>
        <v>-3.2977824644121745E-2</v>
      </c>
      <c r="Q52" s="2">
        <f t="shared" si="3"/>
        <v>40032.010300000002</v>
      </c>
    </row>
    <row r="53" spans="1:17" x14ac:dyDescent="0.2">
      <c r="A53" s="52" t="s">
        <v>198</v>
      </c>
      <c r="B53" s="51" t="s">
        <v>43</v>
      </c>
      <c r="C53" s="52">
        <v>55059.434000000001</v>
      </c>
      <c r="D53" s="52" t="s">
        <v>65</v>
      </c>
      <c r="E53">
        <f t="shared" si="0"/>
        <v>45172.917205334888</v>
      </c>
      <c r="F53">
        <f t="shared" si="1"/>
        <v>45173</v>
      </c>
      <c r="G53">
        <f t="shared" si="4"/>
        <v>-5.2771199996641371E-2</v>
      </c>
      <c r="K53">
        <f t="shared" si="6"/>
        <v>-5.2771199996641371E-2</v>
      </c>
      <c r="O53">
        <f t="shared" ca="1" si="2"/>
        <v>-3.3121684054711442E-2</v>
      </c>
      <c r="Q53" s="2">
        <f t="shared" si="3"/>
        <v>40040.934000000001</v>
      </c>
    </row>
    <row r="54" spans="1:17" x14ac:dyDescent="0.2">
      <c r="A54" s="52" t="s">
        <v>198</v>
      </c>
      <c r="B54" s="51" t="s">
        <v>43</v>
      </c>
      <c r="C54" s="52">
        <v>55071.544099999999</v>
      </c>
      <c r="D54" s="52" t="s">
        <v>65</v>
      </c>
      <c r="E54">
        <f t="shared" si="0"/>
        <v>45191.91718399735</v>
      </c>
      <c r="F54">
        <f t="shared" si="1"/>
        <v>45192</v>
      </c>
      <c r="G54">
        <f t="shared" si="4"/>
        <v>-5.2784800005611032E-2</v>
      </c>
      <c r="K54">
        <f t="shared" si="6"/>
        <v>-5.2784800005611032E-2</v>
      </c>
      <c r="O54">
        <f t="shared" ca="1" si="2"/>
        <v>-3.3316921826225976E-2</v>
      </c>
      <c r="Q54" s="2">
        <f t="shared" si="3"/>
        <v>40053.044099999999</v>
      </c>
    </row>
    <row r="55" spans="1:17" x14ac:dyDescent="0.2">
      <c r="A55" s="52" t="s">
        <v>198</v>
      </c>
      <c r="B55" s="51" t="s">
        <v>30</v>
      </c>
      <c r="C55" s="52">
        <v>55081.419600000001</v>
      </c>
      <c r="D55" s="52" t="s">
        <v>65</v>
      </c>
      <c r="E55">
        <f t="shared" si="0"/>
        <v>45207.41121701782</v>
      </c>
      <c r="F55">
        <f t="shared" si="1"/>
        <v>45207.5</v>
      </c>
      <c r="G55">
        <f t="shared" si="4"/>
        <v>-5.6587999999464955E-2</v>
      </c>
      <c r="K55">
        <f t="shared" si="6"/>
        <v>-5.6587999999464955E-2</v>
      </c>
      <c r="O55">
        <f t="shared" ca="1" si="2"/>
        <v>-3.3476194745093057E-2</v>
      </c>
      <c r="Q55" s="2">
        <f t="shared" si="3"/>
        <v>40062.919600000001</v>
      </c>
    </row>
    <row r="56" spans="1:17" x14ac:dyDescent="0.2">
      <c r="A56" s="52" t="s">
        <v>198</v>
      </c>
      <c r="B56" s="51" t="s">
        <v>30</v>
      </c>
      <c r="C56" s="52">
        <v>55083.334199999998</v>
      </c>
      <c r="D56" s="52" t="s">
        <v>65</v>
      </c>
      <c r="E56">
        <f t="shared" si="0"/>
        <v>45210.415102959887</v>
      </c>
      <c r="F56">
        <f t="shared" si="1"/>
        <v>45210.5</v>
      </c>
      <c r="G56">
        <f t="shared" si="4"/>
        <v>-5.411120000644587E-2</v>
      </c>
      <c r="K56">
        <f t="shared" si="6"/>
        <v>-5.411120000644587E-2</v>
      </c>
      <c r="O56">
        <f t="shared" ca="1" si="2"/>
        <v>-3.3507021761647993E-2</v>
      </c>
      <c r="Q56" s="2">
        <f t="shared" si="3"/>
        <v>40064.834199999998</v>
      </c>
    </row>
    <row r="57" spans="1:17" s="62" customFormat="1" ht="12" customHeight="1" x14ac:dyDescent="0.2">
      <c r="A57" s="52" t="s">
        <v>198</v>
      </c>
      <c r="B57" s="51" t="s">
        <v>30</v>
      </c>
      <c r="C57" s="52">
        <v>55095.4499</v>
      </c>
      <c r="D57" s="52" t="s">
        <v>65</v>
      </c>
      <c r="E57" s="62">
        <f t="shared" si="0"/>
        <v>45229.423867667101</v>
      </c>
      <c r="F57" s="62">
        <f t="shared" si="1"/>
        <v>45229.5</v>
      </c>
      <c r="G57" s="62">
        <f t="shared" si="4"/>
        <v>-4.8524799996812362E-2</v>
      </c>
      <c r="K57" s="62">
        <f t="shared" si="6"/>
        <v>-4.8524799996812362E-2</v>
      </c>
      <c r="O57" s="62">
        <f t="shared" ca="1" si="2"/>
        <v>-3.3702259533162526E-2</v>
      </c>
      <c r="Q57" s="63">
        <f t="shared" si="3"/>
        <v>40076.9499</v>
      </c>
    </row>
    <row r="58" spans="1:17" s="62" customFormat="1" ht="12" customHeight="1" x14ac:dyDescent="0.2">
      <c r="A58" s="52" t="s">
        <v>198</v>
      </c>
      <c r="B58" s="51" t="s">
        <v>43</v>
      </c>
      <c r="C58" s="52">
        <v>55108.512799999997</v>
      </c>
      <c r="D58" s="52" t="s">
        <v>65</v>
      </c>
      <c r="E58" s="62">
        <f t="shared" si="0"/>
        <v>45249.918729086072</v>
      </c>
      <c r="F58" s="62">
        <f t="shared" si="1"/>
        <v>45250</v>
      </c>
      <c r="G58" s="62">
        <f t="shared" si="4"/>
        <v>-5.1800000001094304E-2</v>
      </c>
      <c r="K58" s="62">
        <f t="shared" si="6"/>
        <v>-5.1800000001094304E-2</v>
      </c>
      <c r="O58" s="62">
        <f t="shared" ca="1" si="2"/>
        <v>-3.3912910812954555E-2</v>
      </c>
      <c r="Q58" s="63">
        <f t="shared" si="3"/>
        <v>40090.012799999997</v>
      </c>
    </row>
    <row r="59" spans="1:17" s="62" customFormat="1" ht="12" customHeight="1" x14ac:dyDescent="0.2">
      <c r="A59" s="37" t="s">
        <v>54</v>
      </c>
      <c r="B59" s="37"/>
      <c r="C59" s="36">
        <v>55391.496500000001</v>
      </c>
      <c r="D59" s="36">
        <v>1.1000000000000001E-3</v>
      </c>
      <c r="E59" s="62">
        <f t="shared" si="0"/>
        <v>45693.902202535908</v>
      </c>
      <c r="F59" s="62">
        <f t="shared" si="1"/>
        <v>45694</v>
      </c>
      <c r="G59" s="62">
        <f t="shared" si="4"/>
        <v>-6.2333599998964928E-2</v>
      </c>
      <c r="I59" s="62">
        <f>+G59</f>
        <v>-6.2333599998964928E-2</v>
      </c>
      <c r="O59" s="62">
        <f t="shared" ca="1" si="2"/>
        <v>-3.8475309263083624E-2</v>
      </c>
      <c r="Q59" s="63">
        <f t="shared" si="3"/>
        <v>40372.996500000001</v>
      </c>
    </row>
    <row r="60" spans="1:17" s="62" customFormat="1" ht="12" customHeight="1" x14ac:dyDescent="0.2">
      <c r="A60" s="37" t="s">
        <v>54</v>
      </c>
      <c r="B60" s="37"/>
      <c r="C60" s="36">
        <v>55397.554900000003</v>
      </c>
      <c r="D60" s="36">
        <v>3.2000000000000002E-3</v>
      </c>
      <c r="E60" s="62">
        <f t="shared" si="0"/>
        <v>45703.407447804624</v>
      </c>
      <c r="F60" s="62">
        <f t="shared" si="1"/>
        <v>45703.5</v>
      </c>
      <c r="G60" s="62">
        <f t="shared" si="4"/>
        <v>-5.8990399993490428E-2</v>
      </c>
      <c r="I60" s="62">
        <f>+G60</f>
        <v>-5.8990399993490428E-2</v>
      </c>
      <c r="O60" s="62">
        <f t="shared" ca="1" si="2"/>
        <v>-3.857292814884089E-2</v>
      </c>
      <c r="Q60" s="63">
        <f t="shared" si="3"/>
        <v>40379.054900000003</v>
      </c>
    </row>
    <row r="61" spans="1:17" s="62" customFormat="1" ht="12" customHeight="1" x14ac:dyDescent="0.2">
      <c r="A61" s="37" t="s">
        <v>54</v>
      </c>
      <c r="B61" s="37"/>
      <c r="C61" s="36">
        <v>55479.453600000001</v>
      </c>
      <c r="D61" s="36">
        <v>4.4000000000000003E-3</v>
      </c>
      <c r="E61" s="62">
        <f t="shared" si="0"/>
        <v>45831.901312635084</v>
      </c>
      <c r="F61" s="62">
        <f t="shared" si="1"/>
        <v>45832</v>
      </c>
      <c r="G61" s="62">
        <f t="shared" si="4"/>
        <v>-6.2900800003262702E-2</v>
      </c>
      <c r="I61" s="62">
        <f>+G61</f>
        <v>-6.2900800003262702E-2</v>
      </c>
      <c r="O61" s="62">
        <f t="shared" ca="1" si="2"/>
        <v>-3.9893352024610251E-2</v>
      </c>
      <c r="Q61" s="63">
        <f t="shared" si="3"/>
        <v>40460.953600000001</v>
      </c>
    </row>
    <row r="62" spans="1:17" s="62" customFormat="1" ht="12" customHeight="1" x14ac:dyDescent="0.2">
      <c r="A62" s="64" t="s">
        <v>49</v>
      </c>
      <c r="B62" s="65" t="s">
        <v>43</v>
      </c>
      <c r="C62" s="64">
        <v>55672.571100000001</v>
      </c>
      <c r="D62" s="64">
        <v>4.0000000000000002E-4</v>
      </c>
      <c r="E62" s="62">
        <f t="shared" si="0"/>
        <v>46134.890419194751</v>
      </c>
      <c r="F62" s="62">
        <f t="shared" si="1"/>
        <v>46135</v>
      </c>
      <c r="G62" s="62">
        <f t="shared" si="4"/>
        <v>-6.9843999997829087E-2</v>
      </c>
      <c r="I62" s="62">
        <f>+G62</f>
        <v>-6.9843999997829087E-2</v>
      </c>
      <c r="O62" s="62">
        <f t="shared" ca="1" si="2"/>
        <v>-4.3006880696657812E-2</v>
      </c>
      <c r="Q62" s="63">
        <f t="shared" si="3"/>
        <v>40654.071100000001</v>
      </c>
    </row>
    <row r="63" spans="1:17" s="62" customFormat="1" ht="12" customHeight="1" x14ac:dyDescent="0.2">
      <c r="A63" s="52" t="s">
        <v>252</v>
      </c>
      <c r="B63" s="51" t="s">
        <v>30</v>
      </c>
      <c r="C63" s="52">
        <v>55858.359900000003</v>
      </c>
      <c r="D63" s="52" t="s">
        <v>65</v>
      </c>
      <c r="E63" s="62">
        <f t="shared" si="0"/>
        <v>46426.381260370676</v>
      </c>
      <c r="F63" s="62">
        <f t="shared" si="1"/>
        <v>46426.5</v>
      </c>
      <c r="G63" s="62">
        <f t="shared" si="4"/>
        <v>-7.5681599999370519E-2</v>
      </c>
      <c r="K63" s="62">
        <f>+G63</f>
        <v>-7.5681599999370519E-2</v>
      </c>
      <c r="O63" s="62">
        <f t="shared" ca="1" si="2"/>
        <v>-4.6002239138578149E-2</v>
      </c>
      <c r="Q63" s="63">
        <f t="shared" si="3"/>
        <v>40839.859900000003</v>
      </c>
    </row>
    <row r="64" spans="1:17" s="62" customFormat="1" ht="12" customHeight="1" x14ac:dyDescent="0.2">
      <c r="A64" s="64" t="s">
        <v>50</v>
      </c>
      <c r="B64" s="65" t="s">
        <v>43</v>
      </c>
      <c r="C64" s="64">
        <v>55858.678800000002</v>
      </c>
      <c r="D64" s="64">
        <v>2.0000000000000001E-4</v>
      </c>
      <c r="E64" s="62">
        <f t="shared" si="0"/>
        <v>46426.881594240374</v>
      </c>
      <c r="F64" s="62">
        <f t="shared" si="1"/>
        <v>46427</v>
      </c>
      <c r="G64" s="62">
        <f t="shared" si="4"/>
        <v>-7.546879999426892E-2</v>
      </c>
      <c r="I64" s="62">
        <f>+G64</f>
        <v>-7.546879999426892E-2</v>
      </c>
      <c r="O64" s="62">
        <f t="shared" ca="1" si="2"/>
        <v>-4.6007376974670666E-2</v>
      </c>
      <c r="Q64" s="63">
        <f t="shared" si="3"/>
        <v>40840.178800000002</v>
      </c>
    </row>
    <row r="65" spans="1:17" s="62" customFormat="1" ht="12" customHeight="1" x14ac:dyDescent="0.2">
      <c r="A65" s="52" t="s">
        <v>252</v>
      </c>
      <c r="B65" s="51" t="s">
        <v>30</v>
      </c>
      <c r="C65" s="52">
        <v>55879.3943</v>
      </c>
      <c r="D65" s="52" t="s">
        <v>65</v>
      </c>
      <c r="E65" s="62">
        <f t="shared" si="0"/>
        <v>46459.382899595592</v>
      </c>
      <c r="F65" s="62">
        <f t="shared" si="1"/>
        <v>46459.5</v>
      </c>
      <c r="G65" s="62">
        <f t="shared" si="4"/>
        <v>-7.4636799996369518E-2</v>
      </c>
      <c r="K65" s="62">
        <f>+G65</f>
        <v>-7.4636799996369518E-2</v>
      </c>
      <c r="O65" s="62">
        <f t="shared" ca="1" si="2"/>
        <v>-4.634133632068238E-2</v>
      </c>
      <c r="Q65" s="63">
        <f t="shared" si="3"/>
        <v>40860.8943</v>
      </c>
    </row>
    <row r="66" spans="1:17" s="62" customFormat="1" ht="12" customHeight="1" x14ac:dyDescent="0.2">
      <c r="A66" s="52" t="s">
        <v>252</v>
      </c>
      <c r="B66" s="51" t="s">
        <v>43</v>
      </c>
      <c r="C66" s="52">
        <v>55887.358699999997</v>
      </c>
      <c r="D66" s="52" t="s">
        <v>65</v>
      </c>
      <c r="E66" s="62">
        <f t="shared" si="0"/>
        <v>46471.878537951947</v>
      </c>
      <c r="F66" s="62">
        <f t="shared" si="1"/>
        <v>46472</v>
      </c>
      <c r="G66" s="62">
        <f t="shared" si="4"/>
        <v>-7.7416800006176345E-2</v>
      </c>
      <c r="K66" s="62">
        <f>+G66</f>
        <v>-7.7416800006176345E-2</v>
      </c>
      <c r="O66" s="62">
        <f t="shared" ca="1" si="2"/>
        <v>-4.6469782222994582E-2</v>
      </c>
      <c r="Q66" s="63">
        <f t="shared" si="3"/>
        <v>40868.858699999997</v>
      </c>
    </row>
    <row r="67" spans="1:17" s="62" customFormat="1" ht="12" customHeight="1" x14ac:dyDescent="0.2">
      <c r="A67" s="66" t="s">
        <v>53</v>
      </c>
      <c r="B67" s="67" t="s">
        <v>43</v>
      </c>
      <c r="C67" s="68">
        <v>56588.447</v>
      </c>
      <c r="D67" s="69">
        <v>1.1999999999999999E-3</v>
      </c>
      <c r="E67" s="62">
        <f t="shared" si="0"/>
        <v>47571.841605185276</v>
      </c>
      <c r="F67" s="62">
        <f t="shared" si="1"/>
        <v>47572</v>
      </c>
      <c r="G67" s="62">
        <f t="shared" si="4"/>
        <v>-0.10095680000085849</v>
      </c>
      <c r="I67" s="62">
        <f>+G67</f>
        <v>-0.10095680000085849</v>
      </c>
      <c r="O67" s="62">
        <f t="shared" ca="1" si="2"/>
        <v>-5.777302162646758E-2</v>
      </c>
      <c r="Q67" s="63">
        <f t="shared" si="3"/>
        <v>41569.947</v>
      </c>
    </row>
    <row r="68" spans="1:17" s="62" customFormat="1" ht="12" customHeight="1" x14ac:dyDescent="0.2">
      <c r="A68" s="60" t="s">
        <v>272</v>
      </c>
      <c r="B68" s="61" t="s">
        <v>43</v>
      </c>
      <c r="C68" s="70">
        <v>59523.784800000001</v>
      </c>
      <c r="D68" s="71">
        <v>3.8999999999999998E-3</v>
      </c>
      <c r="E68" s="62">
        <f t="shared" ref="E68" si="7">+(C68-C$7)/C$8</f>
        <v>52177.200402149821</v>
      </c>
      <c r="F68" s="62">
        <f t="shared" ref="F68" si="8">ROUND(2*E68,0)/2</f>
        <v>52177</v>
      </c>
      <c r="G68" s="62">
        <f t="shared" ref="G68" si="9">+C68-(C$7+F68*C$8)</f>
        <v>0.12773120000201743</v>
      </c>
      <c r="I68" s="62">
        <f>+G68</f>
        <v>0.12773120000201743</v>
      </c>
      <c r="O68" s="62">
        <f t="shared" ref="O68" ca="1" si="10">+C$11+C$12*$F68</f>
        <v>-0.10509249203827964</v>
      </c>
      <c r="Q68" s="63">
        <f t="shared" ref="Q68" si="11">+C68-15018.5</f>
        <v>44505.284800000001</v>
      </c>
    </row>
    <row r="69" spans="1:17" s="62" customFormat="1" ht="12" customHeight="1" x14ac:dyDescent="0.2">
      <c r="B69" s="72"/>
    </row>
    <row r="70" spans="1:17" s="62" customFormat="1" ht="12" customHeight="1" x14ac:dyDescent="0.2">
      <c r="B70" s="72"/>
    </row>
    <row r="71" spans="1:17" s="62" customFormat="1" ht="12" customHeight="1" x14ac:dyDescent="0.2">
      <c r="B71" s="72"/>
    </row>
    <row r="72" spans="1:17" s="62" customFormat="1" ht="12" customHeight="1" x14ac:dyDescent="0.2">
      <c r="B72" s="72"/>
    </row>
    <row r="73" spans="1:17" s="62" customFormat="1" ht="12" customHeight="1" x14ac:dyDescent="0.2">
      <c r="B73" s="72"/>
    </row>
    <row r="74" spans="1:17" s="62" customFormat="1" ht="12" customHeight="1" x14ac:dyDescent="0.2">
      <c r="B74" s="72"/>
    </row>
    <row r="75" spans="1:17" s="62" customFormat="1" ht="12" customHeight="1" x14ac:dyDescent="0.2">
      <c r="B75" s="72"/>
    </row>
    <row r="76" spans="1:17" s="62" customFormat="1" ht="12" customHeight="1" x14ac:dyDescent="0.2">
      <c r="B76" s="72"/>
    </row>
    <row r="77" spans="1:17" s="62" customFormat="1" ht="12" customHeight="1" x14ac:dyDescent="0.2">
      <c r="B77" s="72"/>
    </row>
    <row r="78" spans="1:17" s="62" customFormat="1" ht="12" customHeight="1" x14ac:dyDescent="0.2">
      <c r="B78" s="72"/>
    </row>
    <row r="79" spans="1:17" s="62" customFormat="1" ht="12" customHeight="1" x14ac:dyDescent="0.2">
      <c r="B79" s="72"/>
    </row>
    <row r="80" spans="1:17" s="62" customFormat="1" ht="12" customHeight="1" x14ac:dyDescent="0.2">
      <c r="B80" s="72"/>
    </row>
    <row r="81" spans="2:2" s="62" customFormat="1" ht="12" customHeight="1" x14ac:dyDescent="0.2">
      <c r="B81" s="72"/>
    </row>
    <row r="82" spans="2:2" s="62" customFormat="1" ht="12" customHeight="1" x14ac:dyDescent="0.2">
      <c r="B82" s="72"/>
    </row>
    <row r="83" spans="2:2" s="62" customFormat="1" ht="12" customHeight="1" x14ac:dyDescent="0.2">
      <c r="B83" s="72"/>
    </row>
    <row r="84" spans="2:2" s="62" customFormat="1" ht="12" customHeight="1" x14ac:dyDescent="0.2">
      <c r="B84" s="72"/>
    </row>
    <row r="85" spans="2:2" s="62" customFormat="1" ht="12" customHeight="1" x14ac:dyDescent="0.2">
      <c r="B85" s="72"/>
    </row>
    <row r="86" spans="2:2" x14ac:dyDescent="0.2">
      <c r="B86" s="5"/>
    </row>
    <row r="87" spans="2:2" x14ac:dyDescent="0.2">
      <c r="B87" s="5"/>
    </row>
    <row r="88" spans="2:2" x14ac:dyDescent="0.2">
      <c r="B88" s="5"/>
    </row>
    <row r="89" spans="2:2" x14ac:dyDescent="0.2">
      <c r="B89" s="5"/>
    </row>
    <row r="90" spans="2:2" x14ac:dyDescent="0.2">
      <c r="B90" s="5"/>
    </row>
    <row r="91" spans="2:2" x14ac:dyDescent="0.2">
      <c r="B91" s="5"/>
    </row>
    <row r="92" spans="2:2" x14ac:dyDescent="0.2">
      <c r="B92" s="5"/>
    </row>
    <row r="93" spans="2:2" x14ac:dyDescent="0.2">
      <c r="B93" s="5"/>
    </row>
    <row r="94" spans="2:2" x14ac:dyDescent="0.2">
      <c r="B94" s="5"/>
    </row>
    <row r="95" spans="2:2" x14ac:dyDescent="0.2">
      <c r="B95" s="5"/>
    </row>
    <row r="96" spans="2:2" x14ac:dyDescent="0.2">
      <c r="B96" s="5"/>
    </row>
    <row r="97" spans="2:2" x14ac:dyDescent="0.2">
      <c r="B97" s="5"/>
    </row>
    <row r="98" spans="2:2" x14ac:dyDescent="0.2">
      <c r="B98" s="5"/>
    </row>
    <row r="99" spans="2:2" x14ac:dyDescent="0.2">
      <c r="B99" s="5"/>
    </row>
    <row r="100" spans="2:2" x14ac:dyDescent="0.2">
      <c r="B100" s="5"/>
    </row>
    <row r="101" spans="2:2" x14ac:dyDescent="0.2">
      <c r="B101" s="5"/>
    </row>
    <row r="102" spans="2:2" x14ac:dyDescent="0.2">
      <c r="B102" s="5"/>
    </row>
    <row r="103" spans="2:2" x14ac:dyDescent="0.2">
      <c r="B103" s="5"/>
    </row>
    <row r="104" spans="2:2" x14ac:dyDescent="0.2">
      <c r="B104" s="5"/>
    </row>
    <row r="105" spans="2:2" x14ac:dyDescent="0.2">
      <c r="B105" s="5"/>
    </row>
    <row r="106" spans="2:2" x14ac:dyDescent="0.2">
      <c r="B106" s="5"/>
    </row>
    <row r="107" spans="2:2" x14ac:dyDescent="0.2">
      <c r="B107" s="5"/>
    </row>
    <row r="108" spans="2:2" x14ac:dyDescent="0.2">
      <c r="B108" s="5"/>
    </row>
    <row r="109" spans="2:2" x14ac:dyDescent="0.2">
      <c r="B109" s="5"/>
    </row>
    <row r="110" spans="2:2" x14ac:dyDescent="0.2">
      <c r="B110" s="5"/>
    </row>
    <row r="111" spans="2:2" x14ac:dyDescent="0.2">
      <c r="B111" s="5"/>
    </row>
    <row r="112" spans="2:2" x14ac:dyDescent="0.2">
      <c r="B112" s="5"/>
    </row>
    <row r="113" spans="2:2" x14ac:dyDescent="0.2">
      <c r="B113" s="5"/>
    </row>
    <row r="114" spans="2:2" x14ac:dyDescent="0.2">
      <c r="B114" s="5"/>
    </row>
    <row r="115" spans="2:2" x14ac:dyDescent="0.2">
      <c r="B115" s="5"/>
    </row>
    <row r="116" spans="2:2" x14ac:dyDescent="0.2">
      <c r="B116" s="5"/>
    </row>
    <row r="117" spans="2:2" x14ac:dyDescent="0.2">
      <c r="B117" s="5"/>
    </row>
    <row r="118" spans="2:2" x14ac:dyDescent="0.2">
      <c r="B118" s="5"/>
    </row>
    <row r="119" spans="2:2" x14ac:dyDescent="0.2">
      <c r="B119" s="5"/>
    </row>
    <row r="120" spans="2:2" x14ac:dyDescent="0.2">
      <c r="B120" s="5"/>
    </row>
    <row r="121" spans="2:2" x14ac:dyDescent="0.2">
      <c r="B121" s="5"/>
    </row>
    <row r="122" spans="2:2" x14ac:dyDescent="0.2">
      <c r="B122" s="5"/>
    </row>
    <row r="123" spans="2:2" x14ac:dyDescent="0.2">
      <c r="B123" s="5"/>
    </row>
    <row r="124" spans="2:2" x14ac:dyDescent="0.2">
      <c r="B124" s="5"/>
    </row>
    <row r="125" spans="2:2" x14ac:dyDescent="0.2">
      <c r="B125" s="5"/>
    </row>
    <row r="126" spans="2:2" x14ac:dyDescent="0.2">
      <c r="B126" s="5"/>
    </row>
    <row r="127" spans="2:2" x14ac:dyDescent="0.2">
      <c r="B127" s="5"/>
    </row>
    <row r="128" spans="2:2" x14ac:dyDescent="0.2">
      <c r="B128" s="5"/>
    </row>
    <row r="129" spans="2:2" x14ac:dyDescent="0.2">
      <c r="B129" s="5"/>
    </row>
    <row r="130" spans="2:2" x14ac:dyDescent="0.2">
      <c r="B130" s="5"/>
    </row>
    <row r="131" spans="2:2" x14ac:dyDescent="0.2">
      <c r="B131" s="5"/>
    </row>
    <row r="132" spans="2:2" x14ac:dyDescent="0.2">
      <c r="B132" s="5"/>
    </row>
    <row r="133" spans="2:2" x14ac:dyDescent="0.2">
      <c r="B133" s="5"/>
    </row>
    <row r="134" spans="2:2" x14ac:dyDescent="0.2">
      <c r="B134" s="5"/>
    </row>
    <row r="135" spans="2:2" x14ac:dyDescent="0.2">
      <c r="B135" s="5"/>
    </row>
    <row r="136" spans="2:2" x14ac:dyDescent="0.2">
      <c r="B136" s="5"/>
    </row>
    <row r="137" spans="2:2" x14ac:dyDescent="0.2">
      <c r="B137" s="5"/>
    </row>
    <row r="138" spans="2:2" x14ac:dyDescent="0.2">
      <c r="B138" s="5"/>
    </row>
    <row r="139" spans="2:2" x14ac:dyDescent="0.2">
      <c r="B139" s="5"/>
    </row>
    <row r="140" spans="2:2" x14ac:dyDescent="0.2">
      <c r="B140" s="5"/>
    </row>
    <row r="141" spans="2:2" x14ac:dyDescent="0.2">
      <c r="B141" s="5"/>
    </row>
    <row r="142" spans="2:2" x14ac:dyDescent="0.2">
      <c r="B142" s="5"/>
    </row>
    <row r="143" spans="2:2" x14ac:dyDescent="0.2">
      <c r="B143" s="5"/>
    </row>
    <row r="144" spans="2:2" x14ac:dyDescent="0.2">
      <c r="B144" s="5"/>
    </row>
    <row r="145" spans="2:2" x14ac:dyDescent="0.2">
      <c r="B145" s="5"/>
    </row>
    <row r="146" spans="2:2" x14ac:dyDescent="0.2">
      <c r="B146" s="5"/>
    </row>
    <row r="147" spans="2:2" x14ac:dyDescent="0.2">
      <c r="B147" s="5"/>
    </row>
    <row r="148" spans="2:2" x14ac:dyDescent="0.2">
      <c r="B148" s="5"/>
    </row>
    <row r="149" spans="2:2" x14ac:dyDescent="0.2">
      <c r="B149" s="5"/>
    </row>
    <row r="150" spans="2:2" x14ac:dyDescent="0.2">
      <c r="B150" s="5"/>
    </row>
    <row r="151" spans="2:2" x14ac:dyDescent="0.2">
      <c r="B151" s="5"/>
    </row>
    <row r="152" spans="2:2" x14ac:dyDescent="0.2">
      <c r="B152" s="5"/>
    </row>
    <row r="153" spans="2:2" x14ac:dyDescent="0.2">
      <c r="B153" s="5"/>
    </row>
    <row r="154" spans="2:2" x14ac:dyDescent="0.2">
      <c r="B154" s="5"/>
    </row>
    <row r="155" spans="2:2" x14ac:dyDescent="0.2">
      <c r="B155" s="5"/>
    </row>
    <row r="156" spans="2:2" x14ac:dyDescent="0.2">
      <c r="B156" s="5"/>
    </row>
    <row r="157" spans="2:2" x14ac:dyDescent="0.2">
      <c r="B157" s="5"/>
    </row>
    <row r="158" spans="2:2" x14ac:dyDescent="0.2">
      <c r="B158" s="5"/>
    </row>
    <row r="159" spans="2:2" x14ac:dyDescent="0.2">
      <c r="B159" s="5"/>
    </row>
    <row r="160" spans="2:2" x14ac:dyDescent="0.2">
      <c r="B160" s="5"/>
    </row>
    <row r="161" spans="2:2" x14ac:dyDescent="0.2">
      <c r="B161" s="5"/>
    </row>
    <row r="162" spans="2:2" x14ac:dyDescent="0.2">
      <c r="B162" s="5"/>
    </row>
    <row r="163" spans="2:2" x14ac:dyDescent="0.2">
      <c r="B163" s="5"/>
    </row>
    <row r="164" spans="2:2" x14ac:dyDescent="0.2">
      <c r="B164" s="5"/>
    </row>
    <row r="165" spans="2:2" x14ac:dyDescent="0.2">
      <c r="B165" s="5"/>
    </row>
    <row r="166" spans="2:2" x14ac:dyDescent="0.2">
      <c r="B166" s="5"/>
    </row>
    <row r="167" spans="2:2" x14ac:dyDescent="0.2">
      <c r="B167" s="5"/>
    </row>
    <row r="168" spans="2:2" x14ac:dyDescent="0.2">
      <c r="B168" s="5"/>
    </row>
    <row r="169" spans="2:2" x14ac:dyDescent="0.2">
      <c r="B169" s="5"/>
    </row>
    <row r="170" spans="2:2" x14ac:dyDescent="0.2">
      <c r="B170" s="5"/>
    </row>
    <row r="171" spans="2:2" x14ac:dyDescent="0.2">
      <c r="B171" s="5"/>
    </row>
    <row r="172" spans="2:2" x14ac:dyDescent="0.2">
      <c r="B172" s="5"/>
    </row>
    <row r="173" spans="2:2" x14ac:dyDescent="0.2">
      <c r="B173" s="5"/>
    </row>
    <row r="174" spans="2:2" x14ac:dyDescent="0.2">
      <c r="B174" s="5"/>
    </row>
    <row r="175" spans="2:2" x14ac:dyDescent="0.2">
      <c r="B175" s="5"/>
    </row>
    <row r="176" spans="2:2" x14ac:dyDescent="0.2">
      <c r="B176" s="5"/>
    </row>
    <row r="177" spans="2:2" x14ac:dyDescent="0.2">
      <c r="B177" s="5"/>
    </row>
    <row r="178" spans="2:2" x14ac:dyDescent="0.2">
      <c r="B178" s="5"/>
    </row>
    <row r="179" spans="2:2" x14ac:dyDescent="0.2">
      <c r="B179" s="5"/>
    </row>
    <row r="180" spans="2:2" x14ac:dyDescent="0.2">
      <c r="B180" s="5"/>
    </row>
    <row r="181" spans="2:2" x14ac:dyDescent="0.2">
      <c r="B181" s="5"/>
    </row>
    <row r="182" spans="2:2" x14ac:dyDescent="0.2">
      <c r="B182" s="5"/>
    </row>
    <row r="183" spans="2:2" x14ac:dyDescent="0.2">
      <c r="B183" s="5"/>
    </row>
    <row r="184" spans="2:2" x14ac:dyDescent="0.2">
      <c r="B184" s="5"/>
    </row>
    <row r="185" spans="2:2" x14ac:dyDescent="0.2">
      <c r="B185" s="5"/>
    </row>
    <row r="186" spans="2:2" x14ac:dyDescent="0.2">
      <c r="B186" s="5"/>
    </row>
    <row r="187" spans="2:2" x14ac:dyDescent="0.2">
      <c r="B187" s="5"/>
    </row>
    <row r="188" spans="2:2" x14ac:dyDescent="0.2">
      <c r="B188" s="5"/>
    </row>
    <row r="189" spans="2:2" x14ac:dyDescent="0.2">
      <c r="B189" s="5"/>
    </row>
    <row r="190" spans="2:2" x14ac:dyDescent="0.2">
      <c r="B190" s="5"/>
    </row>
    <row r="191" spans="2:2" x14ac:dyDescent="0.2">
      <c r="B191" s="5"/>
    </row>
    <row r="192" spans="2:2" x14ac:dyDescent="0.2">
      <c r="B192" s="5"/>
    </row>
    <row r="193" spans="2:2" x14ac:dyDescent="0.2">
      <c r="B193" s="5"/>
    </row>
    <row r="194" spans="2:2" x14ac:dyDescent="0.2">
      <c r="B194" s="5"/>
    </row>
    <row r="195" spans="2:2" x14ac:dyDescent="0.2">
      <c r="B195" s="5"/>
    </row>
    <row r="196" spans="2:2" x14ac:dyDescent="0.2">
      <c r="B196" s="5"/>
    </row>
    <row r="197" spans="2:2" x14ac:dyDescent="0.2">
      <c r="B197" s="5"/>
    </row>
    <row r="198" spans="2:2" x14ac:dyDescent="0.2">
      <c r="B198" s="5"/>
    </row>
    <row r="199" spans="2:2" x14ac:dyDescent="0.2">
      <c r="B199" s="5"/>
    </row>
    <row r="200" spans="2:2" x14ac:dyDescent="0.2">
      <c r="B200" s="5"/>
    </row>
    <row r="201" spans="2:2" x14ac:dyDescent="0.2">
      <c r="B201" s="5"/>
    </row>
    <row r="202" spans="2:2" x14ac:dyDescent="0.2">
      <c r="B202" s="5"/>
    </row>
    <row r="203" spans="2:2" x14ac:dyDescent="0.2">
      <c r="B203" s="5"/>
    </row>
    <row r="204" spans="2:2" x14ac:dyDescent="0.2">
      <c r="B204" s="5"/>
    </row>
    <row r="205" spans="2:2" x14ac:dyDescent="0.2">
      <c r="B205" s="5"/>
    </row>
    <row r="206" spans="2:2" x14ac:dyDescent="0.2">
      <c r="B206" s="5"/>
    </row>
    <row r="207" spans="2:2" x14ac:dyDescent="0.2">
      <c r="B207" s="5"/>
    </row>
    <row r="208" spans="2:2" x14ac:dyDescent="0.2">
      <c r="B208" s="5"/>
    </row>
    <row r="209" spans="2:2" x14ac:dyDescent="0.2">
      <c r="B209" s="5"/>
    </row>
    <row r="210" spans="2:2" x14ac:dyDescent="0.2">
      <c r="B210" s="5"/>
    </row>
    <row r="211" spans="2:2" x14ac:dyDescent="0.2">
      <c r="B211" s="5"/>
    </row>
    <row r="212" spans="2:2" x14ac:dyDescent="0.2">
      <c r="B212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61"/>
  <sheetViews>
    <sheetView topLeftCell="A9" workbookViewId="0">
      <selection activeCell="A31" sqref="A31:D56"/>
    </sheetView>
  </sheetViews>
  <sheetFormatPr defaultRowHeight="12.75" x14ac:dyDescent="0.2"/>
  <cols>
    <col min="1" max="1" width="19.7109375" style="24" customWidth="1"/>
    <col min="2" max="2" width="4.42578125" style="13" customWidth="1"/>
    <col min="3" max="3" width="12.7109375" style="24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24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38" t="s">
        <v>55</v>
      </c>
      <c r="I1" s="39" t="s">
        <v>56</v>
      </c>
      <c r="J1" s="40" t="s">
        <v>57</v>
      </c>
    </row>
    <row r="2" spans="1:16" x14ac:dyDescent="0.2">
      <c r="I2" s="41" t="s">
        <v>58</v>
      </c>
      <c r="J2" s="42" t="s">
        <v>59</v>
      </c>
    </row>
    <row r="3" spans="1:16" x14ac:dyDescent="0.2">
      <c r="A3" s="43" t="s">
        <v>60</v>
      </c>
      <c r="I3" s="41" t="s">
        <v>61</v>
      </c>
      <c r="J3" s="42" t="s">
        <v>62</v>
      </c>
    </row>
    <row r="4" spans="1:16" x14ac:dyDescent="0.2">
      <c r="I4" s="41" t="s">
        <v>63</v>
      </c>
      <c r="J4" s="42" t="s">
        <v>62</v>
      </c>
    </row>
    <row r="5" spans="1:16" ht="13.5" thickBot="1" x14ac:dyDescent="0.25">
      <c r="I5" s="44" t="s">
        <v>64</v>
      </c>
      <c r="J5" s="45" t="s">
        <v>65</v>
      </c>
    </row>
    <row r="10" spans="1:16" ht="13.5" thickBot="1" x14ac:dyDescent="0.25"/>
    <row r="11" spans="1:16" ht="12.75" customHeight="1" thickBot="1" x14ac:dyDescent="0.25">
      <c r="A11" s="24" t="str">
        <f t="shared" ref="A11:A56" si="0">P11</f>
        <v>BAVM 117 </v>
      </c>
      <c r="B11" s="5" t="str">
        <f t="shared" ref="B11:B56" si="1">IF(H11=INT(H11),"I","II")</f>
        <v>II</v>
      </c>
      <c r="C11" s="24">
        <f t="shared" ref="C11:C56" si="2">1*G11</f>
        <v>50659.462299999999</v>
      </c>
      <c r="D11" s="13" t="str">
        <f t="shared" ref="D11:D56" si="3">VLOOKUP(F11,I$1:J$5,2,FALSE)</f>
        <v>vis</v>
      </c>
      <c r="E11" s="46">
        <f>VLOOKUP(C11,Active!C$21:E$973,3,FALSE)</f>
        <v>38269.640732354484</v>
      </c>
      <c r="F11" s="5" t="s">
        <v>64</v>
      </c>
      <c r="G11" s="13" t="str">
        <f t="shared" ref="G11:G56" si="4">MID(I11,3,LEN(I11)-3)</f>
        <v>50659.4623</v>
      </c>
      <c r="H11" s="24">
        <f t="shared" ref="H11:H56" si="5">1*K11</f>
        <v>38269.5</v>
      </c>
      <c r="I11" s="47" t="s">
        <v>94</v>
      </c>
      <c r="J11" s="48" t="s">
        <v>95</v>
      </c>
      <c r="K11" s="47">
        <v>38269.5</v>
      </c>
      <c r="L11" s="47" t="s">
        <v>96</v>
      </c>
      <c r="M11" s="48" t="s">
        <v>97</v>
      </c>
      <c r="N11" s="48" t="s">
        <v>98</v>
      </c>
      <c r="O11" s="49" t="s">
        <v>99</v>
      </c>
      <c r="P11" s="50" t="s">
        <v>100</v>
      </c>
    </row>
    <row r="12" spans="1:16" ht="12.75" customHeight="1" thickBot="1" x14ac:dyDescent="0.25">
      <c r="A12" s="24" t="str">
        <f t="shared" si="0"/>
        <v>BAVM 117 </v>
      </c>
      <c r="B12" s="5" t="str">
        <f t="shared" si="1"/>
        <v>II</v>
      </c>
      <c r="C12" s="24">
        <f t="shared" si="2"/>
        <v>50666.470200000003</v>
      </c>
      <c r="D12" s="13" t="str">
        <f t="shared" si="3"/>
        <v>vis</v>
      </c>
      <c r="E12" s="46">
        <f>VLOOKUP(C12,Active!C$21:E$973,3,FALSE)</f>
        <v>38280.635682889057</v>
      </c>
      <c r="F12" s="5" t="s">
        <v>64</v>
      </c>
      <c r="G12" s="13" t="str">
        <f t="shared" si="4"/>
        <v>50666.4702</v>
      </c>
      <c r="H12" s="24">
        <f t="shared" si="5"/>
        <v>38280.5</v>
      </c>
      <c r="I12" s="47" t="s">
        <v>101</v>
      </c>
      <c r="J12" s="48" t="s">
        <v>102</v>
      </c>
      <c r="K12" s="47">
        <v>38280.5</v>
      </c>
      <c r="L12" s="47" t="s">
        <v>103</v>
      </c>
      <c r="M12" s="48" t="s">
        <v>97</v>
      </c>
      <c r="N12" s="48" t="s">
        <v>98</v>
      </c>
      <c r="O12" s="49" t="s">
        <v>99</v>
      </c>
      <c r="P12" s="50" t="s">
        <v>100</v>
      </c>
    </row>
    <row r="13" spans="1:16" ht="12.75" customHeight="1" thickBot="1" x14ac:dyDescent="0.25">
      <c r="A13" s="24" t="str">
        <f t="shared" si="0"/>
        <v>IBVS 5224 </v>
      </c>
      <c r="B13" s="5" t="str">
        <f t="shared" si="1"/>
        <v>I</v>
      </c>
      <c r="C13" s="24">
        <f t="shared" si="2"/>
        <v>52093.83</v>
      </c>
      <c r="D13" s="13" t="str">
        <f t="shared" si="3"/>
        <v>vis</v>
      </c>
      <c r="E13" s="46">
        <f>VLOOKUP(C13,Active!C$21:E$973,3,FALSE)</f>
        <v>40520.072660590071</v>
      </c>
      <c r="F13" s="5" t="s">
        <v>64</v>
      </c>
      <c r="G13" s="13" t="str">
        <f t="shared" si="4"/>
        <v>52093.8300</v>
      </c>
      <c r="H13" s="24">
        <f t="shared" si="5"/>
        <v>40520</v>
      </c>
      <c r="I13" s="47" t="s">
        <v>104</v>
      </c>
      <c r="J13" s="48" t="s">
        <v>105</v>
      </c>
      <c r="K13" s="47">
        <v>40520</v>
      </c>
      <c r="L13" s="47" t="s">
        <v>106</v>
      </c>
      <c r="M13" s="48" t="s">
        <v>97</v>
      </c>
      <c r="N13" s="48" t="s">
        <v>107</v>
      </c>
      <c r="O13" s="49" t="s">
        <v>108</v>
      </c>
      <c r="P13" s="50" t="s">
        <v>109</v>
      </c>
    </row>
    <row r="14" spans="1:16" ht="12.75" customHeight="1" thickBot="1" x14ac:dyDescent="0.25">
      <c r="A14" s="24" t="str">
        <f t="shared" si="0"/>
        <v> JAAVSO 41;122 </v>
      </c>
      <c r="B14" s="5" t="str">
        <f t="shared" si="1"/>
        <v>I</v>
      </c>
      <c r="C14" s="24">
        <f t="shared" si="2"/>
        <v>52503.647599999997</v>
      </c>
      <c r="D14" s="13" t="str">
        <f t="shared" si="3"/>
        <v>vis</v>
      </c>
      <c r="E14" s="46">
        <f>VLOOKUP(C14,Active!C$21:E$973,3,FALSE)</f>
        <v>41163.050477082223</v>
      </c>
      <c r="F14" s="5" t="s">
        <v>64</v>
      </c>
      <c r="G14" s="13" t="str">
        <f t="shared" si="4"/>
        <v>52503.6476</v>
      </c>
      <c r="H14" s="24">
        <f t="shared" si="5"/>
        <v>41163</v>
      </c>
      <c r="I14" s="47" t="s">
        <v>118</v>
      </c>
      <c r="J14" s="48" t="s">
        <v>119</v>
      </c>
      <c r="K14" s="47">
        <v>41163</v>
      </c>
      <c r="L14" s="47" t="s">
        <v>120</v>
      </c>
      <c r="M14" s="48" t="s">
        <v>121</v>
      </c>
      <c r="N14" s="48" t="s">
        <v>122</v>
      </c>
      <c r="O14" s="49" t="s">
        <v>123</v>
      </c>
      <c r="P14" s="49" t="s">
        <v>124</v>
      </c>
    </row>
    <row r="15" spans="1:16" ht="12.75" customHeight="1" thickBot="1" x14ac:dyDescent="0.25">
      <c r="A15" s="24" t="str">
        <f t="shared" si="0"/>
        <v>BAVM 172 </v>
      </c>
      <c r="B15" s="5" t="str">
        <f t="shared" si="1"/>
        <v>II</v>
      </c>
      <c r="C15" s="24">
        <f t="shared" si="2"/>
        <v>52835.391300000003</v>
      </c>
      <c r="D15" s="13" t="str">
        <f t="shared" si="3"/>
        <v>vis</v>
      </c>
      <c r="E15" s="46">
        <f>VLOOKUP(C15,Active!C$21:E$973,3,FALSE)</f>
        <v>41683.535297307208</v>
      </c>
      <c r="F15" s="5" t="s">
        <v>64</v>
      </c>
      <c r="G15" s="13" t="str">
        <f t="shared" si="4"/>
        <v>52835.3913</v>
      </c>
      <c r="H15" s="24">
        <f t="shared" si="5"/>
        <v>41683.5</v>
      </c>
      <c r="I15" s="47" t="s">
        <v>125</v>
      </c>
      <c r="J15" s="48" t="s">
        <v>126</v>
      </c>
      <c r="K15" s="47">
        <v>41683.5</v>
      </c>
      <c r="L15" s="47" t="s">
        <v>127</v>
      </c>
      <c r="M15" s="48" t="s">
        <v>97</v>
      </c>
      <c r="N15" s="48" t="s">
        <v>98</v>
      </c>
      <c r="O15" s="49" t="s">
        <v>128</v>
      </c>
      <c r="P15" s="50" t="s">
        <v>129</v>
      </c>
    </row>
    <row r="16" spans="1:16" ht="12.75" customHeight="1" thickBot="1" x14ac:dyDescent="0.25">
      <c r="A16" s="24" t="str">
        <f t="shared" si="0"/>
        <v>BAVM 172 </v>
      </c>
      <c r="B16" s="5" t="str">
        <f t="shared" si="1"/>
        <v>I</v>
      </c>
      <c r="C16" s="24">
        <f t="shared" si="2"/>
        <v>52876.496500000001</v>
      </c>
      <c r="D16" s="13" t="str">
        <f t="shared" si="3"/>
        <v>vis</v>
      </c>
      <c r="E16" s="46">
        <f>VLOOKUP(C16,Active!C$21:E$973,3,FALSE)</f>
        <v>41748.026748485667</v>
      </c>
      <c r="F16" s="5" t="s">
        <v>64</v>
      </c>
      <c r="G16" s="13" t="str">
        <f t="shared" si="4"/>
        <v>52876.4965</v>
      </c>
      <c r="H16" s="24">
        <f t="shared" si="5"/>
        <v>41748</v>
      </c>
      <c r="I16" s="47" t="s">
        <v>130</v>
      </c>
      <c r="J16" s="48" t="s">
        <v>131</v>
      </c>
      <c r="K16" s="47">
        <v>41748</v>
      </c>
      <c r="L16" s="47" t="s">
        <v>132</v>
      </c>
      <c r="M16" s="48" t="s">
        <v>97</v>
      </c>
      <c r="N16" s="48" t="s">
        <v>133</v>
      </c>
      <c r="O16" s="49" t="s">
        <v>134</v>
      </c>
      <c r="P16" s="50" t="s">
        <v>129</v>
      </c>
    </row>
    <row r="17" spans="1:16" ht="12.75" customHeight="1" thickBot="1" x14ac:dyDescent="0.25">
      <c r="A17" s="24" t="str">
        <f t="shared" si="0"/>
        <v>BAVM 201 </v>
      </c>
      <c r="B17" s="5" t="str">
        <f t="shared" si="1"/>
        <v>I</v>
      </c>
      <c r="C17" s="24">
        <f t="shared" si="2"/>
        <v>53254.456899999997</v>
      </c>
      <c r="D17" s="13" t="str">
        <f t="shared" si="3"/>
        <v>vis</v>
      </c>
      <c r="E17" s="46">
        <f>VLOOKUP(C17,Active!C$21:E$973,3,FALSE)</f>
        <v>42341.022639127012</v>
      </c>
      <c r="F17" s="5" t="s">
        <v>64</v>
      </c>
      <c r="G17" s="13" t="str">
        <f t="shared" si="4"/>
        <v>53254.4569</v>
      </c>
      <c r="H17" s="24">
        <f t="shared" si="5"/>
        <v>42341</v>
      </c>
      <c r="I17" s="47" t="s">
        <v>135</v>
      </c>
      <c r="J17" s="48" t="s">
        <v>136</v>
      </c>
      <c r="K17" s="47" t="s">
        <v>137</v>
      </c>
      <c r="L17" s="47" t="s">
        <v>138</v>
      </c>
      <c r="M17" s="48" t="s">
        <v>121</v>
      </c>
      <c r="N17" s="48" t="s">
        <v>133</v>
      </c>
      <c r="O17" s="49" t="s">
        <v>139</v>
      </c>
      <c r="P17" s="50" t="s">
        <v>140</v>
      </c>
    </row>
    <row r="18" spans="1:16" ht="12.75" customHeight="1" thickBot="1" x14ac:dyDescent="0.25">
      <c r="A18" s="24" t="str">
        <f t="shared" si="0"/>
        <v>BAVM 201 </v>
      </c>
      <c r="B18" s="5" t="str">
        <f t="shared" si="1"/>
        <v>I</v>
      </c>
      <c r="C18" s="24">
        <f t="shared" si="2"/>
        <v>53263.367400000003</v>
      </c>
      <c r="D18" s="13" t="str">
        <f t="shared" si="3"/>
        <v>vis</v>
      </c>
      <c r="E18" s="46">
        <f>VLOOKUP(C18,Active!C$21:E$973,3,FALSE)</f>
        <v>42355.00264836492</v>
      </c>
      <c r="F18" s="5" t="s">
        <v>64</v>
      </c>
      <c r="G18" s="13" t="str">
        <f t="shared" si="4"/>
        <v>53263.3674</v>
      </c>
      <c r="H18" s="24">
        <f t="shared" si="5"/>
        <v>42355</v>
      </c>
      <c r="I18" s="47" t="s">
        <v>141</v>
      </c>
      <c r="J18" s="48" t="s">
        <v>142</v>
      </c>
      <c r="K18" s="47" t="s">
        <v>143</v>
      </c>
      <c r="L18" s="47" t="s">
        <v>144</v>
      </c>
      <c r="M18" s="48" t="s">
        <v>121</v>
      </c>
      <c r="N18" s="48" t="s">
        <v>133</v>
      </c>
      <c r="O18" s="49" t="s">
        <v>139</v>
      </c>
      <c r="P18" s="50" t="s">
        <v>140</v>
      </c>
    </row>
    <row r="19" spans="1:16" ht="12.75" customHeight="1" thickBot="1" x14ac:dyDescent="0.25">
      <c r="A19" s="24" t="str">
        <f t="shared" si="0"/>
        <v>BAVM 183 </v>
      </c>
      <c r="B19" s="5" t="str">
        <f t="shared" si="1"/>
        <v>I</v>
      </c>
      <c r="C19" s="24">
        <f t="shared" si="2"/>
        <v>53925.579599999997</v>
      </c>
      <c r="D19" s="13" t="str">
        <f t="shared" si="3"/>
        <v>vis</v>
      </c>
      <c r="E19" s="46">
        <f>VLOOKUP(C19,Active!C$21:E$973,3,FALSE)</f>
        <v>43393.971580910686</v>
      </c>
      <c r="F19" s="5" t="s">
        <v>64</v>
      </c>
      <c r="G19" s="13" t="str">
        <f t="shared" si="4"/>
        <v>53925.5796</v>
      </c>
      <c r="H19" s="24">
        <f t="shared" si="5"/>
        <v>43394</v>
      </c>
      <c r="I19" s="47" t="s">
        <v>145</v>
      </c>
      <c r="J19" s="48" t="s">
        <v>146</v>
      </c>
      <c r="K19" s="47" t="s">
        <v>147</v>
      </c>
      <c r="L19" s="47" t="s">
        <v>148</v>
      </c>
      <c r="M19" s="48" t="s">
        <v>121</v>
      </c>
      <c r="N19" s="48" t="s">
        <v>98</v>
      </c>
      <c r="O19" s="49" t="s">
        <v>149</v>
      </c>
      <c r="P19" s="50" t="s">
        <v>150</v>
      </c>
    </row>
    <row r="20" spans="1:16" ht="12.75" customHeight="1" thickBot="1" x14ac:dyDescent="0.25">
      <c r="A20" s="24" t="str">
        <f t="shared" si="0"/>
        <v>BAVM 183 </v>
      </c>
      <c r="B20" s="5" t="str">
        <f t="shared" si="1"/>
        <v>I</v>
      </c>
      <c r="C20" s="24">
        <f t="shared" si="2"/>
        <v>53927.491800000003</v>
      </c>
      <c r="D20" s="13" t="str">
        <f t="shared" si="3"/>
        <v>vis</v>
      </c>
      <c r="E20" s="46">
        <f>VLOOKUP(C20,Active!C$21:E$973,3,FALSE)</f>
        <v>43396.971701405018</v>
      </c>
      <c r="F20" s="5" t="s">
        <v>64</v>
      </c>
      <c r="G20" s="13" t="str">
        <f t="shared" si="4"/>
        <v>53927.4918</v>
      </c>
      <c r="H20" s="24">
        <f t="shared" si="5"/>
        <v>43397</v>
      </c>
      <c r="I20" s="47" t="s">
        <v>151</v>
      </c>
      <c r="J20" s="48" t="s">
        <v>152</v>
      </c>
      <c r="K20" s="47" t="s">
        <v>153</v>
      </c>
      <c r="L20" s="47" t="s">
        <v>154</v>
      </c>
      <c r="M20" s="48" t="s">
        <v>121</v>
      </c>
      <c r="N20" s="48" t="s">
        <v>98</v>
      </c>
      <c r="O20" s="49" t="s">
        <v>149</v>
      </c>
      <c r="P20" s="50" t="s">
        <v>150</v>
      </c>
    </row>
    <row r="21" spans="1:16" ht="12.75" customHeight="1" thickBot="1" x14ac:dyDescent="0.25">
      <c r="A21" s="24" t="str">
        <f t="shared" si="0"/>
        <v>BAVM 183 </v>
      </c>
      <c r="B21" s="5" t="str">
        <f t="shared" si="1"/>
        <v>II</v>
      </c>
      <c r="C21" s="24">
        <f t="shared" si="2"/>
        <v>54018.320500000002</v>
      </c>
      <c r="D21" s="13" t="str">
        <f t="shared" si="3"/>
        <v>vis</v>
      </c>
      <c r="E21" s="46">
        <f>VLOOKUP(C21,Active!C$21:E$973,3,FALSE)</f>
        <v>43539.476169736343</v>
      </c>
      <c r="F21" s="5" t="s">
        <v>64</v>
      </c>
      <c r="G21" s="13" t="str">
        <f t="shared" si="4"/>
        <v>54018.3205</v>
      </c>
      <c r="H21" s="24">
        <f t="shared" si="5"/>
        <v>43539.5</v>
      </c>
      <c r="I21" s="47" t="s">
        <v>155</v>
      </c>
      <c r="J21" s="48" t="s">
        <v>156</v>
      </c>
      <c r="K21" s="47" t="s">
        <v>157</v>
      </c>
      <c r="L21" s="47" t="s">
        <v>158</v>
      </c>
      <c r="M21" s="48" t="s">
        <v>121</v>
      </c>
      <c r="N21" s="48" t="s">
        <v>133</v>
      </c>
      <c r="O21" s="49" t="s">
        <v>134</v>
      </c>
      <c r="P21" s="50" t="s">
        <v>150</v>
      </c>
    </row>
    <row r="22" spans="1:16" ht="12.75" customHeight="1" thickBot="1" x14ac:dyDescent="0.25">
      <c r="A22" s="24" t="str">
        <f t="shared" si="0"/>
        <v>BAVM 183 </v>
      </c>
      <c r="B22" s="5" t="str">
        <f t="shared" si="1"/>
        <v>I</v>
      </c>
      <c r="C22" s="24">
        <f t="shared" si="2"/>
        <v>54018.6391</v>
      </c>
      <c r="D22" s="13" t="str">
        <f t="shared" si="3"/>
        <v>vis</v>
      </c>
      <c r="E22" s="46">
        <f>VLOOKUP(C22,Active!C$21:E$973,3,FALSE)</f>
        <v>43539.976032925078</v>
      </c>
      <c r="F22" s="5" t="s">
        <v>64</v>
      </c>
      <c r="G22" s="13" t="str">
        <f t="shared" si="4"/>
        <v>54018.6391</v>
      </c>
      <c r="H22" s="24">
        <f t="shared" si="5"/>
        <v>43540</v>
      </c>
      <c r="I22" s="47" t="s">
        <v>159</v>
      </c>
      <c r="J22" s="48" t="s">
        <v>160</v>
      </c>
      <c r="K22" s="47" t="s">
        <v>161</v>
      </c>
      <c r="L22" s="47" t="s">
        <v>162</v>
      </c>
      <c r="M22" s="48" t="s">
        <v>121</v>
      </c>
      <c r="N22" s="48" t="s">
        <v>133</v>
      </c>
      <c r="O22" s="49" t="s">
        <v>134</v>
      </c>
      <c r="P22" s="50" t="s">
        <v>150</v>
      </c>
    </row>
    <row r="23" spans="1:16" ht="12.75" customHeight="1" thickBot="1" x14ac:dyDescent="0.25">
      <c r="A23" s="24" t="str">
        <f t="shared" si="0"/>
        <v>BAVM 186 </v>
      </c>
      <c r="B23" s="5" t="str">
        <f t="shared" si="1"/>
        <v>I</v>
      </c>
      <c r="C23" s="24">
        <f t="shared" si="2"/>
        <v>54019.271699999998</v>
      </c>
      <c r="D23" s="13" t="str">
        <f t="shared" si="3"/>
        <v>vis</v>
      </c>
      <c r="E23" s="46">
        <f>VLOOKUP(C23,Active!C$21:E$973,3,FALSE)</f>
        <v>43540.96854219435</v>
      </c>
      <c r="F23" s="5" t="s">
        <v>64</v>
      </c>
      <c r="G23" s="13" t="str">
        <f t="shared" si="4"/>
        <v>54019.2717</v>
      </c>
      <c r="H23" s="24">
        <f t="shared" si="5"/>
        <v>43541</v>
      </c>
      <c r="I23" s="47" t="s">
        <v>163</v>
      </c>
      <c r="J23" s="48" t="s">
        <v>164</v>
      </c>
      <c r="K23" s="47" t="s">
        <v>165</v>
      </c>
      <c r="L23" s="47" t="s">
        <v>166</v>
      </c>
      <c r="M23" s="48" t="s">
        <v>121</v>
      </c>
      <c r="N23" s="48" t="s">
        <v>98</v>
      </c>
      <c r="O23" s="49" t="s">
        <v>149</v>
      </c>
      <c r="P23" s="50" t="s">
        <v>167</v>
      </c>
    </row>
    <row r="24" spans="1:16" ht="12.75" customHeight="1" thickBot="1" x14ac:dyDescent="0.25">
      <c r="A24" s="24" t="str">
        <f t="shared" si="0"/>
        <v>BAVM 215 </v>
      </c>
      <c r="B24" s="5" t="str">
        <f t="shared" si="1"/>
        <v>I</v>
      </c>
      <c r="C24" s="24">
        <f t="shared" si="2"/>
        <v>54718.449000000001</v>
      </c>
      <c r="D24" s="13" t="str">
        <f t="shared" si="3"/>
        <v>vis</v>
      </c>
      <c r="E24" s="46">
        <f>VLOOKUP(C24,Active!C$21:E$973,3,FALSE)</f>
        <v>44637.933371657222</v>
      </c>
      <c r="F24" s="5" t="s">
        <v>64</v>
      </c>
      <c r="G24" s="13" t="str">
        <f t="shared" si="4"/>
        <v>54718.4490</v>
      </c>
      <c r="H24" s="24">
        <f t="shared" si="5"/>
        <v>44638</v>
      </c>
      <c r="I24" s="47" t="s">
        <v>189</v>
      </c>
      <c r="J24" s="48" t="s">
        <v>190</v>
      </c>
      <c r="K24" s="47" t="s">
        <v>191</v>
      </c>
      <c r="L24" s="47" t="s">
        <v>192</v>
      </c>
      <c r="M24" s="48" t="s">
        <v>121</v>
      </c>
      <c r="N24" s="48" t="s">
        <v>133</v>
      </c>
      <c r="O24" s="49" t="s">
        <v>134</v>
      </c>
      <c r="P24" s="50" t="s">
        <v>193</v>
      </c>
    </row>
    <row r="25" spans="1:16" ht="12.75" customHeight="1" thickBot="1" x14ac:dyDescent="0.25">
      <c r="A25" s="24" t="str">
        <f t="shared" si="0"/>
        <v>BAVM 215 </v>
      </c>
      <c r="B25" s="5" t="str">
        <f t="shared" si="1"/>
        <v>I</v>
      </c>
      <c r="C25" s="24">
        <f t="shared" si="2"/>
        <v>55391.496500000001</v>
      </c>
      <c r="D25" s="13" t="str">
        <f t="shared" si="3"/>
        <v>vis</v>
      </c>
      <c r="E25" s="46">
        <f>VLOOKUP(C25,Active!C$21:E$973,3,FALSE)</f>
        <v>45693.902202535908</v>
      </c>
      <c r="F25" s="5" t="s">
        <v>64</v>
      </c>
      <c r="G25" s="13" t="str">
        <f t="shared" si="4"/>
        <v>55391.4965</v>
      </c>
      <c r="H25" s="24">
        <f t="shared" si="5"/>
        <v>45694</v>
      </c>
      <c r="I25" s="47" t="s">
        <v>230</v>
      </c>
      <c r="J25" s="48" t="s">
        <v>231</v>
      </c>
      <c r="K25" s="47" t="s">
        <v>232</v>
      </c>
      <c r="L25" s="47" t="s">
        <v>233</v>
      </c>
      <c r="M25" s="48" t="s">
        <v>121</v>
      </c>
      <c r="N25" s="48" t="s">
        <v>133</v>
      </c>
      <c r="O25" s="49" t="s">
        <v>134</v>
      </c>
      <c r="P25" s="50" t="s">
        <v>193</v>
      </c>
    </row>
    <row r="26" spans="1:16" ht="12.75" customHeight="1" thickBot="1" x14ac:dyDescent="0.25">
      <c r="A26" s="24" t="str">
        <f t="shared" si="0"/>
        <v>BAVM 215 </v>
      </c>
      <c r="B26" s="5" t="str">
        <f t="shared" si="1"/>
        <v>II</v>
      </c>
      <c r="C26" s="24">
        <f t="shared" si="2"/>
        <v>55397.554900000003</v>
      </c>
      <c r="D26" s="13" t="str">
        <f t="shared" si="3"/>
        <v>vis</v>
      </c>
      <c r="E26" s="46">
        <f>VLOOKUP(C26,Active!C$21:E$973,3,FALSE)</f>
        <v>45703.407447804624</v>
      </c>
      <c r="F26" s="5" t="s">
        <v>64</v>
      </c>
      <c r="G26" s="13" t="str">
        <f t="shared" si="4"/>
        <v>55397.5549</v>
      </c>
      <c r="H26" s="24">
        <f t="shared" si="5"/>
        <v>45703.5</v>
      </c>
      <c r="I26" s="47" t="s">
        <v>234</v>
      </c>
      <c r="J26" s="48" t="s">
        <v>235</v>
      </c>
      <c r="K26" s="47" t="s">
        <v>236</v>
      </c>
      <c r="L26" s="47" t="s">
        <v>237</v>
      </c>
      <c r="M26" s="48" t="s">
        <v>121</v>
      </c>
      <c r="N26" s="48" t="s">
        <v>133</v>
      </c>
      <c r="O26" s="49" t="s">
        <v>134</v>
      </c>
      <c r="P26" s="50" t="s">
        <v>193</v>
      </c>
    </row>
    <row r="27" spans="1:16" ht="12.75" customHeight="1" thickBot="1" x14ac:dyDescent="0.25">
      <c r="A27" s="24" t="str">
        <f t="shared" si="0"/>
        <v>BAVM 215 </v>
      </c>
      <c r="B27" s="5" t="str">
        <f t="shared" si="1"/>
        <v>I</v>
      </c>
      <c r="C27" s="24">
        <f t="shared" si="2"/>
        <v>55479.453600000001</v>
      </c>
      <c r="D27" s="13" t="str">
        <f t="shared" si="3"/>
        <v>vis</v>
      </c>
      <c r="E27" s="46">
        <f>VLOOKUP(C27,Active!C$21:E$973,3,FALSE)</f>
        <v>45831.901312635084</v>
      </c>
      <c r="F27" s="5" t="s">
        <v>64</v>
      </c>
      <c r="G27" s="13" t="str">
        <f t="shared" si="4"/>
        <v>55479.4536</v>
      </c>
      <c r="H27" s="24">
        <f t="shared" si="5"/>
        <v>45832</v>
      </c>
      <c r="I27" s="47" t="s">
        <v>238</v>
      </c>
      <c r="J27" s="48" t="s">
        <v>239</v>
      </c>
      <c r="K27" s="47" t="s">
        <v>240</v>
      </c>
      <c r="L27" s="47" t="s">
        <v>241</v>
      </c>
      <c r="M27" s="48" t="s">
        <v>121</v>
      </c>
      <c r="N27" s="48" t="s">
        <v>133</v>
      </c>
      <c r="O27" s="49" t="s">
        <v>134</v>
      </c>
      <c r="P27" s="50" t="s">
        <v>193</v>
      </c>
    </row>
    <row r="28" spans="1:16" ht="12.75" customHeight="1" thickBot="1" x14ac:dyDescent="0.25">
      <c r="A28" s="24" t="str">
        <f t="shared" si="0"/>
        <v>BAVM 220 </v>
      </c>
      <c r="B28" s="5" t="str">
        <f t="shared" si="1"/>
        <v>I</v>
      </c>
      <c r="C28" s="24">
        <f t="shared" si="2"/>
        <v>55672.571100000001</v>
      </c>
      <c r="D28" s="13" t="str">
        <f t="shared" si="3"/>
        <v>vis</v>
      </c>
      <c r="E28" s="46">
        <f>VLOOKUP(C28,Active!C$21:E$973,3,FALSE)</f>
        <v>46134.890419194751</v>
      </c>
      <c r="F28" s="5" t="s">
        <v>64</v>
      </c>
      <c r="G28" s="13" t="str">
        <f t="shared" si="4"/>
        <v>55672.5711</v>
      </c>
      <c r="H28" s="24">
        <f t="shared" si="5"/>
        <v>46135</v>
      </c>
      <c r="I28" s="47" t="s">
        <v>242</v>
      </c>
      <c r="J28" s="48" t="s">
        <v>243</v>
      </c>
      <c r="K28" s="47" t="s">
        <v>244</v>
      </c>
      <c r="L28" s="47" t="s">
        <v>245</v>
      </c>
      <c r="M28" s="48" t="s">
        <v>121</v>
      </c>
      <c r="N28" s="48" t="s">
        <v>98</v>
      </c>
      <c r="O28" s="49" t="s">
        <v>246</v>
      </c>
      <c r="P28" s="50" t="s">
        <v>247</v>
      </c>
    </row>
    <row r="29" spans="1:16" ht="12.75" customHeight="1" thickBot="1" x14ac:dyDescent="0.25">
      <c r="A29" s="24" t="str">
        <f t="shared" si="0"/>
        <v>IBVS 6011 </v>
      </c>
      <c r="B29" s="5" t="str">
        <f t="shared" si="1"/>
        <v>I</v>
      </c>
      <c r="C29" s="24">
        <f t="shared" si="2"/>
        <v>55858.678800000002</v>
      </c>
      <c r="D29" s="13" t="str">
        <f t="shared" si="3"/>
        <v>vis</v>
      </c>
      <c r="E29" s="46">
        <f>VLOOKUP(C29,Active!C$21:E$973,3,FALSE)</f>
        <v>46426.881594240374</v>
      </c>
      <c r="F29" s="5" t="s">
        <v>64</v>
      </c>
      <c r="G29" s="13" t="str">
        <f t="shared" si="4"/>
        <v>55858.6788</v>
      </c>
      <c r="H29" s="24">
        <f t="shared" si="5"/>
        <v>46427</v>
      </c>
      <c r="I29" s="47" t="s">
        <v>253</v>
      </c>
      <c r="J29" s="48" t="s">
        <v>254</v>
      </c>
      <c r="K29" s="47" t="s">
        <v>255</v>
      </c>
      <c r="L29" s="47" t="s">
        <v>256</v>
      </c>
      <c r="M29" s="48" t="s">
        <v>121</v>
      </c>
      <c r="N29" s="48" t="s">
        <v>64</v>
      </c>
      <c r="O29" s="49" t="s">
        <v>257</v>
      </c>
      <c r="P29" s="50" t="s">
        <v>258</v>
      </c>
    </row>
    <row r="30" spans="1:16" ht="12.75" customHeight="1" thickBot="1" x14ac:dyDescent="0.25">
      <c r="A30" s="24" t="str">
        <f t="shared" si="0"/>
        <v>BAVM 234 </v>
      </c>
      <c r="B30" s="5" t="str">
        <f t="shared" si="1"/>
        <v>I</v>
      </c>
      <c r="C30" s="24">
        <f t="shared" si="2"/>
        <v>56588.447</v>
      </c>
      <c r="D30" s="13" t="str">
        <f t="shared" si="3"/>
        <v>vis</v>
      </c>
      <c r="E30" s="46">
        <f>VLOOKUP(C30,Active!C$21:E$973,3,FALSE)</f>
        <v>47571.841605185276</v>
      </c>
      <c r="F30" s="5" t="s">
        <v>64</v>
      </c>
      <c r="G30" s="13" t="str">
        <f t="shared" si="4"/>
        <v>56588.447</v>
      </c>
      <c r="H30" s="24">
        <f t="shared" si="5"/>
        <v>47572</v>
      </c>
      <c r="I30" s="47" t="s">
        <v>267</v>
      </c>
      <c r="J30" s="48" t="s">
        <v>268</v>
      </c>
      <c r="K30" s="47" t="s">
        <v>269</v>
      </c>
      <c r="L30" s="47" t="s">
        <v>270</v>
      </c>
      <c r="M30" s="48" t="s">
        <v>121</v>
      </c>
      <c r="N30" s="48" t="s">
        <v>133</v>
      </c>
      <c r="O30" s="49" t="s">
        <v>134</v>
      </c>
      <c r="P30" s="50" t="s">
        <v>271</v>
      </c>
    </row>
    <row r="31" spans="1:16" ht="12.75" customHeight="1" thickBot="1" x14ac:dyDescent="0.25">
      <c r="A31" s="24" t="str">
        <f t="shared" si="0"/>
        <v> AN 255.370 </v>
      </c>
      <c r="B31" s="5" t="str">
        <f t="shared" si="1"/>
        <v>I</v>
      </c>
      <c r="C31" s="24">
        <f t="shared" si="2"/>
        <v>25734.536</v>
      </c>
      <c r="D31" s="13" t="str">
        <f t="shared" si="3"/>
        <v>vis</v>
      </c>
      <c r="E31" s="46">
        <f>VLOOKUP(C31,Active!C$21:E$973,3,FALSE)</f>
        <v>-835.9874510177998</v>
      </c>
      <c r="F31" s="5" t="s">
        <v>64</v>
      </c>
      <c r="G31" s="13" t="str">
        <f t="shared" si="4"/>
        <v>25734.536</v>
      </c>
      <c r="H31" s="24">
        <f t="shared" si="5"/>
        <v>-836</v>
      </c>
      <c r="I31" s="47" t="s">
        <v>67</v>
      </c>
      <c r="J31" s="48" t="s">
        <v>68</v>
      </c>
      <c r="K31" s="47">
        <v>-836</v>
      </c>
      <c r="L31" s="47" t="s">
        <v>69</v>
      </c>
      <c r="M31" s="48" t="s">
        <v>70</v>
      </c>
      <c r="N31" s="48"/>
      <c r="O31" s="49" t="s">
        <v>71</v>
      </c>
      <c r="P31" s="49" t="s">
        <v>72</v>
      </c>
    </row>
    <row r="32" spans="1:16" ht="12.75" customHeight="1" thickBot="1" x14ac:dyDescent="0.25">
      <c r="A32" s="24" t="str">
        <f t="shared" si="0"/>
        <v> AN 255.370 </v>
      </c>
      <c r="B32" s="5" t="str">
        <f t="shared" si="1"/>
        <v>I</v>
      </c>
      <c r="C32" s="24">
        <f t="shared" si="2"/>
        <v>25780.415000000001</v>
      </c>
      <c r="D32" s="13" t="str">
        <f t="shared" si="3"/>
        <v>vis</v>
      </c>
      <c r="E32" s="46">
        <f>VLOOKUP(C32,Active!C$21:E$973,3,FALSE)</f>
        <v>-764.00621047848597</v>
      </c>
      <c r="F32" s="5" t="s">
        <v>64</v>
      </c>
      <c r="G32" s="13" t="str">
        <f t="shared" si="4"/>
        <v>25780.415</v>
      </c>
      <c r="H32" s="24">
        <f t="shared" si="5"/>
        <v>-764</v>
      </c>
      <c r="I32" s="47" t="s">
        <v>73</v>
      </c>
      <c r="J32" s="48" t="s">
        <v>74</v>
      </c>
      <c r="K32" s="47">
        <v>-764</v>
      </c>
      <c r="L32" s="47" t="s">
        <v>75</v>
      </c>
      <c r="M32" s="48" t="s">
        <v>70</v>
      </c>
      <c r="N32" s="48"/>
      <c r="O32" s="49" t="s">
        <v>71</v>
      </c>
      <c r="P32" s="49" t="s">
        <v>72</v>
      </c>
    </row>
    <row r="33" spans="1:16" ht="12.75" customHeight="1" thickBot="1" x14ac:dyDescent="0.25">
      <c r="A33" s="24" t="str">
        <f t="shared" si="0"/>
        <v> AN 255.370 </v>
      </c>
      <c r="B33" s="5" t="str">
        <f t="shared" si="1"/>
        <v>I</v>
      </c>
      <c r="C33" s="24">
        <f t="shared" si="2"/>
        <v>25937.216</v>
      </c>
      <c r="D33" s="13" t="str">
        <f t="shared" si="3"/>
        <v>vis</v>
      </c>
      <c r="E33" s="46">
        <f>VLOOKUP(C33,Active!C$21:E$973,3,FALSE)</f>
        <v>-517.99538858165511</v>
      </c>
      <c r="F33" s="5" t="s">
        <v>64</v>
      </c>
      <c r="G33" s="13" t="str">
        <f t="shared" si="4"/>
        <v>25937.216</v>
      </c>
      <c r="H33" s="24">
        <f t="shared" si="5"/>
        <v>-518</v>
      </c>
      <c r="I33" s="47" t="s">
        <v>76</v>
      </c>
      <c r="J33" s="48" t="s">
        <v>77</v>
      </c>
      <c r="K33" s="47">
        <v>-518</v>
      </c>
      <c r="L33" s="47" t="s">
        <v>78</v>
      </c>
      <c r="M33" s="48" t="s">
        <v>70</v>
      </c>
      <c r="N33" s="48"/>
      <c r="O33" s="49" t="s">
        <v>71</v>
      </c>
      <c r="P33" s="49" t="s">
        <v>72</v>
      </c>
    </row>
    <row r="34" spans="1:16" ht="12.75" customHeight="1" thickBot="1" x14ac:dyDescent="0.25">
      <c r="A34" s="24" t="str">
        <f t="shared" si="0"/>
        <v> AN 255.370 </v>
      </c>
      <c r="B34" s="5" t="str">
        <f t="shared" si="1"/>
        <v>I</v>
      </c>
      <c r="C34" s="24">
        <f t="shared" si="2"/>
        <v>25951.237000000001</v>
      </c>
      <c r="D34" s="13" t="str">
        <f t="shared" si="3"/>
        <v>vis</v>
      </c>
      <c r="E34" s="46">
        <f>VLOOKUP(C34,Active!C$21:E$973,3,FALSE)</f>
        <v>-495.99732904239426</v>
      </c>
      <c r="F34" s="5" t="s">
        <v>64</v>
      </c>
      <c r="G34" s="13" t="str">
        <f t="shared" si="4"/>
        <v>25951.237</v>
      </c>
      <c r="H34" s="24">
        <f t="shared" si="5"/>
        <v>-496</v>
      </c>
      <c r="I34" s="47" t="s">
        <v>79</v>
      </c>
      <c r="J34" s="48" t="s">
        <v>80</v>
      </c>
      <c r="K34" s="47">
        <v>-496</v>
      </c>
      <c r="L34" s="47" t="s">
        <v>81</v>
      </c>
      <c r="M34" s="48" t="s">
        <v>70</v>
      </c>
      <c r="N34" s="48"/>
      <c r="O34" s="49" t="s">
        <v>71</v>
      </c>
      <c r="P34" s="49" t="s">
        <v>72</v>
      </c>
    </row>
    <row r="35" spans="1:16" ht="12.75" customHeight="1" thickBot="1" x14ac:dyDescent="0.25">
      <c r="A35" s="24" t="str">
        <f t="shared" si="0"/>
        <v> AN 255.370 </v>
      </c>
      <c r="B35" s="5" t="str">
        <f t="shared" si="1"/>
        <v>I</v>
      </c>
      <c r="C35" s="24">
        <f t="shared" si="2"/>
        <v>26267.383000000002</v>
      </c>
      <c r="D35" s="13" t="str">
        <f t="shared" si="3"/>
        <v>vis</v>
      </c>
      <c r="E35" s="46">
        <f>VLOOKUP(C35,Active!C$21:E$973,3,FALSE)</f>
        <v>1.5689365625662512E-2</v>
      </c>
      <c r="F35" s="5" t="s">
        <v>64</v>
      </c>
      <c r="G35" s="13" t="str">
        <f t="shared" si="4"/>
        <v>26267.383</v>
      </c>
      <c r="H35" s="24">
        <f t="shared" si="5"/>
        <v>0</v>
      </c>
      <c r="I35" s="47" t="s">
        <v>82</v>
      </c>
      <c r="J35" s="48" t="s">
        <v>83</v>
      </c>
      <c r="K35" s="47">
        <v>0</v>
      </c>
      <c r="L35" s="47" t="s">
        <v>84</v>
      </c>
      <c r="M35" s="48" t="s">
        <v>70</v>
      </c>
      <c r="N35" s="48"/>
      <c r="O35" s="49" t="s">
        <v>71</v>
      </c>
      <c r="P35" s="49" t="s">
        <v>72</v>
      </c>
    </row>
    <row r="36" spans="1:16" ht="12.75" customHeight="1" thickBot="1" x14ac:dyDescent="0.25">
      <c r="A36" s="24" t="str">
        <f t="shared" si="0"/>
        <v> AN 255.370 </v>
      </c>
      <c r="B36" s="5" t="str">
        <f t="shared" si="1"/>
        <v>I</v>
      </c>
      <c r="C36" s="24">
        <f t="shared" si="2"/>
        <v>26578.412</v>
      </c>
      <c r="D36" s="13" t="str">
        <f t="shared" si="3"/>
        <v>vis</v>
      </c>
      <c r="E36" s="46">
        <f>VLOOKUP(C36,Active!C$21:E$973,3,FALSE)</f>
        <v>488.00045938462648</v>
      </c>
      <c r="F36" s="5" t="s">
        <v>64</v>
      </c>
      <c r="G36" s="13" t="str">
        <f t="shared" si="4"/>
        <v>26578.412</v>
      </c>
      <c r="H36" s="24">
        <f t="shared" si="5"/>
        <v>488</v>
      </c>
      <c r="I36" s="47" t="s">
        <v>85</v>
      </c>
      <c r="J36" s="48" t="s">
        <v>86</v>
      </c>
      <c r="K36" s="47">
        <v>488</v>
      </c>
      <c r="L36" s="47" t="s">
        <v>87</v>
      </c>
      <c r="M36" s="48" t="s">
        <v>70</v>
      </c>
      <c r="N36" s="48"/>
      <c r="O36" s="49" t="s">
        <v>71</v>
      </c>
      <c r="P36" s="49" t="s">
        <v>72</v>
      </c>
    </row>
    <row r="37" spans="1:16" ht="12.75" customHeight="1" thickBot="1" x14ac:dyDescent="0.25">
      <c r="A37" s="24" t="str">
        <f t="shared" si="0"/>
        <v> AN 255.370 </v>
      </c>
      <c r="B37" s="5" t="str">
        <f t="shared" si="1"/>
        <v>I</v>
      </c>
      <c r="C37" s="24">
        <f t="shared" si="2"/>
        <v>26945.535</v>
      </c>
      <c r="D37" s="13" t="str">
        <f t="shared" si="3"/>
        <v>vis</v>
      </c>
      <c r="E37" s="46">
        <f>VLOOKUP(C37,Active!C$21:E$973,3,FALSE)</f>
        <v>1063.9931569262906</v>
      </c>
      <c r="F37" s="5" t="s">
        <v>64</v>
      </c>
      <c r="G37" s="13" t="str">
        <f t="shared" si="4"/>
        <v>26945.535</v>
      </c>
      <c r="H37" s="24">
        <f t="shared" si="5"/>
        <v>1064</v>
      </c>
      <c r="I37" s="47" t="s">
        <v>88</v>
      </c>
      <c r="J37" s="48" t="s">
        <v>89</v>
      </c>
      <c r="K37" s="47">
        <v>1064</v>
      </c>
      <c r="L37" s="47" t="s">
        <v>75</v>
      </c>
      <c r="M37" s="48" t="s">
        <v>70</v>
      </c>
      <c r="N37" s="48"/>
      <c r="O37" s="49" t="s">
        <v>71</v>
      </c>
      <c r="P37" s="49" t="s">
        <v>72</v>
      </c>
    </row>
    <row r="38" spans="1:16" ht="12.75" customHeight="1" thickBot="1" x14ac:dyDescent="0.25">
      <c r="A38" s="24" t="str">
        <f t="shared" si="0"/>
        <v> AJ 61.47 </v>
      </c>
      <c r="B38" s="5" t="str">
        <f t="shared" si="1"/>
        <v>I</v>
      </c>
      <c r="C38" s="24">
        <f t="shared" si="2"/>
        <v>34938.855000000003</v>
      </c>
      <c r="D38" s="13" t="str">
        <f t="shared" si="3"/>
        <v>vis</v>
      </c>
      <c r="E38" s="46">
        <f>VLOOKUP(C38,Active!C$21:E$973,3,FALSE)</f>
        <v>13605.005158663422</v>
      </c>
      <c r="F38" s="5" t="s">
        <v>64</v>
      </c>
      <c r="G38" s="13" t="str">
        <f t="shared" si="4"/>
        <v>34938.855</v>
      </c>
      <c r="H38" s="24">
        <f t="shared" si="5"/>
        <v>13605</v>
      </c>
      <c r="I38" s="47" t="s">
        <v>90</v>
      </c>
      <c r="J38" s="48" t="s">
        <v>91</v>
      </c>
      <c r="K38" s="47">
        <v>13605</v>
      </c>
      <c r="L38" s="47" t="s">
        <v>78</v>
      </c>
      <c r="M38" s="48" t="s">
        <v>66</v>
      </c>
      <c r="N38" s="48"/>
      <c r="O38" s="49" t="s">
        <v>92</v>
      </c>
      <c r="P38" s="49" t="s">
        <v>93</v>
      </c>
    </row>
    <row r="39" spans="1:16" ht="12.75" customHeight="1" thickBot="1" x14ac:dyDescent="0.25">
      <c r="A39" s="24" t="str">
        <f t="shared" si="0"/>
        <v> BBS 127 </v>
      </c>
      <c r="B39" s="5" t="str">
        <f t="shared" si="1"/>
        <v>II</v>
      </c>
      <c r="C39" s="24">
        <f t="shared" si="2"/>
        <v>52218.430999999997</v>
      </c>
      <c r="D39" s="13" t="str">
        <f t="shared" si="3"/>
        <v>vis</v>
      </c>
      <c r="E39" s="46">
        <f>VLOOKUP(C39,Active!C$21:E$973,3,FALSE)</f>
        <v>40715.563725182554</v>
      </c>
      <c r="F39" s="5" t="s">
        <v>64</v>
      </c>
      <c r="G39" s="13" t="str">
        <f t="shared" si="4"/>
        <v>52218.431</v>
      </c>
      <c r="H39" s="24">
        <f t="shared" si="5"/>
        <v>40715.5</v>
      </c>
      <c r="I39" s="47" t="s">
        <v>110</v>
      </c>
      <c r="J39" s="48" t="s">
        <v>111</v>
      </c>
      <c r="K39" s="47">
        <v>40715.5</v>
      </c>
      <c r="L39" s="47" t="s">
        <v>112</v>
      </c>
      <c r="M39" s="48" t="s">
        <v>97</v>
      </c>
      <c r="N39" s="48" t="s">
        <v>107</v>
      </c>
      <c r="O39" s="49" t="s">
        <v>113</v>
      </c>
      <c r="P39" s="49" t="s">
        <v>114</v>
      </c>
    </row>
    <row r="40" spans="1:16" ht="12.75" customHeight="1" thickBot="1" x14ac:dyDescent="0.25">
      <c r="A40" s="24" t="str">
        <f t="shared" si="0"/>
        <v> BBS 127 </v>
      </c>
      <c r="B40" s="5" t="str">
        <f t="shared" si="1"/>
        <v>I</v>
      </c>
      <c r="C40" s="24">
        <f t="shared" si="2"/>
        <v>52277.386200000001</v>
      </c>
      <c r="D40" s="13" t="str">
        <f t="shared" si="3"/>
        <v>vis</v>
      </c>
      <c r="E40" s="46">
        <f>VLOOKUP(C40,Active!C$21:E$973,3,FALSE)</f>
        <v>40808.060693997126</v>
      </c>
      <c r="F40" s="5" t="s">
        <v>64</v>
      </c>
      <c r="G40" s="13" t="str">
        <f t="shared" si="4"/>
        <v>52277.3862</v>
      </c>
      <c r="H40" s="24">
        <f t="shared" si="5"/>
        <v>40808</v>
      </c>
      <c r="I40" s="47" t="s">
        <v>115</v>
      </c>
      <c r="J40" s="48" t="s">
        <v>116</v>
      </c>
      <c r="K40" s="47">
        <v>40808</v>
      </c>
      <c r="L40" s="47" t="s">
        <v>117</v>
      </c>
      <c r="M40" s="48" t="s">
        <v>97</v>
      </c>
      <c r="N40" s="48" t="s">
        <v>107</v>
      </c>
      <c r="O40" s="49" t="s">
        <v>113</v>
      </c>
      <c r="P40" s="49" t="s">
        <v>114</v>
      </c>
    </row>
    <row r="41" spans="1:16" ht="12.75" customHeight="1" thickBot="1" x14ac:dyDescent="0.25">
      <c r="A41" s="24" t="str">
        <f t="shared" si="0"/>
        <v>BAVM 193 </v>
      </c>
      <c r="B41" s="5" t="str">
        <f t="shared" si="1"/>
        <v>I</v>
      </c>
      <c r="C41" s="24">
        <f t="shared" si="2"/>
        <v>54312.452599999997</v>
      </c>
      <c r="D41" s="13" t="str">
        <f t="shared" si="3"/>
        <v>vis</v>
      </c>
      <c r="E41" s="46">
        <f>VLOOKUP(C41,Active!C$21:E$973,3,FALSE)</f>
        <v>44000.950775556717</v>
      </c>
      <c r="F41" s="5" t="s">
        <v>64</v>
      </c>
      <c r="G41" s="13" t="str">
        <f t="shared" si="4"/>
        <v>54312.4526</v>
      </c>
      <c r="H41" s="24">
        <f t="shared" si="5"/>
        <v>44001</v>
      </c>
      <c r="I41" s="47" t="s">
        <v>168</v>
      </c>
      <c r="J41" s="48" t="s">
        <v>169</v>
      </c>
      <c r="K41" s="47" t="s">
        <v>170</v>
      </c>
      <c r="L41" s="47" t="s">
        <v>171</v>
      </c>
      <c r="M41" s="48" t="s">
        <v>121</v>
      </c>
      <c r="N41" s="48" t="s">
        <v>133</v>
      </c>
      <c r="O41" s="49" t="s">
        <v>134</v>
      </c>
      <c r="P41" s="50" t="s">
        <v>172</v>
      </c>
    </row>
    <row r="42" spans="1:16" ht="12.75" customHeight="1" thickBot="1" x14ac:dyDescent="0.25">
      <c r="A42" s="24" t="str">
        <f t="shared" si="0"/>
        <v>VSB 46 </v>
      </c>
      <c r="B42" s="5" t="str">
        <f t="shared" si="1"/>
        <v>II</v>
      </c>
      <c r="C42" s="24">
        <f t="shared" si="2"/>
        <v>54424.9476</v>
      </c>
      <c r="D42" s="13" t="str">
        <f t="shared" si="3"/>
        <v>vis</v>
      </c>
      <c r="E42" s="46">
        <f>VLOOKUP(C42,Active!C$21:E$973,3,FALSE)</f>
        <v>44177.448294126654</v>
      </c>
      <c r="F42" s="5" t="s">
        <v>64</v>
      </c>
      <c r="G42" s="13" t="str">
        <f t="shared" si="4"/>
        <v>54424.9476</v>
      </c>
      <c r="H42" s="24">
        <f t="shared" si="5"/>
        <v>44177.5</v>
      </c>
      <c r="I42" s="47" t="s">
        <v>173</v>
      </c>
      <c r="J42" s="48" t="s">
        <v>174</v>
      </c>
      <c r="K42" s="47" t="s">
        <v>175</v>
      </c>
      <c r="L42" s="47" t="s">
        <v>176</v>
      </c>
      <c r="M42" s="48" t="s">
        <v>121</v>
      </c>
      <c r="N42" s="48" t="s">
        <v>177</v>
      </c>
      <c r="O42" s="49" t="s">
        <v>178</v>
      </c>
      <c r="P42" s="50" t="s">
        <v>179</v>
      </c>
    </row>
    <row r="43" spans="1:16" ht="12.75" customHeight="1" thickBot="1" x14ac:dyDescent="0.25">
      <c r="A43" s="24" t="str">
        <f t="shared" si="0"/>
        <v>BAVM 203 </v>
      </c>
      <c r="B43" s="5" t="str">
        <f t="shared" si="1"/>
        <v>I</v>
      </c>
      <c r="C43" s="24">
        <f t="shared" si="2"/>
        <v>54704.426800000001</v>
      </c>
      <c r="D43" s="13" t="str">
        <f t="shared" si="3"/>
        <v>vis</v>
      </c>
      <c r="E43" s="46">
        <f>VLOOKUP(C43,Active!C$21:E$973,3,FALSE)</f>
        <v>44615.933429394092</v>
      </c>
      <c r="F43" s="5" t="s">
        <v>64</v>
      </c>
      <c r="G43" s="13" t="str">
        <f t="shared" si="4"/>
        <v>54704.4268</v>
      </c>
      <c r="H43" s="24">
        <f t="shared" si="5"/>
        <v>44616</v>
      </c>
      <c r="I43" s="47" t="s">
        <v>180</v>
      </c>
      <c r="J43" s="48" t="s">
        <v>181</v>
      </c>
      <c r="K43" s="47" t="s">
        <v>182</v>
      </c>
      <c r="L43" s="47" t="s">
        <v>183</v>
      </c>
      <c r="M43" s="48" t="s">
        <v>121</v>
      </c>
      <c r="N43" s="48" t="s">
        <v>133</v>
      </c>
      <c r="O43" s="49" t="s">
        <v>134</v>
      </c>
      <c r="P43" s="50" t="s">
        <v>184</v>
      </c>
    </row>
    <row r="44" spans="1:16" ht="12.75" customHeight="1" thickBot="1" x14ac:dyDescent="0.25">
      <c r="A44" s="24" t="str">
        <f t="shared" si="0"/>
        <v>BAVM 203 </v>
      </c>
      <c r="B44" s="5" t="str">
        <f t="shared" si="1"/>
        <v>I</v>
      </c>
      <c r="C44" s="24">
        <f t="shared" si="2"/>
        <v>54709.5265</v>
      </c>
      <c r="D44" s="13" t="str">
        <f t="shared" si="3"/>
        <v>vis</v>
      </c>
      <c r="E44" s="46">
        <f>VLOOKUP(C44,Active!C$21:E$973,3,FALSE)</f>
        <v>44623.934535180575</v>
      </c>
      <c r="F44" s="5" t="s">
        <v>64</v>
      </c>
      <c r="G44" s="13" t="str">
        <f t="shared" si="4"/>
        <v>54709.5265</v>
      </c>
      <c r="H44" s="24">
        <f t="shared" si="5"/>
        <v>44624</v>
      </c>
      <c r="I44" s="47" t="s">
        <v>185</v>
      </c>
      <c r="J44" s="48" t="s">
        <v>186</v>
      </c>
      <c r="K44" s="47" t="s">
        <v>187</v>
      </c>
      <c r="L44" s="47" t="s">
        <v>188</v>
      </c>
      <c r="M44" s="48" t="s">
        <v>121</v>
      </c>
      <c r="N44" s="48" t="s">
        <v>133</v>
      </c>
      <c r="O44" s="49" t="s">
        <v>134</v>
      </c>
      <c r="P44" s="50" t="s">
        <v>184</v>
      </c>
    </row>
    <row r="45" spans="1:16" ht="12.75" customHeight="1" thickBot="1" x14ac:dyDescent="0.25">
      <c r="A45" s="24" t="str">
        <f t="shared" si="0"/>
        <v>BAVM 212 </v>
      </c>
      <c r="B45" s="5" t="str">
        <f t="shared" si="1"/>
        <v>II</v>
      </c>
      <c r="C45" s="24">
        <f t="shared" si="2"/>
        <v>55042.544399999999</v>
      </c>
      <c r="D45" s="13" t="str">
        <f t="shared" si="3"/>
        <v>vis</v>
      </c>
      <c r="E45" s="46">
        <f>VLOOKUP(C45,Active!C$21:E$973,3,FALSE)</f>
        <v>45146.418494373167</v>
      </c>
      <c r="F45" s="5" t="s">
        <v>64</v>
      </c>
      <c r="G45" s="13" t="str">
        <f t="shared" si="4"/>
        <v>55042.5444</v>
      </c>
      <c r="H45" s="24">
        <f t="shared" si="5"/>
        <v>45146.5</v>
      </c>
      <c r="I45" s="47" t="s">
        <v>194</v>
      </c>
      <c r="J45" s="48" t="s">
        <v>195</v>
      </c>
      <c r="K45" s="47" t="s">
        <v>196</v>
      </c>
      <c r="L45" s="47" t="s">
        <v>197</v>
      </c>
      <c r="M45" s="48" t="s">
        <v>121</v>
      </c>
      <c r="N45" s="48" t="s">
        <v>133</v>
      </c>
      <c r="O45" s="49" t="s">
        <v>134</v>
      </c>
      <c r="P45" s="50" t="s">
        <v>198</v>
      </c>
    </row>
    <row r="46" spans="1:16" ht="12.75" customHeight="1" thickBot="1" x14ac:dyDescent="0.25">
      <c r="A46" s="24" t="str">
        <f t="shared" si="0"/>
        <v>BAVM 212 </v>
      </c>
      <c r="B46" s="5" t="str">
        <f t="shared" si="1"/>
        <v>I</v>
      </c>
      <c r="C46" s="24">
        <f t="shared" si="2"/>
        <v>55045.411500000002</v>
      </c>
      <c r="D46" s="13" t="str">
        <f t="shared" si="3"/>
        <v>vis</v>
      </c>
      <c r="E46" s="46">
        <f>VLOOKUP(C46,Active!C$21:E$973,3,FALSE)</f>
        <v>45150.916792390788</v>
      </c>
      <c r="F46" s="5" t="s">
        <v>64</v>
      </c>
      <c r="G46" s="13" t="str">
        <f t="shared" si="4"/>
        <v>55045.4115</v>
      </c>
      <c r="H46" s="24">
        <f t="shared" si="5"/>
        <v>45151</v>
      </c>
      <c r="I46" s="47" t="s">
        <v>199</v>
      </c>
      <c r="J46" s="48" t="s">
        <v>200</v>
      </c>
      <c r="K46" s="47" t="s">
        <v>201</v>
      </c>
      <c r="L46" s="47" t="s">
        <v>202</v>
      </c>
      <c r="M46" s="48" t="s">
        <v>121</v>
      </c>
      <c r="N46" s="48" t="s">
        <v>98</v>
      </c>
      <c r="O46" s="49" t="s">
        <v>149</v>
      </c>
      <c r="P46" s="50" t="s">
        <v>198</v>
      </c>
    </row>
    <row r="47" spans="1:16" ht="12.75" customHeight="1" thickBot="1" x14ac:dyDescent="0.25">
      <c r="A47" s="24" t="str">
        <f t="shared" si="0"/>
        <v>BAVM 212 </v>
      </c>
      <c r="B47" s="5" t="str">
        <f t="shared" si="1"/>
        <v>I</v>
      </c>
      <c r="C47" s="24">
        <f t="shared" si="2"/>
        <v>55050.510300000002</v>
      </c>
      <c r="D47" s="13" t="str">
        <f t="shared" si="3"/>
        <v>vis</v>
      </c>
      <c r="E47" s="46">
        <f>VLOOKUP(C47,Active!C$21:E$973,3,FALSE)</f>
        <v>45158.916486134367</v>
      </c>
      <c r="F47" s="5" t="s">
        <v>64</v>
      </c>
      <c r="G47" s="13" t="str">
        <f t="shared" si="4"/>
        <v>55050.5103</v>
      </c>
      <c r="H47" s="24">
        <f t="shared" si="5"/>
        <v>45159</v>
      </c>
      <c r="I47" s="47" t="s">
        <v>203</v>
      </c>
      <c r="J47" s="48" t="s">
        <v>204</v>
      </c>
      <c r="K47" s="47" t="s">
        <v>205</v>
      </c>
      <c r="L47" s="47" t="s">
        <v>206</v>
      </c>
      <c r="M47" s="48" t="s">
        <v>121</v>
      </c>
      <c r="N47" s="48" t="s">
        <v>133</v>
      </c>
      <c r="O47" s="49" t="s">
        <v>134</v>
      </c>
      <c r="P47" s="50" t="s">
        <v>198</v>
      </c>
    </row>
    <row r="48" spans="1:16" ht="12.75" customHeight="1" thickBot="1" x14ac:dyDescent="0.25">
      <c r="A48" s="24" t="str">
        <f t="shared" si="0"/>
        <v>BAVM 212 </v>
      </c>
      <c r="B48" s="5" t="str">
        <f t="shared" si="1"/>
        <v>I</v>
      </c>
      <c r="C48" s="24">
        <f t="shared" si="2"/>
        <v>55059.434000000001</v>
      </c>
      <c r="D48" s="13" t="str">
        <f t="shared" si="3"/>
        <v>vis</v>
      </c>
      <c r="E48" s="46">
        <f>VLOOKUP(C48,Active!C$21:E$973,3,FALSE)</f>
        <v>45172.917205334888</v>
      </c>
      <c r="F48" s="5" t="s">
        <v>64</v>
      </c>
      <c r="G48" s="13" t="str">
        <f t="shared" si="4"/>
        <v>55059.4340</v>
      </c>
      <c r="H48" s="24">
        <f t="shared" si="5"/>
        <v>45173</v>
      </c>
      <c r="I48" s="47" t="s">
        <v>207</v>
      </c>
      <c r="J48" s="48" t="s">
        <v>208</v>
      </c>
      <c r="K48" s="47" t="s">
        <v>209</v>
      </c>
      <c r="L48" s="47" t="s">
        <v>210</v>
      </c>
      <c r="M48" s="48" t="s">
        <v>121</v>
      </c>
      <c r="N48" s="48" t="s">
        <v>133</v>
      </c>
      <c r="O48" s="49" t="s">
        <v>134</v>
      </c>
      <c r="P48" s="50" t="s">
        <v>198</v>
      </c>
    </row>
    <row r="49" spans="1:16" ht="12.75" customHeight="1" thickBot="1" x14ac:dyDescent="0.25">
      <c r="A49" s="24" t="str">
        <f t="shared" si="0"/>
        <v>BAVM 212 </v>
      </c>
      <c r="B49" s="5" t="str">
        <f t="shared" si="1"/>
        <v>I</v>
      </c>
      <c r="C49" s="24">
        <f t="shared" si="2"/>
        <v>55071.544099999999</v>
      </c>
      <c r="D49" s="13" t="str">
        <f t="shared" si="3"/>
        <v>vis</v>
      </c>
      <c r="E49" s="46">
        <f>VLOOKUP(C49,Active!C$21:E$973,3,FALSE)</f>
        <v>45191.91718399735</v>
      </c>
      <c r="F49" s="5" t="s">
        <v>64</v>
      </c>
      <c r="G49" s="13" t="str">
        <f t="shared" si="4"/>
        <v>55071.5441</v>
      </c>
      <c r="H49" s="24">
        <f t="shared" si="5"/>
        <v>45192</v>
      </c>
      <c r="I49" s="47" t="s">
        <v>211</v>
      </c>
      <c r="J49" s="48" t="s">
        <v>212</v>
      </c>
      <c r="K49" s="47" t="s">
        <v>213</v>
      </c>
      <c r="L49" s="47" t="s">
        <v>210</v>
      </c>
      <c r="M49" s="48" t="s">
        <v>121</v>
      </c>
      <c r="N49" s="48" t="s">
        <v>133</v>
      </c>
      <c r="O49" s="49" t="s">
        <v>134</v>
      </c>
      <c r="P49" s="50" t="s">
        <v>198</v>
      </c>
    </row>
    <row r="50" spans="1:16" ht="12.75" customHeight="1" thickBot="1" x14ac:dyDescent="0.25">
      <c r="A50" s="24" t="str">
        <f t="shared" si="0"/>
        <v>BAVM 212 </v>
      </c>
      <c r="B50" s="5" t="str">
        <f t="shared" si="1"/>
        <v>II</v>
      </c>
      <c r="C50" s="24">
        <f t="shared" si="2"/>
        <v>55081.419600000001</v>
      </c>
      <c r="D50" s="13" t="str">
        <f t="shared" si="3"/>
        <v>vis</v>
      </c>
      <c r="E50" s="46">
        <f>VLOOKUP(C50,Active!C$21:E$973,3,FALSE)</f>
        <v>45207.41121701782</v>
      </c>
      <c r="F50" s="5" t="s">
        <v>64</v>
      </c>
      <c r="G50" s="13" t="str">
        <f t="shared" si="4"/>
        <v>55081.4196</v>
      </c>
      <c r="H50" s="24">
        <f t="shared" si="5"/>
        <v>45207.5</v>
      </c>
      <c r="I50" s="47" t="s">
        <v>214</v>
      </c>
      <c r="J50" s="48" t="s">
        <v>215</v>
      </c>
      <c r="K50" s="47" t="s">
        <v>216</v>
      </c>
      <c r="L50" s="47" t="s">
        <v>217</v>
      </c>
      <c r="M50" s="48" t="s">
        <v>121</v>
      </c>
      <c r="N50" s="48" t="s">
        <v>133</v>
      </c>
      <c r="O50" s="49" t="s">
        <v>134</v>
      </c>
      <c r="P50" s="50" t="s">
        <v>198</v>
      </c>
    </row>
    <row r="51" spans="1:16" ht="12.75" customHeight="1" thickBot="1" x14ac:dyDescent="0.25">
      <c r="A51" s="24" t="str">
        <f t="shared" si="0"/>
        <v>BAVM 212 </v>
      </c>
      <c r="B51" s="5" t="str">
        <f t="shared" si="1"/>
        <v>II</v>
      </c>
      <c r="C51" s="24">
        <f t="shared" si="2"/>
        <v>55083.334199999998</v>
      </c>
      <c r="D51" s="13" t="str">
        <f t="shared" si="3"/>
        <v>vis</v>
      </c>
      <c r="E51" s="46">
        <f>VLOOKUP(C51,Active!C$21:E$973,3,FALSE)</f>
        <v>45210.415102959887</v>
      </c>
      <c r="F51" s="5" t="s">
        <v>64</v>
      </c>
      <c r="G51" s="13" t="str">
        <f t="shared" si="4"/>
        <v>55083.3342</v>
      </c>
      <c r="H51" s="24">
        <f t="shared" si="5"/>
        <v>45210.5</v>
      </c>
      <c r="I51" s="47" t="s">
        <v>218</v>
      </c>
      <c r="J51" s="48" t="s">
        <v>219</v>
      </c>
      <c r="K51" s="47" t="s">
        <v>220</v>
      </c>
      <c r="L51" s="47" t="s">
        <v>221</v>
      </c>
      <c r="M51" s="48" t="s">
        <v>121</v>
      </c>
      <c r="N51" s="48" t="s">
        <v>133</v>
      </c>
      <c r="O51" s="49" t="s">
        <v>134</v>
      </c>
      <c r="P51" s="50" t="s">
        <v>198</v>
      </c>
    </row>
    <row r="52" spans="1:16" ht="12.75" customHeight="1" thickBot="1" x14ac:dyDescent="0.25">
      <c r="A52" s="24" t="str">
        <f t="shared" si="0"/>
        <v>BAVM 212 </v>
      </c>
      <c r="B52" s="5" t="str">
        <f t="shared" si="1"/>
        <v>II</v>
      </c>
      <c r="C52" s="24">
        <f t="shared" si="2"/>
        <v>55095.4499</v>
      </c>
      <c r="D52" s="13" t="str">
        <f t="shared" si="3"/>
        <v>vis</v>
      </c>
      <c r="E52" s="46">
        <f>VLOOKUP(C52,Active!C$21:E$973,3,FALSE)</f>
        <v>45229.423867667101</v>
      </c>
      <c r="F52" s="5" t="s">
        <v>64</v>
      </c>
      <c r="G52" s="13" t="str">
        <f t="shared" si="4"/>
        <v>55095.4499</v>
      </c>
      <c r="H52" s="24">
        <f t="shared" si="5"/>
        <v>45229.5</v>
      </c>
      <c r="I52" s="47" t="s">
        <v>222</v>
      </c>
      <c r="J52" s="48" t="s">
        <v>223</v>
      </c>
      <c r="K52" s="47" t="s">
        <v>224</v>
      </c>
      <c r="L52" s="47" t="s">
        <v>225</v>
      </c>
      <c r="M52" s="48" t="s">
        <v>121</v>
      </c>
      <c r="N52" s="48" t="s">
        <v>133</v>
      </c>
      <c r="O52" s="49" t="s">
        <v>134</v>
      </c>
      <c r="P52" s="50" t="s">
        <v>198</v>
      </c>
    </row>
    <row r="53" spans="1:16" ht="12.75" customHeight="1" thickBot="1" x14ac:dyDescent="0.25">
      <c r="A53" s="24" t="str">
        <f t="shared" si="0"/>
        <v>BAVM 212 </v>
      </c>
      <c r="B53" s="5" t="str">
        <f t="shared" si="1"/>
        <v>I</v>
      </c>
      <c r="C53" s="24">
        <f t="shared" si="2"/>
        <v>55108.512799999997</v>
      </c>
      <c r="D53" s="13" t="str">
        <f t="shared" si="3"/>
        <v>vis</v>
      </c>
      <c r="E53" s="46">
        <f>VLOOKUP(C53,Active!C$21:E$973,3,FALSE)</f>
        <v>45249.918729086072</v>
      </c>
      <c r="F53" s="5" t="s">
        <v>64</v>
      </c>
      <c r="G53" s="13" t="str">
        <f t="shared" si="4"/>
        <v>55108.5128</v>
      </c>
      <c r="H53" s="24">
        <f t="shared" si="5"/>
        <v>45250</v>
      </c>
      <c r="I53" s="47" t="s">
        <v>226</v>
      </c>
      <c r="J53" s="48" t="s">
        <v>227</v>
      </c>
      <c r="K53" s="47" t="s">
        <v>228</v>
      </c>
      <c r="L53" s="47" t="s">
        <v>229</v>
      </c>
      <c r="M53" s="48" t="s">
        <v>121</v>
      </c>
      <c r="N53" s="48" t="s">
        <v>133</v>
      </c>
      <c r="O53" s="49" t="s">
        <v>134</v>
      </c>
      <c r="P53" s="50" t="s">
        <v>198</v>
      </c>
    </row>
    <row r="54" spans="1:16" ht="12.75" customHeight="1" thickBot="1" x14ac:dyDescent="0.25">
      <c r="A54" s="24" t="str">
        <f t="shared" si="0"/>
        <v>BAVM 225 </v>
      </c>
      <c r="B54" s="5" t="str">
        <f t="shared" si="1"/>
        <v>II</v>
      </c>
      <c r="C54" s="24">
        <f t="shared" si="2"/>
        <v>55858.359900000003</v>
      </c>
      <c r="D54" s="13" t="str">
        <f t="shared" si="3"/>
        <v>vis</v>
      </c>
      <c r="E54" s="46">
        <f>VLOOKUP(C54,Active!C$21:E$973,3,FALSE)</f>
        <v>46426.381260370676</v>
      </c>
      <c r="F54" s="5" t="s">
        <v>64</v>
      </c>
      <c r="G54" s="13" t="str">
        <f t="shared" si="4"/>
        <v>55858.3599</v>
      </c>
      <c r="H54" s="24">
        <f t="shared" si="5"/>
        <v>46426.5</v>
      </c>
      <c r="I54" s="47" t="s">
        <v>248</v>
      </c>
      <c r="J54" s="48" t="s">
        <v>249</v>
      </c>
      <c r="K54" s="47" t="s">
        <v>250</v>
      </c>
      <c r="L54" s="47" t="s">
        <v>251</v>
      </c>
      <c r="M54" s="48" t="s">
        <v>121</v>
      </c>
      <c r="N54" s="48" t="s">
        <v>133</v>
      </c>
      <c r="O54" s="49" t="s">
        <v>134</v>
      </c>
      <c r="P54" s="50" t="s">
        <v>252</v>
      </c>
    </row>
    <row r="55" spans="1:16" ht="12.75" customHeight="1" thickBot="1" x14ac:dyDescent="0.25">
      <c r="A55" s="24" t="str">
        <f t="shared" si="0"/>
        <v>BAVM 225 </v>
      </c>
      <c r="B55" s="5" t="str">
        <f t="shared" si="1"/>
        <v>II</v>
      </c>
      <c r="C55" s="24">
        <f t="shared" si="2"/>
        <v>55879.3943</v>
      </c>
      <c r="D55" s="13" t="str">
        <f t="shared" si="3"/>
        <v>vis</v>
      </c>
      <c r="E55" s="46">
        <f>VLOOKUP(C55,Active!C$21:E$973,3,FALSE)</f>
        <v>46459.382899595592</v>
      </c>
      <c r="F55" s="5" t="s">
        <v>64</v>
      </c>
      <c r="G55" s="13" t="str">
        <f t="shared" si="4"/>
        <v>55879.3943</v>
      </c>
      <c r="H55" s="24">
        <f t="shared" si="5"/>
        <v>46459.5</v>
      </c>
      <c r="I55" s="47" t="s">
        <v>259</v>
      </c>
      <c r="J55" s="48" t="s">
        <v>260</v>
      </c>
      <c r="K55" s="47" t="s">
        <v>261</v>
      </c>
      <c r="L55" s="47" t="s">
        <v>262</v>
      </c>
      <c r="M55" s="48" t="s">
        <v>121</v>
      </c>
      <c r="N55" s="48" t="s">
        <v>133</v>
      </c>
      <c r="O55" s="49" t="s">
        <v>134</v>
      </c>
      <c r="P55" s="50" t="s">
        <v>252</v>
      </c>
    </row>
    <row r="56" spans="1:16" ht="12.75" customHeight="1" thickBot="1" x14ac:dyDescent="0.25">
      <c r="A56" s="24" t="str">
        <f t="shared" si="0"/>
        <v>BAVM 225 </v>
      </c>
      <c r="B56" s="5" t="str">
        <f t="shared" si="1"/>
        <v>I</v>
      </c>
      <c r="C56" s="24">
        <f t="shared" si="2"/>
        <v>55887.358699999997</v>
      </c>
      <c r="D56" s="13" t="str">
        <f t="shared" si="3"/>
        <v>vis</v>
      </c>
      <c r="E56" s="46">
        <f>VLOOKUP(C56,Active!C$21:E$973,3,FALSE)</f>
        <v>46471.878537951947</v>
      </c>
      <c r="F56" s="5" t="s">
        <v>64</v>
      </c>
      <c r="G56" s="13" t="str">
        <f t="shared" si="4"/>
        <v>55887.3587</v>
      </c>
      <c r="H56" s="24">
        <f t="shared" si="5"/>
        <v>46472</v>
      </c>
      <c r="I56" s="47" t="s">
        <v>263</v>
      </c>
      <c r="J56" s="48" t="s">
        <v>264</v>
      </c>
      <c r="K56" s="47" t="s">
        <v>265</v>
      </c>
      <c r="L56" s="47" t="s">
        <v>266</v>
      </c>
      <c r="M56" s="48" t="s">
        <v>121</v>
      </c>
      <c r="N56" s="48" t="s">
        <v>133</v>
      </c>
      <c r="O56" s="49" t="s">
        <v>134</v>
      </c>
      <c r="P56" s="50" t="s">
        <v>252</v>
      </c>
    </row>
    <row r="57" spans="1:16" x14ac:dyDescent="0.2">
      <c r="B57" s="5"/>
      <c r="E57" s="46"/>
      <c r="F57" s="5"/>
    </row>
    <row r="58" spans="1:16" x14ac:dyDescent="0.2">
      <c r="B58" s="5"/>
      <c r="E58" s="46"/>
      <c r="F58" s="5"/>
    </row>
    <row r="59" spans="1:16" x14ac:dyDescent="0.2">
      <c r="B59" s="5"/>
      <c r="E59" s="46"/>
      <c r="F59" s="5"/>
    </row>
    <row r="60" spans="1:16" x14ac:dyDescent="0.2">
      <c r="B60" s="5"/>
      <c r="E60" s="46"/>
      <c r="F60" s="5"/>
    </row>
    <row r="61" spans="1:16" x14ac:dyDescent="0.2">
      <c r="B61" s="5"/>
      <c r="E61" s="46"/>
      <c r="F61" s="5"/>
    </row>
    <row r="62" spans="1:16" x14ac:dyDescent="0.2">
      <c r="B62" s="5"/>
      <c r="E62" s="46"/>
      <c r="F62" s="5"/>
    </row>
    <row r="63" spans="1:16" x14ac:dyDescent="0.2">
      <c r="B63" s="5"/>
      <c r="E63" s="46"/>
      <c r="F63" s="5"/>
    </row>
    <row r="64" spans="1:16" x14ac:dyDescent="0.2">
      <c r="B64" s="5"/>
      <c r="E64" s="46"/>
      <c r="F64" s="5"/>
    </row>
    <row r="65" spans="2:6" x14ac:dyDescent="0.2">
      <c r="B65" s="5"/>
      <c r="E65" s="46"/>
      <c r="F65" s="5"/>
    </row>
    <row r="66" spans="2:6" x14ac:dyDescent="0.2">
      <c r="B66" s="5"/>
      <c r="E66" s="46"/>
      <c r="F66" s="5"/>
    </row>
    <row r="67" spans="2:6" x14ac:dyDescent="0.2">
      <c r="B67" s="5"/>
      <c r="E67" s="46"/>
      <c r="F67" s="5"/>
    </row>
    <row r="68" spans="2:6" x14ac:dyDescent="0.2">
      <c r="B68" s="5"/>
      <c r="E68" s="46"/>
      <c r="F68" s="5"/>
    </row>
    <row r="69" spans="2:6" x14ac:dyDescent="0.2">
      <c r="B69" s="5"/>
      <c r="E69" s="46"/>
      <c r="F69" s="5"/>
    </row>
    <row r="70" spans="2:6" x14ac:dyDescent="0.2">
      <c r="B70" s="5"/>
      <c r="E70" s="46"/>
      <c r="F70" s="5"/>
    </row>
    <row r="71" spans="2:6" x14ac:dyDescent="0.2">
      <c r="B71" s="5"/>
      <c r="E71" s="46"/>
      <c r="F71" s="5"/>
    </row>
    <row r="72" spans="2:6" x14ac:dyDescent="0.2">
      <c r="B72" s="5"/>
      <c r="E72" s="46"/>
      <c r="F72" s="5"/>
    </row>
    <row r="73" spans="2:6" x14ac:dyDescent="0.2">
      <c r="B73" s="5"/>
      <c r="E73" s="46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</sheetData>
  <phoneticPr fontId="7" type="noConversion"/>
  <hyperlinks>
    <hyperlink ref="P11" r:id="rId1" display="http://www.bav-astro.de/sfs/BAVM_link.php?BAVMnr=117" xr:uid="{00000000-0004-0000-0100-000000000000}"/>
    <hyperlink ref="P12" r:id="rId2" display="http://www.bav-astro.de/sfs/BAVM_link.php?BAVMnr=117" xr:uid="{00000000-0004-0000-0100-000001000000}"/>
    <hyperlink ref="P13" r:id="rId3" display="http://www.konkoly.hu/cgi-bin/IBVS?5224" xr:uid="{00000000-0004-0000-0100-000002000000}"/>
    <hyperlink ref="P15" r:id="rId4" display="http://www.bav-astro.de/sfs/BAVM_link.php?BAVMnr=172" xr:uid="{00000000-0004-0000-0100-000003000000}"/>
    <hyperlink ref="P16" r:id="rId5" display="http://www.bav-astro.de/sfs/BAVM_link.php?BAVMnr=172" xr:uid="{00000000-0004-0000-0100-000004000000}"/>
    <hyperlink ref="P17" r:id="rId6" display="http://www.bav-astro.de/sfs/BAVM_link.php?BAVMnr=201" xr:uid="{00000000-0004-0000-0100-000005000000}"/>
    <hyperlink ref="P18" r:id="rId7" display="http://www.bav-astro.de/sfs/BAVM_link.php?BAVMnr=201" xr:uid="{00000000-0004-0000-0100-000006000000}"/>
    <hyperlink ref="P19" r:id="rId8" display="http://www.bav-astro.de/sfs/BAVM_link.php?BAVMnr=183" xr:uid="{00000000-0004-0000-0100-000007000000}"/>
    <hyperlink ref="P20" r:id="rId9" display="http://www.bav-astro.de/sfs/BAVM_link.php?BAVMnr=183" xr:uid="{00000000-0004-0000-0100-000008000000}"/>
    <hyperlink ref="P21" r:id="rId10" display="http://www.bav-astro.de/sfs/BAVM_link.php?BAVMnr=183" xr:uid="{00000000-0004-0000-0100-000009000000}"/>
    <hyperlink ref="P22" r:id="rId11" display="http://www.bav-astro.de/sfs/BAVM_link.php?BAVMnr=183" xr:uid="{00000000-0004-0000-0100-00000A000000}"/>
    <hyperlink ref="P23" r:id="rId12" display="http://www.bav-astro.de/sfs/BAVM_link.php?BAVMnr=186" xr:uid="{00000000-0004-0000-0100-00000B000000}"/>
    <hyperlink ref="P41" r:id="rId13" display="http://www.bav-astro.de/sfs/BAVM_link.php?BAVMnr=193" xr:uid="{00000000-0004-0000-0100-00000C000000}"/>
    <hyperlink ref="P42" r:id="rId14" display="http://vsolj.cetus-net.org/no46.pdf" xr:uid="{00000000-0004-0000-0100-00000D000000}"/>
    <hyperlink ref="P43" r:id="rId15" display="http://www.bav-astro.de/sfs/BAVM_link.php?BAVMnr=203" xr:uid="{00000000-0004-0000-0100-00000E000000}"/>
    <hyperlink ref="P44" r:id="rId16" display="http://www.bav-astro.de/sfs/BAVM_link.php?BAVMnr=203" xr:uid="{00000000-0004-0000-0100-00000F000000}"/>
    <hyperlink ref="P24" r:id="rId17" display="http://www.bav-astro.de/sfs/BAVM_link.php?BAVMnr=215" xr:uid="{00000000-0004-0000-0100-000010000000}"/>
    <hyperlink ref="P45" r:id="rId18" display="http://www.bav-astro.de/sfs/BAVM_link.php?BAVMnr=212" xr:uid="{00000000-0004-0000-0100-000011000000}"/>
    <hyperlink ref="P46" r:id="rId19" display="http://www.bav-astro.de/sfs/BAVM_link.php?BAVMnr=212" xr:uid="{00000000-0004-0000-0100-000012000000}"/>
    <hyperlink ref="P47" r:id="rId20" display="http://www.bav-astro.de/sfs/BAVM_link.php?BAVMnr=212" xr:uid="{00000000-0004-0000-0100-000013000000}"/>
    <hyperlink ref="P48" r:id="rId21" display="http://www.bav-astro.de/sfs/BAVM_link.php?BAVMnr=212" xr:uid="{00000000-0004-0000-0100-000014000000}"/>
    <hyperlink ref="P49" r:id="rId22" display="http://www.bav-astro.de/sfs/BAVM_link.php?BAVMnr=212" xr:uid="{00000000-0004-0000-0100-000015000000}"/>
    <hyperlink ref="P50" r:id="rId23" display="http://www.bav-astro.de/sfs/BAVM_link.php?BAVMnr=212" xr:uid="{00000000-0004-0000-0100-000016000000}"/>
    <hyperlink ref="P51" r:id="rId24" display="http://www.bav-astro.de/sfs/BAVM_link.php?BAVMnr=212" xr:uid="{00000000-0004-0000-0100-000017000000}"/>
    <hyperlink ref="P52" r:id="rId25" display="http://www.bav-astro.de/sfs/BAVM_link.php?BAVMnr=212" xr:uid="{00000000-0004-0000-0100-000018000000}"/>
    <hyperlink ref="P53" r:id="rId26" display="http://www.bav-astro.de/sfs/BAVM_link.php?BAVMnr=212" xr:uid="{00000000-0004-0000-0100-000019000000}"/>
    <hyperlink ref="P25" r:id="rId27" display="http://www.bav-astro.de/sfs/BAVM_link.php?BAVMnr=215" xr:uid="{00000000-0004-0000-0100-00001A000000}"/>
    <hyperlink ref="P26" r:id="rId28" display="http://www.bav-astro.de/sfs/BAVM_link.php?BAVMnr=215" xr:uid="{00000000-0004-0000-0100-00001B000000}"/>
    <hyperlink ref="P27" r:id="rId29" display="http://www.bav-astro.de/sfs/BAVM_link.php?BAVMnr=215" xr:uid="{00000000-0004-0000-0100-00001C000000}"/>
    <hyperlink ref="P28" r:id="rId30" display="http://www.bav-astro.de/sfs/BAVM_link.php?BAVMnr=220" xr:uid="{00000000-0004-0000-0100-00001D000000}"/>
    <hyperlink ref="P54" r:id="rId31" display="http://www.bav-astro.de/sfs/BAVM_link.php?BAVMnr=225" xr:uid="{00000000-0004-0000-0100-00001E000000}"/>
    <hyperlink ref="P29" r:id="rId32" display="http://www.konkoly.hu/cgi-bin/IBVS?6011" xr:uid="{00000000-0004-0000-0100-00001F000000}"/>
    <hyperlink ref="P55" r:id="rId33" display="http://www.bav-astro.de/sfs/BAVM_link.php?BAVMnr=225" xr:uid="{00000000-0004-0000-0100-000020000000}"/>
    <hyperlink ref="P56" r:id="rId34" display="http://www.bav-astro.de/sfs/BAVM_link.php?BAVMnr=225" xr:uid="{00000000-0004-0000-0100-000021000000}"/>
    <hyperlink ref="P30" r:id="rId35" display="http://www.bav-astro.de/sfs/BAVM_link.php?BAVMnr=234" xr:uid="{00000000-0004-0000-0100-00002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2023-08-06T08:23:10Z</dcterms:modified>
</cp:coreProperties>
</file>