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22C14D1-7B03-426B-A436-178A34F9AD9F}" xr6:coauthVersionLast="47" xr6:coauthVersionMax="47" xr10:uidLastSave="{00000000-0000-0000-0000-000000000000}"/>
  <bookViews>
    <workbookView xWindow="13590" yWindow="124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0" i="1" l="1"/>
  <c r="F190" i="1" s="1"/>
  <c r="G190" i="1" s="1"/>
  <c r="Q190" i="1"/>
  <c r="E191" i="1"/>
  <c r="F191" i="1" s="1"/>
  <c r="G191" i="1" s="1"/>
  <c r="Q191" i="1"/>
  <c r="Q187" i="1"/>
  <c r="Q188" i="1"/>
  <c r="Q189" i="1"/>
  <c r="C7" i="1"/>
  <c r="E187" i="1"/>
  <c r="F187" i="1" s="1"/>
  <c r="G187" i="1" s="1"/>
  <c r="C8" i="1"/>
  <c r="E25" i="1"/>
  <c r="F25" i="1" s="1"/>
  <c r="G25" i="1" s="1"/>
  <c r="K25" i="1" s="1"/>
  <c r="E42" i="1"/>
  <c r="F42" i="1"/>
  <c r="G42" i="1" s="1"/>
  <c r="E22" i="1"/>
  <c r="F22" i="1" s="1"/>
  <c r="G22" i="1" s="1"/>
  <c r="K22" i="1" s="1"/>
  <c r="E23" i="1"/>
  <c r="F23" i="1"/>
  <c r="G23" i="1" s="1"/>
  <c r="E28" i="1"/>
  <c r="F28" i="1"/>
  <c r="G28" i="1" s="1"/>
  <c r="E30" i="1"/>
  <c r="F30" i="1"/>
  <c r="G30" i="1" s="1"/>
  <c r="E34" i="1"/>
  <c r="F34" i="1" s="1"/>
  <c r="G34" i="1" s="1"/>
  <c r="E35" i="1"/>
  <c r="F35" i="1"/>
  <c r="G35" i="1" s="1"/>
  <c r="E37" i="1"/>
  <c r="F37" i="1" s="1"/>
  <c r="G37" i="1" s="1"/>
  <c r="E40" i="1"/>
  <c r="F40" i="1"/>
  <c r="G40" i="1"/>
  <c r="E41" i="1"/>
  <c r="F41" i="1" s="1"/>
  <c r="G41" i="1" s="1"/>
  <c r="E45" i="1"/>
  <c r="F45" i="1"/>
  <c r="G45" i="1"/>
  <c r="K45" i="1" s="1"/>
  <c r="E46" i="1"/>
  <c r="F46" i="1"/>
  <c r="G46" i="1" s="1"/>
  <c r="E48" i="1"/>
  <c r="F48" i="1"/>
  <c r="G48" i="1" s="1"/>
  <c r="E55" i="1"/>
  <c r="F55" i="1"/>
  <c r="E56" i="1"/>
  <c r="F56" i="1"/>
  <c r="G56" i="1" s="1"/>
  <c r="E63" i="1"/>
  <c r="F63" i="1"/>
  <c r="G63" i="1" s="1"/>
  <c r="E69" i="1"/>
  <c r="F69" i="1" s="1"/>
  <c r="G69" i="1" s="1"/>
  <c r="E82" i="1"/>
  <c r="F82" i="1" s="1"/>
  <c r="G82" i="1" s="1"/>
  <c r="E87" i="1"/>
  <c r="F87" i="1"/>
  <c r="G87" i="1" s="1"/>
  <c r="E88" i="1"/>
  <c r="F88" i="1"/>
  <c r="G88" i="1" s="1"/>
  <c r="E98" i="1"/>
  <c r="F98" i="1" s="1"/>
  <c r="G98" i="1" s="1"/>
  <c r="S98" i="1" s="1"/>
  <c r="E104" i="1"/>
  <c r="E90" i="2" s="1"/>
  <c r="E111" i="1"/>
  <c r="F111" i="1" s="1"/>
  <c r="G111" i="1" s="1"/>
  <c r="S111" i="1" s="1"/>
  <c r="E112" i="1"/>
  <c r="F112" i="1" s="1"/>
  <c r="G112" i="1" s="1"/>
  <c r="E113" i="1"/>
  <c r="F113" i="1"/>
  <c r="G113" i="1" s="1"/>
  <c r="E160" i="1"/>
  <c r="F160" i="1"/>
  <c r="E163" i="1"/>
  <c r="F163" i="1"/>
  <c r="G163" i="1"/>
  <c r="S163" i="1" s="1"/>
  <c r="E174" i="1"/>
  <c r="F174" i="1" s="1"/>
  <c r="G174" i="1" s="1"/>
  <c r="E180" i="1"/>
  <c r="F180" i="1"/>
  <c r="G180" i="1"/>
  <c r="S180" i="1" s="1"/>
  <c r="E185" i="1"/>
  <c r="F185" i="1"/>
  <c r="E59" i="1"/>
  <c r="F59" i="1" s="1"/>
  <c r="G59" i="1" s="1"/>
  <c r="E70" i="1"/>
  <c r="F70" i="1"/>
  <c r="G70" i="1" s="1"/>
  <c r="E73" i="1"/>
  <c r="F73" i="1" s="1"/>
  <c r="G73" i="1" s="1"/>
  <c r="E76" i="1"/>
  <c r="F76" i="1"/>
  <c r="G76" i="1"/>
  <c r="R76" i="1" s="1"/>
  <c r="E129" i="1"/>
  <c r="F129" i="1" s="1"/>
  <c r="G129" i="1" s="1"/>
  <c r="E130" i="1"/>
  <c r="F130" i="1"/>
  <c r="G130" i="1"/>
  <c r="K130" i="1" s="1"/>
  <c r="E131" i="1"/>
  <c r="F131" i="1" s="1"/>
  <c r="G131" i="1" s="1"/>
  <c r="E132" i="1"/>
  <c r="F132" i="1"/>
  <c r="G132" i="1"/>
  <c r="R132" i="1" s="1"/>
  <c r="E136" i="1"/>
  <c r="F136" i="1" s="1"/>
  <c r="G136" i="1" s="1"/>
  <c r="E140" i="1"/>
  <c r="F140" i="1"/>
  <c r="G140" i="1"/>
  <c r="K140" i="1" s="1"/>
  <c r="E147" i="1"/>
  <c r="F147" i="1" s="1"/>
  <c r="G147" i="1" s="1"/>
  <c r="E155" i="1"/>
  <c r="F155" i="1"/>
  <c r="G155" i="1"/>
  <c r="R155" i="1" s="1"/>
  <c r="E156" i="1"/>
  <c r="F156" i="1" s="1"/>
  <c r="G156" i="1" s="1"/>
  <c r="E162" i="1"/>
  <c r="F162" i="1"/>
  <c r="G162" i="1"/>
  <c r="K162" i="1" s="1"/>
  <c r="E164" i="1"/>
  <c r="F164" i="1" s="1"/>
  <c r="G164" i="1" s="1"/>
  <c r="E166" i="1"/>
  <c r="F166" i="1"/>
  <c r="G166" i="1"/>
  <c r="R166" i="1" s="1"/>
  <c r="E170" i="1"/>
  <c r="F170" i="1"/>
  <c r="G170" i="1" s="1"/>
  <c r="E171" i="1"/>
  <c r="F171" i="1" s="1"/>
  <c r="G171" i="1" s="1"/>
  <c r="E172" i="1"/>
  <c r="F172" i="1"/>
  <c r="G172" i="1" s="1"/>
  <c r="E173" i="1"/>
  <c r="F173" i="1" s="1"/>
  <c r="G173" i="1" s="1"/>
  <c r="E176" i="1"/>
  <c r="F176" i="1"/>
  <c r="G176" i="1" s="1"/>
  <c r="E177" i="1"/>
  <c r="F177" i="1" s="1"/>
  <c r="G177" i="1" s="1"/>
  <c r="E178" i="1"/>
  <c r="F178" i="1"/>
  <c r="G178" i="1" s="1"/>
  <c r="E181" i="1"/>
  <c r="F181" i="1" s="1"/>
  <c r="G181" i="1" s="1"/>
  <c r="E182" i="1"/>
  <c r="F182" i="1"/>
  <c r="G182" i="1" s="1"/>
  <c r="E49" i="1"/>
  <c r="F49" i="1" s="1"/>
  <c r="G49" i="1" s="1"/>
  <c r="J49" i="1" s="1"/>
  <c r="E50" i="1"/>
  <c r="F50" i="1"/>
  <c r="G50" i="1" s="1"/>
  <c r="I50" i="1" s="1"/>
  <c r="E51" i="1"/>
  <c r="F51" i="1"/>
  <c r="E52" i="1"/>
  <c r="F52" i="1" s="1"/>
  <c r="G52" i="1" s="1"/>
  <c r="I52" i="1" s="1"/>
  <c r="E53" i="1"/>
  <c r="F53" i="1" s="1"/>
  <c r="G53" i="1" s="1"/>
  <c r="I53" i="1" s="1"/>
  <c r="E54" i="1"/>
  <c r="F54" i="1"/>
  <c r="G54" i="1" s="1"/>
  <c r="I54" i="1" s="1"/>
  <c r="E57" i="1"/>
  <c r="F57" i="1"/>
  <c r="G57" i="1" s="1"/>
  <c r="E58" i="1"/>
  <c r="F58" i="1" s="1"/>
  <c r="G58" i="1" s="1"/>
  <c r="I58" i="1" s="1"/>
  <c r="E61" i="1"/>
  <c r="F61" i="1"/>
  <c r="G61" i="1" s="1"/>
  <c r="H61" i="1" s="1"/>
  <c r="E62" i="1"/>
  <c r="F62" i="1"/>
  <c r="E64" i="1"/>
  <c r="F64" i="1" s="1"/>
  <c r="G64" i="1" s="1"/>
  <c r="E65" i="1"/>
  <c r="F65" i="1"/>
  <c r="E66" i="1"/>
  <c r="F66" i="1"/>
  <c r="E67" i="1"/>
  <c r="F67" i="1" s="1"/>
  <c r="G67" i="1" s="1"/>
  <c r="N67" i="1" s="1"/>
  <c r="E68" i="1"/>
  <c r="F68" i="1" s="1"/>
  <c r="G68" i="1" s="1"/>
  <c r="N68" i="1" s="1"/>
  <c r="E71" i="1"/>
  <c r="F71" i="1"/>
  <c r="G71" i="1" s="1"/>
  <c r="I71" i="1" s="1"/>
  <c r="E72" i="1"/>
  <c r="F72" i="1"/>
  <c r="G72" i="1" s="1"/>
  <c r="E74" i="1"/>
  <c r="F74" i="1"/>
  <c r="G74" i="1" s="1"/>
  <c r="E75" i="1"/>
  <c r="F75" i="1"/>
  <c r="G75" i="1" s="1"/>
  <c r="E77" i="1"/>
  <c r="F77" i="1" s="1"/>
  <c r="G77" i="1" s="1"/>
  <c r="E78" i="1"/>
  <c r="F78" i="1"/>
  <c r="E81" i="1"/>
  <c r="E12" i="2" s="1"/>
  <c r="E90" i="1"/>
  <c r="F90" i="1"/>
  <c r="E95" i="1"/>
  <c r="F95" i="1"/>
  <c r="E96" i="1"/>
  <c r="F96" i="1" s="1"/>
  <c r="G96" i="1" s="1"/>
  <c r="I96" i="1" s="1"/>
  <c r="E99" i="1"/>
  <c r="F99" i="1" s="1"/>
  <c r="G99" i="1" s="1"/>
  <c r="I99" i="1" s="1"/>
  <c r="E100" i="1"/>
  <c r="F100" i="1"/>
  <c r="E101" i="1"/>
  <c r="F101" i="1"/>
  <c r="E103" i="1"/>
  <c r="F103" i="1" s="1"/>
  <c r="G103" i="1" s="1"/>
  <c r="J103" i="1" s="1"/>
  <c r="E105" i="1"/>
  <c r="F105" i="1" s="1"/>
  <c r="G105" i="1" s="1"/>
  <c r="J105" i="1" s="1"/>
  <c r="E106" i="1"/>
  <c r="F106" i="1"/>
  <c r="G106" i="1" s="1"/>
  <c r="J106" i="1" s="1"/>
  <c r="E109" i="1"/>
  <c r="F109" i="1"/>
  <c r="G109" i="1" s="1"/>
  <c r="J109" i="1" s="1"/>
  <c r="E110" i="1"/>
  <c r="F110" i="1"/>
  <c r="E114" i="1"/>
  <c r="F114" i="1"/>
  <c r="E115" i="1"/>
  <c r="F115" i="1" s="1"/>
  <c r="G115" i="1" s="1"/>
  <c r="J115" i="1" s="1"/>
  <c r="E116" i="1"/>
  <c r="F116" i="1"/>
  <c r="G116" i="1" s="1"/>
  <c r="J116" i="1" s="1"/>
  <c r="E117" i="1"/>
  <c r="F117" i="1"/>
  <c r="G117" i="1" s="1"/>
  <c r="I117" i="1" s="1"/>
  <c r="E118" i="1"/>
  <c r="F118" i="1"/>
  <c r="E119" i="1"/>
  <c r="F119" i="1"/>
  <c r="E120" i="1"/>
  <c r="F120" i="1" s="1"/>
  <c r="G120" i="1" s="1"/>
  <c r="J120" i="1" s="1"/>
  <c r="E121" i="1"/>
  <c r="F121" i="1" s="1"/>
  <c r="G121" i="1" s="1"/>
  <c r="J121" i="1" s="1"/>
  <c r="E122" i="1"/>
  <c r="F122" i="1"/>
  <c r="E123" i="1"/>
  <c r="F123" i="1"/>
  <c r="E124" i="1"/>
  <c r="F124" i="1" s="1"/>
  <c r="G124" i="1" s="1"/>
  <c r="J124" i="1" s="1"/>
  <c r="E126" i="1"/>
  <c r="F126" i="1"/>
  <c r="G126" i="1"/>
  <c r="E127" i="1"/>
  <c r="F127" i="1"/>
  <c r="G127" i="1"/>
  <c r="S127" i="1" s="1"/>
  <c r="E128" i="1"/>
  <c r="F128" i="1" s="1"/>
  <c r="G128" i="1" s="1"/>
  <c r="J128" i="1" s="1"/>
  <c r="E133" i="1"/>
  <c r="F133" i="1"/>
  <c r="E134" i="1"/>
  <c r="F134" i="1"/>
  <c r="E135" i="1"/>
  <c r="F135" i="1" s="1"/>
  <c r="G135" i="1" s="1"/>
  <c r="J135" i="1" s="1"/>
  <c r="E137" i="1"/>
  <c r="F137" i="1" s="1"/>
  <c r="G137" i="1" s="1"/>
  <c r="N137" i="1" s="1"/>
  <c r="E138" i="1"/>
  <c r="F138" i="1"/>
  <c r="G138" i="1" s="1"/>
  <c r="E139" i="1"/>
  <c r="F139" i="1" s="1"/>
  <c r="G139" i="1" s="1"/>
  <c r="J139" i="1" s="1"/>
  <c r="E141" i="1"/>
  <c r="F141" i="1" s="1"/>
  <c r="G141" i="1" s="1"/>
  <c r="J141" i="1" s="1"/>
  <c r="E142" i="1"/>
  <c r="F142" i="1"/>
  <c r="E143" i="1"/>
  <c r="F143" i="1"/>
  <c r="E144" i="1"/>
  <c r="F144" i="1" s="1"/>
  <c r="G144" i="1" s="1"/>
  <c r="J144" i="1" s="1"/>
  <c r="E148" i="1"/>
  <c r="F148" i="1" s="1"/>
  <c r="G148" i="1" s="1"/>
  <c r="J148" i="1" s="1"/>
  <c r="E149" i="1"/>
  <c r="F149" i="1"/>
  <c r="G149" i="1" s="1"/>
  <c r="E150" i="1"/>
  <c r="F150" i="1" s="1"/>
  <c r="G150" i="1" s="1"/>
  <c r="J150" i="1" s="1"/>
  <c r="E151" i="1"/>
  <c r="F151" i="1" s="1"/>
  <c r="G151" i="1" s="1"/>
  <c r="J151" i="1" s="1"/>
  <c r="E152" i="1"/>
  <c r="F152" i="1"/>
  <c r="E153" i="1"/>
  <c r="F153" i="1"/>
  <c r="E161" i="1"/>
  <c r="E21" i="2" s="1"/>
  <c r="E165" i="1"/>
  <c r="F165" i="1"/>
  <c r="G165" i="1"/>
  <c r="E167" i="1"/>
  <c r="F167" i="1"/>
  <c r="G167" i="1"/>
  <c r="L167" i="1" s="1"/>
  <c r="E168" i="1"/>
  <c r="F168" i="1" s="1"/>
  <c r="G168" i="1" s="1"/>
  <c r="E169" i="1"/>
  <c r="F169" i="1"/>
  <c r="G169" i="1"/>
  <c r="S169" i="1" s="1"/>
  <c r="E175" i="1"/>
  <c r="F175" i="1" s="1"/>
  <c r="E183" i="1"/>
  <c r="F183" i="1"/>
  <c r="G183" i="1" s="1"/>
  <c r="E184" i="1"/>
  <c r="E33" i="2" s="1"/>
  <c r="C14" i="1"/>
  <c r="C13" i="1"/>
  <c r="G55" i="1"/>
  <c r="S55" i="1" s="1"/>
  <c r="G160" i="1"/>
  <c r="G185" i="1"/>
  <c r="K185" i="1" s="1"/>
  <c r="S185" i="1"/>
  <c r="S165" i="1"/>
  <c r="D14" i="1"/>
  <c r="D13" i="1"/>
  <c r="Q24" i="1"/>
  <c r="Q26" i="1"/>
  <c r="Q27" i="1"/>
  <c r="Q29" i="1"/>
  <c r="Q31" i="1"/>
  <c r="Q32" i="1"/>
  <c r="Q38" i="1"/>
  <c r="Q39" i="1"/>
  <c r="Q42" i="1"/>
  <c r="Q43" i="1"/>
  <c r="Q44" i="1"/>
  <c r="Q47" i="1"/>
  <c r="Q60" i="1"/>
  <c r="Q79" i="1"/>
  <c r="Q80" i="1"/>
  <c r="Q83" i="1"/>
  <c r="Q84" i="1"/>
  <c r="Q85" i="1"/>
  <c r="Q86" i="1"/>
  <c r="Q89" i="1"/>
  <c r="Q91" i="1"/>
  <c r="Q92" i="1"/>
  <c r="Q93" i="1"/>
  <c r="Q94" i="1"/>
  <c r="Q97" i="1"/>
  <c r="Q102" i="1"/>
  <c r="Q107" i="1"/>
  <c r="Q108" i="1"/>
  <c r="Q125" i="1"/>
  <c r="Q145" i="1"/>
  <c r="Q146" i="1"/>
  <c r="Q154" i="1"/>
  <c r="Q157" i="1"/>
  <c r="Q158" i="1"/>
  <c r="Q159" i="1"/>
  <c r="Q179" i="1"/>
  <c r="Q186" i="1"/>
  <c r="Q21" i="1"/>
  <c r="Q22" i="1"/>
  <c r="Q23" i="1"/>
  <c r="Q25" i="1"/>
  <c r="Q28" i="1"/>
  <c r="Q30" i="1"/>
  <c r="Q33" i="1"/>
  <c r="Q34" i="1"/>
  <c r="Q35" i="1"/>
  <c r="Q36" i="1"/>
  <c r="Q37" i="1"/>
  <c r="Q40" i="1"/>
  <c r="Q41" i="1"/>
  <c r="Q45" i="1"/>
  <c r="Q46" i="1"/>
  <c r="Q48" i="1"/>
  <c r="Q55" i="1"/>
  <c r="Q56" i="1"/>
  <c r="Q63" i="1"/>
  <c r="Q69" i="1"/>
  <c r="Q82" i="1"/>
  <c r="Q87" i="1"/>
  <c r="Q88" i="1"/>
  <c r="Q98" i="1"/>
  <c r="Q104" i="1"/>
  <c r="Q111" i="1"/>
  <c r="Q112" i="1"/>
  <c r="Q113" i="1"/>
  <c r="Q160" i="1"/>
  <c r="Q163" i="1"/>
  <c r="Q174" i="1"/>
  <c r="Q180" i="1"/>
  <c r="Q185" i="1"/>
  <c r="G117" i="2"/>
  <c r="C117" i="2"/>
  <c r="G116" i="2"/>
  <c r="C116" i="2"/>
  <c r="E116" i="2"/>
  <c r="G33" i="2"/>
  <c r="C33" i="2"/>
  <c r="G32" i="2"/>
  <c r="C32" i="2"/>
  <c r="E32" i="2"/>
  <c r="G31" i="2"/>
  <c r="C31" i="2"/>
  <c r="E31" i="2"/>
  <c r="G30" i="2"/>
  <c r="C30" i="2"/>
  <c r="E30" i="2"/>
  <c r="G115" i="2"/>
  <c r="C115" i="2"/>
  <c r="E115" i="2"/>
  <c r="G114" i="2"/>
  <c r="C114" i="2"/>
  <c r="G113" i="2"/>
  <c r="C113" i="2"/>
  <c r="E113" i="2"/>
  <c r="G112" i="2"/>
  <c r="C112" i="2"/>
  <c r="E112" i="2"/>
  <c r="G111" i="2"/>
  <c r="C111" i="2"/>
  <c r="E111" i="2"/>
  <c r="G29" i="2"/>
  <c r="C29" i="2"/>
  <c r="E29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104" i="2"/>
  <c r="C104" i="2"/>
  <c r="E104" i="2"/>
  <c r="G22" i="2"/>
  <c r="C22" i="2"/>
  <c r="E22" i="2"/>
  <c r="G21" i="2"/>
  <c r="C21" i="2"/>
  <c r="G103" i="2"/>
  <c r="C103" i="2"/>
  <c r="E103" i="2"/>
  <c r="G102" i="2"/>
  <c r="C102" i="2"/>
  <c r="G101" i="2"/>
  <c r="C101" i="2"/>
  <c r="G100" i="2"/>
  <c r="C100" i="2"/>
  <c r="G99" i="2"/>
  <c r="C99" i="2"/>
  <c r="G20" i="2"/>
  <c r="C20" i="2"/>
  <c r="E20" i="2"/>
  <c r="G19" i="2"/>
  <c r="C19" i="2"/>
  <c r="E19" i="2"/>
  <c r="G98" i="2"/>
  <c r="C98" i="2"/>
  <c r="G97" i="2"/>
  <c r="C97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96" i="2"/>
  <c r="C96" i="2"/>
  <c r="G95" i="2"/>
  <c r="C95" i="2"/>
  <c r="E95" i="2"/>
  <c r="G94" i="2"/>
  <c r="C94" i="2"/>
  <c r="E94" i="2"/>
  <c r="G93" i="2"/>
  <c r="C93" i="2"/>
  <c r="E93" i="2"/>
  <c r="G92" i="2"/>
  <c r="C92" i="2"/>
  <c r="G91" i="2"/>
  <c r="C91" i="2"/>
  <c r="G90" i="2"/>
  <c r="C90" i="2"/>
  <c r="G89" i="2"/>
  <c r="C89" i="2"/>
  <c r="G88" i="2"/>
  <c r="C88" i="2"/>
  <c r="E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E81" i="2"/>
  <c r="G80" i="2"/>
  <c r="C80" i="2"/>
  <c r="E80" i="2"/>
  <c r="G79" i="2"/>
  <c r="C79" i="2"/>
  <c r="G78" i="2"/>
  <c r="C78" i="2"/>
  <c r="G77" i="2"/>
  <c r="C77" i="2"/>
  <c r="G76" i="2"/>
  <c r="C76" i="2"/>
  <c r="G75" i="2"/>
  <c r="C75" i="2"/>
  <c r="E75" i="2"/>
  <c r="G12" i="2"/>
  <c r="C12" i="2"/>
  <c r="G74" i="2"/>
  <c r="C74" i="2"/>
  <c r="G73" i="2"/>
  <c r="C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11" i="2"/>
  <c r="C11" i="2"/>
  <c r="E11" i="2"/>
  <c r="G67" i="2"/>
  <c r="C67" i="2"/>
  <c r="E67" i="2"/>
  <c r="G66" i="2"/>
  <c r="C66" i="2"/>
  <c r="E66" i="2"/>
  <c r="G65" i="2"/>
  <c r="C65" i="2"/>
  <c r="E65" i="2"/>
  <c r="G64" i="2"/>
  <c r="C64" i="2"/>
  <c r="G63" i="2"/>
  <c r="C63" i="2"/>
  <c r="E63" i="2"/>
  <c r="G62" i="2"/>
  <c r="C62" i="2"/>
  <c r="E62" i="2"/>
  <c r="G61" i="2"/>
  <c r="C61" i="2"/>
  <c r="E61" i="2"/>
  <c r="G60" i="2"/>
  <c r="C60" i="2"/>
  <c r="G59" i="2"/>
  <c r="C59" i="2"/>
  <c r="E59" i="2"/>
  <c r="G58" i="2"/>
  <c r="C58" i="2"/>
  <c r="E58" i="2"/>
  <c r="G57" i="2"/>
  <c r="C57" i="2"/>
  <c r="G56" i="2"/>
  <c r="C56" i="2"/>
  <c r="G55" i="2"/>
  <c r="C55" i="2"/>
  <c r="E55" i="2"/>
  <c r="G54" i="2"/>
  <c r="C54" i="2"/>
  <c r="E54" i="2"/>
  <c r="G53" i="2"/>
  <c r="C53" i="2"/>
  <c r="E53" i="2"/>
  <c r="G52" i="2"/>
  <c r="C52" i="2"/>
  <c r="G51" i="2"/>
  <c r="C51" i="2"/>
  <c r="G50" i="2"/>
  <c r="C50" i="2"/>
  <c r="E50" i="2"/>
  <c r="G49" i="2"/>
  <c r="C49" i="2"/>
  <c r="G48" i="2"/>
  <c r="C48" i="2"/>
  <c r="E48" i="2"/>
  <c r="G47" i="2"/>
  <c r="C47" i="2"/>
  <c r="E47" i="2"/>
  <c r="G46" i="2"/>
  <c r="C46" i="2"/>
  <c r="G45" i="2"/>
  <c r="C45" i="2"/>
  <c r="G44" i="2"/>
  <c r="C44" i="2"/>
  <c r="G43" i="2"/>
  <c r="C43" i="2"/>
  <c r="E43" i="2"/>
  <c r="G42" i="2"/>
  <c r="C42" i="2"/>
  <c r="G41" i="2"/>
  <c r="C41" i="2"/>
  <c r="E41" i="2"/>
  <c r="G40" i="2"/>
  <c r="C40" i="2"/>
  <c r="G39" i="2"/>
  <c r="C39" i="2"/>
  <c r="G38" i="2"/>
  <c r="C38" i="2"/>
  <c r="E38" i="2"/>
  <c r="G37" i="2"/>
  <c r="C37" i="2"/>
  <c r="G36" i="2"/>
  <c r="C36" i="2"/>
  <c r="E36" i="2"/>
  <c r="G35" i="2"/>
  <c r="C35" i="2"/>
  <c r="E35" i="2"/>
  <c r="G34" i="2"/>
  <c r="C34" i="2"/>
  <c r="H117" i="2"/>
  <c r="B117" i="2"/>
  <c r="D117" i="2"/>
  <c r="A117" i="2"/>
  <c r="H116" i="2"/>
  <c r="D116" i="2"/>
  <c r="B116" i="2"/>
  <c r="A116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29" i="2"/>
  <c r="D29" i="2"/>
  <c r="B29" i="2"/>
  <c r="A29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04" i="2"/>
  <c r="B104" i="2"/>
  <c r="D104" i="2"/>
  <c r="A104" i="2"/>
  <c r="H22" i="2"/>
  <c r="B22" i="2"/>
  <c r="D22" i="2"/>
  <c r="A22" i="2"/>
  <c r="H21" i="2"/>
  <c r="B21" i="2"/>
  <c r="D21" i="2"/>
  <c r="A21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20" i="2"/>
  <c r="B20" i="2"/>
  <c r="D20" i="2"/>
  <c r="A20" i="2"/>
  <c r="H19" i="2"/>
  <c r="B19" i="2"/>
  <c r="D19" i="2"/>
  <c r="A19" i="2"/>
  <c r="H98" i="2"/>
  <c r="B98" i="2"/>
  <c r="D98" i="2"/>
  <c r="A98" i="2"/>
  <c r="H97" i="2"/>
  <c r="B97" i="2"/>
  <c r="F97" i="2"/>
  <c r="D97" i="2"/>
  <c r="A97" i="2"/>
  <c r="H18" i="2"/>
  <c r="B18" i="2"/>
  <c r="F18" i="2"/>
  <c r="D18" i="2"/>
  <c r="A18" i="2"/>
  <c r="H17" i="2"/>
  <c r="B17" i="2"/>
  <c r="F17" i="2"/>
  <c r="D17" i="2"/>
  <c r="A17" i="2"/>
  <c r="H16" i="2"/>
  <c r="B16" i="2"/>
  <c r="F16" i="2"/>
  <c r="D16" i="2"/>
  <c r="A16" i="2"/>
  <c r="H15" i="2"/>
  <c r="B15" i="2"/>
  <c r="F15" i="2"/>
  <c r="D15" i="2"/>
  <c r="A15" i="2"/>
  <c r="H14" i="2"/>
  <c r="B14" i="2"/>
  <c r="D14" i="2"/>
  <c r="A14" i="2"/>
  <c r="H13" i="2"/>
  <c r="B13" i="2"/>
  <c r="D13" i="2"/>
  <c r="A13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12" i="2"/>
  <c r="B12" i="2"/>
  <c r="D12" i="2"/>
  <c r="A12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11" i="2"/>
  <c r="B11" i="2"/>
  <c r="D11" i="2"/>
  <c r="A11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Q184" i="1"/>
  <c r="F12" i="1"/>
  <c r="F13" i="1" s="1"/>
  <c r="Q182" i="1"/>
  <c r="Q183" i="1"/>
  <c r="Q57" i="1"/>
  <c r="Q59" i="1"/>
  <c r="Q64" i="1"/>
  <c r="Q70" i="1"/>
  <c r="Q73" i="1"/>
  <c r="Q74" i="1"/>
  <c r="Q75" i="1"/>
  <c r="K76" i="1"/>
  <c r="Q76" i="1"/>
  <c r="Q77" i="1"/>
  <c r="Q162" i="1"/>
  <c r="Q164" i="1"/>
  <c r="K165" i="1"/>
  <c r="Q165" i="1"/>
  <c r="Q181" i="1"/>
  <c r="Q178" i="1"/>
  <c r="Q177" i="1"/>
  <c r="Q176" i="1"/>
  <c r="Q173" i="1"/>
  <c r="Q175" i="1"/>
  <c r="Q167" i="1"/>
  <c r="Q170" i="1"/>
  <c r="Q171" i="1"/>
  <c r="Q172" i="1"/>
  <c r="Q161" i="1"/>
  <c r="Q168" i="1"/>
  <c r="Q169" i="1"/>
  <c r="C17" i="1"/>
  <c r="Q166" i="1"/>
  <c r="G51" i="1"/>
  <c r="G62" i="1"/>
  <c r="G78" i="1"/>
  <c r="I78" i="1"/>
  <c r="G90" i="1"/>
  <c r="I90" i="1" s="1"/>
  <c r="G95" i="1"/>
  <c r="G100" i="1"/>
  <c r="I100" i="1"/>
  <c r="G101" i="1"/>
  <c r="I101" i="1" s="1"/>
  <c r="G114" i="1"/>
  <c r="I114" i="1" s="1"/>
  <c r="G122" i="1"/>
  <c r="J122" i="1"/>
  <c r="G123" i="1"/>
  <c r="J123" i="1" s="1"/>
  <c r="G133" i="1"/>
  <c r="G134" i="1"/>
  <c r="J134" i="1" s="1"/>
  <c r="G142" i="1"/>
  <c r="J142" i="1" s="1"/>
  <c r="G143" i="1"/>
  <c r="G152" i="1"/>
  <c r="J152" i="1" s="1"/>
  <c r="G153" i="1"/>
  <c r="J153" i="1"/>
  <c r="G110" i="1"/>
  <c r="G118" i="1"/>
  <c r="J118" i="1"/>
  <c r="G119" i="1"/>
  <c r="J119" i="1"/>
  <c r="G65" i="1"/>
  <c r="G66" i="1"/>
  <c r="N66" i="1" s="1"/>
  <c r="Q147" i="1"/>
  <c r="Q155" i="1"/>
  <c r="Q138" i="1"/>
  <c r="Q136" i="1"/>
  <c r="Q149" i="1"/>
  <c r="Q140" i="1"/>
  <c r="Q126" i="1"/>
  <c r="Q131" i="1"/>
  <c r="Q132" i="1"/>
  <c r="Q72" i="1"/>
  <c r="Q81" i="1"/>
  <c r="K132" i="1"/>
  <c r="Q50" i="1"/>
  <c r="Q51" i="1"/>
  <c r="Q52" i="1"/>
  <c r="Q53" i="1"/>
  <c r="Q54" i="1"/>
  <c r="Q58" i="1"/>
  <c r="Q62" i="1"/>
  <c r="Q71" i="1"/>
  <c r="Q78" i="1"/>
  <c r="Q90" i="1"/>
  <c r="Q95" i="1"/>
  <c r="Q96" i="1"/>
  <c r="Q99" i="1"/>
  <c r="Q100" i="1"/>
  <c r="Q101" i="1"/>
  <c r="Q114" i="1"/>
  <c r="Q117" i="1"/>
  <c r="Q137" i="1"/>
  <c r="Q120" i="1"/>
  <c r="Q121" i="1"/>
  <c r="Q122" i="1"/>
  <c r="Q123" i="1"/>
  <c r="Q124" i="1"/>
  <c r="Q128" i="1"/>
  <c r="Q133" i="1"/>
  <c r="Q134" i="1"/>
  <c r="Q135" i="1"/>
  <c r="Q139" i="1"/>
  <c r="Q141" i="1"/>
  <c r="Q142" i="1"/>
  <c r="Q143" i="1"/>
  <c r="Q144" i="1"/>
  <c r="Q148" i="1"/>
  <c r="Q150" i="1"/>
  <c r="Q151" i="1"/>
  <c r="Q152" i="1"/>
  <c r="Q153" i="1"/>
  <c r="Q49" i="1"/>
  <c r="Q103" i="1"/>
  <c r="Q105" i="1"/>
  <c r="Q106" i="1"/>
  <c r="Q109" i="1"/>
  <c r="Q110" i="1"/>
  <c r="Q115" i="1"/>
  <c r="Q116" i="1"/>
  <c r="Q118" i="1"/>
  <c r="Q119" i="1"/>
  <c r="Q65" i="1"/>
  <c r="Q66" i="1"/>
  <c r="Q67" i="1"/>
  <c r="Q68" i="1"/>
  <c r="Q127" i="1"/>
  <c r="Q129" i="1"/>
  <c r="Q130" i="1"/>
  <c r="Q156" i="1"/>
  <c r="I51" i="1"/>
  <c r="I62" i="1"/>
  <c r="N65" i="1"/>
  <c r="I95" i="1"/>
  <c r="J110" i="1"/>
  <c r="J133" i="1"/>
  <c r="J143" i="1"/>
  <c r="Q61" i="1"/>
  <c r="E97" i="2"/>
  <c r="E179" i="1"/>
  <c r="F179" i="1" s="1"/>
  <c r="G179" i="1" s="1"/>
  <c r="K179" i="1" s="1"/>
  <c r="E154" i="1"/>
  <c r="E99" i="2" s="1"/>
  <c r="E108" i="1"/>
  <c r="E92" i="2" s="1"/>
  <c r="E94" i="1"/>
  <c r="F94" i="1"/>
  <c r="G94" i="1"/>
  <c r="K94" i="1" s="1"/>
  <c r="E89" i="1"/>
  <c r="F89" i="1"/>
  <c r="G89" i="1" s="1"/>
  <c r="E83" i="1"/>
  <c r="F83" i="1" s="1"/>
  <c r="G83" i="1" s="1"/>
  <c r="E47" i="1"/>
  <c r="E60" i="2" s="1"/>
  <c r="F47" i="1"/>
  <c r="G47" i="1" s="1"/>
  <c r="E39" i="1"/>
  <c r="E52" i="2" s="1"/>
  <c r="F39" i="1"/>
  <c r="G39" i="1" s="1"/>
  <c r="E29" i="1"/>
  <c r="F29" i="1" s="1"/>
  <c r="G29" i="1" s="1"/>
  <c r="E24" i="1"/>
  <c r="E37" i="2" s="1"/>
  <c r="E159" i="1"/>
  <c r="F159" i="1" s="1"/>
  <c r="G159" i="1" s="1"/>
  <c r="E146" i="1"/>
  <c r="F146" i="1" s="1"/>
  <c r="G146" i="1" s="1"/>
  <c r="E98" i="2"/>
  <c r="E107" i="1"/>
  <c r="F107" i="1" s="1"/>
  <c r="G107" i="1" s="1"/>
  <c r="E91" i="2"/>
  <c r="E93" i="1"/>
  <c r="E85" i="2" s="1"/>
  <c r="E86" i="1"/>
  <c r="F86" i="1"/>
  <c r="G86" i="1" s="1"/>
  <c r="E80" i="1"/>
  <c r="F80" i="1"/>
  <c r="G80" i="1"/>
  <c r="R80" i="1" s="1"/>
  <c r="E44" i="1"/>
  <c r="F44" i="1" s="1"/>
  <c r="G44" i="1" s="1"/>
  <c r="K44" i="1" s="1"/>
  <c r="E38" i="1"/>
  <c r="F38" i="1" s="1"/>
  <c r="G38" i="1" s="1"/>
  <c r="R38" i="1" s="1"/>
  <c r="E51" i="2"/>
  <c r="E27" i="1"/>
  <c r="F27" i="1" s="1"/>
  <c r="G27" i="1" s="1"/>
  <c r="E158" i="1"/>
  <c r="F158" i="1" s="1"/>
  <c r="G158" i="1" s="1"/>
  <c r="E145" i="1"/>
  <c r="F145" i="1"/>
  <c r="G145" i="1"/>
  <c r="R145" i="1" s="1"/>
  <c r="E102" i="1"/>
  <c r="F102" i="1" s="1"/>
  <c r="G102" i="1" s="1"/>
  <c r="E92" i="1"/>
  <c r="E85" i="1"/>
  <c r="F85" i="1" s="1"/>
  <c r="G85" i="1" s="1"/>
  <c r="R85" i="1" s="1"/>
  <c r="E79" i="1"/>
  <c r="E73" i="2" s="1"/>
  <c r="E43" i="1"/>
  <c r="E32" i="1"/>
  <c r="E45" i="2"/>
  <c r="E26" i="1"/>
  <c r="F26" i="1" s="1"/>
  <c r="G26" i="1" s="1"/>
  <c r="E186" i="1"/>
  <c r="F186" i="1" s="1"/>
  <c r="G186" i="1" s="1"/>
  <c r="E157" i="1"/>
  <c r="E100" i="2" s="1"/>
  <c r="E125" i="1"/>
  <c r="F125" i="1"/>
  <c r="G125" i="1"/>
  <c r="R125" i="1" s="1"/>
  <c r="E97" i="1"/>
  <c r="F97" i="1" s="1"/>
  <c r="G97" i="1" s="1"/>
  <c r="E91" i="1"/>
  <c r="F91" i="1" s="1"/>
  <c r="G91" i="1" s="1"/>
  <c r="E84" i="1"/>
  <c r="F84" i="1" s="1"/>
  <c r="G84" i="1" s="1"/>
  <c r="E60" i="1"/>
  <c r="F60" i="1" s="1"/>
  <c r="G60" i="1" s="1"/>
  <c r="E31" i="1"/>
  <c r="F31" i="1"/>
  <c r="G31" i="1"/>
  <c r="R31" i="1" s="1"/>
  <c r="F108" i="1"/>
  <c r="G108" i="1" s="1"/>
  <c r="E86" i="2"/>
  <c r="E89" i="2"/>
  <c r="E102" i="2"/>
  <c r="E96" i="2"/>
  <c r="E77" i="2"/>
  <c r="E74" i="2"/>
  <c r="E87" i="2"/>
  <c r="E57" i="2"/>
  <c r="E78" i="2"/>
  <c r="F157" i="1"/>
  <c r="G157" i="1" s="1"/>
  <c r="E42" i="2"/>
  <c r="E117" i="2"/>
  <c r="E79" i="2"/>
  <c r="F92" i="1"/>
  <c r="G92" i="1"/>
  <c r="K92" i="1" s="1"/>
  <c r="R92" i="1"/>
  <c r="E84" i="2"/>
  <c r="E40" i="2"/>
  <c r="E44" i="2"/>
  <c r="E64" i="2"/>
  <c r="E76" i="2"/>
  <c r="R179" i="1"/>
  <c r="K80" i="1"/>
  <c r="S126" i="1"/>
  <c r="K126" i="1"/>
  <c r="E82" i="2"/>
  <c r="K85" i="1"/>
  <c r="F32" i="1"/>
  <c r="G32" i="1"/>
  <c r="F154" i="1"/>
  <c r="G154" i="1"/>
  <c r="K154" i="1" s="1"/>
  <c r="E56" i="2"/>
  <c r="F43" i="1"/>
  <c r="G43" i="1" s="1"/>
  <c r="S160" i="1"/>
  <c r="K160" i="1"/>
  <c r="S25" i="1"/>
  <c r="K111" i="1"/>
  <c r="K98" i="1"/>
  <c r="E188" i="1"/>
  <c r="F188" i="1"/>
  <c r="G188" i="1"/>
  <c r="K188" i="1" s="1"/>
  <c r="E36" i="1"/>
  <c r="E49" i="2" s="1"/>
  <c r="E189" i="1"/>
  <c r="F189" i="1"/>
  <c r="G189" i="1" s="1"/>
  <c r="E33" i="1"/>
  <c r="E21" i="1"/>
  <c r="F21" i="1" s="1"/>
  <c r="G21" i="1" s="1"/>
  <c r="K32" i="1"/>
  <c r="R32" i="1"/>
  <c r="E46" i="2" l="1"/>
  <c r="F33" i="1"/>
  <c r="G33" i="1" s="1"/>
  <c r="K108" i="1"/>
  <c r="R108" i="1"/>
  <c r="R158" i="1"/>
  <c r="K158" i="1"/>
  <c r="K86" i="1"/>
  <c r="R86" i="1"/>
  <c r="R176" i="1"/>
  <c r="L176" i="1"/>
  <c r="K189" i="1"/>
  <c r="R189" i="1"/>
  <c r="R44" i="1"/>
  <c r="K27" i="1"/>
  <c r="R27" i="1"/>
  <c r="K29" i="1"/>
  <c r="R29" i="1"/>
  <c r="K64" i="1"/>
  <c r="S64" i="1"/>
  <c r="S22" i="1"/>
  <c r="S35" i="1"/>
  <c r="K35" i="1"/>
  <c r="K39" i="1"/>
  <c r="R39" i="1"/>
  <c r="K149" i="1"/>
  <c r="S149" i="1"/>
  <c r="S77" i="1"/>
  <c r="K77" i="1"/>
  <c r="R182" i="1"/>
  <c r="K182" i="1"/>
  <c r="L173" i="1"/>
  <c r="R173" i="1"/>
  <c r="S113" i="1"/>
  <c r="K113" i="1"/>
  <c r="S87" i="1"/>
  <c r="K87" i="1"/>
  <c r="K34" i="1"/>
  <c r="S34" i="1"/>
  <c r="S56" i="1"/>
  <c r="K56" i="1"/>
  <c r="K75" i="1"/>
  <c r="S75" i="1"/>
  <c r="L172" i="1"/>
  <c r="R172" i="1"/>
  <c r="R164" i="1"/>
  <c r="K164" i="1"/>
  <c r="R147" i="1"/>
  <c r="K147" i="1"/>
  <c r="R131" i="1"/>
  <c r="K131" i="1"/>
  <c r="K73" i="1"/>
  <c r="R73" i="1"/>
  <c r="K41" i="1"/>
  <c r="S41" i="1"/>
  <c r="S30" i="1"/>
  <c r="K30" i="1"/>
  <c r="R42" i="1"/>
  <c r="K42" i="1"/>
  <c r="R60" i="1"/>
  <c r="K60" i="1"/>
  <c r="R186" i="1"/>
  <c r="K186" i="1"/>
  <c r="K102" i="1"/>
  <c r="R102" i="1"/>
  <c r="R107" i="1"/>
  <c r="K107" i="1"/>
  <c r="R47" i="1"/>
  <c r="K47" i="1"/>
  <c r="S168" i="1"/>
  <c r="K168" i="1"/>
  <c r="K138" i="1"/>
  <c r="S138" i="1"/>
  <c r="R181" i="1"/>
  <c r="K181" i="1"/>
  <c r="R70" i="1"/>
  <c r="K70" i="1"/>
  <c r="K174" i="1"/>
  <c r="S174" i="1"/>
  <c r="K112" i="1"/>
  <c r="S112" i="1"/>
  <c r="S82" i="1"/>
  <c r="K82" i="1"/>
  <c r="S48" i="1"/>
  <c r="K48" i="1"/>
  <c r="K40" i="1"/>
  <c r="S40" i="1"/>
  <c r="K43" i="1"/>
  <c r="R43" i="1"/>
  <c r="K38" i="1"/>
  <c r="R84" i="1"/>
  <c r="K84" i="1"/>
  <c r="K26" i="1"/>
  <c r="R26" i="1"/>
  <c r="K74" i="1"/>
  <c r="S74" i="1"/>
  <c r="R178" i="1"/>
  <c r="L178" i="1"/>
  <c r="R171" i="1"/>
  <c r="L171" i="1"/>
  <c r="S69" i="1"/>
  <c r="K69" i="1"/>
  <c r="S28" i="1"/>
  <c r="K28" i="1"/>
  <c r="S188" i="1"/>
  <c r="R157" i="1"/>
  <c r="K157" i="1"/>
  <c r="R91" i="1"/>
  <c r="K91" i="1"/>
  <c r="K146" i="1"/>
  <c r="R146" i="1"/>
  <c r="K83" i="1"/>
  <c r="R83" i="1"/>
  <c r="S183" i="1"/>
  <c r="K183" i="1"/>
  <c r="R170" i="1"/>
  <c r="L170" i="1"/>
  <c r="R59" i="1"/>
  <c r="K59" i="1"/>
  <c r="K63" i="1"/>
  <c r="S63" i="1"/>
  <c r="K46" i="1"/>
  <c r="S46" i="1"/>
  <c r="S88" i="1"/>
  <c r="K88" i="1"/>
  <c r="K21" i="1"/>
  <c r="S21" i="1"/>
  <c r="K97" i="1"/>
  <c r="R97" i="1"/>
  <c r="K159" i="1"/>
  <c r="R159" i="1"/>
  <c r="R89" i="1"/>
  <c r="K89" i="1"/>
  <c r="S72" i="1"/>
  <c r="K72" i="1"/>
  <c r="S57" i="1"/>
  <c r="L57" i="1"/>
  <c r="L177" i="1"/>
  <c r="R177" i="1"/>
  <c r="R156" i="1"/>
  <c r="K156" i="1"/>
  <c r="K136" i="1"/>
  <c r="R136" i="1"/>
  <c r="K129" i="1"/>
  <c r="R129" i="1"/>
  <c r="S37" i="1"/>
  <c r="K37" i="1"/>
  <c r="S23" i="1"/>
  <c r="K23" i="1"/>
  <c r="S187" i="1"/>
  <c r="K187" i="1"/>
  <c r="F36" i="1"/>
  <c r="G36" i="1" s="1"/>
  <c r="E34" i="2"/>
  <c r="E114" i="2"/>
  <c r="K145" i="1"/>
  <c r="E83" i="2"/>
  <c r="F79" i="1"/>
  <c r="G79" i="1" s="1"/>
  <c r="F24" i="1"/>
  <c r="G24" i="1" s="1"/>
  <c r="K127" i="1"/>
  <c r="K155" i="1"/>
  <c r="K31" i="1"/>
  <c r="F93" i="1"/>
  <c r="G93" i="1" s="1"/>
  <c r="R94" i="1"/>
  <c r="F184" i="1"/>
  <c r="G184" i="1" s="1"/>
  <c r="K169" i="1"/>
  <c r="S167" i="1"/>
  <c r="F161" i="1"/>
  <c r="G161" i="1" s="1"/>
  <c r="F81" i="1"/>
  <c r="G81" i="1" s="1"/>
  <c r="R162" i="1"/>
  <c r="R140" i="1"/>
  <c r="R130" i="1"/>
  <c r="K163" i="1"/>
  <c r="F104" i="1"/>
  <c r="G104" i="1" s="1"/>
  <c r="R154" i="1"/>
  <c r="K125" i="1"/>
  <c r="E101" i="2"/>
  <c r="K180" i="1"/>
  <c r="K55" i="1"/>
  <c r="E39" i="2"/>
  <c r="S45" i="1"/>
  <c r="K166" i="1"/>
  <c r="M191" i="1"/>
  <c r="R191" i="1"/>
  <c r="M190" i="1"/>
  <c r="R190" i="1"/>
  <c r="S161" i="1" l="1"/>
  <c r="K161" i="1"/>
  <c r="S81" i="1"/>
  <c r="K81" i="1"/>
  <c r="S36" i="1"/>
  <c r="K36" i="1"/>
  <c r="K24" i="1"/>
  <c r="R24" i="1"/>
  <c r="K104" i="1"/>
  <c r="S104" i="1"/>
  <c r="K79" i="1"/>
  <c r="R79" i="1"/>
  <c r="S184" i="1"/>
  <c r="K184" i="1"/>
  <c r="K33" i="1"/>
  <c r="S33" i="1"/>
  <c r="S19" i="1" s="1"/>
  <c r="E19" i="1" s="1"/>
  <c r="K93" i="1"/>
  <c r="R93" i="1"/>
  <c r="R19" i="1"/>
  <c r="E18" i="1" s="1"/>
  <c r="C11" i="1"/>
  <c r="C12" i="1"/>
  <c r="D12" i="1"/>
  <c r="D11" i="1"/>
  <c r="P164" i="1" l="1"/>
  <c r="P115" i="1"/>
  <c r="P43" i="1"/>
  <c r="P146" i="1"/>
  <c r="P144" i="1"/>
  <c r="P104" i="1"/>
  <c r="P31" i="1"/>
  <c r="P93" i="1"/>
  <c r="P188" i="1"/>
  <c r="P172" i="1"/>
  <c r="P29" i="1"/>
  <c r="P112" i="1"/>
  <c r="P178" i="1"/>
  <c r="P37" i="1"/>
  <c r="P124" i="1"/>
  <c r="P49" i="1"/>
  <c r="P48" i="1"/>
  <c r="P47" i="1"/>
  <c r="P143" i="1"/>
  <c r="P78" i="1"/>
  <c r="P58" i="1"/>
  <c r="P163" i="1"/>
  <c r="P55" i="1"/>
  <c r="P166" i="1"/>
  <c r="P27" i="1"/>
  <c r="P83" i="1"/>
  <c r="P119" i="1"/>
  <c r="P154" i="1"/>
  <c r="P63" i="1"/>
  <c r="P35" i="1"/>
  <c r="P130" i="1"/>
  <c r="D15" i="1"/>
  <c r="C19" i="1" s="1"/>
  <c r="P101" i="1"/>
  <c r="P53" i="1"/>
  <c r="P184" i="1"/>
  <c r="P180" i="1"/>
  <c r="P87" i="1"/>
  <c r="P129" i="1"/>
  <c r="P133" i="1"/>
  <c r="P76" i="1"/>
  <c r="P152" i="1"/>
  <c r="P85" i="1"/>
  <c r="P25" i="1"/>
  <c r="P28" i="1"/>
  <c r="P135" i="1"/>
  <c r="P86" i="1"/>
  <c r="P173" i="1"/>
  <c r="P45" i="1"/>
  <c r="P190" i="1"/>
  <c r="P50" i="1"/>
  <c r="P51" i="1"/>
  <c r="P75" i="1"/>
  <c r="P110" i="1"/>
  <c r="P108" i="1"/>
  <c r="P68" i="1"/>
  <c r="P181" i="1"/>
  <c r="P122" i="1"/>
  <c r="P24" i="1"/>
  <c r="P52" i="1"/>
  <c r="P156" i="1"/>
  <c r="P103" i="1"/>
  <c r="P60" i="1"/>
  <c r="P182" i="1"/>
  <c r="P74" i="1"/>
  <c r="P62" i="1"/>
  <c r="P105" i="1"/>
  <c r="P56" i="1"/>
  <c r="P123" i="1"/>
  <c r="P157" i="1"/>
  <c r="P177" i="1"/>
  <c r="P67" i="1"/>
  <c r="P134" i="1"/>
  <c r="P132" i="1"/>
  <c r="P170" i="1"/>
  <c r="P116" i="1"/>
  <c r="P90" i="1"/>
  <c r="P59" i="1"/>
  <c r="P102" i="1"/>
  <c r="P183" i="1"/>
  <c r="P64" i="1"/>
  <c r="P79" i="1"/>
  <c r="P137" i="1"/>
  <c r="P34" i="1"/>
  <c r="P175" i="1"/>
  <c r="P46" i="1"/>
  <c r="P98" i="1"/>
  <c r="P114" i="1"/>
  <c r="P92" i="1"/>
  <c r="P155" i="1"/>
  <c r="P107" i="1"/>
  <c r="P84" i="1"/>
  <c r="P26" i="1"/>
  <c r="P162" i="1"/>
  <c r="P89" i="1"/>
  <c r="P118" i="1"/>
  <c r="P54" i="1"/>
  <c r="P40" i="1"/>
  <c r="P158" i="1"/>
  <c r="P159" i="1"/>
  <c r="P36" i="1"/>
  <c r="P141" i="1"/>
  <c r="P187" i="1"/>
  <c r="P111" i="1"/>
  <c r="P191" i="1"/>
  <c r="P72" i="1"/>
  <c r="P174" i="1"/>
  <c r="P167" i="1"/>
  <c r="P117" i="1"/>
  <c r="P179" i="1"/>
  <c r="P189" i="1"/>
  <c r="P169" i="1"/>
  <c r="P120" i="1"/>
  <c r="P57" i="1"/>
  <c r="P94" i="1"/>
  <c r="P109" i="1"/>
  <c r="P148" i="1"/>
  <c r="P153" i="1"/>
  <c r="P150" i="1"/>
  <c r="P136" i="1"/>
  <c r="P95" i="1"/>
  <c r="P138" i="1"/>
  <c r="P65" i="1"/>
  <c r="P33" i="1"/>
  <c r="P168" i="1"/>
  <c r="P149" i="1"/>
  <c r="P139" i="1"/>
  <c r="P30" i="1"/>
  <c r="P70" i="1"/>
  <c r="P165" i="1"/>
  <c r="P61" i="1"/>
  <c r="P73" i="1"/>
  <c r="P147" i="1"/>
  <c r="P81" i="1"/>
  <c r="P82" i="1"/>
  <c r="P22" i="1"/>
  <c r="P186" i="1"/>
  <c r="P140" i="1"/>
  <c r="P23" i="1"/>
  <c r="P121" i="1"/>
  <c r="P126" i="1"/>
  <c r="P127" i="1"/>
  <c r="P185" i="1"/>
  <c r="P96" i="1"/>
  <c r="P125" i="1"/>
  <c r="P161" i="1"/>
  <c r="P44" i="1"/>
  <c r="P145" i="1"/>
  <c r="P131" i="1"/>
  <c r="P88" i="1"/>
  <c r="P142" i="1"/>
  <c r="P113" i="1"/>
  <c r="P42" i="1"/>
  <c r="P176" i="1"/>
  <c r="P99" i="1"/>
  <c r="P128" i="1"/>
  <c r="P69" i="1"/>
  <c r="P100" i="1"/>
  <c r="P106" i="1"/>
  <c r="P41" i="1"/>
  <c r="P71" i="1"/>
  <c r="P32" i="1"/>
  <c r="P97" i="1"/>
  <c r="P151" i="1"/>
  <c r="P80" i="1"/>
  <c r="P77" i="1"/>
  <c r="P21" i="1"/>
  <c r="P38" i="1"/>
  <c r="P66" i="1"/>
  <c r="P39" i="1"/>
  <c r="P171" i="1"/>
  <c r="P160" i="1"/>
  <c r="P91" i="1"/>
  <c r="D16" i="1"/>
  <c r="D19" i="1" s="1"/>
  <c r="C16" i="1"/>
  <c r="D18" i="1" s="1"/>
  <c r="O83" i="1"/>
  <c r="O37" i="1"/>
  <c r="O151" i="1"/>
  <c r="O100" i="1"/>
  <c r="O160" i="1"/>
  <c r="O121" i="1"/>
  <c r="O137" i="1"/>
  <c r="O113" i="1"/>
  <c r="O53" i="1"/>
  <c r="O109" i="1"/>
  <c r="O28" i="1"/>
  <c r="O150" i="1"/>
  <c r="O64" i="1"/>
  <c r="O158" i="1"/>
  <c r="O125" i="1"/>
  <c r="O75" i="1"/>
  <c r="O149" i="1"/>
  <c r="O163" i="1"/>
  <c r="O58" i="1"/>
  <c r="O156" i="1"/>
  <c r="O27" i="1"/>
  <c r="O186" i="1"/>
  <c r="O49" i="1"/>
  <c r="O96" i="1"/>
  <c r="O93" i="1"/>
  <c r="O132" i="1"/>
  <c r="O136" i="1"/>
  <c r="O120" i="1"/>
  <c r="O84" i="1"/>
  <c r="O106" i="1"/>
  <c r="O117" i="1"/>
  <c r="O127" i="1"/>
  <c r="O167" i="1"/>
  <c r="O98" i="1"/>
  <c r="O133" i="1"/>
  <c r="O182" i="1"/>
  <c r="O101" i="1"/>
  <c r="O45" i="1"/>
  <c r="O21" i="1"/>
  <c r="O85" i="1"/>
  <c r="O179" i="1"/>
  <c r="O159" i="1"/>
  <c r="O141" i="1"/>
  <c r="O118" i="1"/>
  <c r="O54" i="1"/>
  <c r="O114" i="1"/>
  <c r="O73" i="1"/>
  <c r="O143" i="1"/>
  <c r="O67" i="1"/>
  <c r="O82" i="1"/>
  <c r="O89" i="1"/>
  <c r="O31" i="1"/>
  <c r="O80" i="1"/>
  <c r="O46" i="1"/>
  <c r="O43" i="1"/>
  <c r="O52" i="1"/>
  <c r="O103" i="1"/>
  <c r="O94" i="1"/>
  <c r="O146" i="1"/>
  <c r="O178" i="1"/>
  <c r="O95" i="1"/>
  <c r="O105" i="1"/>
  <c r="O42" i="1"/>
  <c r="O189" i="1"/>
  <c r="O102" i="1"/>
  <c r="O63" i="1"/>
  <c r="O60" i="1"/>
  <c r="O44" i="1"/>
  <c r="O104" i="1"/>
  <c r="O148" i="1"/>
  <c r="O108" i="1"/>
  <c r="O171" i="1"/>
  <c r="O77" i="1"/>
  <c r="O190" i="1"/>
  <c r="O33" i="1"/>
  <c r="O110" i="1"/>
  <c r="O152" i="1"/>
  <c r="O88" i="1"/>
  <c r="O119" i="1"/>
  <c r="O69" i="1"/>
  <c r="O154" i="1"/>
  <c r="O175" i="1"/>
  <c r="O123" i="1"/>
  <c r="O155" i="1"/>
  <c r="O147" i="1"/>
  <c r="O32" i="1"/>
  <c r="O135" i="1"/>
  <c r="O56" i="1"/>
  <c r="O62" i="1"/>
  <c r="C15" i="1"/>
  <c r="O61" i="1"/>
  <c r="O139" i="1"/>
  <c r="O112" i="1"/>
  <c r="O144" i="1"/>
  <c r="O126" i="1"/>
  <c r="O138" i="1"/>
  <c r="O191" i="1"/>
  <c r="O131" i="1"/>
  <c r="O170" i="1"/>
  <c r="O188" i="1"/>
  <c r="O65" i="1"/>
  <c r="O168" i="1"/>
  <c r="O164" i="1"/>
  <c r="O134" i="1"/>
  <c r="O116" i="1"/>
  <c r="O78" i="1"/>
  <c r="O174" i="1"/>
  <c r="O142" i="1"/>
  <c r="O140" i="1"/>
  <c r="O35" i="1"/>
  <c r="O90" i="1"/>
  <c r="O173" i="1"/>
  <c r="O41" i="1"/>
  <c r="O111" i="1"/>
  <c r="O55" i="1"/>
  <c r="O92" i="1"/>
  <c r="O176" i="1"/>
  <c r="O153" i="1"/>
  <c r="O76" i="1"/>
  <c r="O187" i="1"/>
  <c r="O47" i="1"/>
  <c r="O50" i="1"/>
  <c r="O86" i="1"/>
  <c r="O172" i="1"/>
  <c r="O25" i="1"/>
  <c r="O71" i="1"/>
  <c r="O26" i="1"/>
  <c r="O51" i="1"/>
  <c r="O91" i="1"/>
  <c r="O165" i="1"/>
  <c r="O36" i="1"/>
  <c r="O183" i="1"/>
  <c r="O39" i="1"/>
  <c r="O30" i="1"/>
  <c r="O59" i="1"/>
  <c r="O169" i="1"/>
  <c r="O79" i="1"/>
  <c r="O128" i="1"/>
  <c r="O130" i="1"/>
  <c r="O24" i="1"/>
  <c r="O145" i="1"/>
  <c r="O48" i="1"/>
  <c r="O177" i="1"/>
  <c r="O129" i="1"/>
  <c r="O66" i="1"/>
  <c r="O97" i="1"/>
  <c r="O166" i="1"/>
  <c r="O122" i="1"/>
  <c r="O34" i="1"/>
  <c r="O57" i="1"/>
  <c r="O74" i="1"/>
  <c r="O107" i="1"/>
  <c r="O161" i="1"/>
  <c r="O70" i="1"/>
  <c r="O38" i="1"/>
  <c r="O22" i="1"/>
  <c r="O72" i="1"/>
  <c r="O87" i="1"/>
  <c r="O23" i="1"/>
  <c r="O29" i="1"/>
  <c r="O99" i="1"/>
  <c r="O157" i="1"/>
  <c r="O184" i="1"/>
  <c r="O162" i="1"/>
  <c r="O185" i="1"/>
  <c r="O180" i="1"/>
  <c r="O81" i="1"/>
  <c r="O115" i="1"/>
  <c r="O181" i="1"/>
  <c r="O40" i="1"/>
  <c r="O68" i="1"/>
  <c r="O124" i="1"/>
  <c r="F14" i="1" l="1"/>
  <c r="F15" i="1" s="1"/>
  <c r="C18" i="1"/>
</calcChain>
</file>

<file path=xl/sharedStrings.xml><?xml version="1.0" encoding="utf-8"?>
<sst xmlns="http://schemas.openxmlformats.org/spreadsheetml/2006/main" count="1335" uniqueCount="496">
  <si>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</si>
  <si>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</si>
  <si>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</si>
  <si>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</si>
  <si>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</si>
  <si>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</si>
  <si>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</si>
  <si>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</si>
  <si>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</si>
  <si>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</si>
  <si>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</si>
  <si>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</si>
  <si>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</si>
  <si>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</si>
  <si>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</si>
  <si>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</si>
  <si>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</si>
  <si>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</si>
  <si>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</si>
  <si>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Sum diff² =</t>
  </si>
  <si>
    <t>System Type:</t>
  </si>
  <si>
    <t>Misc</t>
  </si>
  <si>
    <t>II</t>
  </si>
  <si>
    <t>I</t>
  </si>
  <si>
    <t>IBVS 5476</t>
  </si>
  <si>
    <t>IBVS</t>
  </si>
  <si>
    <t>Diethelm R</t>
  </si>
  <si>
    <t>BBSAG Bull.26</t>
  </si>
  <si>
    <t>B</t>
  </si>
  <si>
    <t>v</t>
  </si>
  <si>
    <t>D. Ruokonen</t>
  </si>
  <si>
    <t>AAVSO 4</t>
  </si>
  <si>
    <t>A</t>
  </si>
  <si>
    <t>G. Samolyk</t>
  </si>
  <si>
    <t>phe</t>
  </si>
  <si>
    <t>NDIA 12,40</t>
  </si>
  <si>
    <t>BULL. ASTR. SOC.</t>
  </si>
  <si>
    <t>K</t>
  </si>
  <si>
    <t>:</t>
  </si>
  <si>
    <t>Peter H</t>
  </si>
  <si>
    <t>BBSAG Bull.91</t>
  </si>
  <si>
    <t>BBSAG Bull.93</t>
  </si>
  <si>
    <t>BBSAG Bull.94</t>
  </si>
  <si>
    <t>BBSAG Bull.96</t>
  </si>
  <si>
    <t>BBSAG Bull.98</t>
  </si>
  <si>
    <t>BBSAG Bull.99</t>
  </si>
  <si>
    <t>BBSAG Bull.100</t>
  </si>
  <si>
    <t>BBSAG Bull.101</t>
  </si>
  <si>
    <t>BBSAG Bull.102</t>
  </si>
  <si>
    <t>BBSAG Bull.105</t>
  </si>
  <si>
    <t>BBSAG Bull.107</t>
  </si>
  <si>
    <t>BBSAG Bull.108</t>
  </si>
  <si>
    <t>BBSAG Bull.110</t>
  </si>
  <si>
    <t>BAV-M 93</t>
  </si>
  <si>
    <t>BBSAG Bull.111</t>
  </si>
  <si>
    <t>BBSAG Bull.113</t>
  </si>
  <si>
    <t>BBSAG Bull.115</t>
  </si>
  <si>
    <t>BBSAG Bull.116</t>
  </si>
  <si>
    <t>BBSAG Bull.117</t>
  </si>
  <si>
    <t>AAVSO</t>
  </si>
  <si>
    <t>BBSAG</t>
  </si>
  <si>
    <t>IBVS 5017</t>
  </si>
  <si>
    <t>IBVS 4711</t>
  </si>
  <si>
    <t>IBVS 4597</t>
  </si>
  <si>
    <t>IBVS 4382</t>
  </si>
  <si>
    <t>IBVS 4194</t>
  </si>
  <si>
    <t>IBVS 2464</t>
  </si>
  <si>
    <t>Primary</t>
  </si>
  <si>
    <t>Secondary</t>
  </si>
  <si>
    <t>Prim Fit</t>
  </si>
  <si>
    <t>Sec. Fit</t>
  </si>
  <si>
    <t>EA/DM</t>
  </si>
  <si>
    <t>IBVS 5643</t>
  </si>
  <si>
    <t>Prim. Ephemeris =</t>
  </si>
  <si>
    <t>Sec. Ephemeris =</t>
  </si>
  <si>
    <t># of data points:</t>
  </si>
  <si>
    <t>IBVS 5731</t>
  </si>
  <si>
    <t>IBVS 5741</t>
  </si>
  <si>
    <t>IBVS 5296</t>
  </si>
  <si>
    <t>Start of Lin fit (row)</t>
  </si>
  <si>
    <t>OEJV 0074</t>
  </si>
  <si>
    <t>OEJV 0094</t>
  </si>
  <si>
    <t>IBVS 5920</t>
  </si>
  <si>
    <t>OEJV 0137</t>
  </si>
  <si>
    <t>IBVS 2053</t>
  </si>
  <si>
    <t>pg</t>
  </si>
  <si>
    <t>PE</t>
  </si>
  <si>
    <t>IBVS 6011</t>
  </si>
  <si>
    <t>OEJV</t>
  </si>
  <si>
    <t>IBVS 6042</t>
  </si>
  <si>
    <t>IBVS 6048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</si>
  <si>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</si>
  <si>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</si>
  <si>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</si>
  <si>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</si>
  <si>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</si>
  <si>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</si>
  <si>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</si>
  <si>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</si>
  <si>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IBVS 6093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</si>
  <si>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</si>
  <si>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</si>
  <si>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</si>
  <si>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</si>
  <si>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</si>
  <si>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</si>
  <si>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</si>
  <si>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</si>
  <si>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</si>
  <si>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F </t>
  </si>
  <si>
    <t>2427639.526 </t>
  </si>
  <si>
    <t> 21.07.1934 00:37 </t>
  </si>
  <si>
    <t> 0.250 </t>
  </si>
  <si>
    <t>P </t>
  </si>
  <si>
    <t> P.Kroll </t>
  </si>
  <si>
    <t> MVS 9.188 </t>
  </si>
  <si>
    <t>2427683.469 </t>
  </si>
  <si>
    <t> 02.09.1934 23:15 </t>
  </si>
  <si>
    <t> 0.084 </t>
  </si>
  <si>
    <t>2428021.558 </t>
  </si>
  <si>
    <t> 07.08.1935 01:23 </t>
  </si>
  <si>
    <t> 0.003 </t>
  </si>
  <si>
    <t>2428054.563 </t>
  </si>
  <si>
    <t> 09.09.1935 01:30 </t>
  </si>
  <si>
    <t> 0.031 </t>
  </si>
  <si>
    <t> MVS 9.187 </t>
  </si>
  <si>
    <t>2428396.474 </t>
  </si>
  <si>
    <t> 15.08.1936 23:22 </t>
  </si>
  <si>
    <t> -0.009 </t>
  </si>
  <si>
    <t>2428429.405 </t>
  </si>
  <si>
    <t> 17.09.1936 21:43 </t>
  </si>
  <si>
    <t> -0.055 </t>
  </si>
  <si>
    <t>2428804.423 </t>
  </si>
  <si>
    <t> 27.09.1937 22:09 </t>
  </si>
  <si>
    <t> 0.036 </t>
  </si>
  <si>
    <t>2429168.455 </t>
  </si>
  <si>
    <t> 26.09.1938 22:55 </t>
  </si>
  <si>
    <t> 0.062 </t>
  </si>
  <si>
    <t>2429576.300 </t>
  </si>
  <si>
    <t> 08.11.1939 19:12 </t>
  </si>
  <si>
    <t>2430315.300 </t>
  </si>
  <si>
    <t> 16.11.1941 19:12 </t>
  </si>
  <si>
    <t> 0.070 </t>
  </si>
  <si>
    <t>2431002.432 </t>
  </si>
  <si>
    <t> 04.10.1943 22:22 </t>
  </si>
  <si>
    <t> -0.060 </t>
  </si>
  <si>
    <t>2431671.502 </t>
  </si>
  <si>
    <t> 04.08.1945 00:02 </t>
  </si>
  <si>
    <t> 0.021 </t>
  </si>
  <si>
    <t>2432469.462 </t>
  </si>
  <si>
    <t> 10.10.1947 23:05 </t>
  </si>
  <si>
    <t> 0.236 </t>
  </si>
  <si>
    <t>2435814.322 </t>
  </si>
  <si>
    <t> 06.12.1956 19:43 </t>
  </si>
  <si>
    <t> 0.153 </t>
  </si>
  <si>
    <t>2436130.342 </t>
  </si>
  <si>
    <t> 18.10.1957 20:12 </t>
  </si>
  <si>
    <t> 0.058 </t>
  </si>
  <si>
    <t>2437468.504 </t>
  </si>
  <si>
    <t> 18.06.1961 00:05 </t>
  </si>
  <si>
    <t> 0.243 </t>
  </si>
  <si>
    <t>2437615.382 </t>
  </si>
  <si>
    <t> 11.11.1961 21:10 </t>
  </si>
  <si>
    <t> 0.091 </t>
  </si>
  <si>
    <t>2437883.501 </t>
  </si>
  <si>
    <t> 07.08.1962 00:01 </t>
  </si>
  <si>
    <t> -0.016 </t>
  </si>
  <si>
    <t>2437964.345 </t>
  </si>
  <si>
    <t> 26.10.1962 20:16 </t>
  </si>
  <si>
    <t> -0.039 </t>
  </si>
  <si>
    <t>2438225.504 </t>
  </si>
  <si>
    <t> 15.07.1963 00:05 </t>
  </si>
  <si>
    <t>2439056.372 </t>
  </si>
  <si>
    <t> 22.10.1965 20:55 </t>
  </si>
  <si>
    <t> 0.182 </t>
  </si>
  <si>
    <t>2439802.372 </t>
  </si>
  <si>
    <t> 07.11.1967 20:55 </t>
  </si>
  <si>
    <t> 0.108 </t>
  </si>
  <si>
    <t>2439905.252 </t>
  </si>
  <si>
    <t> 18.02.1968 18:02 </t>
  </si>
  <si>
    <t> 0.067 </t>
  </si>
  <si>
    <t>2440037.501 </t>
  </si>
  <si>
    <t> 30.06.1968 00:01 </t>
  </si>
  <si>
    <t> -0.012 </t>
  </si>
  <si>
    <t>2441335.255 </t>
  </si>
  <si>
    <t> 18.01.1972 18:07 </t>
  </si>
  <si>
    <t> 0.093 </t>
  </si>
  <si>
    <t>2441930.460 </t>
  </si>
  <si>
    <t> 04.09.1973 23:02 </t>
  </si>
  <si>
    <t> -0.175 </t>
  </si>
  <si>
    <t>2442632.511 </t>
  </si>
  <si>
    <t> 08.08.1975 00:15 </t>
  </si>
  <si>
    <t> -0.089 </t>
  </si>
  <si>
    <t>2442658.461 </t>
  </si>
  <si>
    <t> 02.09.1975 23:03 </t>
  </si>
  <si>
    <t> 0.025 </t>
  </si>
  <si>
    <t>2444143.414 </t>
  </si>
  <si>
    <t> 26.09.1979 21:56 </t>
  </si>
  <si>
    <t> -0.029 </t>
  </si>
  <si>
    <t>2444143.491 </t>
  </si>
  <si>
    <t> 26.09.1979 23:47 </t>
  </si>
  <si>
    <t> 0.048 </t>
  </si>
  <si>
    <t> P.Frank </t>
  </si>
  <si>
    <t>BAVM 33 </t>
  </si>
  <si>
    <t>2444257.279 </t>
  </si>
  <si>
    <t> 18.01.1980 18:41 </t>
  </si>
  <si>
    <t> -0.007 </t>
  </si>
  <si>
    <t>2444518.457 </t>
  </si>
  <si>
    <t> 05.10.1980 22:58 </t>
  </si>
  <si>
    <t> 0.086 </t>
  </si>
  <si>
    <t>2444577.333 </t>
  </si>
  <si>
    <t> 03.12.1980 19:59 </t>
  </si>
  <si>
    <t> 0.150 </t>
  </si>
  <si>
    <t>2444632.224 </t>
  </si>
  <si>
    <t> 27.01.1981 17:22 </t>
  </si>
  <si>
    <t> 0.010 </t>
  </si>
  <si>
    <t>2444849.2483 </t>
  </si>
  <si>
    <t> 01.09.1981 17:57 </t>
  </si>
  <si>
    <t> 0.0592 </t>
  </si>
  <si>
    <t>E </t>
  </si>
  <si>
    <t>?</t>
  </si>
  <si>
    <t> P.G.Niarchos </t>
  </si>
  <si>
    <t>IBVS 2464 </t>
  </si>
  <si>
    <t>2444867.4795 </t>
  </si>
  <si>
    <t> 19.09.1981 23:30 </t>
  </si>
  <si>
    <t> 0.0167 </t>
  </si>
  <si>
    <t> M.Fernandes </t>
  </si>
  <si>
    <t>2444878.6625 </t>
  </si>
  <si>
    <t> 01.10.1981 03:54 </t>
  </si>
  <si>
    <t> 0.0673 </t>
  </si>
  <si>
    <t>2444908.0849 </t>
  </si>
  <si>
    <t> 30.10.1981 14:02 </t>
  </si>
  <si>
    <t> 0.0836 </t>
  </si>
  <si>
    <t>2444911.5875 </t>
  </si>
  <si>
    <t> 03.11.1981 02:06 </t>
  </si>
  <si>
    <t> 0.0155 </t>
  </si>
  <si>
    <t>2444915.4233 </t>
  </si>
  <si>
    <t> 06.11.1981 22:09 </t>
  </si>
  <si>
    <t> 0.0705 </t>
  </si>
  <si>
    <t>2445161.540 </t>
  </si>
  <si>
    <t> 11.07.1982 00:57 </t>
  </si>
  <si>
    <t> 0.016 </t>
  </si>
  <si>
    <t>BAVM 36 </t>
  </si>
  <si>
    <t>2445183.587 </t>
  </si>
  <si>
    <t> 02.08.1982 02:05 </t>
  </si>
  <si>
    <t> 0.009 </t>
  </si>
  <si>
    <t>2445231.5414 </t>
  </si>
  <si>
    <t> 19.09.1982 00:59 </t>
  </si>
  <si>
    <t> 0.0731 </t>
  </si>
  <si>
    <t>2445231.554 </t>
  </si>
  <si>
    <t> 19.09.1982 01:17 </t>
  </si>
  <si>
    <t>BAVM 38 </t>
  </si>
  <si>
    <t>2445242.414 </t>
  </si>
  <si>
    <t> 29.09.1982 21:56 </t>
  </si>
  <si>
    <t> 0.024 </t>
  </si>
  <si>
    <t>2445323.275 </t>
  </si>
  <si>
    <t> 19.12.1982 18:36 </t>
  </si>
  <si>
    <t> 0.018 </t>
  </si>
  <si>
    <t>2445323.2819 </t>
  </si>
  <si>
    <t> 19.12.1982 18:45 </t>
  </si>
  <si>
    <t> 0.0247 </t>
  </si>
  <si>
    <t>2445558.533 </t>
  </si>
  <si>
    <t> 12.08.1983 00:47 </t>
  </si>
  <si>
    <t> 0.027 </t>
  </si>
  <si>
    <t>V </t>
  </si>
  <si>
    <t> R.Diethelm </t>
  </si>
  <si>
    <t> BBS 68 </t>
  </si>
  <si>
    <t>2445584.4090 </t>
  </si>
  <si>
    <t> 06.09.1983 21:48 </t>
  </si>
  <si>
    <t> 0.0677 </t>
  </si>
  <si>
    <t>2445606.4680 </t>
  </si>
  <si>
    <t> 28.09.1983 23:13 </t>
  </si>
  <si>
    <t> 0.0721 </t>
  </si>
  <si>
    <t>2445617.3469 </t>
  </si>
  <si>
    <t> 09.10.1983 20:19 </t>
  </si>
  <si>
    <t> 0.0288 </t>
  </si>
  <si>
    <t>2445933.455 </t>
  </si>
  <si>
    <t> 20.08.1984 22:55 </t>
  </si>
  <si>
    <t> R.Boninsegna </t>
  </si>
  <si>
    <t> BBS 74 </t>
  </si>
  <si>
    <t>2445933.463 </t>
  </si>
  <si>
    <t> 20.08.1984 23:06 </t>
  </si>
  <si>
    <t> 0.029 </t>
  </si>
  <si>
    <t> P.Rousselot </t>
  </si>
  <si>
    <t>2445933.478 </t>
  </si>
  <si>
    <t> 20.08.1984 23:28 </t>
  </si>
  <si>
    <t> 0.044 </t>
  </si>
  <si>
    <t> P.Louis </t>
  </si>
  <si>
    <t>2446352.505 </t>
  </si>
  <si>
    <t> 14.10.1985 00:07 </t>
  </si>
  <si>
    <t> 0.035 </t>
  </si>
  <si>
    <t> BBS 79 </t>
  </si>
  <si>
    <t>2446646.5587 </t>
  </si>
  <si>
    <t> 04.08.1986 01:24 </t>
  </si>
  <si>
    <t> 0.0276 </t>
  </si>
  <si>
    <t>BAVM 46 </t>
  </si>
  <si>
    <t>2446672.4372 </t>
  </si>
  <si>
    <t> 29.08.1986 22:29 </t>
  </si>
  <si>
    <t> 0.0706 </t>
  </si>
  <si>
    <t>2447477.2869 </t>
  </si>
  <si>
    <t> 11.11.1988 18:53 </t>
  </si>
  <si>
    <t> 0.0338 </t>
  </si>
  <si>
    <t>B;V</t>
  </si>
  <si>
    <t> F.Agerer </t>
  </si>
  <si>
    <t>BAVM 52 </t>
  </si>
  <si>
    <t>2447760.451 </t>
  </si>
  <si>
    <t> 21.08.1989 22:49 </t>
  </si>
  <si>
    <t> 0.059 </t>
  </si>
  <si>
    <t>BAVM 56 </t>
  </si>
  <si>
    <t>2448087.4664 </t>
  </si>
  <si>
    <t> 14.07.1990 23:11 </t>
  </si>
  <si>
    <t> 0.0369 </t>
  </si>
  <si>
    <t>BAVM 59 </t>
  </si>
  <si>
    <t>2448087.4671 </t>
  </si>
  <si>
    <t> 14.07.1990 23:12 </t>
  </si>
  <si>
    <t> 0.0376 </t>
  </si>
  <si>
    <t>2448179.4897 </t>
  </si>
  <si>
    <t> 14.10.1990 23:45 </t>
  </si>
  <si>
    <t> 0.0611 </t>
  </si>
  <si>
    <t>2448179.4905 </t>
  </si>
  <si>
    <t> 14.10.1990 23:46 </t>
  </si>
  <si>
    <t> 0.0619 </t>
  </si>
  <si>
    <t>2448179.502 </t>
  </si>
  <si>
    <t> 15.10.1990 00:02 </t>
  </si>
  <si>
    <t> 0.073 </t>
  </si>
  <si>
    <t>2448881.4300 </t>
  </si>
  <si>
    <t> 15.09.1992 22:19 </t>
  </si>
  <si>
    <t> 0.0362 </t>
  </si>
  <si>
    <t>o</t>
  </si>
  <si>
    <t>BAVM 62 </t>
  </si>
  <si>
    <t>2449223.4042 </t>
  </si>
  <si>
    <t> 23.08.1993 21:42 </t>
  </si>
  <si>
    <t> 0.0595 </t>
  </si>
  <si>
    <t> C.Ibanoglu et al. </t>
  </si>
  <si>
    <t>IBVS 4194 </t>
  </si>
  <si>
    <t>2449278.4195 </t>
  </si>
  <si>
    <t> 17.10.1993 22:04 </t>
  </si>
  <si>
    <t> 0.0435 </t>
  </si>
  <si>
    <t>2449594.5363 </t>
  </si>
  <si>
    <t> 30.08.1994 00:52 </t>
  </si>
  <si>
    <t> 0.0448 </t>
  </si>
  <si>
    <t>2449947.4106 </t>
  </si>
  <si>
    <t> 17.08.1995 21:51 </t>
  </si>
  <si>
    <t> 0.0461 </t>
  </si>
  <si>
    <t> Sandberg Lacy et a </t>
  </si>
  <si>
    <t>IBVS 4597 </t>
  </si>
  <si>
    <t>2449995.3088 </t>
  </si>
  <si>
    <t> 04.10.1995 19:24 </t>
  </si>
  <si>
    <t> 0.0543 </t>
  </si>
  <si>
    <t>BAVM 117 </t>
  </si>
  <si>
    <t>2450013.5782 </t>
  </si>
  <si>
    <t> 23.10.1995 01:52 </t>
  </si>
  <si>
    <t> 0.0500 </t>
  </si>
  <si>
    <t>BAVM 90 </t>
  </si>
  <si>
    <t>2450638.440 </t>
  </si>
  <si>
    <t> 08.07.1997 22:33 </t>
  </si>
  <si>
    <t> 0.032 </t>
  </si>
  <si>
    <t> BBS 115 </t>
  </si>
  <si>
    <t>2450638.4551 </t>
  </si>
  <si>
    <t> 08.07.1997 22:55 </t>
  </si>
  <si>
    <t> 0.0475 </t>
  </si>
  <si>
    <t>BAVM </t>
  </si>
  <si>
    <t>2450660.5116 </t>
  </si>
  <si>
    <t> 31.07.1997 00:16 </t>
  </si>
  <si>
    <t> 0.0494 </t>
  </si>
  <si>
    <t>BAVM 133 </t>
  </si>
  <si>
    <t>2450686.3545 </t>
  </si>
  <si>
    <t> 25.08.1997 20:30 </t>
  </si>
  <si>
    <t> 0.0569 </t>
  </si>
  <si>
    <t>2451035.4381 </t>
  </si>
  <si>
    <t> 09.08.1998 22:30 </t>
  </si>
  <si>
    <t> 0.0483 </t>
  </si>
  <si>
    <t>2451432.405 </t>
  </si>
  <si>
    <t> 10.09.1999 21:43 </t>
  </si>
  <si>
    <t> 0.033 </t>
  </si>
  <si>
    <t> R.Meyer </t>
  </si>
  <si>
    <t>BAVM 131 </t>
  </si>
  <si>
    <t>2451513.2919 </t>
  </si>
  <si>
    <t> 30.11.1999 19:00 </t>
  </si>
  <si>
    <t> 0.0532 </t>
  </si>
  <si>
    <t> BBS 121 </t>
  </si>
  <si>
    <t>2451535.335 </t>
  </si>
  <si>
    <t> 22.12.1999 20:02 </t>
  </si>
  <si>
    <t> 0.042 </t>
  </si>
  <si>
    <t>2451796.404 </t>
  </si>
  <si>
    <t> 08.09.2000 21:41 </t>
  </si>
  <si>
    <t>BAVM 143 </t>
  </si>
  <si>
    <t>2451796.4294 </t>
  </si>
  <si>
    <t> 08.09.2000 22:18 </t>
  </si>
  <si>
    <t> 0.0520 </t>
  </si>
  <si>
    <t>BAVM 152 </t>
  </si>
  <si>
    <t>2451807.3494 </t>
  </si>
  <si>
    <t> 19.09.2000 20:23 </t>
  </si>
  <si>
    <t> 0.0498 </t>
  </si>
  <si>
    <t>2451899.320 </t>
  </si>
  <si>
    <t> 20.12.2000 19:40 </t>
  </si>
  <si>
    <t>2452123.4761 </t>
  </si>
  <si>
    <t> 01.08.2001 23:25 </t>
  </si>
  <si>
    <t>-I</t>
  </si>
  <si>
    <t>2452193.4199 </t>
  </si>
  <si>
    <t> 10.10.2001 22:04 </t>
  </si>
  <si>
    <t>1079.5</t>
  </si>
  <si>
    <t> 0.0603 </t>
  </si>
  <si>
    <t>2452939.4932 </t>
  </si>
  <si>
    <t> 26.10.2003 23:50 </t>
  </si>
  <si>
    <t>1181</t>
  </si>
  <si>
    <t>BAVM 172 </t>
  </si>
  <si>
    <t>2453656.36459 </t>
  </si>
  <si>
    <t> 12.10.2005 20:45 </t>
  </si>
  <si>
    <t>1278.5</t>
  </si>
  <si>
    <t> 0.05209 </t>
  </si>
  <si>
    <t>C </t>
  </si>
  <si>
    <t>R</t>
  </si>
  <si>
    <t> L.Brát </t>
  </si>
  <si>
    <t>OEJV 0074 </t>
  </si>
  <si>
    <t>2453656.3650 </t>
  </si>
  <si>
    <t> 0.0525 </t>
  </si>
  <si>
    <t> M.Zejda et al. </t>
  </si>
  <si>
    <t>IBVS 5741 </t>
  </si>
  <si>
    <t>2453656.3711 </t>
  </si>
  <si>
    <t> 12.10.2005 20:54 </t>
  </si>
  <si>
    <t> 0.0586 </t>
  </si>
  <si>
    <t>BAVM 178 </t>
  </si>
  <si>
    <t>2454674.4593 </t>
  </si>
  <si>
    <t> 26.07.2008 23:01 </t>
  </si>
  <si>
    <t>1417</t>
  </si>
  <si>
    <t> 0.0661 </t>
  </si>
  <si>
    <t> L.Šmelcer </t>
  </si>
  <si>
    <t>OEJV 0094 </t>
  </si>
  <si>
    <t>2454674.4594 </t>
  </si>
  <si>
    <t> 0.0662 </t>
  </si>
  <si>
    <t>2454674.4599 </t>
  </si>
  <si>
    <t> 26.07.2008 23:02 </t>
  </si>
  <si>
    <t> 0.0667 </t>
  </si>
  <si>
    <t>2455071.4412 </t>
  </si>
  <si>
    <t> 27.08.2009 22:35 </t>
  </si>
  <si>
    <t>1471</t>
  </si>
  <si>
    <t> 0.0658 </t>
  </si>
  <si>
    <t>BAVM 212 </t>
  </si>
  <si>
    <t>2455071.4434 </t>
  </si>
  <si>
    <t> 27.08.2009 22:38 </t>
  </si>
  <si>
    <t> 0.0680 </t>
  </si>
  <si>
    <t> H.Ku?áková </t>
  </si>
  <si>
    <t>OEJV 0137 </t>
  </si>
  <si>
    <t>2455082.5585 </t>
  </si>
  <si>
    <t> 08.09.2009 01:24 </t>
  </si>
  <si>
    <t> 0.0507 </t>
  </si>
  <si>
    <t>2455137.5933 </t>
  </si>
  <si>
    <t> 02.11.2009 02:14 </t>
  </si>
  <si>
    <t> 0.0542 </t>
  </si>
  <si>
    <t>IBVS 5920 </t>
  </si>
  <si>
    <t>2455446.3715 </t>
  </si>
  <si>
    <t> 06.09.2010 20:54 </t>
  </si>
  <si>
    <t> 0.0685 </t>
  </si>
  <si>
    <t>2455446.3724 </t>
  </si>
  <si>
    <t> 06.09.2010 20:56 </t>
  </si>
  <si>
    <t> 0.0694 </t>
  </si>
  <si>
    <t>2455446.3726 </t>
  </si>
  <si>
    <t> 0.0696 </t>
  </si>
  <si>
    <t>2455740.4345 </t>
  </si>
  <si>
    <t> 27.06.2011 22:25 </t>
  </si>
  <si>
    <t>BAVM 225 </t>
  </si>
  <si>
    <t>2455832.4147 </t>
  </si>
  <si>
    <t> 27.09.2011 21:57 </t>
  </si>
  <si>
    <t> 0.0517 </t>
  </si>
  <si>
    <t> L.Pagel </t>
  </si>
  <si>
    <t>2455850.6923 </t>
  </si>
  <si>
    <t> 16.10.2011 04:36 </t>
  </si>
  <si>
    <t> 0.0556 </t>
  </si>
  <si>
    <t>IBVS 6011 </t>
  </si>
  <si>
    <t>2456159.4748 </t>
  </si>
  <si>
    <t> 19.08.2012 23:23 </t>
  </si>
  <si>
    <t> 0.0742 </t>
  </si>
  <si>
    <t>BAVM 228 </t>
  </si>
  <si>
    <t>2456214.6902 </t>
  </si>
  <si>
    <t> 14.10.2012 04:33 </t>
  </si>
  <si>
    <t> 0.0480 </t>
  </si>
  <si>
    <t>IBVS 6042 </t>
  </si>
  <si>
    <t>2456545.5051 </t>
  </si>
  <si>
    <t> 10.09.2013 00:07 </t>
  </si>
  <si>
    <t> 0.0445 </t>
  </si>
  <si>
    <t>IBVS 6093 </t>
  </si>
  <si>
    <t>2457214.4923 </t>
  </si>
  <si>
    <t> 10.07.2015 23:48 </t>
  </si>
  <si>
    <t> 0.0431 </t>
  </si>
  <si>
    <t>BAVM 241 (=IBVS 6157) </t>
  </si>
  <si>
    <t>2457225.4482 </t>
  </si>
  <si>
    <t> 21.07.2015 22:45 </t>
  </si>
  <si>
    <t> 0.0769 </t>
  </si>
  <si>
    <t>IBVS 6157</t>
  </si>
  <si>
    <t>OEJV 0211</t>
  </si>
  <si>
    <t>V0364 Lac / GSC 03215-00971</t>
  </si>
  <si>
    <t>JBAV, 63</t>
  </si>
  <si>
    <t>JBAV, 60</t>
  </si>
  <si>
    <t>Primary?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</si>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</sst>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2" fillId="0" borderId="0"/>
    <xf numFmtId="0" fontId="12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10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9" fillId="0" borderId="0" xfId="0" applyFont="1">
      <alignment vertical="top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NumberFormat="1" applyFont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4" fillId="0" borderId="0" xfId="0" applyFont="1" applyAlignment="1"/>
    <xf numFmtId="14" fontId="14" fillId="0" borderId="0" xfId="0" applyNumberFormat="1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9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20" fillId="24" borderId="21" xfId="38" applyFill="1" applyBorder="1" applyAlignment="1" applyProtection="1">
      <alignment horizontal="right" vertical="top" wrapText="1"/>
    </xf>
    <xf numFmtId="0" fontId="5" fillId="24" borderId="21" xfId="0" applyNumberFormat="1" applyFont="1" applyFill="1" applyBorder="1" applyAlignment="1">
      <alignment horizontal="center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Lac - O-C Diagr.</a:t>
            </a:r>
          </a:p>
        </c:rich>
      </c:tx>
      <c:layout>
        <c:manualLayout>
          <c:xMode val="edge"/>
          <c:yMode val="edge"/>
          <c:x val="0.3612043645046041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5161561619429"/>
          <c:y val="0.14906854902912253"/>
          <c:w val="0.81438193586526697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C-474D-83BE-D3198CAE14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94">
                    <c:v>5.0000000000000001E-3</c:v>
                  </c:pt>
                  <c:pt idx="95">
                    <c:v>4.0000000000000001E-3</c:v>
                  </c:pt>
                  <c:pt idx="97">
                    <c:v>4.0000000000000001E-3</c:v>
                  </c:pt>
                  <c:pt idx="98">
                    <c:v>4.0000000000000001E-3</c:v>
                  </c:pt>
                  <c:pt idx="99">
                    <c:v>5.0000000000000001E-3</c:v>
                  </c:pt>
                  <c:pt idx="100">
                    <c:v>4.0000000000000001E-3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4.0000000000000001E-3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7.0000000000000001E-3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5.0000000000000001E-4</c:v>
                  </c:pt>
                  <c:pt idx="111">
                    <c:v>5.9999999999999995E-4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4">
                    <c:v>5.0000000000000001E-3</c:v>
                  </c:pt>
                  <c:pt idx="115">
                    <c:v>1E-3</c:v>
                  </c:pt>
                  <c:pt idx="117">
                    <c:v>2E-3</c:v>
                  </c:pt>
                  <c:pt idx="118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5.0000000000000001E-3</c:v>
                  </c:pt>
                  <c:pt idx="126">
                    <c:v>1.5E-3</c:v>
                  </c:pt>
                  <c:pt idx="127">
                    <c:v>4.0000000000000001E-3</c:v>
                  </c:pt>
                  <c:pt idx="128">
                    <c:v>8.9999999999999998E-4</c:v>
                  </c:pt>
                  <c:pt idx="129">
                    <c:v>5.0000000000000001E-3</c:v>
                  </c:pt>
                  <c:pt idx="130">
                    <c:v>7.0000000000000001E-3</c:v>
                  </c:pt>
                  <c:pt idx="131">
                    <c:v>8.0000000000000002E-3</c:v>
                  </c:pt>
                  <c:pt idx="132">
                    <c:v>7.0000000000000001E-3</c:v>
                  </c:pt>
                  <c:pt idx="134">
                    <c:v>4.0000000000000002E-4</c:v>
                  </c:pt>
                  <c:pt idx="135">
                    <c:v>2.9999999999999997E-4</c:v>
                  </c:pt>
                  <c:pt idx="140">
                    <c:v>6.9999999999999999E-4</c:v>
                  </c:pt>
                  <c:pt idx="141">
                    <c:v>5.9999999999999995E-4</c:v>
                  </c:pt>
                  <c:pt idx="143">
                    <c:v>1.2999999999999999E-3</c:v>
                  </c:pt>
                  <c:pt idx="144">
                    <c:v>1.6999999999999999E-3</c:v>
                  </c:pt>
                  <c:pt idx="145">
                    <c:v>4.0000000000000002E-4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2.3E-3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1E-4</c:v>
                  </c:pt>
                  <c:pt idx="154">
                    <c:v>1E-3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60">
                    <c:v>1.6999999999999999E-3</c:v>
                  </c:pt>
                  <c:pt idx="161">
                    <c:v>1E-3</c:v>
                  </c:pt>
                  <c:pt idx="162">
                    <c:v>4.0000000000000002E-4</c:v>
                  </c:pt>
                  <c:pt idx="163">
                    <c:v>2.8E-3</c:v>
                  </c:pt>
                  <c:pt idx="164">
                    <c:v>7.1999999999999998E-3</c:v>
                  </c:pt>
                  <c:pt idx="165">
                    <c:v>4.4999999999999997E-3</c:v>
                  </c:pt>
                  <c:pt idx="166">
                    <c:v>4.0000000000000002E-4</c:v>
                  </c:pt>
                  <c:pt idx="167">
                    <c:v>2.9999999999999997E-4</c:v>
                  </c:pt>
                  <c:pt idx="168">
                    <c:v>1E-3</c:v>
                  </c:pt>
                  <c:pt idx="169">
                    <c:v>8.0000000000000002E-3</c:v>
                  </c:pt>
                  <c:pt idx="170">
                    <c:v>5.9999999999999995E-4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94">
                    <c:v>5.0000000000000001E-3</c:v>
                  </c:pt>
                  <c:pt idx="95">
                    <c:v>4.0000000000000001E-3</c:v>
                  </c:pt>
                  <c:pt idx="97">
                    <c:v>4.0000000000000001E-3</c:v>
                  </c:pt>
                  <c:pt idx="98">
                    <c:v>4.0000000000000001E-3</c:v>
                  </c:pt>
                  <c:pt idx="99">
                    <c:v>5.0000000000000001E-3</c:v>
                  </c:pt>
                  <c:pt idx="100">
                    <c:v>4.0000000000000001E-3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4.0000000000000001E-3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7.0000000000000001E-3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5.0000000000000001E-4</c:v>
                  </c:pt>
                  <c:pt idx="111">
                    <c:v>5.9999999999999995E-4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4">
                    <c:v>5.0000000000000001E-3</c:v>
                  </c:pt>
                  <c:pt idx="115">
                    <c:v>1E-3</c:v>
                  </c:pt>
                  <c:pt idx="117">
                    <c:v>2E-3</c:v>
                  </c:pt>
                  <c:pt idx="118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5.0000000000000001E-3</c:v>
                  </c:pt>
                  <c:pt idx="126">
                    <c:v>1.5E-3</c:v>
                  </c:pt>
                  <c:pt idx="127">
                    <c:v>4.0000000000000001E-3</c:v>
                  </c:pt>
                  <c:pt idx="128">
                    <c:v>8.9999999999999998E-4</c:v>
                  </c:pt>
                  <c:pt idx="129">
                    <c:v>5.0000000000000001E-3</c:v>
                  </c:pt>
                  <c:pt idx="130">
                    <c:v>7.0000000000000001E-3</c:v>
                  </c:pt>
                  <c:pt idx="131">
                    <c:v>8.0000000000000002E-3</c:v>
                  </c:pt>
                  <c:pt idx="132">
                    <c:v>7.0000000000000001E-3</c:v>
                  </c:pt>
                  <c:pt idx="134">
                    <c:v>4.0000000000000002E-4</c:v>
                  </c:pt>
                  <c:pt idx="135">
                    <c:v>2.9999999999999997E-4</c:v>
                  </c:pt>
                  <c:pt idx="140">
                    <c:v>6.9999999999999999E-4</c:v>
                  </c:pt>
                  <c:pt idx="141">
                    <c:v>5.9999999999999995E-4</c:v>
                  </c:pt>
                  <c:pt idx="143">
                    <c:v>1.2999999999999999E-3</c:v>
                  </c:pt>
                  <c:pt idx="144">
                    <c:v>1.6999999999999999E-3</c:v>
                  </c:pt>
                  <c:pt idx="145">
                    <c:v>4.0000000000000002E-4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2.3E-3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1E-4</c:v>
                  </c:pt>
                  <c:pt idx="154">
                    <c:v>1E-3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2.9999999999999997E-4</c:v>
                  </c:pt>
                  <c:pt idx="160">
                    <c:v>1.6999999999999999E-3</c:v>
                  </c:pt>
                  <c:pt idx="161">
                    <c:v>1E-3</c:v>
                  </c:pt>
                  <c:pt idx="162">
                    <c:v>4.0000000000000002E-4</c:v>
                  </c:pt>
                  <c:pt idx="163">
                    <c:v>2.8E-3</c:v>
                  </c:pt>
                  <c:pt idx="164">
                    <c:v>7.1999999999999998E-3</c:v>
                  </c:pt>
                  <c:pt idx="165">
                    <c:v>4.4999999999999997E-3</c:v>
                  </c:pt>
                  <c:pt idx="166">
                    <c:v>4.0000000000000002E-4</c:v>
                  </c:pt>
                  <c:pt idx="167">
                    <c:v>2.9999999999999997E-4</c:v>
                  </c:pt>
                  <c:pt idx="168">
                    <c:v>1E-3</c:v>
                  </c:pt>
                  <c:pt idx="169">
                    <c:v>8.0000000000000002E-3</c:v>
                  </c:pt>
                  <c:pt idx="17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29">
                  <c:v>-1.2942940000066301</c:v>
                </c:pt>
                <c:pt idx="30">
                  <c:v>-1.4434260000052745</c:v>
                </c:pt>
                <c:pt idx="31">
                  <c:v>-0.96379700000397861</c:v>
                </c:pt>
                <c:pt idx="32">
                  <c:v>-1.8085700000010547</c:v>
                </c:pt>
                <c:pt idx="33">
                  <c:v>1.4689399999988382</c:v>
                </c:pt>
                <c:pt idx="37">
                  <c:v>1.4730659999986528</c:v>
                </c:pt>
                <c:pt idx="41">
                  <c:v>1.0837959999989835</c:v>
                </c:pt>
                <c:pt idx="50">
                  <c:v>-0.32673799999611219</c:v>
                </c:pt>
                <c:pt idx="57">
                  <c:v>0.40328099999896949</c:v>
                </c:pt>
                <c:pt idx="69">
                  <c:v>-0.69848500000080094</c:v>
                </c:pt>
                <c:pt idx="74">
                  <c:v>1.2227050000001327</c:v>
                </c:pt>
                <c:pt idx="75">
                  <c:v>-1.1853830000036396</c:v>
                </c:pt>
                <c:pt idx="78">
                  <c:v>-0.8817410000046948</c:v>
                </c:pt>
                <c:pt idx="79">
                  <c:v>0.71357400000124471</c:v>
                </c:pt>
                <c:pt idx="80">
                  <c:v>9.6146999996562954E-2</c:v>
                </c:pt>
                <c:pt idx="93">
                  <c:v>-1.0947070000038366</c:v>
                </c:pt>
                <c:pt idx="96">
                  <c:v>-1.0684550000005402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5C-474D-83BE-D3198CAE14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8">
                  <c:v>-0.95733900000050198</c:v>
                </c:pt>
                <c:pt idx="82">
                  <c:v>1.6522100000001956</c:v>
                </c:pt>
                <c:pt idx="84">
                  <c:v>-1.709908999997424</c:v>
                </c:pt>
                <c:pt idx="85">
                  <c:v>0.28378299999167211</c:v>
                </c:pt>
                <c:pt idx="88">
                  <c:v>0.85668900000018766</c:v>
                </c:pt>
                <c:pt idx="89">
                  <c:v>-0.27372599999944214</c:v>
                </c:pt>
                <c:pt idx="94">
                  <c:v>0.83295999999972992</c:v>
                </c:pt>
                <c:pt idx="95">
                  <c:v>1.3225890000030631</c:v>
                </c:pt>
                <c:pt idx="97">
                  <c:v>-8.2216000002517831E-2</c:v>
                </c:pt>
                <c:pt idx="98">
                  <c:v>1.1744570000009844</c:v>
                </c:pt>
                <c:pt idx="99">
                  <c:v>0.51867099999799393</c:v>
                </c:pt>
                <c:pt idx="100">
                  <c:v>0.78806099999201251</c:v>
                </c:pt>
                <c:pt idx="101">
                  <c:v>0.48381599999993341</c:v>
                </c:pt>
                <c:pt idx="102">
                  <c:v>-0.52846700000372948</c:v>
                </c:pt>
                <c:pt idx="103">
                  <c:v>-5.5838000000221655E-2</c:v>
                </c:pt>
                <c:pt idx="107">
                  <c:v>1.7908669999960694</c:v>
                </c:pt>
                <c:pt idx="112">
                  <c:v>-1.432994000002509</c:v>
                </c:pt>
                <c:pt idx="113">
                  <c:v>1.7002389999906882</c:v>
                </c:pt>
                <c:pt idx="114">
                  <c:v>-0.87396199999784585</c:v>
                </c:pt>
                <c:pt idx="118">
                  <c:v>0.47781799999938812</c:v>
                </c:pt>
                <c:pt idx="120">
                  <c:v>1.3189689999999246</c:v>
                </c:pt>
                <c:pt idx="121">
                  <c:v>-0.82958399999915855</c:v>
                </c:pt>
                <c:pt idx="122">
                  <c:v>0.29795699999522185</c:v>
                </c:pt>
                <c:pt idx="123">
                  <c:v>-1.1038480000061099</c:v>
                </c:pt>
                <c:pt idx="127">
                  <c:v>-1.794488999999885</c:v>
                </c:pt>
                <c:pt idx="129">
                  <c:v>0.47446700000000419</c:v>
                </c:pt>
                <c:pt idx="130">
                  <c:v>-6.5187000007426832E-2</c:v>
                </c:pt>
                <c:pt idx="131">
                  <c:v>-0.65494800000305986</c:v>
                </c:pt>
                <c:pt idx="132">
                  <c:v>1.3457439999983762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5C-474D-83BE-D3198CAE14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0">
                  <c:v>0.35498100000040722</c:v>
                </c:pt>
                <c:pt idx="1">
                  <c:v>0.1888489999982994</c:v>
                </c:pt>
                <c:pt idx="2">
                  <c:v>0.10783699999956298</c:v>
                </c:pt>
                <c:pt idx="3">
                  <c:v>3.0987999994977145E-2</c:v>
                </c:pt>
                <c:pt idx="4">
                  <c:v>9.6214999994117534E-2</c:v>
                </c:pt>
                <c:pt idx="5">
                  <c:v>-5.463400000371621E-2</c:v>
                </c:pt>
                <c:pt idx="6">
                  <c:v>3.5743999997066567E-2</c:v>
                </c:pt>
                <c:pt idx="7">
                  <c:v>0.16740500000014435</c:v>
                </c:pt>
                <c:pt idx="8">
                  <c:v>2.9340000000956934E-3</c:v>
                </c:pt>
                <c:pt idx="9">
                  <c:v>0.1749729999974079</c:v>
                </c:pt>
                <c:pt idx="10">
                  <c:v>-6.0334000001603272E-2</c:v>
                </c:pt>
                <c:pt idx="11">
                  <c:v>2.1163999997952487E-2</c:v>
                </c:pt>
                <c:pt idx="12">
                  <c:v>0.34102699999857577</c:v>
                </c:pt>
                <c:pt idx="13">
                  <c:v>0.25851699999475386</c:v>
                </c:pt>
                <c:pt idx="14">
                  <c:v>0.16307099999539787</c:v>
                </c:pt>
                <c:pt idx="15">
                  <c:v>0.34806699999899138</c:v>
                </c:pt>
                <c:pt idx="16">
                  <c:v>0.19562699999369215</c:v>
                </c:pt>
                <c:pt idx="17">
                  <c:v>-1.5926000007311814E-2</c:v>
                </c:pt>
                <c:pt idx="18">
                  <c:v>-3.866800000105286E-2</c:v>
                </c:pt>
                <c:pt idx="19">
                  <c:v>0.14130099999601953</c:v>
                </c:pt>
                <c:pt idx="20">
                  <c:v>0.28731500000139931</c:v>
                </c:pt>
                <c:pt idx="21">
                  <c:v>0.10783200000150828</c:v>
                </c:pt>
                <c:pt idx="22">
                  <c:v>6.6524000001663808E-2</c:v>
                </c:pt>
                <c:pt idx="23">
                  <c:v>-1.1872000002767891E-2</c:v>
                </c:pt>
                <c:pt idx="24">
                  <c:v>0.19849499999691034</c:v>
                </c:pt>
                <c:pt idx="25">
                  <c:v>-6.9787000000360422E-2</c:v>
                </c:pt>
                <c:pt idx="26">
                  <c:v>-8.9138000003003981E-2</c:v>
                </c:pt>
                <c:pt idx="27">
                  <c:v>0.1305350000038743</c:v>
                </c:pt>
                <c:pt idx="34">
                  <c:v>7.6090999995358288E-2</c:v>
                </c:pt>
                <c:pt idx="35">
                  <c:v>0.15309100000013132</c:v>
                </c:pt>
                <c:pt idx="38">
                  <c:v>-7.6000000044587068E-3</c:v>
                </c:pt>
                <c:pt idx="39">
                  <c:v>-7.4999999997089617E-3</c:v>
                </c:pt>
                <c:pt idx="42">
                  <c:v>0.19146899999759626</c:v>
                </c:pt>
                <c:pt idx="43">
                  <c:v>0.19176899999729358</c:v>
                </c:pt>
                <c:pt idx="48">
                  <c:v>0.25529299999470823</c:v>
                </c:pt>
                <c:pt idx="49">
                  <c:v>9.4779999926686287E-3</c:v>
                </c:pt>
                <c:pt idx="51">
                  <c:v>0.16427899999689544</c:v>
                </c:pt>
                <c:pt idx="52">
                  <c:v>1.6673999998602085E-2</c:v>
                </c:pt>
                <c:pt idx="53">
                  <c:v>0.17239100000006147</c:v>
                </c:pt>
                <c:pt idx="54">
                  <c:v>0.18870299999980489</c:v>
                </c:pt>
                <c:pt idx="55">
                  <c:v>1.5542000001005363E-2</c:v>
                </c:pt>
                <c:pt idx="56">
                  <c:v>0.1755810000031488</c:v>
                </c:pt>
                <c:pt idx="58">
                  <c:v>1.6294000000925735E-2</c:v>
                </c:pt>
                <c:pt idx="59">
                  <c:v>8.7280000007012859E-3</c:v>
                </c:pt>
                <c:pt idx="60">
                  <c:v>0.17823499999940395</c:v>
                </c:pt>
                <c:pt idx="61">
                  <c:v>0.19083499999396736</c:v>
                </c:pt>
                <c:pt idx="62">
                  <c:v>2.355199999146862E-2</c:v>
                </c:pt>
                <c:pt idx="63">
                  <c:v>1.780999999755295E-2</c:v>
                </c:pt>
                <c:pt idx="64">
                  <c:v>2.4709999997867271E-2</c:v>
                </c:pt>
                <c:pt idx="65">
                  <c:v>2.7106000001367647E-2</c:v>
                </c:pt>
                <c:pt idx="66">
                  <c:v>0.1727790000004461</c:v>
                </c:pt>
                <c:pt idx="67">
                  <c:v>0.17721299999539042</c:v>
                </c:pt>
                <c:pt idx="68">
                  <c:v>2.8829999995650724E-2</c:v>
                </c:pt>
                <c:pt idx="70">
                  <c:v>2.1483999997144565E-2</c:v>
                </c:pt>
                <c:pt idx="71">
                  <c:v>2.9483999998774379E-2</c:v>
                </c:pt>
                <c:pt idx="72">
                  <c:v>4.4483999998192303E-2</c:v>
                </c:pt>
                <c:pt idx="73">
                  <c:v>3.4729999992123339E-2</c:v>
                </c:pt>
                <c:pt idx="76">
                  <c:v>2.7549999998882413E-2</c:v>
                </c:pt>
                <c:pt idx="77">
                  <c:v>0.17572300000028918</c:v>
                </c:pt>
                <c:pt idx="81">
                  <c:v>3.3763999999791849E-2</c:v>
                </c:pt>
                <c:pt idx="83">
                  <c:v>0.16426700000010896</c:v>
                </c:pt>
                <c:pt idx="86">
                  <c:v>3.6937999997462612E-2</c:v>
                </c:pt>
                <c:pt idx="87">
                  <c:v>3.7638000001606997E-2</c:v>
                </c:pt>
                <c:pt idx="90">
                  <c:v>0.1662129999967874</c:v>
                </c:pt>
                <c:pt idx="91">
                  <c:v>0.16701299999840558</c:v>
                </c:pt>
                <c:pt idx="92">
                  <c:v>0.17851299999892944</c:v>
                </c:pt>
                <c:pt idx="104">
                  <c:v>3.6161999996693339E-2</c:v>
                </c:pt>
                <c:pt idx="105">
                  <c:v>0.16458899999270216</c:v>
                </c:pt>
                <c:pt idx="106">
                  <c:v>0.16708899999503046</c:v>
                </c:pt>
                <c:pt idx="108">
                  <c:v>4.2906000002403744E-2</c:v>
                </c:pt>
                <c:pt idx="109">
                  <c:v>4.1940000002796296E-2</c:v>
                </c:pt>
                <c:pt idx="110">
                  <c:v>4.3474000005517155E-2</c:v>
                </c:pt>
                <c:pt idx="111">
                  <c:v>4.4827999998233281E-2</c:v>
                </c:pt>
                <c:pt idx="115">
                  <c:v>4.607199999736622E-2</c:v>
                </c:pt>
                <c:pt idx="117">
                  <c:v>0.15937899999698857</c:v>
                </c:pt>
                <c:pt idx="119">
                  <c:v>4.9974000001384411E-2</c:v>
                </c:pt>
                <c:pt idx="124">
                  <c:v>3.2403999997768551E-2</c:v>
                </c:pt>
                <c:pt idx="125">
                  <c:v>4.7503999994660262E-2</c:v>
                </c:pt>
                <c:pt idx="126">
                  <c:v>4.9437999994552229E-2</c:v>
                </c:pt>
                <c:pt idx="128">
                  <c:v>0.16201100000034785</c:v>
                </c:pt>
                <c:pt idx="133">
                  <c:v>4.8316000000340864E-2</c:v>
                </c:pt>
                <c:pt idx="134">
                  <c:v>4.8415999997814652E-2</c:v>
                </c:pt>
                <c:pt idx="135">
                  <c:v>4.9849999995785765E-2</c:v>
                </c:pt>
                <c:pt idx="136">
                  <c:v>3.3027999998012092E-2</c:v>
                </c:pt>
                <c:pt idx="137">
                  <c:v>5.3185999997367617E-2</c:v>
                </c:pt>
                <c:pt idx="138">
                  <c:v>4.1720000001078006E-2</c:v>
                </c:pt>
                <c:pt idx="139">
                  <c:v>0.13168900000164285</c:v>
                </c:pt>
                <c:pt idx="140">
                  <c:v>0.15708900000026915</c:v>
                </c:pt>
                <c:pt idx="141">
                  <c:v>4.9805999995442107E-2</c:v>
                </c:pt>
                <c:pt idx="142">
                  <c:v>0.12638099999458063</c:v>
                </c:pt>
                <c:pt idx="143">
                  <c:v>6.1059999999997672E-2</c:v>
                </c:pt>
                <c:pt idx="144">
                  <c:v>0.16540099999838276</c:v>
                </c:pt>
                <c:pt idx="145">
                  <c:v>5.9217999994871207E-2</c:v>
                </c:pt>
                <c:pt idx="147">
                  <c:v>0.15762299999914831</c:v>
                </c:pt>
                <c:pt idx="148">
                  <c:v>0.16372299999784445</c:v>
                </c:pt>
                <c:pt idx="153">
                  <c:v>0.15585499999724561</c:v>
                </c:pt>
                <c:pt idx="154">
                  <c:v>5.423999999766238E-2</c:v>
                </c:pt>
                <c:pt idx="158">
                  <c:v>7.0636000004014932E-2</c:v>
                </c:pt>
                <c:pt idx="159">
                  <c:v>0.15681100000074366</c:v>
                </c:pt>
                <c:pt idx="160">
                  <c:v>5.5606000001716893E-2</c:v>
                </c:pt>
                <c:pt idx="161">
                  <c:v>7.4182000003929716E-2</c:v>
                </c:pt>
                <c:pt idx="162">
                  <c:v>0.1531669999967562</c:v>
                </c:pt>
                <c:pt idx="163">
                  <c:v>0.14957699999649776</c:v>
                </c:pt>
                <c:pt idx="164">
                  <c:v>0.14827499999955762</c:v>
                </c:pt>
                <c:pt idx="165">
                  <c:v>7.6891999997314997E-2</c:v>
                </c:pt>
                <c:pt idx="166">
                  <c:v>0.14855899985559518</c:v>
                </c:pt>
                <c:pt idx="167">
                  <c:v>0.1495989998584264</c:v>
                </c:pt>
                <c:pt idx="168">
                  <c:v>8.231599999271566E-2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5C-474D-83BE-D3198CAE14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  <c:pt idx="36">
                  <c:v>0.15339099999982864</c:v>
                </c:pt>
                <c:pt idx="146">
                  <c:v>0.15721299999859184</c:v>
                </c:pt>
                <c:pt idx="149">
                  <c:v>6.6195999992487486E-2</c:v>
                </c:pt>
                <c:pt idx="150">
                  <c:v>6.6295999997237232E-2</c:v>
                </c:pt>
                <c:pt idx="151">
                  <c:v>6.6795999999158084E-2</c:v>
                </c:pt>
                <c:pt idx="152">
                  <c:v>6.8087999992712867E-2</c:v>
                </c:pt>
                <c:pt idx="155">
                  <c:v>6.8525999995472375E-2</c:v>
                </c:pt>
                <c:pt idx="156">
                  <c:v>6.9426000001840293E-2</c:v>
                </c:pt>
                <c:pt idx="157">
                  <c:v>6.9625999996787868E-2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5C-474D-83BE-D3198CAE14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  <c:pt idx="169">
                  <c:v>8.8872000000264961E-2</c:v>
                </c:pt>
                <c:pt idx="170">
                  <c:v>9.0071999999054242E-2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5C-474D-83BE-D3198CAE14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3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  <c:pt idx="44">
                  <c:v>0.80946899999253219</c:v>
                </c:pt>
                <c:pt idx="45">
                  <c:v>-0.95881399999780115</c:v>
                </c:pt>
                <c:pt idx="46">
                  <c:v>0.3138589999944088</c:v>
                </c:pt>
                <c:pt idx="47">
                  <c:v>0.49609799999598181</c:v>
                </c:pt>
                <c:pt idx="116">
                  <c:v>-1.4136159999980009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5C-474D-83BE-D3198CAE14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-2.6340183065897544E-2</c:v>
                </c:pt>
                <c:pt idx="1">
                  <c:v>-2.6201429936963439E-2</c:v>
                </c:pt>
                <c:pt idx="2">
                  <c:v>-2.5137655948468608E-2</c:v>
                </c:pt>
                <c:pt idx="3">
                  <c:v>-2.5033591101768029E-2</c:v>
                </c:pt>
                <c:pt idx="4">
                  <c:v>-2.3958254352528689E-2</c:v>
                </c:pt>
                <c:pt idx="5">
                  <c:v>-2.385418950582811E-2</c:v>
                </c:pt>
                <c:pt idx="6">
                  <c:v>-2.2674787909888191E-2</c:v>
                </c:pt>
                <c:pt idx="7">
                  <c:v>-2.1530074596181798E-2</c:v>
                </c:pt>
                <c:pt idx="8">
                  <c:v>-2.02466081535413E-2</c:v>
                </c:pt>
                <c:pt idx="9">
                  <c:v>-1.7922493243894996E-2</c:v>
                </c:pt>
                <c:pt idx="10">
                  <c:v>-1.5760256984671806E-2</c:v>
                </c:pt>
                <c:pt idx="11">
                  <c:v>-1.3655834529171174E-2</c:v>
                </c:pt>
                <c:pt idx="12">
                  <c:v>-1.1146715447612716E-2</c:v>
                </c:pt>
                <c:pt idx="13">
                  <c:v>-6.2460317010952851E-4</c:v>
                </c:pt>
                <c:pt idx="14">
                  <c:v>3.6979425391824722E-4</c:v>
                </c:pt>
                <c:pt idx="15">
                  <c:v>4.5786391649195214E-3</c:v>
                </c:pt>
                <c:pt idx="16">
                  <c:v>5.0411495946998813E-3</c:v>
                </c:pt>
                <c:pt idx="17">
                  <c:v>5.88523112904904E-3</c:v>
                </c:pt>
                <c:pt idx="18">
                  <c:v>6.1396118654282357E-3</c:v>
                </c:pt>
                <c:pt idx="19">
                  <c:v>6.9605678782883769E-3</c:v>
                </c:pt>
                <c:pt idx="20">
                  <c:v>9.5737518065474106E-3</c:v>
                </c:pt>
                <c:pt idx="21">
                  <c:v>1.1920992237682738E-2</c:v>
                </c:pt>
                <c:pt idx="22">
                  <c:v>1.224474953852899E-2</c:v>
                </c:pt>
                <c:pt idx="23">
                  <c:v>1.2661008925331313E-2</c:v>
                </c:pt>
                <c:pt idx="24">
                  <c:v>1.6742663468142991E-2</c:v>
                </c:pt>
                <c:pt idx="25">
                  <c:v>1.8615830708753448E-2</c:v>
                </c:pt>
                <c:pt idx="26">
                  <c:v>2.0824318010954669E-2</c:v>
                </c:pt>
                <c:pt idx="27">
                  <c:v>2.090525733616623E-2</c:v>
                </c:pt>
                <c:pt idx="28">
                  <c:v>2.1298391201479538E-2</c:v>
                </c:pt>
                <c:pt idx="29">
                  <c:v>2.309061911687843E-2</c:v>
                </c:pt>
                <c:pt idx="30">
                  <c:v>2.3229372245812539E-2</c:v>
                </c:pt>
                <c:pt idx="31">
                  <c:v>2.3356562614002138E-2</c:v>
                </c:pt>
                <c:pt idx="32">
                  <c:v>2.4431899363241475E-2</c:v>
                </c:pt>
                <c:pt idx="33">
                  <c:v>2.5472547830247286E-2</c:v>
                </c:pt>
                <c:pt idx="34">
                  <c:v>2.5576612676947868E-2</c:v>
                </c:pt>
                <c:pt idx="35">
                  <c:v>2.5576612676947868E-2</c:v>
                </c:pt>
                <c:pt idx="36">
                  <c:v>2.5576612676947868E-2</c:v>
                </c:pt>
                <c:pt idx="37">
                  <c:v>2.5865681695560593E-2</c:v>
                </c:pt>
                <c:pt idx="38">
                  <c:v>2.5935058260027646E-2</c:v>
                </c:pt>
                <c:pt idx="39">
                  <c:v>2.5935058260027646E-2</c:v>
                </c:pt>
                <c:pt idx="40">
                  <c:v>2.5935058260027646E-2</c:v>
                </c:pt>
                <c:pt idx="41">
                  <c:v>2.6675074947676222E-2</c:v>
                </c:pt>
                <c:pt idx="42">
                  <c:v>2.6756014272887783E-2</c:v>
                </c:pt>
                <c:pt idx="43">
                  <c:v>2.6756014272887783E-2</c:v>
                </c:pt>
                <c:pt idx="44">
                  <c:v>2.6756014272887783E-2</c:v>
                </c:pt>
                <c:pt idx="45">
                  <c:v>2.6790702555121313E-2</c:v>
                </c:pt>
                <c:pt idx="46">
                  <c:v>2.6871641880332874E-2</c:v>
                </c:pt>
                <c:pt idx="47">
                  <c:v>2.6883204641077383E-2</c:v>
                </c:pt>
                <c:pt idx="48">
                  <c:v>2.694101844479993E-2</c:v>
                </c:pt>
                <c:pt idx="49">
                  <c:v>2.7114459855967565E-2</c:v>
                </c:pt>
                <c:pt idx="50">
                  <c:v>2.7761974457660068E-2</c:v>
                </c:pt>
                <c:pt idx="51">
                  <c:v>2.7796662739893594E-2</c:v>
                </c:pt>
                <c:pt idx="52">
                  <c:v>2.7854476543616141E-2</c:v>
                </c:pt>
                <c:pt idx="53">
                  <c:v>2.7889164825849667E-2</c:v>
                </c:pt>
                <c:pt idx="54">
                  <c:v>2.7981666911805737E-2</c:v>
                </c:pt>
                <c:pt idx="55">
                  <c:v>2.7993229672550246E-2</c:v>
                </c:pt>
                <c:pt idx="56">
                  <c:v>2.8004792433294755E-2</c:v>
                </c:pt>
                <c:pt idx="57">
                  <c:v>2.8004792433294755E-2</c:v>
                </c:pt>
                <c:pt idx="58">
                  <c:v>2.8779497403176861E-2</c:v>
                </c:pt>
                <c:pt idx="59">
                  <c:v>2.8848873967643913E-2</c:v>
                </c:pt>
                <c:pt idx="60">
                  <c:v>2.8999189857322531E-2</c:v>
                </c:pt>
                <c:pt idx="61">
                  <c:v>2.8999189857322531E-2</c:v>
                </c:pt>
                <c:pt idx="62">
                  <c:v>2.9033878139556057E-2</c:v>
                </c:pt>
                <c:pt idx="63">
                  <c:v>2.9288258875935256E-2</c:v>
                </c:pt>
                <c:pt idx="64">
                  <c:v>2.9288258875935256E-2</c:v>
                </c:pt>
                <c:pt idx="65">
                  <c:v>3.0028275563583832E-2</c:v>
                </c:pt>
                <c:pt idx="66">
                  <c:v>3.0109214888795394E-2</c:v>
                </c:pt>
                <c:pt idx="67">
                  <c:v>3.017859145326245E-2</c:v>
                </c:pt>
                <c:pt idx="68">
                  <c:v>3.0213279735495976E-2</c:v>
                </c:pt>
                <c:pt idx="69">
                  <c:v>3.038672114666361E-2</c:v>
                </c:pt>
                <c:pt idx="70">
                  <c:v>3.1207677159523751E-2</c:v>
                </c:pt>
                <c:pt idx="71">
                  <c:v>3.1207677159523751E-2</c:v>
                </c:pt>
                <c:pt idx="72">
                  <c:v>3.1207677159523751E-2</c:v>
                </c:pt>
                <c:pt idx="73">
                  <c:v>3.2525831884397775E-2</c:v>
                </c:pt>
                <c:pt idx="74">
                  <c:v>3.2814900903010501E-2</c:v>
                </c:pt>
                <c:pt idx="75">
                  <c:v>3.2907402988966571E-2</c:v>
                </c:pt>
                <c:pt idx="76">
                  <c:v>3.3450852743958495E-2</c:v>
                </c:pt>
                <c:pt idx="77">
                  <c:v>3.3531792069170056E-2</c:v>
                </c:pt>
                <c:pt idx="78">
                  <c:v>3.3809298327038273E-2</c:v>
                </c:pt>
                <c:pt idx="79">
                  <c:v>3.4792132990321537E-2</c:v>
                </c:pt>
                <c:pt idx="80">
                  <c:v>3.6029348389984006E-2</c:v>
                </c:pt>
                <c:pt idx="81">
                  <c:v>3.6064036672217532E-2</c:v>
                </c:pt>
                <c:pt idx="82">
                  <c:v>3.6225915322640655E-2</c:v>
                </c:pt>
                <c:pt idx="83">
                  <c:v>3.6954369249544719E-2</c:v>
                </c:pt>
                <c:pt idx="84">
                  <c:v>3.7139373421456866E-2</c:v>
                </c:pt>
                <c:pt idx="85">
                  <c:v>3.7463130722303117E-2</c:v>
                </c:pt>
                <c:pt idx="86">
                  <c:v>3.7983454955806024E-2</c:v>
                </c:pt>
                <c:pt idx="87">
                  <c:v>3.7983454955806024E-2</c:v>
                </c:pt>
                <c:pt idx="88">
                  <c:v>3.8087519802506603E-2</c:v>
                </c:pt>
                <c:pt idx="89">
                  <c:v>3.8260961213674241E-2</c:v>
                </c:pt>
                <c:pt idx="90">
                  <c:v>3.827252397441875E-2</c:v>
                </c:pt>
                <c:pt idx="91">
                  <c:v>3.827252397441875E-2</c:v>
                </c:pt>
                <c:pt idx="92">
                  <c:v>3.827252397441875E-2</c:v>
                </c:pt>
                <c:pt idx="93">
                  <c:v>3.8503779189308932E-2</c:v>
                </c:pt>
                <c:pt idx="94">
                  <c:v>3.9116605508767908E-2</c:v>
                </c:pt>
                <c:pt idx="95">
                  <c:v>3.9243795876957505E-2</c:v>
                </c:pt>
                <c:pt idx="96">
                  <c:v>3.929004691993554E-2</c:v>
                </c:pt>
                <c:pt idx="97">
                  <c:v>3.9301609680680048E-2</c:v>
                </c:pt>
                <c:pt idx="98">
                  <c:v>3.9382549005891609E-2</c:v>
                </c:pt>
                <c:pt idx="99">
                  <c:v>3.9683180785248851E-2</c:v>
                </c:pt>
                <c:pt idx="100">
                  <c:v>3.9798808392693938E-2</c:v>
                </c:pt>
                <c:pt idx="101">
                  <c:v>4.0319132626196838E-2</c:v>
                </c:pt>
                <c:pt idx="102">
                  <c:v>4.0353820908430371E-2</c:v>
                </c:pt>
                <c:pt idx="103">
                  <c:v>4.0481011276619967E-2</c:v>
                </c:pt>
                <c:pt idx="104">
                  <c:v>4.0481011276619967E-2</c:v>
                </c:pt>
                <c:pt idx="105">
                  <c:v>4.1556348025859308E-2</c:v>
                </c:pt>
                <c:pt idx="106">
                  <c:v>4.1556348025859308E-2</c:v>
                </c:pt>
                <c:pt idx="107">
                  <c:v>4.1579473547348325E-2</c:v>
                </c:pt>
                <c:pt idx="108">
                  <c:v>4.1591036308092827E-2</c:v>
                </c:pt>
                <c:pt idx="109">
                  <c:v>4.1660412872559886E-2</c:v>
                </c:pt>
                <c:pt idx="110">
                  <c:v>4.1729789437026939E-2</c:v>
                </c:pt>
                <c:pt idx="111">
                  <c:v>4.2724186861054711E-2</c:v>
                </c:pt>
                <c:pt idx="112">
                  <c:v>4.2747312382543728E-2</c:v>
                </c:pt>
                <c:pt idx="113">
                  <c:v>4.329076213753566E-2</c:v>
                </c:pt>
                <c:pt idx="114">
                  <c:v>4.3764835328060525E-2</c:v>
                </c:pt>
                <c:pt idx="115">
                  <c:v>4.3834211892527578E-2</c:v>
                </c:pt>
                <c:pt idx="116">
                  <c:v>4.3926713978483647E-2</c:v>
                </c:pt>
                <c:pt idx="117">
                  <c:v>4.3984527782206198E-2</c:v>
                </c:pt>
                <c:pt idx="118">
                  <c:v>4.39960905429507E-2</c:v>
                </c:pt>
                <c:pt idx="119">
                  <c:v>4.4042341585928742E-2</c:v>
                </c:pt>
                <c:pt idx="120">
                  <c:v>4.4100155389651285E-2</c:v>
                </c:pt>
                <c:pt idx="121">
                  <c:v>4.4944236924000444E-2</c:v>
                </c:pt>
                <c:pt idx="122">
                  <c:v>4.5163929378146117E-2</c:v>
                </c:pt>
                <c:pt idx="123">
                  <c:v>4.5221743181868654E-2</c:v>
                </c:pt>
                <c:pt idx="124">
                  <c:v>4.6008010912495269E-2</c:v>
                </c:pt>
                <c:pt idx="125">
                  <c:v>4.6008010912495269E-2</c:v>
                </c:pt>
                <c:pt idx="126">
                  <c:v>4.6077387476962328E-2</c:v>
                </c:pt>
                <c:pt idx="127">
                  <c:v>4.6158326802173882E-2</c:v>
                </c:pt>
                <c:pt idx="128">
                  <c:v>4.6158326802173882E-2</c:v>
                </c:pt>
                <c:pt idx="129">
                  <c:v>4.6204577845151924E-2</c:v>
                </c:pt>
                <c:pt idx="130">
                  <c:v>4.6366456495575054E-2</c:v>
                </c:pt>
                <c:pt idx="131">
                  <c:v>4.6378019256319555E-2</c:v>
                </c:pt>
                <c:pt idx="132">
                  <c:v>4.6701776557165814E-2</c:v>
                </c:pt>
                <c:pt idx="133">
                  <c:v>4.7256789072902247E-2</c:v>
                </c:pt>
                <c:pt idx="134">
                  <c:v>4.7256789072902247E-2</c:v>
                </c:pt>
                <c:pt idx="135">
                  <c:v>4.73261656373693E-2</c:v>
                </c:pt>
                <c:pt idx="136">
                  <c:v>4.8505567233309219E-2</c:v>
                </c:pt>
                <c:pt idx="137">
                  <c:v>4.8759947969688411E-2</c:v>
                </c:pt>
                <c:pt idx="138">
                  <c:v>4.8829324534155463E-2</c:v>
                </c:pt>
                <c:pt idx="139">
                  <c:v>4.9650280547015604E-2</c:v>
                </c:pt>
                <c:pt idx="140">
                  <c:v>4.9650280547015604E-2</c:v>
                </c:pt>
                <c:pt idx="141">
                  <c:v>4.9684968829249131E-2</c:v>
                </c:pt>
                <c:pt idx="142">
                  <c:v>4.9974037847861856E-2</c:v>
                </c:pt>
                <c:pt idx="143">
                  <c:v>5.0679366253276903E-2</c:v>
                </c:pt>
                <c:pt idx="144">
                  <c:v>5.0899058707422576E-2</c:v>
                </c:pt>
                <c:pt idx="145">
                  <c:v>5.3246299138557905E-2</c:v>
                </c:pt>
                <c:pt idx="146">
                  <c:v>5.5501037483737165E-2</c:v>
                </c:pt>
                <c:pt idx="147">
                  <c:v>5.5501037483737165E-2</c:v>
                </c:pt>
                <c:pt idx="148">
                  <c:v>5.5501037483737165E-2</c:v>
                </c:pt>
                <c:pt idx="149">
                  <c:v>5.8703922209966147E-2</c:v>
                </c:pt>
                <c:pt idx="150">
                  <c:v>5.8703922209966147E-2</c:v>
                </c:pt>
                <c:pt idx="151">
                  <c:v>5.8703922209966147E-2</c:v>
                </c:pt>
                <c:pt idx="152">
                  <c:v>5.9952700370373119E-2</c:v>
                </c:pt>
                <c:pt idx="153">
                  <c:v>5.9987388652606652E-2</c:v>
                </c:pt>
                <c:pt idx="154">
                  <c:v>6.016083006377429E-2</c:v>
                </c:pt>
                <c:pt idx="155">
                  <c:v>6.1132101966313038E-2</c:v>
                </c:pt>
                <c:pt idx="156">
                  <c:v>6.1132101966313038E-2</c:v>
                </c:pt>
                <c:pt idx="157">
                  <c:v>6.1132101966313038E-2</c:v>
                </c:pt>
                <c:pt idx="158">
                  <c:v>6.2057122825873764E-2</c:v>
                </c:pt>
                <c:pt idx="159">
                  <c:v>6.234619184448649E-2</c:v>
                </c:pt>
                <c:pt idx="160">
                  <c:v>6.2404005648209027E-2</c:v>
                </c:pt>
                <c:pt idx="161">
                  <c:v>6.3375277550747788E-2</c:v>
                </c:pt>
                <c:pt idx="162">
                  <c:v>6.3548718961915426E-2</c:v>
                </c:pt>
                <c:pt idx="163">
                  <c:v>6.458936742892124E-2</c:v>
                </c:pt>
                <c:pt idx="164">
                  <c:v>6.6693789884421872E-2</c:v>
                </c:pt>
                <c:pt idx="165">
                  <c:v>6.6728478166655406E-2</c:v>
                </c:pt>
                <c:pt idx="166">
                  <c:v>6.8266325345675102E-2</c:v>
                </c:pt>
                <c:pt idx="167">
                  <c:v>6.8266325345675102E-2</c:v>
                </c:pt>
                <c:pt idx="168">
                  <c:v>6.9226034487469348E-2</c:v>
                </c:pt>
                <c:pt idx="169">
                  <c:v>7.3897389828250976E-2</c:v>
                </c:pt>
                <c:pt idx="170">
                  <c:v>7.3897389828250976E-2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5C-474D-83BE-D3198CAE1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77720"/>
        <c:axId val="1"/>
      </c:scatterChart>
      <c:valAx>
        <c:axId val="85337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6724075878474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7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036806853992749"/>
          <c:y val="0.91925596256989606"/>
          <c:w val="0.8662214380393086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Lac - Primary O-C Diagr.</a:t>
            </a:r>
          </a:p>
        </c:rich>
      </c:tx>
      <c:layout>
        <c:manualLayout>
          <c:xMode val="edge"/>
          <c:yMode val="edge"/>
          <c:x val="0.3088480801335559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860681114551083"/>
          <c:w val="0.80467445742904842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Active!$R$21:$R$987</c:f>
              <c:numCache>
                <c:formatCode>General</c:formatCode>
                <c:ptCount val="967"/>
                <c:pt idx="3">
                  <c:v>3.0987999994977145E-2</c:v>
                </c:pt>
                <c:pt idx="5">
                  <c:v>-5.463400000371621E-2</c:v>
                </c:pt>
                <c:pt idx="6">
                  <c:v>3.5743999997066567E-2</c:v>
                </c:pt>
                <c:pt idx="8">
                  <c:v>2.9340000000956934E-3</c:v>
                </c:pt>
                <c:pt idx="10">
                  <c:v>-6.0334000001603272E-2</c:v>
                </c:pt>
                <c:pt idx="11">
                  <c:v>2.1163999997952487E-2</c:v>
                </c:pt>
                <c:pt idx="17">
                  <c:v>-1.5926000007311814E-2</c:v>
                </c:pt>
                <c:pt idx="18">
                  <c:v>-3.866800000105286E-2</c:v>
                </c:pt>
                <c:pt idx="21">
                  <c:v>0.10783200000150828</c:v>
                </c:pt>
                <c:pt idx="22">
                  <c:v>6.6524000001663808E-2</c:v>
                </c:pt>
                <c:pt idx="23">
                  <c:v>-1.1872000002767891E-2</c:v>
                </c:pt>
                <c:pt idx="26">
                  <c:v>-8.9138000003003981E-2</c:v>
                </c:pt>
                <c:pt idx="38">
                  <c:v>-7.6000000044587068E-3</c:v>
                </c:pt>
                <c:pt idx="39">
                  <c:v>-7.4999999997089617E-3</c:v>
                </c:pt>
                <c:pt idx="49">
                  <c:v>9.4779999926686287E-3</c:v>
                </c:pt>
                <c:pt idx="52">
                  <c:v>1.6673999998602085E-2</c:v>
                </c:pt>
                <c:pt idx="55">
                  <c:v>1.5542000001005363E-2</c:v>
                </c:pt>
                <c:pt idx="58">
                  <c:v>1.6294000000925735E-2</c:v>
                </c:pt>
                <c:pt idx="59">
                  <c:v>8.7280000007012859E-3</c:v>
                </c:pt>
                <c:pt idx="62">
                  <c:v>2.355199999146862E-2</c:v>
                </c:pt>
                <c:pt idx="63">
                  <c:v>1.780999999755295E-2</c:v>
                </c:pt>
                <c:pt idx="64">
                  <c:v>2.4709999997867271E-2</c:v>
                </c:pt>
                <c:pt idx="65">
                  <c:v>2.7106000001367647E-2</c:v>
                </c:pt>
                <c:pt idx="68">
                  <c:v>2.8829999995650724E-2</c:v>
                </c:pt>
                <c:pt idx="70">
                  <c:v>2.1483999997144565E-2</c:v>
                </c:pt>
                <c:pt idx="71">
                  <c:v>2.9483999998774379E-2</c:v>
                </c:pt>
                <c:pt idx="72">
                  <c:v>4.4483999998192303E-2</c:v>
                </c:pt>
                <c:pt idx="73">
                  <c:v>3.4729999992123339E-2</c:v>
                </c:pt>
                <c:pt idx="76">
                  <c:v>2.7549999998882413E-2</c:v>
                </c:pt>
                <c:pt idx="81">
                  <c:v>3.3763999999791849E-2</c:v>
                </c:pt>
                <c:pt idx="86">
                  <c:v>3.6937999997462612E-2</c:v>
                </c:pt>
                <c:pt idx="87">
                  <c:v>3.7638000001606997E-2</c:v>
                </c:pt>
                <c:pt idx="104">
                  <c:v>3.6161999996693339E-2</c:v>
                </c:pt>
                <c:pt idx="108">
                  <c:v>4.2906000002403744E-2</c:v>
                </c:pt>
                <c:pt idx="109">
                  <c:v>4.1940000002796296E-2</c:v>
                </c:pt>
                <c:pt idx="110">
                  <c:v>4.3474000005517155E-2</c:v>
                </c:pt>
                <c:pt idx="111">
                  <c:v>4.4827999998233281E-2</c:v>
                </c:pt>
                <c:pt idx="115">
                  <c:v>4.607199999736622E-2</c:v>
                </c:pt>
                <c:pt idx="119">
                  <c:v>4.9974000001384411E-2</c:v>
                </c:pt>
                <c:pt idx="124">
                  <c:v>3.2403999997768551E-2</c:v>
                </c:pt>
                <c:pt idx="125">
                  <c:v>4.7503999994660262E-2</c:v>
                </c:pt>
                <c:pt idx="126">
                  <c:v>4.9437999994552229E-2</c:v>
                </c:pt>
                <c:pt idx="133">
                  <c:v>4.8316000000340864E-2</c:v>
                </c:pt>
                <c:pt idx="134">
                  <c:v>4.8415999997814652E-2</c:v>
                </c:pt>
                <c:pt idx="135">
                  <c:v>4.9849999995785765E-2</c:v>
                </c:pt>
                <c:pt idx="136">
                  <c:v>3.3027999998012092E-2</c:v>
                </c:pt>
                <c:pt idx="137">
                  <c:v>5.3185999997367617E-2</c:v>
                </c:pt>
                <c:pt idx="138">
                  <c:v>4.1720000001078006E-2</c:v>
                </c:pt>
                <c:pt idx="141">
                  <c:v>4.9805999995442107E-2</c:v>
                </c:pt>
                <c:pt idx="143">
                  <c:v>6.1059999999997672E-2</c:v>
                </c:pt>
                <c:pt idx="145">
                  <c:v>5.9217999994871207E-2</c:v>
                </c:pt>
                <c:pt idx="149">
                  <c:v>6.6195999992487486E-2</c:v>
                </c:pt>
                <c:pt idx="150">
                  <c:v>6.6295999997237232E-2</c:v>
                </c:pt>
                <c:pt idx="151">
                  <c:v>6.6795999999158084E-2</c:v>
                </c:pt>
                <c:pt idx="152">
                  <c:v>6.8087999992712867E-2</c:v>
                </c:pt>
                <c:pt idx="155">
                  <c:v>6.8525999995472375E-2</c:v>
                </c:pt>
                <c:pt idx="156">
                  <c:v>6.9426000001840293E-2</c:v>
                </c:pt>
                <c:pt idx="157">
                  <c:v>6.9625999996787868E-2</c:v>
                </c:pt>
                <c:pt idx="158">
                  <c:v>7.0636000004014932E-2</c:v>
                </c:pt>
                <c:pt idx="160">
                  <c:v>5.5606000001716893E-2</c:v>
                </c:pt>
                <c:pt idx="161">
                  <c:v>7.4182000003929716E-2</c:v>
                </c:pt>
                <c:pt idx="165">
                  <c:v>7.6891999997314997E-2</c:v>
                </c:pt>
                <c:pt idx="168">
                  <c:v>8.231599999271566E-2</c:v>
                </c:pt>
                <c:pt idx="169">
                  <c:v>8.8872000000264961E-2</c:v>
                </c:pt>
                <c:pt idx="170">
                  <c:v>9.0071999999054242E-2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D7-4CE3-8136-19FC1D7A3314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-2.6340183065897544E-2</c:v>
                </c:pt>
                <c:pt idx="1">
                  <c:v>-2.6201429936963439E-2</c:v>
                </c:pt>
                <c:pt idx="2">
                  <c:v>-2.5137655948468608E-2</c:v>
                </c:pt>
                <c:pt idx="3">
                  <c:v>-2.5033591101768029E-2</c:v>
                </c:pt>
                <c:pt idx="4">
                  <c:v>-2.3958254352528689E-2</c:v>
                </c:pt>
                <c:pt idx="5">
                  <c:v>-2.385418950582811E-2</c:v>
                </c:pt>
                <c:pt idx="6">
                  <c:v>-2.2674787909888191E-2</c:v>
                </c:pt>
                <c:pt idx="7">
                  <c:v>-2.1530074596181798E-2</c:v>
                </c:pt>
                <c:pt idx="8">
                  <c:v>-2.02466081535413E-2</c:v>
                </c:pt>
                <c:pt idx="9">
                  <c:v>-1.7922493243894996E-2</c:v>
                </c:pt>
                <c:pt idx="10">
                  <c:v>-1.5760256984671806E-2</c:v>
                </c:pt>
                <c:pt idx="11">
                  <c:v>-1.3655834529171174E-2</c:v>
                </c:pt>
                <c:pt idx="12">
                  <c:v>-1.1146715447612716E-2</c:v>
                </c:pt>
                <c:pt idx="13">
                  <c:v>-6.2460317010952851E-4</c:v>
                </c:pt>
                <c:pt idx="14">
                  <c:v>3.6979425391824722E-4</c:v>
                </c:pt>
                <c:pt idx="15">
                  <c:v>4.5786391649195214E-3</c:v>
                </c:pt>
                <c:pt idx="16">
                  <c:v>5.0411495946998813E-3</c:v>
                </c:pt>
                <c:pt idx="17">
                  <c:v>5.88523112904904E-3</c:v>
                </c:pt>
                <c:pt idx="18">
                  <c:v>6.1396118654282357E-3</c:v>
                </c:pt>
                <c:pt idx="19">
                  <c:v>6.9605678782883769E-3</c:v>
                </c:pt>
                <c:pt idx="20">
                  <c:v>9.5737518065474106E-3</c:v>
                </c:pt>
                <c:pt idx="21">
                  <c:v>1.1920992237682738E-2</c:v>
                </c:pt>
                <c:pt idx="22">
                  <c:v>1.224474953852899E-2</c:v>
                </c:pt>
                <c:pt idx="23">
                  <c:v>1.2661008925331313E-2</c:v>
                </c:pt>
                <c:pt idx="24">
                  <c:v>1.6742663468142991E-2</c:v>
                </c:pt>
                <c:pt idx="25">
                  <c:v>1.8615830708753448E-2</c:v>
                </c:pt>
                <c:pt idx="26">
                  <c:v>2.0824318010954669E-2</c:v>
                </c:pt>
                <c:pt idx="27">
                  <c:v>2.090525733616623E-2</c:v>
                </c:pt>
                <c:pt idx="28">
                  <c:v>2.1298391201479538E-2</c:v>
                </c:pt>
                <c:pt idx="29">
                  <c:v>2.309061911687843E-2</c:v>
                </c:pt>
                <c:pt idx="30">
                  <c:v>2.3229372245812539E-2</c:v>
                </c:pt>
                <c:pt idx="31">
                  <c:v>2.3356562614002138E-2</c:v>
                </c:pt>
                <c:pt idx="32">
                  <c:v>2.4431899363241475E-2</c:v>
                </c:pt>
                <c:pt idx="33">
                  <c:v>2.5472547830247286E-2</c:v>
                </c:pt>
                <c:pt idx="34">
                  <c:v>2.5576612676947868E-2</c:v>
                </c:pt>
                <c:pt idx="35">
                  <c:v>2.5576612676947868E-2</c:v>
                </c:pt>
                <c:pt idx="36">
                  <c:v>2.5576612676947868E-2</c:v>
                </c:pt>
                <c:pt idx="37">
                  <c:v>2.5865681695560593E-2</c:v>
                </c:pt>
                <c:pt idx="38">
                  <c:v>2.5935058260027646E-2</c:v>
                </c:pt>
                <c:pt idx="39">
                  <c:v>2.5935058260027646E-2</c:v>
                </c:pt>
                <c:pt idx="40">
                  <c:v>2.5935058260027646E-2</c:v>
                </c:pt>
                <c:pt idx="41">
                  <c:v>2.6675074947676222E-2</c:v>
                </c:pt>
                <c:pt idx="42">
                  <c:v>2.6756014272887783E-2</c:v>
                </c:pt>
                <c:pt idx="43">
                  <c:v>2.6756014272887783E-2</c:v>
                </c:pt>
                <c:pt idx="44">
                  <c:v>2.6756014272887783E-2</c:v>
                </c:pt>
                <c:pt idx="45">
                  <c:v>2.6790702555121313E-2</c:v>
                </c:pt>
                <c:pt idx="46">
                  <c:v>2.6871641880332874E-2</c:v>
                </c:pt>
                <c:pt idx="47">
                  <c:v>2.6883204641077383E-2</c:v>
                </c:pt>
                <c:pt idx="48">
                  <c:v>2.694101844479993E-2</c:v>
                </c:pt>
                <c:pt idx="49">
                  <c:v>2.7114459855967565E-2</c:v>
                </c:pt>
                <c:pt idx="50">
                  <c:v>2.7761974457660068E-2</c:v>
                </c:pt>
                <c:pt idx="51">
                  <c:v>2.7796662739893594E-2</c:v>
                </c:pt>
                <c:pt idx="52">
                  <c:v>2.7854476543616141E-2</c:v>
                </c:pt>
                <c:pt idx="53">
                  <c:v>2.7889164825849667E-2</c:v>
                </c:pt>
                <c:pt idx="54">
                  <c:v>2.7981666911805737E-2</c:v>
                </c:pt>
                <c:pt idx="55">
                  <c:v>2.7993229672550246E-2</c:v>
                </c:pt>
                <c:pt idx="56">
                  <c:v>2.8004792433294755E-2</c:v>
                </c:pt>
                <c:pt idx="57">
                  <c:v>2.8004792433294755E-2</c:v>
                </c:pt>
                <c:pt idx="58">
                  <c:v>2.8779497403176861E-2</c:v>
                </c:pt>
                <c:pt idx="59">
                  <c:v>2.8848873967643913E-2</c:v>
                </c:pt>
                <c:pt idx="60">
                  <c:v>2.8999189857322531E-2</c:v>
                </c:pt>
                <c:pt idx="61">
                  <c:v>2.8999189857322531E-2</c:v>
                </c:pt>
                <c:pt idx="62">
                  <c:v>2.9033878139556057E-2</c:v>
                </c:pt>
                <c:pt idx="63">
                  <c:v>2.9288258875935256E-2</c:v>
                </c:pt>
                <c:pt idx="64">
                  <c:v>2.9288258875935256E-2</c:v>
                </c:pt>
                <c:pt idx="65">
                  <c:v>3.0028275563583832E-2</c:v>
                </c:pt>
                <c:pt idx="66">
                  <c:v>3.0109214888795394E-2</c:v>
                </c:pt>
                <c:pt idx="67">
                  <c:v>3.017859145326245E-2</c:v>
                </c:pt>
                <c:pt idx="68">
                  <c:v>3.0213279735495976E-2</c:v>
                </c:pt>
                <c:pt idx="69">
                  <c:v>3.038672114666361E-2</c:v>
                </c:pt>
                <c:pt idx="70">
                  <c:v>3.1207677159523751E-2</c:v>
                </c:pt>
                <c:pt idx="71">
                  <c:v>3.1207677159523751E-2</c:v>
                </c:pt>
                <c:pt idx="72">
                  <c:v>3.1207677159523751E-2</c:v>
                </c:pt>
                <c:pt idx="73">
                  <c:v>3.2525831884397775E-2</c:v>
                </c:pt>
                <c:pt idx="74">
                  <c:v>3.2814900903010501E-2</c:v>
                </c:pt>
                <c:pt idx="75">
                  <c:v>3.2907402988966571E-2</c:v>
                </c:pt>
                <c:pt idx="76">
                  <c:v>3.3450852743958495E-2</c:v>
                </c:pt>
                <c:pt idx="77">
                  <c:v>3.3531792069170056E-2</c:v>
                </c:pt>
                <c:pt idx="78">
                  <c:v>3.3809298327038273E-2</c:v>
                </c:pt>
                <c:pt idx="79">
                  <c:v>3.4792132990321537E-2</c:v>
                </c:pt>
                <c:pt idx="80">
                  <c:v>3.6029348389984006E-2</c:v>
                </c:pt>
                <c:pt idx="81">
                  <c:v>3.6064036672217532E-2</c:v>
                </c:pt>
                <c:pt idx="82">
                  <c:v>3.6225915322640655E-2</c:v>
                </c:pt>
                <c:pt idx="83">
                  <c:v>3.6954369249544719E-2</c:v>
                </c:pt>
                <c:pt idx="84">
                  <c:v>3.7139373421456866E-2</c:v>
                </c:pt>
                <c:pt idx="85">
                  <c:v>3.7463130722303117E-2</c:v>
                </c:pt>
                <c:pt idx="86">
                  <c:v>3.7983454955806024E-2</c:v>
                </c:pt>
                <c:pt idx="87">
                  <c:v>3.7983454955806024E-2</c:v>
                </c:pt>
                <c:pt idx="88">
                  <c:v>3.8087519802506603E-2</c:v>
                </c:pt>
                <c:pt idx="89">
                  <c:v>3.8260961213674241E-2</c:v>
                </c:pt>
                <c:pt idx="90">
                  <c:v>3.827252397441875E-2</c:v>
                </c:pt>
                <c:pt idx="91">
                  <c:v>3.827252397441875E-2</c:v>
                </c:pt>
                <c:pt idx="92">
                  <c:v>3.827252397441875E-2</c:v>
                </c:pt>
                <c:pt idx="93">
                  <c:v>3.8503779189308932E-2</c:v>
                </c:pt>
                <c:pt idx="94">
                  <c:v>3.9116605508767908E-2</c:v>
                </c:pt>
                <c:pt idx="95">
                  <c:v>3.9243795876957505E-2</c:v>
                </c:pt>
                <c:pt idx="96">
                  <c:v>3.929004691993554E-2</c:v>
                </c:pt>
                <c:pt idx="97">
                  <c:v>3.9301609680680048E-2</c:v>
                </c:pt>
                <c:pt idx="98">
                  <c:v>3.9382549005891609E-2</c:v>
                </c:pt>
                <c:pt idx="99">
                  <c:v>3.9683180785248851E-2</c:v>
                </c:pt>
                <c:pt idx="100">
                  <c:v>3.9798808392693938E-2</c:v>
                </c:pt>
                <c:pt idx="101">
                  <c:v>4.0319132626196838E-2</c:v>
                </c:pt>
                <c:pt idx="102">
                  <c:v>4.0353820908430371E-2</c:v>
                </c:pt>
                <c:pt idx="103">
                  <c:v>4.0481011276619967E-2</c:v>
                </c:pt>
                <c:pt idx="104">
                  <c:v>4.0481011276619967E-2</c:v>
                </c:pt>
                <c:pt idx="105">
                  <c:v>4.1556348025859308E-2</c:v>
                </c:pt>
                <c:pt idx="106">
                  <c:v>4.1556348025859308E-2</c:v>
                </c:pt>
                <c:pt idx="107">
                  <c:v>4.1579473547348325E-2</c:v>
                </c:pt>
                <c:pt idx="108">
                  <c:v>4.1591036308092827E-2</c:v>
                </c:pt>
                <c:pt idx="109">
                  <c:v>4.1660412872559886E-2</c:v>
                </c:pt>
                <c:pt idx="110">
                  <c:v>4.1729789437026939E-2</c:v>
                </c:pt>
                <c:pt idx="111">
                  <c:v>4.2724186861054711E-2</c:v>
                </c:pt>
                <c:pt idx="112">
                  <c:v>4.2747312382543728E-2</c:v>
                </c:pt>
                <c:pt idx="113">
                  <c:v>4.329076213753566E-2</c:v>
                </c:pt>
                <c:pt idx="114">
                  <c:v>4.3764835328060525E-2</c:v>
                </c:pt>
                <c:pt idx="115">
                  <c:v>4.3834211892527578E-2</c:v>
                </c:pt>
                <c:pt idx="116">
                  <c:v>4.3926713978483647E-2</c:v>
                </c:pt>
                <c:pt idx="117">
                  <c:v>4.3984527782206198E-2</c:v>
                </c:pt>
                <c:pt idx="118">
                  <c:v>4.39960905429507E-2</c:v>
                </c:pt>
                <c:pt idx="119">
                  <c:v>4.4042341585928742E-2</c:v>
                </c:pt>
                <c:pt idx="120">
                  <c:v>4.4100155389651285E-2</c:v>
                </c:pt>
                <c:pt idx="121">
                  <c:v>4.4944236924000444E-2</c:v>
                </c:pt>
                <c:pt idx="122">
                  <c:v>4.5163929378146117E-2</c:v>
                </c:pt>
                <c:pt idx="123">
                  <c:v>4.5221743181868654E-2</c:v>
                </c:pt>
                <c:pt idx="124">
                  <c:v>4.6008010912495269E-2</c:v>
                </c:pt>
                <c:pt idx="125">
                  <c:v>4.6008010912495269E-2</c:v>
                </c:pt>
                <c:pt idx="126">
                  <c:v>4.6077387476962328E-2</c:v>
                </c:pt>
                <c:pt idx="127">
                  <c:v>4.6158326802173882E-2</c:v>
                </c:pt>
                <c:pt idx="128">
                  <c:v>4.6158326802173882E-2</c:v>
                </c:pt>
                <c:pt idx="129">
                  <c:v>4.6204577845151924E-2</c:v>
                </c:pt>
                <c:pt idx="130">
                  <c:v>4.6366456495575054E-2</c:v>
                </c:pt>
                <c:pt idx="131">
                  <c:v>4.6378019256319555E-2</c:v>
                </c:pt>
                <c:pt idx="132">
                  <c:v>4.6701776557165814E-2</c:v>
                </c:pt>
                <c:pt idx="133">
                  <c:v>4.7256789072902247E-2</c:v>
                </c:pt>
                <c:pt idx="134">
                  <c:v>4.7256789072902247E-2</c:v>
                </c:pt>
                <c:pt idx="135">
                  <c:v>4.73261656373693E-2</c:v>
                </c:pt>
                <c:pt idx="136">
                  <c:v>4.8505567233309219E-2</c:v>
                </c:pt>
                <c:pt idx="137">
                  <c:v>4.8759947969688411E-2</c:v>
                </c:pt>
                <c:pt idx="138">
                  <c:v>4.8829324534155463E-2</c:v>
                </c:pt>
                <c:pt idx="139">
                  <c:v>4.9650280547015604E-2</c:v>
                </c:pt>
                <c:pt idx="140">
                  <c:v>4.9650280547015604E-2</c:v>
                </c:pt>
                <c:pt idx="141">
                  <c:v>4.9684968829249131E-2</c:v>
                </c:pt>
                <c:pt idx="142">
                  <c:v>4.9974037847861856E-2</c:v>
                </c:pt>
                <c:pt idx="143">
                  <c:v>5.0679366253276903E-2</c:v>
                </c:pt>
                <c:pt idx="144">
                  <c:v>5.0899058707422576E-2</c:v>
                </c:pt>
                <c:pt idx="145">
                  <c:v>5.3246299138557905E-2</c:v>
                </c:pt>
                <c:pt idx="146">
                  <c:v>5.5501037483737165E-2</c:v>
                </c:pt>
                <c:pt idx="147">
                  <c:v>5.5501037483737165E-2</c:v>
                </c:pt>
                <c:pt idx="148">
                  <c:v>5.5501037483737165E-2</c:v>
                </c:pt>
                <c:pt idx="149">
                  <c:v>5.8703922209966147E-2</c:v>
                </c:pt>
                <c:pt idx="150">
                  <c:v>5.8703922209966147E-2</c:v>
                </c:pt>
                <c:pt idx="151">
                  <c:v>5.8703922209966147E-2</c:v>
                </c:pt>
                <c:pt idx="152">
                  <c:v>5.9952700370373119E-2</c:v>
                </c:pt>
                <c:pt idx="153">
                  <c:v>5.9987388652606652E-2</c:v>
                </c:pt>
                <c:pt idx="154">
                  <c:v>6.016083006377429E-2</c:v>
                </c:pt>
                <c:pt idx="155">
                  <c:v>6.1132101966313038E-2</c:v>
                </c:pt>
                <c:pt idx="156">
                  <c:v>6.1132101966313038E-2</c:v>
                </c:pt>
                <c:pt idx="157">
                  <c:v>6.1132101966313038E-2</c:v>
                </c:pt>
                <c:pt idx="158">
                  <c:v>6.2057122825873764E-2</c:v>
                </c:pt>
                <c:pt idx="159">
                  <c:v>6.234619184448649E-2</c:v>
                </c:pt>
                <c:pt idx="160">
                  <c:v>6.2404005648209027E-2</c:v>
                </c:pt>
                <c:pt idx="161">
                  <c:v>6.3375277550747788E-2</c:v>
                </c:pt>
                <c:pt idx="162">
                  <c:v>6.3548718961915426E-2</c:v>
                </c:pt>
                <c:pt idx="163">
                  <c:v>6.458936742892124E-2</c:v>
                </c:pt>
                <c:pt idx="164">
                  <c:v>6.6693789884421872E-2</c:v>
                </c:pt>
                <c:pt idx="165">
                  <c:v>6.6728478166655406E-2</c:v>
                </c:pt>
                <c:pt idx="166">
                  <c:v>6.8266325345675102E-2</c:v>
                </c:pt>
                <c:pt idx="167">
                  <c:v>6.8266325345675102E-2</c:v>
                </c:pt>
                <c:pt idx="168">
                  <c:v>6.9226034487469348E-2</c:v>
                </c:pt>
                <c:pt idx="169">
                  <c:v>7.3897389828250976E-2</c:v>
                </c:pt>
                <c:pt idx="170">
                  <c:v>7.3897389828250976E-2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D7-4CE3-8136-19FC1D7A3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75752"/>
        <c:axId val="1"/>
      </c:scatterChart>
      <c:valAx>
        <c:axId val="853375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7646076794659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75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071786310517529"/>
          <c:y val="0.91950464396284826"/>
          <c:w val="0.2387312186978297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Lac - Primary O-C Diagr.</a:t>
            </a:r>
          </a:p>
        </c:rich>
      </c:tx>
      <c:layout>
        <c:manualLayout>
          <c:xMode val="edge"/>
          <c:yMode val="edge"/>
          <c:x val="0.3083338582677165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3355848560952"/>
          <c:y val="0.14814859468012961"/>
          <c:w val="0.81166798774086546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Active!$S$21:$S$987</c:f>
              <c:numCache>
                <c:formatCode>General</c:formatCode>
                <c:ptCount val="967"/>
                <c:pt idx="0">
                  <c:v>0.35498100000040722</c:v>
                </c:pt>
                <c:pt idx="1">
                  <c:v>0.1888489999982994</c:v>
                </c:pt>
                <c:pt idx="2">
                  <c:v>0.10783699999956298</c:v>
                </c:pt>
                <c:pt idx="4">
                  <c:v>9.6214999994117534E-2</c:v>
                </c:pt>
                <c:pt idx="7">
                  <c:v>0.16740500000014435</c:v>
                </c:pt>
                <c:pt idx="9">
                  <c:v>0.1749729999974079</c:v>
                </c:pt>
                <c:pt idx="12">
                  <c:v>0.34102699999857577</c:v>
                </c:pt>
                <c:pt idx="13">
                  <c:v>0.25851699999475386</c:v>
                </c:pt>
                <c:pt idx="14">
                  <c:v>0.16307099999539787</c:v>
                </c:pt>
                <c:pt idx="15">
                  <c:v>0.34806699999899138</c:v>
                </c:pt>
                <c:pt idx="16">
                  <c:v>0.19562699999369215</c:v>
                </c:pt>
                <c:pt idx="19">
                  <c:v>0.14130099999601953</c:v>
                </c:pt>
                <c:pt idx="20">
                  <c:v>0.28731500000139931</c:v>
                </c:pt>
                <c:pt idx="24">
                  <c:v>0.19849499999691034</c:v>
                </c:pt>
                <c:pt idx="25">
                  <c:v>-6.9787000000360422E-2</c:v>
                </c:pt>
                <c:pt idx="27">
                  <c:v>0.1305350000038743</c:v>
                </c:pt>
                <c:pt idx="34">
                  <c:v>7.6090999995358288E-2</c:v>
                </c:pt>
                <c:pt idx="35">
                  <c:v>0.15309100000013132</c:v>
                </c:pt>
                <c:pt idx="36">
                  <c:v>0.15339099999982864</c:v>
                </c:pt>
                <c:pt idx="42">
                  <c:v>0.19146899999759626</c:v>
                </c:pt>
                <c:pt idx="43">
                  <c:v>0.19176899999729358</c:v>
                </c:pt>
                <c:pt idx="48">
                  <c:v>0.25529299999470823</c:v>
                </c:pt>
                <c:pt idx="51">
                  <c:v>0.16427899999689544</c:v>
                </c:pt>
                <c:pt idx="53">
                  <c:v>0.17239100000006147</c:v>
                </c:pt>
                <c:pt idx="54">
                  <c:v>0.18870299999980489</c:v>
                </c:pt>
                <c:pt idx="56">
                  <c:v>0.1755810000031488</c:v>
                </c:pt>
                <c:pt idx="60">
                  <c:v>0.17823499999940395</c:v>
                </c:pt>
                <c:pt idx="61">
                  <c:v>0.19083499999396736</c:v>
                </c:pt>
                <c:pt idx="66">
                  <c:v>0.1727790000004461</c:v>
                </c:pt>
                <c:pt idx="67">
                  <c:v>0.17721299999539042</c:v>
                </c:pt>
                <c:pt idx="77">
                  <c:v>0.17572300000028918</c:v>
                </c:pt>
                <c:pt idx="83">
                  <c:v>0.16426700000010896</c:v>
                </c:pt>
                <c:pt idx="90">
                  <c:v>0.1662129999967874</c:v>
                </c:pt>
                <c:pt idx="91">
                  <c:v>0.16701299999840558</c:v>
                </c:pt>
                <c:pt idx="92">
                  <c:v>0.17851299999892944</c:v>
                </c:pt>
                <c:pt idx="105">
                  <c:v>0.16458899999270216</c:v>
                </c:pt>
                <c:pt idx="106">
                  <c:v>0.16708899999503046</c:v>
                </c:pt>
                <c:pt idx="117">
                  <c:v>0.15937899999698857</c:v>
                </c:pt>
                <c:pt idx="128">
                  <c:v>0.16201100000034785</c:v>
                </c:pt>
                <c:pt idx="139">
                  <c:v>0.13168900000164285</c:v>
                </c:pt>
                <c:pt idx="140">
                  <c:v>0.15708900000026915</c:v>
                </c:pt>
                <c:pt idx="142">
                  <c:v>0.12638099999458063</c:v>
                </c:pt>
                <c:pt idx="144">
                  <c:v>0.16540099999838276</c:v>
                </c:pt>
                <c:pt idx="146">
                  <c:v>0.15721299999859184</c:v>
                </c:pt>
                <c:pt idx="147">
                  <c:v>0.15762299999914831</c:v>
                </c:pt>
                <c:pt idx="148">
                  <c:v>0.16372299999784445</c:v>
                </c:pt>
                <c:pt idx="153">
                  <c:v>0.15585499999724561</c:v>
                </c:pt>
                <c:pt idx="159">
                  <c:v>0.15681100000074366</c:v>
                </c:pt>
                <c:pt idx="162">
                  <c:v>0.1531669999967562</c:v>
                </c:pt>
                <c:pt idx="163">
                  <c:v>0.14957699999649776</c:v>
                </c:pt>
                <c:pt idx="164">
                  <c:v>0.14827499999955762</c:v>
                </c:pt>
                <c:pt idx="166">
                  <c:v>0.14855899985559518</c:v>
                </c:pt>
                <c:pt idx="167">
                  <c:v>0.1495989998584264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0A-4801-9373-0A10FDAB8256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-2260.5</c:v>
                </c:pt>
                <c:pt idx="1">
                  <c:v>-2254.5</c:v>
                </c:pt>
                <c:pt idx="2">
                  <c:v>-2208.5</c:v>
                </c:pt>
                <c:pt idx="3">
                  <c:v>-2204</c:v>
                </c:pt>
                <c:pt idx="4">
                  <c:v>-2157.5</c:v>
                </c:pt>
                <c:pt idx="5">
                  <c:v>-2153</c:v>
                </c:pt>
                <c:pt idx="6">
                  <c:v>-2102</c:v>
                </c:pt>
                <c:pt idx="7">
                  <c:v>-2052.5</c:v>
                </c:pt>
                <c:pt idx="8">
                  <c:v>-1997</c:v>
                </c:pt>
                <c:pt idx="9">
                  <c:v>-1896.5</c:v>
                </c:pt>
                <c:pt idx="10">
                  <c:v>-1803</c:v>
                </c:pt>
                <c:pt idx="11">
                  <c:v>-1712</c:v>
                </c:pt>
                <c:pt idx="12">
                  <c:v>-1603.5</c:v>
                </c:pt>
                <c:pt idx="13">
                  <c:v>-1148.5</c:v>
                </c:pt>
                <c:pt idx="14">
                  <c:v>-1105.5</c:v>
                </c:pt>
                <c:pt idx="15">
                  <c:v>-923.5</c:v>
                </c:pt>
                <c:pt idx="16">
                  <c:v>-903.5</c:v>
                </c:pt>
                <c:pt idx="17">
                  <c:v>-867</c:v>
                </c:pt>
                <c:pt idx="18">
                  <c:v>-856</c:v>
                </c:pt>
                <c:pt idx="19">
                  <c:v>-820.5</c:v>
                </c:pt>
                <c:pt idx="20">
                  <c:v>-707.5</c:v>
                </c:pt>
                <c:pt idx="21">
                  <c:v>-606</c:v>
                </c:pt>
                <c:pt idx="22">
                  <c:v>-592</c:v>
                </c:pt>
                <c:pt idx="23">
                  <c:v>-574</c:v>
                </c:pt>
                <c:pt idx="24">
                  <c:v>-397.5</c:v>
                </c:pt>
                <c:pt idx="25">
                  <c:v>-316.5</c:v>
                </c:pt>
                <c:pt idx="26">
                  <c:v>-221</c:v>
                </c:pt>
                <c:pt idx="27">
                  <c:v>-217.5</c:v>
                </c:pt>
                <c:pt idx="28">
                  <c:v>-200.5</c:v>
                </c:pt>
                <c:pt idx="29">
                  <c:v>-123</c:v>
                </c:pt>
                <c:pt idx="30">
                  <c:v>-117</c:v>
                </c:pt>
                <c:pt idx="31">
                  <c:v>-111.5</c:v>
                </c:pt>
                <c:pt idx="32">
                  <c:v>-65</c:v>
                </c:pt>
                <c:pt idx="33">
                  <c:v>-20</c:v>
                </c:pt>
                <c:pt idx="34">
                  <c:v>-15.5</c:v>
                </c:pt>
                <c:pt idx="35">
                  <c:v>-15.5</c:v>
                </c:pt>
                <c:pt idx="36">
                  <c:v>-15.5</c:v>
                </c:pt>
                <c:pt idx="37">
                  <c:v>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32</c:v>
                </c:pt>
                <c:pt idx="42">
                  <c:v>35.5</c:v>
                </c:pt>
                <c:pt idx="43">
                  <c:v>35.5</c:v>
                </c:pt>
                <c:pt idx="44">
                  <c:v>35.5</c:v>
                </c:pt>
                <c:pt idx="45">
                  <c:v>37</c:v>
                </c:pt>
                <c:pt idx="46">
                  <c:v>40.5</c:v>
                </c:pt>
                <c:pt idx="47">
                  <c:v>41</c:v>
                </c:pt>
                <c:pt idx="48">
                  <c:v>43.5</c:v>
                </c:pt>
                <c:pt idx="49">
                  <c:v>51</c:v>
                </c:pt>
                <c:pt idx="50">
                  <c:v>79</c:v>
                </c:pt>
                <c:pt idx="51">
                  <c:v>80.5</c:v>
                </c:pt>
                <c:pt idx="52">
                  <c:v>83</c:v>
                </c:pt>
                <c:pt idx="53">
                  <c:v>84.5</c:v>
                </c:pt>
                <c:pt idx="54">
                  <c:v>88.5</c:v>
                </c:pt>
                <c:pt idx="55">
                  <c:v>89</c:v>
                </c:pt>
                <c:pt idx="56">
                  <c:v>89.5</c:v>
                </c:pt>
                <c:pt idx="57">
                  <c:v>89.5</c:v>
                </c:pt>
                <c:pt idx="58">
                  <c:v>123</c:v>
                </c:pt>
                <c:pt idx="59">
                  <c:v>126</c:v>
                </c:pt>
                <c:pt idx="60">
                  <c:v>132.5</c:v>
                </c:pt>
                <c:pt idx="61">
                  <c:v>132.5</c:v>
                </c:pt>
                <c:pt idx="62">
                  <c:v>134</c:v>
                </c:pt>
                <c:pt idx="63">
                  <c:v>145</c:v>
                </c:pt>
                <c:pt idx="64">
                  <c:v>145</c:v>
                </c:pt>
                <c:pt idx="65">
                  <c:v>177</c:v>
                </c:pt>
                <c:pt idx="66">
                  <c:v>180.5</c:v>
                </c:pt>
                <c:pt idx="67">
                  <c:v>183.5</c:v>
                </c:pt>
                <c:pt idx="68">
                  <c:v>185</c:v>
                </c:pt>
                <c:pt idx="69">
                  <c:v>192.5</c:v>
                </c:pt>
                <c:pt idx="70">
                  <c:v>228</c:v>
                </c:pt>
                <c:pt idx="71">
                  <c:v>228</c:v>
                </c:pt>
                <c:pt idx="72">
                  <c:v>228</c:v>
                </c:pt>
                <c:pt idx="73">
                  <c:v>285</c:v>
                </c:pt>
                <c:pt idx="74">
                  <c:v>297.5</c:v>
                </c:pt>
                <c:pt idx="75">
                  <c:v>301.5</c:v>
                </c:pt>
                <c:pt idx="76">
                  <c:v>325</c:v>
                </c:pt>
                <c:pt idx="77">
                  <c:v>328.5</c:v>
                </c:pt>
                <c:pt idx="78">
                  <c:v>340.5</c:v>
                </c:pt>
                <c:pt idx="79">
                  <c:v>383</c:v>
                </c:pt>
                <c:pt idx="80">
                  <c:v>436.5</c:v>
                </c:pt>
                <c:pt idx="81">
                  <c:v>438</c:v>
                </c:pt>
                <c:pt idx="82">
                  <c:v>445</c:v>
                </c:pt>
                <c:pt idx="83">
                  <c:v>476.5</c:v>
                </c:pt>
                <c:pt idx="84">
                  <c:v>484.5</c:v>
                </c:pt>
                <c:pt idx="85">
                  <c:v>498.5</c:v>
                </c:pt>
                <c:pt idx="86">
                  <c:v>521</c:v>
                </c:pt>
                <c:pt idx="87">
                  <c:v>521</c:v>
                </c:pt>
                <c:pt idx="88">
                  <c:v>525.5</c:v>
                </c:pt>
                <c:pt idx="89">
                  <c:v>533</c:v>
                </c:pt>
                <c:pt idx="90">
                  <c:v>533.5</c:v>
                </c:pt>
                <c:pt idx="91">
                  <c:v>533.5</c:v>
                </c:pt>
                <c:pt idx="92">
                  <c:v>533.5</c:v>
                </c:pt>
                <c:pt idx="93">
                  <c:v>543.5</c:v>
                </c:pt>
                <c:pt idx="94">
                  <c:v>570</c:v>
                </c:pt>
                <c:pt idx="95">
                  <c:v>575.5</c:v>
                </c:pt>
                <c:pt idx="96">
                  <c:v>577.5</c:v>
                </c:pt>
                <c:pt idx="97">
                  <c:v>578</c:v>
                </c:pt>
                <c:pt idx="98">
                  <c:v>581.5</c:v>
                </c:pt>
                <c:pt idx="99">
                  <c:v>594.5</c:v>
                </c:pt>
                <c:pt idx="100">
                  <c:v>599.5</c:v>
                </c:pt>
                <c:pt idx="101">
                  <c:v>622</c:v>
                </c:pt>
                <c:pt idx="102">
                  <c:v>623.5</c:v>
                </c:pt>
                <c:pt idx="103">
                  <c:v>629</c:v>
                </c:pt>
                <c:pt idx="104">
                  <c:v>629</c:v>
                </c:pt>
                <c:pt idx="105">
                  <c:v>675.5</c:v>
                </c:pt>
                <c:pt idx="106">
                  <c:v>675.5</c:v>
                </c:pt>
                <c:pt idx="107">
                  <c:v>676.5</c:v>
                </c:pt>
                <c:pt idx="108">
                  <c:v>677</c:v>
                </c:pt>
                <c:pt idx="109">
                  <c:v>680</c:v>
                </c:pt>
                <c:pt idx="110">
                  <c:v>683</c:v>
                </c:pt>
                <c:pt idx="111">
                  <c:v>726</c:v>
                </c:pt>
                <c:pt idx="112">
                  <c:v>727</c:v>
                </c:pt>
                <c:pt idx="113">
                  <c:v>750.5</c:v>
                </c:pt>
                <c:pt idx="114">
                  <c:v>771</c:v>
                </c:pt>
                <c:pt idx="115">
                  <c:v>774</c:v>
                </c:pt>
                <c:pt idx="116">
                  <c:v>778</c:v>
                </c:pt>
                <c:pt idx="117">
                  <c:v>780.5</c:v>
                </c:pt>
                <c:pt idx="118">
                  <c:v>781</c:v>
                </c:pt>
                <c:pt idx="119">
                  <c:v>783</c:v>
                </c:pt>
                <c:pt idx="120">
                  <c:v>785.5</c:v>
                </c:pt>
                <c:pt idx="121">
                  <c:v>822</c:v>
                </c:pt>
                <c:pt idx="122">
                  <c:v>831.5</c:v>
                </c:pt>
                <c:pt idx="123">
                  <c:v>834</c:v>
                </c:pt>
                <c:pt idx="124">
                  <c:v>868</c:v>
                </c:pt>
                <c:pt idx="125">
                  <c:v>868</c:v>
                </c:pt>
                <c:pt idx="126">
                  <c:v>871</c:v>
                </c:pt>
                <c:pt idx="127">
                  <c:v>874.5</c:v>
                </c:pt>
                <c:pt idx="128">
                  <c:v>874.5</c:v>
                </c:pt>
                <c:pt idx="129">
                  <c:v>876.5</c:v>
                </c:pt>
                <c:pt idx="130">
                  <c:v>883.5</c:v>
                </c:pt>
                <c:pt idx="131">
                  <c:v>884</c:v>
                </c:pt>
                <c:pt idx="132">
                  <c:v>898</c:v>
                </c:pt>
                <c:pt idx="133">
                  <c:v>922</c:v>
                </c:pt>
                <c:pt idx="134">
                  <c:v>922</c:v>
                </c:pt>
                <c:pt idx="135">
                  <c:v>925</c:v>
                </c:pt>
                <c:pt idx="136">
                  <c:v>976</c:v>
                </c:pt>
                <c:pt idx="137">
                  <c:v>987</c:v>
                </c:pt>
                <c:pt idx="138">
                  <c:v>990</c:v>
                </c:pt>
                <c:pt idx="139">
                  <c:v>1025.5</c:v>
                </c:pt>
                <c:pt idx="140">
                  <c:v>1025.5</c:v>
                </c:pt>
                <c:pt idx="141">
                  <c:v>1027</c:v>
                </c:pt>
                <c:pt idx="142">
                  <c:v>1039.5</c:v>
                </c:pt>
                <c:pt idx="143">
                  <c:v>1070</c:v>
                </c:pt>
                <c:pt idx="144">
                  <c:v>1079.5</c:v>
                </c:pt>
                <c:pt idx="145">
                  <c:v>1181</c:v>
                </c:pt>
                <c:pt idx="146">
                  <c:v>1278.5</c:v>
                </c:pt>
                <c:pt idx="147">
                  <c:v>1278.5</c:v>
                </c:pt>
                <c:pt idx="148">
                  <c:v>1278.5</c:v>
                </c:pt>
                <c:pt idx="149">
                  <c:v>1417</c:v>
                </c:pt>
                <c:pt idx="150">
                  <c:v>1417</c:v>
                </c:pt>
                <c:pt idx="151">
                  <c:v>1417</c:v>
                </c:pt>
                <c:pt idx="152">
                  <c:v>1471</c:v>
                </c:pt>
                <c:pt idx="153">
                  <c:v>1472.5</c:v>
                </c:pt>
                <c:pt idx="154">
                  <c:v>1480</c:v>
                </c:pt>
                <c:pt idx="155">
                  <c:v>1522</c:v>
                </c:pt>
                <c:pt idx="156">
                  <c:v>1522</c:v>
                </c:pt>
                <c:pt idx="157">
                  <c:v>1522</c:v>
                </c:pt>
                <c:pt idx="158">
                  <c:v>1562</c:v>
                </c:pt>
                <c:pt idx="159">
                  <c:v>1574.5</c:v>
                </c:pt>
                <c:pt idx="160">
                  <c:v>1577</c:v>
                </c:pt>
                <c:pt idx="161">
                  <c:v>1619</c:v>
                </c:pt>
                <c:pt idx="162">
                  <c:v>1626.5</c:v>
                </c:pt>
                <c:pt idx="163">
                  <c:v>1671.5</c:v>
                </c:pt>
                <c:pt idx="164">
                  <c:v>1762.5</c:v>
                </c:pt>
                <c:pt idx="165">
                  <c:v>1764</c:v>
                </c:pt>
                <c:pt idx="166">
                  <c:v>1830.5</c:v>
                </c:pt>
                <c:pt idx="167">
                  <c:v>1830.5</c:v>
                </c:pt>
                <c:pt idx="168">
                  <c:v>1872</c:v>
                </c:pt>
                <c:pt idx="169">
                  <c:v>2074</c:v>
                </c:pt>
                <c:pt idx="170">
                  <c:v>2074</c:v>
                </c:pt>
              </c:numCache>
            </c:numRef>
          </c:xVal>
          <c:yVal>
            <c:numRef>
              <c:f>Active!$P$21:$P$987</c:f>
              <c:numCache>
                <c:formatCode>General</c:formatCode>
                <c:ptCount val="967"/>
                <c:pt idx="0">
                  <c:v>0.21052126543190111</c:v>
                </c:pt>
                <c:pt idx="1">
                  <c:v>0.21042500673266046</c:v>
                </c:pt>
                <c:pt idx="2">
                  <c:v>0.20968702337181555</c:v>
                </c:pt>
                <c:pt idx="3">
                  <c:v>0.20961482934738507</c:v>
                </c:pt>
                <c:pt idx="4">
                  <c:v>0.20886882442827012</c:v>
                </c:pt>
                <c:pt idx="5">
                  <c:v>0.20879663040383964</c:v>
                </c:pt>
                <c:pt idx="6">
                  <c:v>0.20797843146029421</c:v>
                </c:pt>
                <c:pt idx="7">
                  <c:v>0.20718429719155892</c:v>
                </c:pt>
                <c:pt idx="8">
                  <c:v>0.20629390422358301</c:v>
                </c:pt>
                <c:pt idx="9">
                  <c:v>0.20468157101130227</c:v>
                </c:pt>
                <c:pt idx="10">
                  <c:v>0.20318153961480231</c:v>
                </c:pt>
                <c:pt idx="11">
                  <c:v>0.2017216160096526</c:v>
                </c:pt>
                <c:pt idx="12">
                  <c:v>0.19998093786505103</c:v>
                </c:pt>
                <c:pt idx="13">
                  <c:v>0.19268131983930251</c:v>
                </c:pt>
                <c:pt idx="14">
                  <c:v>0.19199146582807791</c:v>
                </c:pt>
                <c:pt idx="15">
                  <c:v>0.18907161861777849</c:v>
                </c:pt>
                <c:pt idx="16">
                  <c:v>0.18875075628697638</c:v>
                </c:pt>
                <c:pt idx="17">
                  <c:v>0.18816518253326248</c:v>
                </c:pt>
                <c:pt idx="18">
                  <c:v>0.1879887082513213</c:v>
                </c:pt>
                <c:pt idx="19">
                  <c:v>0.1874191776141475</c:v>
                </c:pt>
                <c:pt idx="20">
                  <c:v>0.18560630544511547</c:v>
                </c:pt>
                <c:pt idx="21">
                  <c:v>0.18397792911629463</c:v>
                </c:pt>
                <c:pt idx="22">
                  <c:v>0.18375332548473314</c:v>
                </c:pt>
                <c:pt idx="23">
                  <c:v>0.18346454938701123</c:v>
                </c:pt>
                <c:pt idx="24">
                  <c:v>0.1806329393176824</c:v>
                </c:pt>
                <c:pt idx="25">
                  <c:v>0.17933344687793376</c:v>
                </c:pt>
                <c:pt idx="26">
                  <c:v>0.17780132924835357</c:v>
                </c:pt>
                <c:pt idx="27">
                  <c:v>0.17774517834046319</c:v>
                </c:pt>
                <c:pt idx="28">
                  <c:v>0.17747244535928139</c:v>
                </c:pt>
                <c:pt idx="29">
                  <c:v>0.17622910382742313</c:v>
                </c:pt>
                <c:pt idx="30">
                  <c:v>0.17613284512818247</c:v>
                </c:pt>
                <c:pt idx="31">
                  <c:v>0.17604460798721189</c:v>
                </c:pt>
                <c:pt idx="32">
                  <c:v>0.17529860306809694</c:v>
                </c:pt>
                <c:pt idx="33">
                  <c:v>0.17457666282379214</c:v>
                </c:pt>
                <c:pt idx="34">
                  <c:v>0.17450446879936166</c:v>
                </c:pt>
                <c:pt idx="35">
                  <c:v>0.17450446879936166</c:v>
                </c:pt>
                <c:pt idx="36">
                  <c:v>0.17450446879936166</c:v>
                </c:pt>
                <c:pt idx="37">
                  <c:v>0.17430392984261031</c:v>
                </c:pt>
                <c:pt idx="38">
                  <c:v>0.17425580049299</c:v>
                </c:pt>
                <c:pt idx="39">
                  <c:v>0.17425580049299</c:v>
                </c:pt>
                <c:pt idx="40">
                  <c:v>0.17425580049299</c:v>
                </c:pt>
                <c:pt idx="41">
                  <c:v>0.17374242076370658</c:v>
                </c:pt>
                <c:pt idx="42">
                  <c:v>0.1736862698558162</c:v>
                </c:pt>
                <c:pt idx="43">
                  <c:v>0.1736862698558162</c:v>
                </c:pt>
                <c:pt idx="44">
                  <c:v>0.1736862698558162</c:v>
                </c:pt>
                <c:pt idx="45">
                  <c:v>0.17366220518100606</c:v>
                </c:pt>
                <c:pt idx="46">
                  <c:v>0.17360605427311568</c:v>
                </c:pt>
                <c:pt idx="47">
                  <c:v>0.17359803271484561</c:v>
                </c:pt>
                <c:pt idx="48">
                  <c:v>0.17355792492349537</c:v>
                </c:pt>
                <c:pt idx="49">
                  <c:v>0.17343760154944457</c:v>
                </c:pt>
                <c:pt idx="50">
                  <c:v>0.17298839428632157</c:v>
                </c:pt>
                <c:pt idx="51">
                  <c:v>0.17296432961151142</c:v>
                </c:pt>
                <c:pt idx="52">
                  <c:v>0.17292422182016115</c:v>
                </c:pt>
                <c:pt idx="53">
                  <c:v>0.17290015714535098</c:v>
                </c:pt>
                <c:pt idx="54">
                  <c:v>0.17283598467919056</c:v>
                </c:pt>
                <c:pt idx="55">
                  <c:v>0.1728279631209205</c:v>
                </c:pt>
                <c:pt idx="56">
                  <c:v>0.17281994156265046</c:v>
                </c:pt>
                <c:pt idx="57">
                  <c:v>0.17281994156265046</c:v>
                </c:pt>
                <c:pt idx="58">
                  <c:v>0.17228249715855687</c:v>
                </c:pt>
                <c:pt idx="59">
                  <c:v>0.17223436780893656</c:v>
                </c:pt>
                <c:pt idx="60">
                  <c:v>0.17213008755142586</c:v>
                </c:pt>
                <c:pt idx="61">
                  <c:v>0.17213008755142586</c:v>
                </c:pt>
                <c:pt idx="62">
                  <c:v>0.17210602287661569</c:v>
                </c:pt>
                <c:pt idx="63">
                  <c:v>0.17192954859467452</c:v>
                </c:pt>
                <c:pt idx="64">
                  <c:v>0.17192954859467452</c:v>
                </c:pt>
                <c:pt idx="65">
                  <c:v>0.17141616886539113</c:v>
                </c:pt>
                <c:pt idx="66">
                  <c:v>0.17136001795750075</c:v>
                </c:pt>
                <c:pt idx="67">
                  <c:v>0.17131188860788044</c:v>
                </c:pt>
                <c:pt idx="68">
                  <c:v>0.17128782393307027</c:v>
                </c:pt>
                <c:pt idx="69">
                  <c:v>0.17116750055901947</c:v>
                </c:pt>
                <c:pt idx="70">
                  <c:v>0.17059796992184567</c:v>
                </c:pt>
                <c:pt idx="71">
                  <c:v>0.17059796992184567</c:v>
                </c:pt>
                <c:pt idx="72">
                  <c:v>0.17059796992184567</c:v>
                </c:pt>
                <c:pt idx="73">
                  <c:v>0.16968351227905959</c:v>
                </c:pt>
                <c:pt idx="74">
                  <c:v>0.16948297332230827</c:v>
                </c:pt>
                <c:pt idx="75">
                  <c:v>0.16941880085614783</c:v>
                </c:pt>
                <c:pt idx="76">
                  <c:v>0.16904178761745534</c:v>
                </c:pt>
                <c:pt idx="77">
                  <c:v>0.16898563670956496</c:v>
                </c:pt>
                <c:pt idx="78">
                  <c:v>0.16879311931108368</c:v>
                </c:pt>
                <c:pt idx="79">
                  <c:v>0.16811128685812915</c:v>
                </c:pt>
                <c:pt idx="80">
                  <c:v>0.16725298012323345</c:v>
                </c:pt>
                <c:pt idx="81">
                  <c:v>0.16722891544842328</c:v>
                </c:pt>
                <c:pt idx="82">
                  <c:v>0.16711661363264255</c:v>
                </c:pt>
                <c:pt idx="83">
                  <c:v>0.16661125546162917</c:v>
                </c:pt>
                <c:pt idx="84">
                  <c:v>0.16648291052930833</c:v>
                </c:pt>
                <c:pt idx="85">
                  <c:v>0.16625830689774682</c:v>
                </c:pt>
                <c:pt idx="86">
                  <c:v>0.16589733677559443</c:v>
                </c:pt>
                <c:pt idx="87">
                  <c:v>0.16589733677559443</c:v>
                </c:pt>
                <c:pt idx="88">
                  <c:v>0.16582514275116395</c:v>
                </c:pt>
                <c:pt idx="89">
                  <c:v>0.16570481937711315</c:v>
                </c:pt>
                <c:pt idx="90">
                  <c:v>0.16569679781884308</c:v>
                </c:pt>
                <c:pt idx="91">
                  <c:v>0.16569679781884308</c:v>
                </c:pt>
                <c:pt idx="92">
                  <c:v>0.16569679781884308</c:v>
                </c:pt>
                <c:pt idx="93">
                  <c:v>0.16553636665344201</c:v>
                </c:pt>
                <c:pt idx="94">
                  <c:v>0.16511122406512921</c:v>
                </c:pt>
                <c:pt idx="95">
                  <c:v>0.16502298692415862</c:v>
                </c:pt>
                <c:pt idx="96">
                  <c:v>0.16499090069107841</c:v>
                </c:pt>
                <c:pt idx="97">
                  <c:v>0.16498287913280835</c:v>
                </c:pt>
                <c:pt idx="98">
                  <c:v>0.16492672822491797</c:v>
                </c:pt>
                <c:pt idx="99">
                  <c:v>0.16471816770989658</c:v>
                </c:pt>
                <c:pt idx="100">
                  <c:v>0.16463795212719606</c:v>
                </c:pt>
                <c:pt idx="101">
                  <c:v>0.16427698200504365</c:v>
                </c:pt>
                <c:pt idx="102">
                  <c:v>0.16425291733023351</c:v>
                </c:pt>
                <c:pt idx="103">
                  <c:v>0.16416468018926292</c:v>
                </c:pt>
                <c:pt idx="104">
                  <c:v>0.16416468018926292</c:v>
                </c:pt>
                <c:pt idx="105">
                  <c:v>0.16341867527014795</c:v>
                </c:pt>
                <c:pt idx="106">
                  <c:v>0.16341867527014795</c:v>
                </c:pt>
                <c:pt idx="107">
                  <c:v>0.16340263215360784</c:v>
                </c:pt>
                <c:pt idx="108">
                  <c:v>0.16339461059533777</c:v>
                </c:pt>
                <c:pt idx="109">
                  <c:v>0.16334648124571746</c:v>
                </c:pt>
                <c:pt idx="110">
                  <c:v>0.16329835189609715</c:v>
                </c:pt>
                <c:pt idx="111">
                  <c:v>0.16260849788487255</c:v>
                </c:pt>
                <c:pt idx="112">
                  <c:v>0.16259245476833245</c:v>
                </c:pt>
                <c:pt idx="113">
                  <c:v>0.16221544152963996</c:v>
                </c:pt>
                <c:pt idx="114">
                  <c:v>0.16188655764056775</c:v>
                </c:pt>
                <c:pt idx="115">
                  <c:v>0.16183842829094744</c:v>
                </c:pt>
                <c:pt idx="116">
                  <c:v>0.16177425582478702</c:v>
                </c:pt>
                <c:pt idx="117">
                  <c:v>0.16173414803343675</c:v>
                </c:pt>
                <c:pt idx="118">
                  <c:v>0.16172612647516671</c:v>
                </c:pt>
                <c:pt idx="119">
                  <c:v>0.16169404024208647</c:v>
                </c:pt>
                <c:pt idx="120">
                  <c:v>0.16165393245073623</c:v>
                </c:pt>
                <c:pt idx="121">
                  <c:v>0.16106835869702232</c:v>
                </c:pt>
                <c:pt idx="122">
                  <c:v>0.16091594908989132</c:v>
                </c:pt>
                <c:pt idx="123">
                  <c:v>0.16087584129854104</c:v>
                </c:pt>
                <c:pt idx="124">
                  <c:v>0.16033037533617742</c:v>
                </c:pt>
                <c:pt idx="125">
                  <c:v>0.16033037533617742</c:v>
                </c:pt>
                <c:pt idx="126">
                  <c:v>0.1602822459865571</c:v>
                </c:pt>
                <c:pt idx="127">
                  <c:v>0.16022609507866672</c:v>
                </c:pt>
                <c:pt idx="128">
                  <c:v>0.16022609507866672</c:v>
                </c:pt>
                <c:pt idx="129">
                  <c:v>0.16019400884558652</c:v>
                </c:pt>
                <c:pt idx="130">
                  <c:v>0.16008170702980576</c:v>
                </c:pt>
                <c:pt idx="131">
                  <c:v>0.16007368547153572</c:v>
                </c:pt>
                <c:pt idx="132">
                  <c:v>0.15984908183997421</c:v>
                </c:pt>
                <c:pt idx="133">
                  <c:v>0.15946404704301165</c:v>
                </c:pt>
                <c:pt idx="134">
                  <c:v>0.15946404704301165</c:v>
                </c:pt>
                <c:pt idx="135">
                  <c:v>0.15941591769339133</c:v>
                </c:pt>
                <c:pt idx="136">
                  <c:v>0.15859771874984591</c:v>
                </c:pt>
                <c:pt idx="137">
                  <c:v>0.15842124446790473</c:v>
                </c:pt>
                <c:pt idx="138">
                  <c:v>0.15837311511828439</c:v>
                </c:pt>
                <c:pt idx="139">
                  <c:v>0.15780358448111062</c:v>
                </c:pt>
                <c:pt idx="140">
                  <c:v>0.15780358448111062</c:v>
                </c:pt>
                <c:pt idx="141">
                  <c:v>0.15777951980630045</c:v>
                </c:pt>
                <c:pt idx="142">
                  <c:v>0.15757898084954913</c:v>
                </c:pt>
                <c:pt idx="143">
                  <c:v>0.15708966579507588</c:v>
                </c:pt>
                <c:pt idx="144">
                  <c:v>0.15693725618794485</c:v>
                </c:pt>
                <c:pt idx="145">
                  <c:v>0.15530887985912403</c:v>
                </c:pt>
                <c:pt idx="146">
                  <c:v>0.15374467599646363</c:v>
                </c:pt>
                <c:pt idx="147">
                  <c:v>0.15374467599646363</c:v>
                </c:pt>
                <c:pt idx="148">
                  <c:v>0.15374467599646363</c:v>
                </c:pt>
                <c:pt idx="149">
                  <c:v>0.15152270435565884</c:v>
                </c:pt>
                <c:pt idx="150">
                  <c:v>0.15152270435565884</c:v>
                </c:pt>
                <c:pt idx="151">
                  <c:v>0.15152270435565884</c:v>
                </c:pt>
                <c:pt idx="152">
                  <c:v>0.1506563760624931</c:v>
                </c:pt>
                <c:pt idx="153">
                  <c:v>0.15063231138768293</c:v>
                </c:pt>
                <c:pt idx="154">
                  <c:v>0.15051198801363214</c:v>
                </c:pt>
                <c:pt idx="155">
                  <c:v>0.14983817711894765</c:v>
                </c:pt>
                <c:pt idx="156">
                  <c:v>0.14983817711894765</c:v>
                </c:pt>
                <c:pt idx="157">
                  <c:v>0.14983817711894765</c:v>
                </c:pt>
                <c:pt idx="158">
                  <c:v>0.14919645245734339</c:v>
                </c:pt>
                <c:pt idx="159">
                  <c:v>0.14899591350059205</c:v>
                </c:pt>
                <c:pt idx="160">
                  <c:v>0.1489558057092418</c:v>
                </c:pt>
                <c:pt idx="161">
                  <c:v>0.14828199481455731</c:v>
                </c:pt>
                <c:pt idx="162">
                  <c:v>0.14816167144050651</c:v>
                </c:pt>
                <c:pt idx="163">
                  <c:v>0.14743973119620171</c:v>
                </c:pt>
                <c:pt idx="164">
                  <c:v>0.145979807591052</c:v>
                </c:pt>
                <c:pt idx="165">
                  <c:v>0.14595574291624186</c:v>
                </c:pt>
                <c:pt idx="166">
                  <c:v>0.14488887566632475</c:v>
                </c:pt>
                <c:pt idx="167">
                  <c:v>0.14488887566632475</c:v>
                </c:pt>
                <c:pt idx="168">
                  <c:v>0.14422308632991032</c:v>
                </c:pt>
                <c:pt idx="169">
                  <c:v>0.14098237678880879</c:v>
                </c:pt>
                <c:pt idx="170">
                  <c:v>0.14098237678880879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0A-4801-9373-0A10FDAB8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76408"/>
        <c:axId val="1"/>
      </c:scatterChart>
      <c:valAx>
        <c:axId val="853376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6754155730533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9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76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166736657917757"/>
          <c:y val="0.91975600272188196"/>
          <c:w val="0.2700005249343832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400050</xdr:colOff>
      <xdr:row>0</xdr:row>
      <xdr:rowOff>0</xdr:rowOff>
    </xdr:from>
    <xdr:to>
      <xdr:col>33</xdr:col>
      <xdr:colOff>609600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A45CC06D-9E07-81F7-880F-41B51E1CC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0</xdr:row>
      <xdr:rowOff>0</xdr:rowOff>
    </xdr:from>
    <xdr:to>
      <xdr:col>16</xdr:col>
      <xdr:colOff>200025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4C776339-72AA-E29D-45E9-08F985856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333375</xdr:colOff>
      <xdr:row>0</xdr:row>
      <xdr:rowOff>0</xdr:rowOff>
    </xdr:from>
    <xdr:to>
      <xdr:col>24</xdr:col>
      <xdr:colOff>590550</xdr:colOff>
      <xdr:row>18</xdr:row>
      <xdr:rowOff>38100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81839D18-3C0B-96A7-23CE-ED9D4DCE8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464" TargetMode="External"/><Relationship Id="rId18" Type="http://schemas.openxmlformats.org/officeDocument/2006/relationships/hyperlink" Target="http://www.bav-astro.de/sfs/BAVM_link.php?BAVMnr=38" TargetMode="External"/><Relationship Id="rId26" Type="http://schemas.openxmlformats.org/officeDocument/2006/relationships/hyperlink" Target="http://www.bav-astro.de/sfs/BAVM_link.php?BAVMnr=59" TargetMode="External"/><Relationship Id="rId39" Type="http://schemas.openxmlformats.org/officeDocument/2006/relationships/hyperlink" Target="http://www.konkoly.hu/cgi-bin/IBVS?4597" TargetMode="External"/><Relationship Id="rId21" Type="http://schemas.openxmlformats.org/officeDocument/2006/relationships/hyperlink" Target="http://www.bav-astro.de/sfs/BAVM_link.php?BAVMnr=46" TargetMode="External"/><Relationship Id="rId34" Type="http://schemas.openxmlformats.org/officeDocument/2006/relationships/hyperlink" Target="http://www.konkoly.hu/cgi-bin/IBVS?4597" TargetMode="External"/><Relationship Id="rId42" Type="http://schemas.openxmlformats.org/officeDocument/2006/relationships/hyperlink" Target="http://www.bav-astro.de/sfs/BAVM_link.php?BAVMnr=131" TargetMode="External"/><Relationship Id="rId47" Type="http://schemas.openxmlformats.org/officeDocument/2006/relationships/hyperlink" Target="http://www.bav-astro.de/sfs/BAVM_link.php?BAVMnr=152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94.pdf" TargetMode="External"/><Relationship Id="rId63" Type="http://schemas.openxmlformats.org/officeDocument/2006/relationships/hyperlink" Target="http://www.bav-astro.de/sfs/BAVM_link.php?BAVMnr=225" TargetMode="External"/><Relationship Id="rId68" Type="http://schemas.openxmlformats.org/officeDocument/2006/relationships/hyperlink" Target="http://www.konkoly.hu/cgi-bin/IBVS?6093" TargetMode="External"/><Relationship Id="rId7" Type="http://schemas.openxmlformats.org/officeDocument/2006/relationships/hyperlink" Target="http://www.bav-astro.de/sfs/BAVM_link.php?BAVMnr=33" TargetMode="External"/><Relationship Id="rId2" Type="http://schemas.openxmlformats.org/officeDocument/2006/relationships/hyperlink" Target="http://www.bav-astro.de/sfs/BAVM_link.php?BAVMnr=33" TargetMode="External"/><Relationship Id="rId16" Type="http://schemas.openxmlformats.org/officeDocument/2006/relationships/hyperlink" Target="http://www.bav-astro.de/sfs/BAVM_link.php?BAVMnr=36" TargetMode="External"/><Relationship Id="rId29" Type="http://schemas.openxmlformats.org/officeDocument/2006/relationships/hyperlink" Target="http://www.bav-astro.de/sfs/BAVM_link.php?BAVMnr=59" TargetMode="External"/><Relationship Id="rId1" Type="http://schemas.openxmlformats.org/officeDocument/2006/relationships/hyperlink" Target="http://www.bav-astro.de/sfs/BAVM_link.php?BAVMnr=33" TargetMode="External"/><Relationship Id="rId6" Type="http://schemas.openxmlformats.org/officeDocument/2006/relationships/hyperlink" Target="http://www.bav-astro.de/sfs/BAVM_link.php?BAVMnr=33" TargetMode="External"/><Relationship Id="rId11" Type="http://schemas.openxmlformats.org/officeDocument/2006/relationships/hyperlink" Target="http://www.bav-astro.de/sfs/BAVM_link.php?BAVMnr=36" TargetMode="External"/><Relationship Id="rId24" Type="http://schemas.openxmlformats.org/officeDocument/2006/relationships/hyperlink" Target="http://www.bav-astro.de/sfs/BAVM_link.php?BAVMnr=56" TargetMode="External"/><Relationship Id="rId32" Type="http://schemas.openxmlformats.org/officeDocument/2006/relationships/hyperlink" Target="http://www.konkoly.hu/cgi-bin/IBVS?4194" TargetMode="External"/><Relationship Id="rId37" Type="http://schemas.openxmlformats.org/officeDocument/2006/relationships/hyperlink" Target="http://www.bav-astro.de/sfs/BAVM_link.php?BAVMnr=" TargetMode="External"/><Relationship Id="rId40" Type="http://schemas.openxmlformats.org/officeDocument/2006/relationships/hyperlink" Target="http://www.bav-astro.de/sfs/BAVM_link.php?BAVMnr=133" TargetMode="External"/><Relationship Id="rId45" Type="http://schemas.openxmlformats.org/officeDocument/2006/relationships/hyperlink" Target="http://www.bav-astro.de/sfs/BAVM_link.php?BAVMnr=152" TargetMode="External"/><Relationship Id="rId53" Type="http://schemas.openxmlformats.org/officeDocument/2006/relationships/hyperlink" Target="http://var.astro.cz/oejv/issues/oejv0094.pdf" TargetMode="External"/><Relationship Id="rId58" Type="http://schemas.openxmlformats.org/officeDocument/2006/relationships/hyperlink" Target="http://www.bav-astro.de/sfs/BAVM_link.php?BAVMnr=212" TargetMode="External"/><Relationship Id="rId66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konkoly.hu/cgi-bin/IBVS?2464" TargetMode="External"/><Relationship Id="rId15" Type="http://schemas.openxmlformats.org/officeDocument/2006/relationships/hyperlink" Target="http://www.bav-astro.de/sfs/BAVM_link.php?BAVMnr=36" TargetMode="External"/><Relationship Id="rId23" Type="http://schemas.openxmlformats.org/officeDocument/2006/relationships/hyperlink" Target="http://www.bav-astro.de/sfs/BAVM_link.php?BAVMnr=52" TargetMode="External"/><Relationship Id="rId28" Type="http://schemas.openxmlformats.org/officeDocument/2006/relationships/hyperlink" Target="http://www.bav-astro.de/sfs/BAVM_link.php?BAVMnr=59" TargetMode="External"/><Relationship Id="rId36" Type="http://schemas.openxmlformats.org/officeDocument/2006/relationships/hyperlink" Target="http://www.bav-astro.de/sfs/BAVM_link.php?BAVMnr=90" TargetMode="External"/><Relationship Id="rId49" Type="http://schemas.openxmlformats.org/officeDocument/2006/relationships/hyperlink" Target="http://www.bav-astro.de/sfs/BAVM_link.php?BAVMnr=172" TargetMode="External"/><Relationship Id="rId57" Type="http://schemas.openxmlformats.org/officeDocument/2006/relationships/hyperlink" Target="http://var.astro.cz/oejv/issues/oejv0137.pdf" TargetMode="External"/><Relationship Id="rId61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33" TargetMode="External"/><Relationship Id="rId19" Type="http://schemas.openxmlformats.org/officeDocument/2006/relationships/hyperlink" Target="http://www.bav-astro.de/sfs/BAVM_link.php?BAVMnr=38" TargetMode="External"/><Relationship Id="rId31" Type="http://schemas.openxmlformats.org/officeDocument/2006/relationships/hyperlink" Target="http://www.konkoly.hu/cgi-bin/IBVS?4194" TargetMode="External"/><Relationship Id="rId44" Type="http://schemas.openxmlformats.org/officeDocument/2006/relationships/hyperlink" Target="http://www.bav-astro.de/sfs/BAVM_link.php?BAVMnr=152" TargetMode="External"/><Relationship Id="rId52" Type="http://schemas.openxmlformats.org/officeDocument/2006/relationships/hyperlink" Target="http://www.bav-astro.de/sfs/BAVM_link.php?BAVMnr=178" TargetMode="External"/><Relationship Id="rId60" Type="http://schemas.openxmlformats.org/officeDocument/2006/relationships/hyperlink" Target="http://var.astro.cz/oejv/issues/oejv0137.pdf" TargetMode="External"/><Relationship Id="rId65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33" TargetMode="External"/><Relationship Id="rId9" Type="http://schemas.openxmlformats.org/officeDocument/2006/relationships/hyperlink" Target="http://www.bav-astro.de/sfs/BAVM_link.php?BAVMnr=33" TargetMode="External"/><Relationship Id="rId14" Type="http://schemas.openxmlformats.org/officeDocument/2006/relationships/hyperlink" Target="http://www.bav-astro.de/sfs/BAVM_link.php?BAVMnr=38" TargetMode="External"/><Relationship Id="rId22" Type="http://schemas.openxmlformats.org/officeDocument/2006/relationships/hyperlink" Target="http://www.bav-astro.de/sfs/BAVM_link.php?BAVMnr=46" TargetMode="External"/><Relationship Id="rId27" Type="http://schemas.openxmlformats.org/officeDocument/2006/relationships/hyperlink" Target="http://www.bav-astro.de/sfs/BAVM_link.php?BAVMnr=59" TargetMode="External"/><Relationship Id="rId30" Type="http://schemas.openxmlformats.org/officeDocument/2006/relationships/hyperlink" Target="http://www.bav-astro.de/sfs/BAVM_link.php?BAVMnr=62" TargetMode="External"/><Relationship Id="rId35" Type="http://schemas.openxmlformats.org/officeDocument/2006/relationships/hyperlink" Target="http://www.bav-astro.de/sfs/BAVM_link.php?BAVMnr=117" TargetMode="External"/><Relationship Id="rId43" Type="http://schemas.openxmlformats.org/officeDocument/2006/relationships/hyperlink" Target="http://www.bav-astro.de/sfs/BAVM_link.php?BAVMnr=143" TargetMode="External"/><Relationship Id="rId48" Type="http://schemas.openxmlformats.org/officeDocument/2006/relationships/hyperlink" Target="http://www.bav-astro.de/sfs/BAVM_link.php?BAVMnr=152" TargetMode="External"/><Relationship Id="rId56" Type="http://schemas.openxmlformats.org/officeDocument/2006/relationships/hyperlink" Target="http://www.bav-astro.de/sfs/BAVM_link.php?BAVMnr=212" TargetMode="External"/><Relationship Id="rId64" Type="http://schemas.openxmlformats.org/officeDocument/2006/relationships/hyperlink" Target="http://www.bav-astro.de/sfs/BAVM_link.php?BAVMnr=225" TargetMode="External"/><Relationship Id="rId69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bav-astro.de/sfs/BAVM_link.php?BAVMnr=33" TargetMode="External"/><Relationship Id="rId51" Type="http://schemas.openxmlformats.org/officeDocument/2006/relationships/hyperlink" Target="http://www.konkoly.hu/cgi-bin/IBVS?5741" TargetMode="External"/><Relationship Id="rId3" Type="http://schemas.openxmlformats.org/officeDocument/2006/relationships/hyperlink" Target="http://www.bav-astro.de/sfs/BAVM_link.php?BAVMnr=33" TargetMode="External"/><Relationship Id="rId12" Type="http://schemas.openxmlformats.org/officeDocument/2006/relationships/hyperlink" Target="http://www.bav-astro.de/sfs/BAVM_link.php?BAVMnr=36" TargetMode="External"/><Relationship Id="rId17" Type="http://schemas.openxmlformats.org/officeDocument/2006/relationships/hyperlink" Target="http://www.bav-astro.de/sfs/BAVM_link.php?BAVMnr=38" TargetMode="External"/><Relationship Id="rId25" Type="http://schemas.openxmlformats.org/officeDocument/2006/relationships/hyperlink" Target="http://www.bav-astro.de/sfs/BAVM_link.php?BAVMnr=59" TargetMode="External"/><Relationship Id="rId33" Type="http://schemas.openxmlformats.org/officeDocument/2006/relationships/hyperlink" Target="http://www.konkoly.hu/cgi-bin/IBVS?4194" TargetMode="External"/><Relationship Id="rId38" Type="http://schemas.openxmlformats.org/officeDocument/2006/relationships/hyperlink" Target="http://www.bav-astro.de/sfs/BAVM_link.php?BAVMnr=133" TargetMode="External"/><Relationship Id="rId46" Type="http://schemas.openxmlformats.org/officeDocument/2006/relationships/hyperlink" Target="http://www.bav-astro.de/sfs/BAVM_link.php?BAVMnr=143" TargetMode="External"/><Relationship Id="rId59" Type="http://schemas.openxmlformats.org/officeDocument/2006/relationships/hyperlink" Target="http://www.konkoly.hu/cgi-bin/IBVS?5920" TargetMode="External"/><Relationship Id="rId67" Type="http://schemas.openxmlformats.org/officeDocument/2006/relationships/hyperlink" Target="http://www.konkoly.hu/cgi-bin/IBVS?6042" TargetMode="External"/><Relationship Id="rId20" Type="http://schemas.openxmlformats.org/officeDocument/2006/relationships/hyperlink" Target="http://www.bav-astro.de/sfs/BAVM_link.php?BAVMnr=38" TargetMode="External"/><Relationship Id="rId41" Type="http://schemas.openxmlformats.org/officeDocument/2006/relationships/hyperlink" Target="http://www.bav-astro.de/sfs/BAVM_link.php?BAVMnr=131" TargetMode="External"/><Relationship Id="rId54" Type="http://schemas.openxmlformats.org/officeDocument/2006/relationships/hyperlink" Target="http://var.astro.cz/oejv/issues/oejv0094.pdf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23"/>
  <sheetViews>
    <sheetView tabSelected="1" workbookViewId="0">
      <pane xSplit="14" ySplit="22" topLeftCell="O17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491</v>
      </c>
    </row>
    <row r="2" spans="1:6" x14ac:dyDescent="0.2">
      <c r="A2" t="s">
        <v>20</v>
      </c>
      <c r="B2" s="11" t="s">
        <v>71</v>
      </c>
    </row>
    <row r="4" spans="1:6" x14ac:dyDescent="0.2">
      <c r="A4" s="6" t="s">
        <v>1</v>
      </c>
      <c r="C4" s="2">
        <v>44257.286500000002</v>
      </c>
      <c r="D4" s="3">
        <v>7.3515220000000001</v>
      </c>
    </row>
    <row r="5" spans="1:6" x14ac:dyDescent="0.2">
      <c r="A5" s="54" t="s">
        <v>91</v>
      </c>
      <c r="B5" s="12"/>
      <c r="C5" s="55">
        <v>-9.5</v>
      </c>
      <c r="D5" s="12" t="s">
        <v>92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44257.286500000002</v>
      </c>
    </row>
    <row r="8" spans="1:6" x14ac:dyDescent="0.2">
      <c r="A8" t="s">
        <v>4</v>
      </c>
      <c r="C8">
        <f>+D4</f>
        <v>7.3515220000000001</v>
      </c>
    </row>
    <row r="9" spans="1:6" x14ac:dyDescent="0.2">
      <c r="A9" s="23" t="s">
        <v>79</v>
      </c>
      <c r="B9" s="23"/>
      <c r="C9" s="24">
        <v>21</v>
      </c>
      <c r="D9" s="24">
        <v>21</v>
      </c>
    </row>
    <row r="10" spans="1:6" ht="13.5" thickBot="1" x14ac:dyDescent="0.25">
      <c r="A10" s="12"/>
      <c r="B10" s="12"/>
      <c r="C10" s="5" t="s">
        <v>67</v>
      </c>
      <c r="D10" s="5" t="s">
        <v>68</v>
      </c>
    </row>
    <row r="11" spans="1:6" x14ac:dyDescent="0.2">
      <c r="A11" s="12" t="s">
        <v>16</v>
      </c>
      <c r="B11" s="12"/>
      <c r="C11" s="25">
        <f ca="1">INTERCEPT(INDIRECT(C14):R$931,INDIRECT(C13):$F$931)</f>
        <v>2.5935058260027646E-2</v>
      </c>
      <c r="D11" s="25">
        <f ca="1">INTERCEPT(INDIRECT(D14):S$931,INDIRECT(D13):$F$931)</f>
        <v>0.17425580049299</v>
      </c>
      <c r="E11" s="23" t="s">
        <v>93</v>
      </c>
      <c r="F11">
        <v>1</v>
      </c>
    </row>
    <row r="12" spans="1:6" x14ac:dyDescent="0.2">
      <c r="A12" s="12" t="s">
        <v>17</v>
      </c>
      <c r="B12" s="12"/>
      <c r="C12" s="25">
        <f ca="1">SLOPE(INDIRECT(C14):R$931,INDIRECT(C13):$F$931)</f>
        <v>2.3125521489018001E-5</v>
      </c>
      <c r="D12" s="25">
        <f ca="1">SLOPE(INDIRECT(D14):S$931,INDIRECT(D13):$F$931)</f>
        <v>-1.6043116540106662E-5</v>
      </c>
      <c r="E12" s="23" t="s">
        <v>94</v>
      </c>
      <c r="F12" s="56">
        <f ca="1">NOW()+15018.5+$C$5/24</f>
        <v>59961.619876157405</v>
      </c>
    </row>
    <row r="13" spans="1:6" x14ac:dyDescent="0.2">
      <c r="A13" s="12"/>
      <c r="B13" s="12"/>
      <c r="C13" s="24" t="str">
        <f>"F"&amp;C9</f>
        <v>F21</v>
      </c>
      <c r="D13" s="24" t="str">
        <f>"F"&amp;D9</f>
        <v>F21</v>
      </c>
      <c r="E13" s="23" t="s">
        <v>95</v>
      </c>
      <c r="F13" s="56">
        <f ca="1">ROUND(2*(F12-$C$7)/$C$8,0)/2+F11</f>
        <v>2137</v>
      </c>
    </row>
    <row r="14" spans="1:6" x14ac:dyDescent="0.2">
      <c r="A14" s="12" t="s">
        <v>19</v>
      </c>
      <c r="B14" s="12"/>
      <c r="C14" s="24" t="str">
        <f>"R"&amp;C9</f>
        <v>R21</v>
      </c>
      <c r="D14" s="24" t="str">
        <f>"S"&amp;D9</f>
        <v>S21</v>
      </c>
      <c r="E14" s="23" t="s">
        <v>96</v>
      </c>
      <c r="F14" s="50">
        <f ca="1">ROUND(2*(F12-$C$15)/$C$16,0)/2+F11</f>
        <v>63</v>
      </c>
    </row>
    <row r="15" spans="1:6" x14ac:dyDescent="0.2">
      <c r="A15" s="13" t="s">
        <v>18</v>
      </c>
      <c r="B15" s="12"/>
      <c r="C15" s="14">
        <f ca="1">($C7+C11)+($C8+C12)*INT(MAX($F21:$F3528))</f>
        <v>59504.417025389826</v>
      </c>
      <c r="D15" s="14">
        <f ca="1">($C7+D11)+($C8+D12)*INT(MAX($F21:$F3528))</f>
        <v>59504.48411037679</v>
      </c>
      <c r="E15" s="23" t="s">
        <v>97</v>
      </c>
      <c r="F15" s="57">
        <f ca="1">+$C$15+$C$16*F14-15018.5-$C$5/24</f>
        <v>44949.460201631016</v>
      </c>
    </row>
    <row r="16" spans="1:6" x14ac:dyDescent="0.2">
      <c r="A16" s="15" t="s">
        <v>5</v>
      </c>
      <c r="B16" s="12"/>
      <c r="C16" s="16">
        <f ca="1">+$C8+C12</f>
        <v>7.351545125521489</v>
      </c>
      <c r="D16" s="25">
        <f ca="1">+$C8+D12</f>
        <v>7.35150595688346</v>
      </c>
      <c r="E16" s="58"/>
      <c r="F16" s="58" t="s">
        <v>98</v>
      </c>
    </row>
    <row r="17" spans="1:19" ht="13.5" thickBot="1" x14ac:dyDescent="0.25">
      <c r="A17" s="21" t="s">
        <v>75</v>
      </c>
      <c r="B17"/>
      <c r="C17">
        <f>COUNT(C21:C2185)</f>
        <v>171</v>
      </c>
      <c r="D17" s="12"/>
    </row>
    <row r="18" spans="1:19" ht="14.25" thickTop="1" thickBot="1" x14ac:dyDescent="0.25">
      <c r="A18" s="15" t="s">
        <v>73</v>
      </c>
      <c r="B18" s="12"/>
      <c r="C18" s="17">
        <f ca="1">+C15</f>
        <v>59504.417025389826</v>
      </c>
      <c r="D18" s="18">
        <f ca="1">+C16</f>
        <v>7.351545125521489</v>
      </c>
      <c r="E18" s="53">
        <f>R19</f>
        <v>65</v>
      </c>
    </row>
    <row r="19" spans="1:19" ht="13.5" thickBot="1" x14ac:dyDescent="0.25">
      <c r="A19" s="15" t="s">
        <v>74</v>
      </c>
      <c r="B19" s="12"/>
      <c r="C19" s="19">
        <f ca="1">D15</f>
        <v>59504.48411037679</v>
      </c>
      <c r="D19" s="20">
        <f ca="1">D16</f>
        <v>7.35150595688346</v>
      </c>
      <c r="E19" s="53">
        <f>S19</f>
        <v>53</v>
      </c>
      <c r="R19">
        <f>COUNT(R21:R2883)</f>
        <v>65</v>
      </c>
      <c r="S19">
        <f>COUNT(S21:S2883)</f>
        <v>53</v>
      </c>
    </row>
    <row r="20" spans="1:19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59</v>
      </c>
      <c r="J20" s="8" t="s">
        <v>60</v>
      </c>
      <c r="K20" s="8" t="s">
        <v>25</v>
      </c>
      <c r="L20" s="8" t="s">
        <v>88</v>
      </c>
      <c r="M20" s="8" t="s">
        <v>495</v>
      </c>
      <c r="N20" s="8" t="s">
        <v>21</v>
      </c>
      <c r="O20" s="8" t="s">
        <v>69</v>
      </c>
      <c r="P20" s="7" t="s">
        <v>70</v>
      </c>
      <c r="Q20" s="5" t="s">
        <v>15</v>
      </c>
      <c r="R20" s="10" t="s">
        <v>67</v>
      </c>
      <c r="S20" s="10" t="s">
        <v>68</v>
      </c>
    </row>
    <row r="21" spans="1:19" x14ac:dyDescent="0.2">
      <c r="A21" s="75" t="s">
        <v>115</v>
      </c>
      <c r="B21" s="76" t="s">
        <v>22</v>
      </c>
      <c r="C21" s="77">
        <v>27639.526000000002</v>
      </c>
      <c r="D21" s="22"/>
      <c r="E21" s="26">
        <f>+(C21-C$7)/C$8</f>
        <v>-2260.4517132642736</v>
      </c>
      <c r="F21" s="44">
        <f>ROUND(2*E21,0)/2</f>
        <v>-2260.5</v>
      </c>
      <c r="G21" s="44">
        <f>+C21-(C$7+F21*C$8)</f>
        <v>0.35498100000040722</v>
      </c>
      <c r="H21" s="47"/>
      <c r="I21" s="44"/>
      <c r="J21" s="44"/>
      <c r="K21" s="44">
        <f>G21</f>
        <v>0.35498100000040722</v>
      </c>
      <c r="L21" s="44"/>
      <c r="M21" s="44"/>
      <c r="N21" s="44"/>
      <c r="O21" s="44">
        <f ca="1">+C$11+C$12*F21</f>
        <v>-2.6340183065897544E-2</v>
      </c>
      <c r="P21" s="44">
        <f ca="1">+D$11+D$12*$F21</f>
        <v>0.21052126543190111</v>
      </c>
      <c r="Q21" s="45">
        <f>+C21-15018.5</f>
        <v>12621.026000000002</v>
      </c>
      <c r="S21" s="44">
        <f>G21</f>
        <v>0.35498100000040722</v>
      </c>
    </row>
    <row r="22" spans="1:19" x14ac:dyDescent="0.2">
      <c r="A22" s="75" t="s">
        <v>115</v>
      </c>
      <c r="B22" s="76" t="s">
        <v>22</v>
      </c>
      <c r="C22" s="77">
        <v>27683.469000000001</v>
      </c>
      <c r="D22" s="22"/>
      <c r="E22" s="26">
        <f>+(C22-C$7)/C$8</f>
        <v>-2254.4743115779293</v>
      </c>
      <c r="F22" s="44">
        <f>ROUND(2*E22,0)/2</f>
        <v>-2254.5</v>
      </c>
      <c r="G22" s="44">
        <f>+C22-(C$7+F22*C$8)</f>
        <v>0.1888489999982994</v>
      </c>
      <c r="H22" s="47"/>
      <c r="I22" s="44"/>
      <c r="J22" s="44"/>
      <c r="K22" s="44">
        <f>G22</f>
        <v>0.1888489999982994</v>
      </c>
      <c r="L22" s="44"/>
      <c r="M22" s="44"/>
      <c r="N22" s="44"/>
      <c r="O22" s="44">
        <f ca="1">+C$11+C$12*F22</f>
        <v>-2.6201429936963439E-2</v>
      </c>
      <c r="P22" s="44">
        <f ca="1">+D$11+D$12*$F22</f>
        <v>0.21042500673266046</v>
      </c>
      <c r="Q22" s="45">
        <f>+C22-15018.5</f>
        <v>12664.969000000001</v>
      </c>
      <c r="S22" s="44">
        <f>G22</f>
        <v>0.1888489999982994</v>
      </c>
    </row>
    <row r="23" spans="1:19" x14ac:dyDescent="0.2">
      <c r="A23" s="75" t="s">
        <v>115</v>
      </c>
      <c r="B23" s="76" t="s">
        <v>22</v>
      </c>
      <c r="C23" s="77">
        <v>28021.558000000001</v>
      </c>
      <c r="D23" s="22"/>
      <c r="E23" s="26">
        <f>+(C23-C$7)/C$8</f>
        <v>-2208.4853313368308</v>
      </c>
      <c r="F23" s="44">
        <f>ROUND(2*E23,0)/2</f>
        <v>-2208.5</v>
      </c>
      <c r="G23" s="44">
        <f>+C23-(C$7+F23*C$8)</f>
        <v>0.10783699999956298</v>
      </c>
      <c r="H23" s="47"/>
      <c r="I23" s="44"/>
      <c r="J23" s="44"/>
      <c r="K23" s="44">
        <f>G23</f>
        <v>0.10783699999956298</v>
      </c>
      <c r="L23" s="44"/>
      <c r="M23" s="44"/>
      <c r="N23" s="44"/>
      <c r="O23" s="44">
        <f ca="1">+C$11+C$12*F23</f>
        <v>-2.5137655948468608E-2</v>
      </c>
      <c r="P23" s="44">
        <f ca="1">+D$11+D$12*$F23</f>
        <v>0.20968702337181555</v>
      </c>
      <c r="Q23" s="45">
        <f>+C23-15018.5</f>
        <v>13003.058000000001</v>
      </c>
      <c r="S23" s="44">
        <f>G23</f>
        <v>0.10783699999956298</v>
      </c>
    </row>
    <row r="24" spans="1:19" x14ac:dyDescent="0.2">
      <c r="A24" s="75" t="s">
        <v>125</v>
      </c>
      <c r="B24" s="76" t="s">
        <v>23</v>
      </c>
      <c r="C24" s="77">
        <v>28054.562999999998</v>
      </c>
      <c r="D24" s="22"/>
      <c r="E24" s="26">
        <f>+(C24-C$7)/C$8</f>
        <v>-2203.9957848184367</v>
      </c>
      <c r="F24" s="44">
        <f>ROUND(2*E24,0)/2</f>
        <v>-2204</v>
      </c>
      <c r="G24" s="44">
        <f>+C24-(C$7+F24*C$8)</f>
        <v>3.0987999994977145E-2</v>
      </c>
      <c r="H24" s="47"/>
      <c r="I24" s="44"/>
      <c r="J24" s="44"/>
      <c r="K24" s="44">
        <f>G24</f>
        <v>3.0987999994977145E-2</v>
      </c>
      <c r="L24" s="44"/>
      <c r="M24" s="44"/>
      <c r="N24" s="44"/>
      <c r="O24" s="44">
        <f ca="1">+C$11+C$12*F24</f>
        <v>-2.5033591101768029E-2</v>
      </c>
      <c r="P24" s="44">
        <f ca="1">+D$11+D$12*$F24</f>
        <v>0.20961482934738507</v>
      </c>
      <c r="Q24" s="45">
        <f>+C24-15018.5</f>
        <v>13036.062999999998</v>
      </c>
      <c r="R24" s="44">
        <f>G24</f>
        <v>3.0987999994977145E-2</v>
      </c>
    </row>
    <row r="25" spans="1:19" x14ac:dyDescent="0.2">
      <c r="A25" s="75" t="s">
        <v>115</v>
      </c>
      <c r="B25" s="76" t="s">
        <v>22</v>
      </c>
      <c r="C25" s="77">
        <v>28396.473999999998</v>
      </c>
      <c r="D25" s="22"/>
      <c r="E25" s="26">
        <f>+(C25-C$7)/C$8</f>
        <v>-2157.4869122339569</v>
      </c>
      <c r="F25" s="44">
        <f>ROUND(2*E25,0)/2</f>
        <v>-2157.5</v>
      </c>
      <c r="G25" s="44">
        <f>+C25-(C$7+F25*C$8)</f>
        <v>9.6214999994117534E-2</v>
      </c>
      <c r="H25" s="47"/>
      <c r="I25" s="44"/>
      <c r="J25" s="44"/>
      <c r="K25" s="44">
        <f>G25</f>
        <v>9.6214999994117534E-2</v>
      </c>
      <c r="L25" s="44"/>
      <c r="M25" s="44"/>
      <c r="N25" s="44"/>
      <c r="O25" s="44">
        <f ca="1">+C$11+C$12*F25</f>
        <v>-2.3958254352528689E-2</v>
      </c>
      <c r="P25" s="44">
        <f ca="1">+D$11+D$12*$F25</f>
        <v>0.20886882442827012</v>
      </c>
      <c r="Q25" s="45">
        <f>+C25-15018.5</f>
        <v>13377.973999999998</v>
      </c>
      <c r="S25" s="44">
        <f>G25</f>
        <v>9.6214999994117534E-2</v>
      </c>
    </row>
    <row r="26" spans="1:19" x14ac:dyDescent="0.2">
      <c r="A26" s="75" t="s">
        <v>125</v>
      </c>
      <c r="B26" s="76" t="s">
        <v>23</v>
      </c>
      <c r="C26" s="77">
        <v>28429.404999999999</v>
      </c>
      <c r="D26" s="22"/>
      <c r="E26" s="26">
        <f>+(C26-C$7)/C$8</f>
        <v>-2153.00743165837</v>
      </c>
      <c r="F26" s="44">
        <f>ROUND(2*E26,0)/2</f>
        <v>-2153</v>
      </c>
      <c r="G26" s="44">
        <f>+C26-(C$7+F26*C$8)</f>
        <v>-5.463400000371621E-2</v>
      </c>
      <c r="H26" s="47"/>
      <c r="I26" s="44"/>
      <c r="J26" s="44"/>
      <c r="K26" s="44">
        <f>G26</f>
        <v>-5.463400000371621E-2</v>
      </c>
      <c r="L26" s="44"/>
      <c r="M26" s="44"/>
      <c r="N26" s="44"/>
      <c r="O26" s="44">
        <f ca="1">+C$11+C$12*F26</f>
        <v>-2.385418950582811E-2</v>
      </c>
      <c r="P26" s="44">
        <f ca="1">+D$11+D$12*$F26</f>
        <v>0.20879663040383964</v>
      </c>
      <c r="Q26" s="45">
        <f>+C26-15018.5</f>
        <v>13410.904999999999</v>
      </c>
      <c r="R26" s="44">
        <f>G26</f>
        <v>-5.463400000371621E-2</v>
      </c>
    </row>
    <row r="27" spans="1:19" x14ac:dyDescent="0.2">
      <c r="A27" s="75" t="s">
        <v>125</v>
      </c>
      <c r="B27" s="76" t="s">
        <v>23</v>
      </c>
      <c r="C27" s="77">
        <v>28804.422999999999</v>
      </c>
      <c r="D27" s="22"/>
      <c r="E27" s="26">
        <f>+(C27-C$7)/C$8</f>
        <v>-2101.9951378775718</v>
      </c>
      <c r="F27" s="44">
        <f>ROUND(2*E27,0)/2</f>
        <v>-2102</v>
      </c>
      <c r="G27" s="44">
        <f>+C27-(C$7+F27*C$8)</f>
        <v>3.5743999997066567E-2</v>
      </c>
      <c r="H27" s="47"/>
      <c r="I27" s="44"/>
      <c r="J27" s="44"/>
      <c r="K27" s="44">
        <f>G27</f>
        <v>3.5743999997066567E-2</v>
      </c>
      <c r="L27" s="44"/>
      <c r="M27" s="44"/>
      <c r="N27" s="44"/>
      <c r="O27" s="44">
        <f ca="1">+C$11+C$12*F27</f>
        <v>-2.2674787909888191E-2</v>
      </c>
      <c r="P27" s="44">
        <f ca="1">+D$11+D$12*$F27</f>
        <v>0.20797843146029421</v>
      </c>
      <c r="Q27" s="45">
        <f>+C27-15018.5</f>
        <v>13785.922999999999</v>
      </c>
      <c r="R27" s="44">
        <f>G27</f>
        <v>3.5743999997066567E-2</v>
      </c>
    </row>
    <row r="28" spans="1:19" x14ac:dyDescent="0.2">
      <c r="A28" s="75" t="s">
        <v>115</v>
      </c>
      <c r="B28" s="76" t="s">
        <v>22</v>
      </c>
      <c r="C28" s="77">
        <v>29168.455000000002</v>
      </c>
      <c r="D28" s="22"/>
      <c r="E28" s="26">
        <f>+(C28-C$7)/C$8</f>
        <v>-2052.4772285249232</v>
      </c>
      <c r="F28" s="44">
        <f>ROUND(2*E28,0)/2</f>
        <v>-2052.5</v>
      </c>
      <c r="G28" s="44">
        <f>+C28-(C$7+F28*C$8)</f>
        <v>0.16740500000014435</v>
      </c>
      <c r="H28" s="47"/>
      <c r="I28" s="44"/>
      <c r="J28" s="44"/>
      <c r="K28" s="44">
        <f>G28</f>
        <v>0.16740500000014435</v>
      </c>
      <c r="L28" s="44"/>
      <c r="M28" s="44"/>
      <c r="N28" s="44"/>
      <c r="O28" s="44">
        <f ca="1">+C$11+C$12*F28</f>
        <v>-2.1530074596181798E-2</v>
      </c>
      <c r="P28" s="44">
        <f ca="1">+D$11+D$12*$F28</f>
        <v>0.20718429719155892</v>
      </c>
      <c r="Q28" s="45">
        <f>+C28-15018.5</f>
        <v>14149.955000000002</v>
      </c>
      <c r="S28" s="44">
        <f>G28</f>
        <v>0.16740500000014435</v>
      </c>
    </row>
    <row r="29" spans="1:19" x14ac:dyDescent="0.2">
      <c r="A29" s="75" t="s">
        <v>125</v>
      </c>
      <c r="B29" s="76" t="s">
        <v>23</v>
      </c>
      <c r="C29" s="77">
        <v>29576.3</v>
      </c>
      <c r="D29" s="22"/>
      <c r="E29" s="26">
        <f>+(C29-C$7)/C$8</f>
        <v>-1996.9996008989706</v>
      </c>
      <c r="F29" s="44">
        <f>ROUND(2*E29,0)/2</f>
        <v>-1997</v>
      </c>
      <c r="G29" s="44">
        <f>+C29-(C$7+F29*C$8)</f>
        <v>2.9340000000956934E-3</v>
      </c>
      <c r="H29" s="47"/>
      <c r="I29" s="44"/>
      <c r="J29" s="44"/>
      <c r="K29" s="44">
        <f>G29</f>
        <v>2.9340000000956934E-3</v>
      </c>
      <c r="L29" s="44"/>
      <c r="M29" s="44"/>
      <c r="N29" s="44"/>
      <c r="O29" s="44">
        <f ca="1">+C$11+C$12*F29</f>
        <v>-2.02466081535413E-2</v>
      </c>
      <c r="P29" s="44">
        <f ca="1">+D$11+D$12*$F29</f>
        <v>0.20629390422358301</v>
      </c>
      <c r="Q29" s="45">
        <f>+C29-15018.5</f>
        <v>14557.8</v>
      </c>
      <c r="R29" s="44">
        <f>G29</f>
        <v>2.9340000000956934E-3</v>
      </c>
    </row>
    <row r="30" spans="1:19" x14ac:dyDescent="0.2">
      <c r="A30" s="75" t="s">
        <v>115</v>
      </c>
      <c r="B30" s="76" t="s">
        <v>22</v>
      </c>
      <c r="C30" s="77">
        <v>30315.3</v>
      </c>
      <c r="D30" s="22"/>
      <c r="E30" s="26">
        <f>+(C30-C$7)/C$8</f>
        <v>-1896.476199078232</v>
      </c>
      <c r="F30" s="44">
        <f>ROUND(2*E30,0)/2</f>
        <v>-1896.5</v>
      </c>
      <c r="G30" s="44">
        <f>+C30-(C$7+F30*C$8)</f>
        <v>0.1749729999974079</v>
      </c>
      <c r="H30" s="47"/>
      <c r="I30" s="44"/>
      <c r="J30" s="44"/>
      <c r="K30" s="44">
        <f>G30</f>
        <v>0.1749729999974079</v>
      </c>
      <c r="L30" s="44"/>
      <c r="M30" s="44"/>
      <c r="N30" s="44"/>
      <c r="O30" s="44">
        <f ca="1">+C$11+C$12*F30</f>
        <v>-1.7922493243894996E-2</v>
      </c>
      <c r="P30" s="44">
        <f ca="1">+D$11+D$12*$F30</f>
        <v>0.20468157101130227</v>
      </c>
      <c r="Q30" s="45">
        <f>+C30-15018.5</f>
        <v>15296.8</v>
      </c>
      <c r="S30" s="44">
        <f>G30</f>
        <v>0.1749729999974079</v>
      </c>
    </row>
    <row r="31" spans="1:19" x14ac:dyDescent="0.2">
      <c r="A31" s="75" t="s">
        <v>125</v>
      </c>
      <c r="B31" s="76" t="s">
        <v>23</v>
      </c>
      <c r="C31" s="77">
        <v>31002.432000000001</v>
      </c>
      <c r="D31" s="22"/>
      <c r="E31" s="26">
        <f>+(C31-C$7)/C$8</f>
        <v>-1803.0082070080184</v>
      </c>
      <c r="F31" s="44">
        <f>ROUND(2*E31,0)/2</f>
        <v>-1803</v>
      </c>
      <c r="G31" s="44">
        <f>+C31-(C$7+F31*C$8)</f>
        <v>-6.0334000001603272E-2</v>
      </c>
      <c r="H31" s="47"/>
      <c r="I31" s="44"/>
      <c r="J31" s="44"/>
      <c r="K31" s="44">
        <f>G31</f>
        <v>-6.0334000001603272E-2</v>
      </c>
      <c r="L31" s="44"/>
      <c r="M31" s="44"/>
      <c r="N31" s="44"/>
      <c r="O31" s="44">
        <f ca="1">+C$11+C$12*F31</f>
        <v>-1.5760256984671806E-2</v>
      </c>
      <c r="P31" s="44">
        <f ca="1">+D$11+D$12*$F31</f>
        <v>0.20318153961480231</v>
      </c>
      <c r="Q31" s="45">
        <f>+C31-15018.5</f>
        <v>15983.932000000001</v>
      </c>
      <c r="R31" s="44">
        <f>G31</f>
        <v>-6.0334000001603272E-2</v>
      </c>
    </row>
    <row r="32" spans="1:19" x14ac:dyDescent="0.2">
      <c r="A32" s="75" t="s">
        <v>125</v>
      </c>
      <c r="B32" s="76" t="s">
        <v>23</v>
      </c>
      <c r="C32" s="77">
        <v>31671.502</v>
      </c>
      <c r="D32" s="22"/>
      <c r="E32" s="26">
        <f>+(C32-C$7)/C$8</f>
        <v>-1711.9971211403572</v>
      </c>
      <c r="F32" s="44">
        <f>ROUND(2*E32,0)/2</f>
        <v>-1712</v>
      </c>
      <c r="G32" s="44">
        <f>+C32-(C$7+F32*C$8)</f>
        <v>2.1163999997952487E-2</v>
      </c>
      <c r="H32" s="47"/>
      <c r="I32" s="44"/>
      <c r="J32" s="44"/>
      <c r="K32" s="44">
        <f>G32</f>
        <v>2.1163999997952487E-2</v>
      </c>
      <c r="L32" s="44"/>
      <c r="M32" s="44"/>
      <c r="N32" s="44"/>
      <c r="O32" s="44">
        <f ca="1">+C$11+C$12*F32</f>
        <v>-1.3655834529171174E-2</v>
      </c>
      <c r="P32" s="44">
        <f ca="1">+D$11+D$12*$F32</f>
        <v>0.2017216160096526</v>
      </c>
      <c r="Q32" s="45">
        <f>+C32-15018.5</f>
        <v>16653.002</v>
      </c>
      <c r="R32" s="44">
        <f>G32</f>
        <v>2.1163999997952487E-2</v>
      </c>
    </row>
    <row r="33" spans="1:19" x14ac:dyDescent="0.2">
      <c r="A33" s="75" t="s">
        <v>115</v>
      </c>
      <c r="B33" s="76" t="s">
        <v>22</v>
      </c>
      <c r="C33" s="77">
        <v>32469.462</v>
      </c>
      <c r="D33" s="22"/>
      <c r="E33" s="26">
        <f>+(C33-C$7)/C$8</f>
        <v>-1603.4536113746244</v>
      </c>
      <c r="F33" s="44">
        <f>ROUND(2*E33,0)/2</f>
        <v>-1603.5</v>
      </c>
      <c r="G33" s="44">
        <f>+C33-(C$7+F33*C$8)</f>
        <v>0.34102699999857577</v>
      </c>
      <c r="H33" s="47"/>
      <c r="I33" s="44"/>
      <c r="J33" s="44"/>
      <c r="K33" s="44">
        <f>G33</f>
        <v>0.34102699999857577</v>
      </c>
      <c r="L33" s="44"/>
      <c r="M33" s="44"/>
      <c r="N33" s="44"/>
      <c r="O33" s="44">
        <f ca="1">+C$11+C$12*F33</f>
        <v>-1.1146715447612716E-2</v>
      </c>
      <c r="P33" s="44">
        <f ca="1">+D$11+D$12*$F33</f>
        <v>0.19998093786505103</v>
      </c>
      <c r="Q33" s="45">
        <f>+C33-15018.5</f>
        <v>17450.962</v>
      </c>
      <c r="S33" s="44">
        <f>G33</f>
        <v>0.34102699999857577</v>
      </c>
    </row>
    <row r="34" spans="1:19" x14ac:dyDescent="0.2">
      <c r="A34" s="75" t="s">
        <v>115</v>
      </c>
      <c r="B34" s="76" t="s">
        <v>22</v>
      </c>
      <c r="C34" s="77">
        <v>35814.322</v>
      </c>
      <c r="D34" s="22"/>
      <c r="E34" s="26">
        <f>+(C34-C$7)/C$8</f>
        <v>-1148.4648349008548</v>
      </c>
      <c r="F34" s="44">
        <f>ROUND(2*E34,0)/2</f>
        <v>-1148.5</v>
      </c>
      <c r="G34" s="44">
        <f>+C34-(C$7+F34*C$8)</f>
        <v>0.25851699999475386</v>
      </c>
      <c r="H34" s="47"/>
      <c r="I34" s="44"/>
      <c r="J34" s="44"/>
      <c r="K34" s="44">
        <f>G34</f>
        <v>0.25851699999475386</v>
      </c>
      <c r="L34" s="44"/>
      <c r="M34" s="44"/>
      <c r="N34" s="44"/>
      <c r="O34" s="44">
        <f ca="1">+C$11+C$12*F34</f>
        <v>-6.2460317010952851E-4</v>
      </c>
      <c r="P34" s="44">
        <f ca="1">+D$11+D$12*$F34</f>
        <v>0.19268131983930251</v>
      </c>
      <c r="Q34" s="45">
        <f>+C34-15018.5</f>
        <v>20795.822</v>
      </c>
      <c r="S34" s="44">
        <f>G34</f>
        <v>0.25851699999475386</v>
      </c>
    </row>
    <row r="35" spans="1:19" x14ac:dyDescent="0.2">
      <c r="A35" s="75" t="s">
        <v>115</v>
      </c>
      <c r="B35" s="76" t="s">
        <v>22</v>
      </c>
      <c r="C35" s="77">
        <v>36130.341999999997</v>
      </c>
      <c r="D35" s="22"/>
      <c r="E35" s="26">
        <f>+(C35-C$7)/C$8</f>
        <v>-1105.4778180627093</v>
      </c>
      <c r="F35" s="44">
        <f>ROUND(2*E35,0)/2</f>
        <v>-1105.5</v>
      </c>
      <c r="G35" s="44">
        <f>+C35-(C$7+F35*C$8)</f>
        <v>0.16307099999539787</v>
      </c>
      <c r="H35" s="47"/>
      <c r="I35" s="44"/>
      <c r="J35" s="44"/>
      <c r="K35" s="44">
        <f>G35</f>
        <v>0.16307099999539787</v>
      </c>
      <c r="L35" s="44"/>
      <c r="M35" s="44"/>
      <c r="N35" s="44"/>
      <c r="O35" s="44">
        <f ca="1">+C$11+C$12*F35</f>
        <v>3.6979425391824722E-4</v>
      </c>
      <c r="P35" s="44">
        <f ca="1">+D$11+D$12*$F35</f>
        <v>0.19199146582807791</v>
      </c>
      <c r="Q35" s="45">
        <f>+C35-15018.5</f>
        <v>21111.841999999997</v>
      </c>
      <c r="S35" s="44">
        <f>G35</f>
        <v>0.16307099999539787</v>
      </c>
    </row>
    <row r="36" spans="1:19" x14ac:dyDescent="0.2">
      <c r="A36" s="75" t="s">
        <v>115</v>
      </c>
      <c r="B36" s="76" t="s">
        <v>22</v>
      </c>
      <c r="C36" s="77">
        <v>37468.504000000001</v>
      </c>
      <c r="D36" s="22"/>
      <c r="E36" s="26">
        <f>+(C36-C$7)/C$8</f>
        <v>-923.4526537497951</v>
      </c>
      <c r="F36" s="44">
        <f>ROUND(2*E36,0)/2</f>
        <v>-923.5</v>
      </c>
      <c r="G36" s="44">
        <f>+C36-(C$7+F36*C$8)</f>
        <v>0.34806699999899138</v>
      </c>
      <c r="H36" s="47"/>
      <c r="I36" s="44"/>
      <c r="J36" s="44"/>
      <c r="K36" s="44">
        <f>G36</f>
        <v>0.34806699999899138</v>
      </c>
      <c r="L36" s="44"/>
      <c r="M36" s="44"/>
      <c r="N36" s="44"/>
      <c r="O36" s="44">
        <f ca="1">+C$11+C$12*F36</f>
        <v>4.5786391649195214E-3</v>
      </c>
      <c r="P36" s="44">
        <f ca="1">+D$11+D$12*$F36</f>
        <v>0.18907161861777849</v>
      </c>
      <c r="Q36" s="45">
        <f>+C36-15018.5</f>
        <v>22450.004000000001</v>
      </c>
      <c r="S36" s="44">
        <f>G36</f>
        <v>0.34806699999899138</v>
      </c>
    </row>
    <row r="37" spans="1:19" x14ac:dyDescent="0.2">
      <c r="A37" s="75" t="s">
        <v>115</v>
      </c>
      <c r="B37" s="76" t="s">
        <v>22</v>
      </c>
      <c r="C37" s="77">
        <v>37615.381999999998</v>
      </c>
      <c r="D37" s="22"/>
      <c r="E37" s="26">
        <f>+(C37-C$7)/C$8</f>
        <v>-903.47338959197896</v>
      </c>
      <c r="F37" s="44">
        <f>ROUND(2*E37,0)/2</f>
        <v>-903.5</v>
      </c>
      <c r="G37" s="44">
        <f>+C37-(C$7+F37*C$8)</f>
        <v>0.19562699999369215</v>
      </c>
      <c r="H37" s="47"/>
      <c r="I37" s="44"/>
      <c r="J37" s="44"/>
      <c r="K37" s="44">
        <f>G37</f>
        <v>0.19562699999369215</v>
      </c>
      <c r="L37" s="44"/>
      <c r="M37" s="44"/>
      <c r="N37" s="44"/>
      <c r="O37" s="44">
        <f ca="1">+C$11+C$12*F37</f>
        <v>5.0411495946998813E-3</v>
      </c>
      <c r="P37" s="44">
        <f ca="1">+D$11+D$12*$F37</f>
        <v>0.18875075628697638</v>
      </c>
      <c r="Q37" s="45">
        <f>+C37-15018.5</f>
        <v>22596.881999999998</v>
      </c>
      <c r="S37" s="44">
        <f>G37</f>
        <v>0.19562699999369215</v>
      </c>
    </row>
    <row r="38" spans="1:19" x14ac:dyDescent="0.2">
      <c r="A38" s="75" t="s">
        <v>125</v>
      </c>
      <c r="B38" s="76" t="s">
        <v>23</v>
      </c>
      <c r="C38" s="77">
        <v>37883.500999999997</v>
      </c>
      <c r="D38" s="22"/>
      <c r="E38" s="26">
        <f>+(C38-C$7)/C$8</f>
        <v>-867.00216635412437</v>
      </c>
      <c r="F38" s="44">
        <f>ROUND(2*E38,0)/2</f>
        <v>-867</v>
      </c>
      <c r="G38" s="44">
        <f>+C38-(C$7+F38*C$8)</f>
        <v>-1.5926000007311814E-2</v>
      </c>
      <c r="H38" s="47"/>
      <c r="I38" s="44"/>
      <c r="J38" s="44"/>
      <c r="K38" s="44">
        <f>G38</f>
        <v>-1.5926000007311814E-2</v>
      </c>
      <c r="L38" s="44"/>
      <c r="M38" s="44"/>
      <c r="N38" s="44"/>
      <c r="O38" s="44">
        <f ca="1">+C$11+C$12*F38</f>
        <v>5.88523112904904E-3</v>
      </c>
      <c r="P38" s="44">
        <f ca="1">+D$11+D$12*$F38</f>
        <v>0.18816518253326248</v>
      </c>
      <c r="Q38" s="45">
        <f>+C38-15018.5</f>
        <v>22865.000999999997</v>
      </c>
      <c r="R38" s="44">
        <f>G38</f>
        <v>-1.5926000007311814E-2</v>
      </c>
    </row>
    <row r="39" spans="1:19" x14ac:dyDescent="0.2">
      <c r="A39" s="75" t="s">
        <v>125</v>
      </c>
      <c r="B39" s="76" t="s">
        <v>23</v>
      </c>
      <c r="C39" s="77">
        <v>37964.345000000001</v>
      </c>
      <c r="D39" s="22"/>
      <c r="E39" s="26">
        <f>+(C39-C$7)/C$8</f>
        <v>-856.00525986319576</v>
      </c>
      <c r="F39" s="44">
        <f>ROUND(2*E39,0)/2</f>
        <v>-856</v>
      </c>
      <c r="G39" s="44">
        <f>+C39-(C$7+F39*C$8)</f>
        <v>-3.866800000105286E-2</v>
      </c>
      <c r="H39" s="47"/>
      <c r="I39" s="44"/>
      <c r="J39" s="44"/>
      <c r="K39" s="44">
        <f>G39</f>
        <v>-3.866800000105286E-2</v>
      </c>
      <c r="L39" s="44"/>
      <c r="M39" s="44"/>
      <c r="N39" s="44"/>
      <c r="O39" s="44">
        <f ca="1">+C$11+C$12*F39</f>
        <v>6.1396118654282357E-3</v>
      </c>
      <c r="P39" s="44">
        <f ca="1">+D$11+D$12*$F39</f>
        <v>0.1879887082513213</v>
      </c>
      <c r="Q39" s="45">
        <f>+C39-15018.5</f>
        <v>22945.845000000001</v>
      </c>
      <c r="R39" s="44">
        <f>G39</f>
        <v>-3.866800000105286E-2</v>
      </c>
    </row>
    <row r="40" spans="1:19" x14ac:dyDescent="0.2">
      <c r="A40" s="75" t="s">
        <v>115</v>
      </c>
      <c r="B40" s="76" t="s">
        <v>22</v>
      </c>
      <c r="C40" s="77">
        <v>38225.504000000001</v>
      </c>
      <c r="D40" s="22"/>
      <c r="E40" s="26">
        <f>+(C40-C$7)/C$8</f>
        <v>-820.4807793542617</v>
      </c>
      <c r="F40" s="44">
        <f>ROUND(2*E40,0)/2</f>
        <v>-820.5</v>
      </c>
      <c r="G40" s="44">
        <f>+C40-(C$7+F40*C$8)</f>
        <v>0.14130099999601953</v>
      </c>
      <c r="H40" s="47"/>
      <c r="I40" s="44"/>
      <c r="J40" s="44"/>
      <c r="K40" s="44">
        <f>G40</f>
        <v>0.14130099999601953</v>
      </c>
      <c r="L40" s="44"/>
      <c r="M40" s="44"/>
      <c r="N40" s="44"/>
      <c r="O40" s="44">
        <f ca="1">+C$11+C$12*F40</f>
        <v>6.9605678782883769E-3</v>
      </c>
      <c r="P40" s="44">
        <f ca="1">+D$11+D$12*$F40</f>
        <v>0.1874191776141475</v>
      </c>
      <c r="Q40" s="45">
        <f>+C40-15018.5</f>
        <v>23207.004000000001</v>
      </c>
      <c r="S40" s="44">
        <f>G40</f>
        <v>0.14130099999601953</v>
      </c>
    </row>
    <row r="41" spans="1:19" x14ac:dyDescent="0.2">
      <c r="A41" s="75" t="s">
        <v>115</v>
      </c>
      <c r="B41" s="76" t="s">
        <v>22</v>
      </c>
      <c r="C41" s="77">
        <v>39056.372000000003</v>
      </c>
      <c r="D41" s="22"/>
      <c r="E41" s="26">
        <f>+(C41-C$7)/C$8</f>
        <v>-707.46091761678724</v>
      </c>
      <c r="F41" s="44">
        <f>ROUND(2*E41,0)/2</f>
        <v>-707.5</v>
      </c>
      <c r="G41" s="44">
        <f>+C41-(C$7+F41*C$8)</f>
        <v>0.28731500000139931</v>
      </c>
      <c r="H41" s="47"/>
      <c r="I41" s="44"/>
      <c r="J41" s="44"/>
      <c r="K41" s="44">
        <f>G41</f>
        <v>0.28731500000139931</v>
      </c>
      <c r="L41" s="44"/>
      <c r="M41" s="44"/>
      <c r="N41" s="44"/>
      <c r="O41" s="44">
        <f ca="1">+C$11+C$12*F41</f>
        <v>9.5737518065474106E-3</v>
      </c>
      <c r="P41" s="44">
        <f ca="1">+D$11+D$12*$F41</f>
        <v>0.18560630544511547</v>
      </c>
      <c r="Q41" s="45">
        <f>+C41-15018.5</f>
        <v>24037.872000000003</v>
      </c>
      <c r="S41" s="44">
        <f>G41</f>
        <v>0.28731500000139931</v>
      </c>
    </row>
    <row r="42" spans="1:19" x14ac:dyDescent="0.2">
      <c r="A42" s="75" t="s">
        <v>125</v>
      </c>
      <c r="B42" s="76" t="s">
        <v>23</v>
      </c>
      <c r="C42" s="77">
        <v>39802.372000000003</v>
      </c>
      <c r="D42" s="22"/>
      <c r="E42" s="26">
        <f>+(C42-C$7)/C$8</f>
        <v>-605.98533201696182</v>
      </c>
      <c r="F42" s="44">
        <f>ROUND(2*E42,0)/2</f>
        <v>-606</v>
      </c>
      <c r="G42" s="44">
        <f>+C42-(C$7+F42*C$8)</f>
        <v>0.10783200000150828</v>
      </c>
      <c r="H42" s="47"/>
      <c r="I42" s="44"/>
      <c r="J42" s="44"/>
      <c r="K42" s="44">
        <f>G42</f>
        <v>0.10783200000150828</v>
      </c>
      <c r="L42" s="44"/>
      <c r="M42" s="44"/>
      <c r="N42" s="44"/>
      <c r="O42" s="44">
        <f ca="1">+C$11+C$12*F42</f>
        <v>1.1920992237682738E-2</v>
      </c>
      <c r="P42" s="44">
        <f ca="1">+D$11+D$12*$F42</f>
        <v>0.18397792911629463</v>
      </c>
      <c r="Q42" s="45">
        <f>+C42-15018.5</f>
        <v>24783.872000000003</v>
      </c>
      <c r="R42" s="44">
        <f>G42</f>
        <v>0.10783200000150828</v>
      </c>
    </row>
    <row r="43" spans="1:19" x14ac:dyDescent="0.2">
      <c r="A43" s="75" t="s">
        <v>125</v>
      </c>
      <c r="B43" s="76" t="s">
        <v>23</v>
      </c>
      <c r="C43" s="77">
        <v>39905.252</v>
      </c>
      <c r="D43" s="22"/>
      <c r="E43" s="26">
        <f>+(C43-C$7)/C$8</f>
        <v>-591.99095098946873</v>
      </c>
      <c r="F43" s="44">
        <f>ROUND(2*E43,0)/2</f>
        <v>-592</v>
      </c>
      <c r="G43" s="44">
        <f>+C43-(C$7+F43*C$8)</f>
        <v>6.6524000001663808E-2</v>
      </c>
      <c r="H43" s="47"/>
      <c r="I43" s="44"/>
      <c r="J43" s="44"/>
      <c r="K43" s="44">
        <f>G43</f>
        <v>6.6524000001663808E-2</v>
      </c>
      <c r="L43" s="44"/>
      <c r="M43" s="44"/>
      <c r="N43" s="44"/>
      <c r="O43" s="44">
        <f ca="1">+C$11+C$12*F43</f>
        <v>1.224474953852899E-2</v>
      </c>
      <c r="P43" s="44">
        <f ca="1">+D$11+D$12*$F43</f>
        <v>0.18375332548473314</v>
      </c>
      <c r="Q43" s="45">
        <f>+C43-15018.5</f>
        <v>24886.752</v>
      </c>
      <c r="R43" s="44">
        <f>G43</f>
        <v>6.6524000001663808E-2</v>
      </c>
    </row>
    <row r="44" spans="1:19" x14ac:dyDescent="0.2">
      <c r="A44" s="75" t="s">
        <v>125</v>
      </c>
      <c r="B44" s="76" t="s">
        <v>23</v>
      </c>
      <c r="C44" s="77">
        <v>40037.500999999997</v>
      </c>
      <c r="D44" s="22"/>
      <c r="E44" s="26">
        <f>+(C44-C$7)/C$8</f>
        <v>-574.0016149036901</v>
      </c>
      <c r="F44" s="44">
        <f>ROUND(2*E44,0)/2</f>
        <v>-574</v>
      </c>
      <c r="G44" s="44">
        <f>+C44-(C$7+F44*C$8)</f>
        <v>-1.1872000002767891E-2</v>
      </c>
      <c r="H44" s="47"/>
      <c r="I44" s="44"/>
      <c r="J44" s="44"/>
      <c r="K44" s="44">
        <f>G44</f>
        <v>-1.1872000002767891E-2</v>
      </c>
      <c r="L44" s="44"/>
      <c r="M44" s="44"/>
      <c r="N44" s="44"/>
      <c r="O44" s="44">
        <f ca="1">+C$11+C$12*F44</f>
        <v>1.2661008925331313E-2</v>
      </c>
      <c r="P44" s="44">
        <f ca="1">+D$11+D$12*$F44</f>
        <v>0.18346454938701123</v>
      </c>
      <c r="Q44" s="45">
        <f>+C44-15018.5</f>
        <v>25019.000999999997</v>
      </c>
      <c r="R44" s="44">
        <f>G44</f>
        <v>-1.1872000002767891E-2</v>
      </c>
    </row>
    <row r="45" spans="1:19" x14ac:dyDescent="0.2">
      <c r="A45" s="75" t="s">
        <v>115</v>
      </c>
      <c r="B45" s="76" t="s">
        <v>22</v>
      </c>
      <c r="C45" s="77">
        <v>41335.254999999997</v>
      </c>
      <c r="D45" s="22"/>
      <c r="E45" s="26">
        <f>+(C45-C$7)/C$8</f>
        <v>-397.47299946868208</v>
      </c>
      <c r="F45" s="44">
        <f>ROUND(2*E45,0)/2</f>
        <v>-397.5</v>
      </c>
      <c r="G45" s="44">
        <f>+C45-(C$7+F45*C$8)</f>
        <v>0.19849499999691034</v>
      </c>
      <c r="H45" s="47"/>
      <c r="I45" s="44"/>
      <c r="J45" s="44"/>
      <c r="K45" s="44">
        <f>G45</f>
        <v>0.19849499999691034</v>
      </c>
      <c r="L45" s="44"/>
      <c r="M45" s="44"/>
      <c r="N45" s="44"/>
      <c r="O45" s="44">
        <f ca="1">+C$11+C$12*F45</f>
        <v>1.6742663468142991E-2</v>
      </c>
      <c r="P45" s="44">
        <f ca="1">+D$11+D$12*$F45</f>
        <v>0.1806329393176824</v>
      </c>
      <c r="Q45" s="45">
        <f>+C45-15018.5</f>
        <v>26316.754999999997</v>
      </c>
      <c r="S45" s="44">
        <f>G45</f>
        <v>0.19849499999691034</v>
      </c>
    </row>
    <row r="46" spans="1:19" x14ac:dyDescent="0.2">
      <c r="A46" s="75" t="s">
        <v>115</v>
      </c>
      <c r="B46" s="76" t="s">
        <v>22</v>
      </c>
      <c r="C46" s="77">
        <v>41930.46</v>
      </c>
      <c r="D46" s="22"/>
      <c r="E46" s="26">
        <f>+(C46-C$7)/C$8</f>
        <v>-316.5094928641991</v>
      </c>
      <c r="F46" s="44">
        <f>ROUND(2*E46,0)/2</f>
        <v>-316.5</v>
      </c>
      <c r="G46" s="44">
        <f>+C46-(C$7+F46*C$8)</f>
        <v>-6.9787000000360422E-2</v>
      </c>
      <c r="H46" s="47"/>
      <c r="I46" s="44"/>
      <c r="J46" s="44"/>
      <c r="K46" s="44">
        <f>G46</f>
        <v>-6.9787000000360422E-2</v>
      </c>
      <c r="L46" s="44"/>
      <c r="M46" s="44"/>
      <c r="N46" s="44"/>
      <c r="O46" s="44">
        <f ca="1">+C$11+C$12*F46</f>
        <v>1.8615830708753448E-2</v>
      </c>
      <c r="P46" s="44">
        <f ca="1">+D$11+D$12*$F46</f>
        <v>0.17933344687793376</v>
      </c>
      <c r="Q46" s="45">
        <f>+C46-15018.5</f>
        <v>26911.96</v>
      </c>
      <c r="S46" s="44">
        <f>G46</f>
        <v>-6.9787000000360422E-2</v>
      </c>
    </row>
    <row r="47" spans="1:19" x14ac:dyDescent="0.2">
      <c r="A47" s="75" t="s">
        <v>125</v>
      </c>
      <c r="B47" s="76" t="s">
        <v>23</v>
      </c>
      <c r="C47" s="77">
        <v>42632.510999999999</v>
      </c>
      <c r="D47" s="22"/>
      <c r="E47" s="26">
        <f>+(C47-C$7)/C$8</f>
        <v>-221.01212510824334</v>
      </c>
      <c r="F47" s="44">
        <f>ROUND(2*E47,0)/2</f>
        <v>-221</v>
      </c>
      <c r="G47" s="44">
        <f>+C47-(C$7+F47*C$8)</f>
        <v>-8.9138000003003981E-2</v>
      </c>
      <c r="H47" s="47"/>
      <c r="I47" s="44"/>
      <c r="J47" s="44"/>
      <c r="K47" s="44">
        <f>G47</f>
        <v>-8.9138000003003981E-2</v>
      </c>
      <c r="L47" s="44"/>
      <c r="M47" s="44"/>
      <c r="N47" s="44"/>
      <c r="O47" s="44">
        <f ca="1">+C$11+C$12*F47</f>
        <v>2.0824318010954669E-2</v>
      </c>
      <c r="P47" s="44">
        <f ca="1">+D$11+D$12*$F47</f>
        <v>0.17780132924835357</v>
      </c>
      <c r="Q47" s="45">
        <f>+C47-15018.5</f>
        <v>27614.010999999999</v>
      </c>
      <c r="R47" s="44">
        <f>G47</f>
        <v>-8.9138000003003981E-2</v>
      </c>
    </row>
    <row r="48" spans="1:19" x14ac:dyDescent="0.2">
      <c r="A48" s="75" t="s">
        <v>115</v>
      </c>
      <c r="B48" s="76" t="s">
        <v>22</v>
      </c>
      <c r="C48" s="77">
        <v>42658.461000000003</v>
      </c>
      <c r="D48" s="22"/>
      <c r="E48" s="26">
        <f>+(C48-C$7)/C$8</f>
        <v>-217.48224381291371</v>
      </c>
      <c r="F48" s="44">
        <f>ROUND(2*E48,0)/2</f>
        <v>-217.5</v>
      </c>
      <c r="G48" s="44">
        <f>+C48-(C$7+F48*C$8)</f>
        <v>0.1305350000038743</v>
      </c>
      <c r="H48" s="47"/>
      <c r="I48" s="44"/>
      <c r="J48" s="44"/>
      <c r="K48" s="44">
        <f>G48</f>
        <v>0.1305350000038743</v>
      </c>
      <c r="L48" s="44"/>
      <c r="M48" s="44"/>
      <c r="N48" s="44"/>
      <c r="O48" s="44">
        <f ca="1">+C$11+C$12*F48</f>
        <v>2.090525733616623E-2</v>
      </c>
      <c r="P48" s="44">
        <f ca="1">+D$11+D$12*$F48</f>
        <v>0.17774517834046319</v>
      </c>
      <c r="Q48" s="45">
        <f>+C48-15018.5</f>
        <v>27639.961000000003</v>
      </c>
      <c r="S48" s="44">
        <f>G48</f>
        <v>0.1305350000038743</v>
      </c>
    </row>
    <row r="49" spans="1:32" s="37" customFormat="1" x14ac:dyDescent="0.2">
      <c r="A49" s="37" t="s">
        <v>27</v>
      </c>
      <c r="B49" s="38"/>
      <c r="C49" s="39">
        <v>42782.349000000002</v>
      </c>
      <c r="D49" s="39"/>
      <c r="E49" s="37">
        <f>+(C49-C$7)/C$8</f>
        <v>-200.63022323812675</v>
      </c>
      <c r="F49" s="37">
        <f>ROUND(2*E49,0)/2</f>
        <v>-200.5</v>
      </c>
      <c r="G49" s="37">
        <f>+C49-(C$7+F49*C$8)</f>
        <v>-0.95733900000050198</v>
      </c>
      <c r="J49" s="37">
        <f>G49</f>
        <v>-0.95733900000050198</v>
      </c>
      <c r="O49" s="37">
        <f ca="1">+C$11+C$12*F49</f>
        <v>2.1298391201479538E-2</v>
      </c>
      <c r="P49" s="37">
        <f ca="1">+D$11+D$12*$F49</f>
        <v>0.17747244535928139</v>
      </c>
      <c r="Q49" s="40">
        <f>+C49-15018.5</f>
        <v>27763.849000000002</v>
      </c>
      <c r="AB49" s="37">
        <v>9</v>
      </c>
      <c r="AD49" s="37" t="s">
        <v>26</v>
      </c>
      <c r="AF49" s="37" t="s">
        <v>28</v>
      </c>
    </row>
    <row r="50" spans="1:32" s="37" customFormat="1" x14ac:dyDescent="0.2">
      <c r="A50" s="37" t="s">
        <v>31</v>
      </c>
      <c r="B50" s="38" t="s">
        <v>22</v>
      </c>
      <c r="C50" s="39">
        <v>43351.754999999997</v>
      </c>
      <c r="D50" s="39"/>
      <c r="E50" s="37">
        <f>+(C50-C$7)/C$8</f>
        <v>-123.17605796459625</v>
      </c>
      <c r="F50" s="37">
        <f>ROUND(2*E50,0)/2</f>
        <v>-123</v>
      </c>
      <c r="G50" s="37">
        <f>+C50-(C$7+F50*C$8)</f>
        <v>-1.2942940000066301</v>
      </c>
      <c r="I50" s="37">
        <f>G50</f>
        <v>-1.2942940000066301</v>
      </c>
      <c r="O50" s="37">
        <f ca="1">+C$11+C$12*F50</f>
        <v>2.309061911687843E-2</v>
      </c>
      <c r="P50" s="37">
        <f ca="1">+D$11+D$12*$F50</f>
        <v>0.17622910382742313</v>
      </c>
      <c r="Q50" s="40">
        <f>+C50-15018.5</f>
        <v>28333.254999999997</v>
      </c>
      <c r="AA50" s="37" t="s">
        <v>29</v>
      </c>
      <c r="AB50" s="37">
        <v>13</v>
      </c>
      <c r="AD50" s="37" t="s">
        <v>30</v>
      </c>
      <c r="AF50" s="37" t="s">
        <v>32</v>
      </c>
    </row>
    <row r="51" spans="1:32" s="37" customFormat="1" x14ac:dyDescent="0.2">
      <c r="A51" s="37" t="s">
        <v>31</v>
      </c>
      <c r="B51" s="38"/>
      <c r="C51" s="39">
        <v>43395.714999999997</v>
      </c>
      <c r="D51" s="39"/>
      <c r="E51" s="37">
        <f>+(C51-C$7)/C$8</f>
        <v>-117.19634383193106</v>
      </c>
      <c r="F51" s="37">
        <f>ROUND(2*E51,0)/2</f>
        <v>-117</v>
      </c>
      <c r="G51" s="37">
        <f>+C51-(C$7+F51*C$8)</f>
        <v>-1.4434260000052745</v>
      </c>
      <c r="I51" s="37">
        <f>G51</f>
        <v>-1.4434260000052745</v>
      </c>
      <c r="O51" s="37">
        <f ca="1">+C$11+C$12*F51</f>
        <v>2.3229372245812539E-2</v>
      </c>
      <c r="P51" s="37">
        <f ca="1">+D$11+D$12*$F51</f>
        <v>0.17613284512818247</v>
      </c>
      <c r="Q51" s="40">
        <f>+C51-15018.5</f>
        <v>28377.214999999997</v>
      </c>
      <c r="AA51" s="37" t="s">
        <v>29</v>
      </c>
      <c r="AB51" s="37">
        <v>16</v>
      </c>
      <c r="AD51" s="37" t="s">
        <v>33</v>
      </c>
      <c r="AF51" s="37" t="s">
        <v>32</v>
      </c>
    </row>
    <row r="52" spans="1:32" s="37" customFormat="1" x14ac:dyDescent="0.2">
      <c r="A52" s="37" t="s">
        <v>31</v>
      </c>
      <c r="B52" s="38" t="s">
        <v>22</v>
      </c>
      <c r="C52" s="39">
        <v>43436.627999999997</v>
      </c>
      <c r="D52" s="39"/>
      <c r="E52" s="37">
        <f>+(C52-C$7)/C$8</f>
        <v>-111.63110169567676</v>
      </c>
      <c r="F52" s="37">
        <f>ROUND(2*E52,0)/2</f>
        <v>-111.5</v>
      </c>
      <c r="G52" s="37">
        <f>+C52-(C$7+F52*C$8)</f>
        <v>-0.96379700000397861</v>
      </c>
      <c r="I52" s="37">
        <f>G52</f>
        <v>-0.96379700000397861</v>
      </c>
      <c r="O52" s="37">
        <f ca="1">+C$11+C$12*F52</f>
        <v>2.3356562614002138E-2</v>
      </c>
      <c r="P52" s="37">
        <f ca="1">+D$11+D$12*$F52</f>
        <v>0.17604460798721189</v>
      </c>
      <c r="Q52" s="40">
        <f>+C52-15018.5</f>
        <v>28418.127999999997</v>
      </c>
      <c r="AA52" s="37" t="s">
        <v>29</v>
      </c>
      <c r="AB52" s="37">
        <v>12</v>
      </c>
      <c r="AD52" s="37" t="s">
        <v>33</v>
      </c>
      <c r="AF52" s="37" t="s">
        <v>32</v>
      </c>
    </row>
    <row r="53" spans="1:32" s="37" customFormat="1" x14ac:dyDescent="0.2">
      <c r="A53" s="37" t="s">
        <v>31</v>
      </c>
      <c r="B53" s="38" t="s">
        <v>22</v>
      </c>
      <c r="C53" s="39">
        <v>43777.629000000001</v>
      </c>
      <c r="D53" s="39"/>
      <c r="E53" s="37">
        <f>+(C53-C$7)/C$8</f>
        <v>-65.246013002477738</v>
      </c>
      <c r="F53" s="37">
        <f>ROUND(2*E53,0)/2</f>
        <v>-65</v>
      </c>
      <c r="G53" s="37">
        <f>+C53-(C$7+F53*C$8)</f>
        <v>-1.8085700000010547</v>
      </c>
      <c r="I53" s="37">
        <f>G53</f>
        <v>-1.8085700000010547</v>
      </c>
      <c r="O53" s="37">
        <f ca="1">+C$11+C$12*F53</f>
        <v>2.4431899363241475E-2</v>
      </c>
      <c r="P53" s="37">
        <f ca="1">+D$11+D$12*$F53</f>
        <v>0.17529860306809694</v>
      </c>
      <c r="Q53" s="40">
        <f>+C53-15018.5</f>
        <v>28759.129000000001</v>
      </c>
      <c r="AA53" s="37" t="s">
        <v>29</v>
      </c>
      <c r="AB53" s="37">
        <v>12</v>
      </c>
      <c r="AD53" s="37" t="s">
        <v>33</v>
      </c>
      <c r="AF53" s="37" t="s">
        <v>32</v>
      </c>
    </row>
    <row r="54" spans="1:32" s="37" customFormat="1" x14ac:dyDescent="0.2">
      <c r="A54" s="26" t="s">
        <v>31</v>
      </c>
      <c r="B54" s="27"/>
      <c r="C54" s="28">
        <v>44111.724999999999</v>
      </c>
      <c r="D54" s="28"/>
      <c r="E54" s="37">
        <f>+(C54-C$7)/C$8</f>
        <v>-19.800185594221638</v>
      </c>
      <c r="F54" s="37">
        <f>ROUND(2*E54,0)/2</f>
        <v>-20</v>
      </c>
      <c r="G54" s="37">
        <f>+C54-(C$7+F54*C$8)</f>
        <v>1.4689399999988382</v>
      </c>
      <c r="I54" s="37">
        <f>G54</f>
        <v>1.4689399999988382</v>
      </c>
      <c r="O54" s="37">
        <f ca="1">+C$11+C$12*F54</f>
        <v>2.5472547830247286E-2</v>
      </c>
      <c r="P54" s="37">
        <f ca="1">+D$11+D$12*$F54</f>
        <v>0.17457666282379214</v>
      </c>
      <c r="Q54" s="40">
        <f>+C54-15018.5</f>
        <v>29093.224999999999</v>
      </c>
      <c r="AA54" s="37" t="s">
        <v>29</v>
      </c>
      <c r="AB54" s="37">
        <v>13</v>
      </c>
      <c r="AD54" s="37" t="s">
        <v>33</v>
      </c>
      <c r="AF54" s="37" t="s">
        <v>32</v>
      </c>
    </row>
    <row r="55" spans="1:32" x14ac:dyDescent="0.2">
      <c r="A55" s="75" t="s">
        <v>115</v>
      </c>
      <c r="B55" s="76" t="s">
        <v>22</v>
      </c>
      <c r="C55" s="77">
        <v>44143.413999999997</v>
      </c>
      <c r="D55" s="22"/>
      <c r="E55" s="26">
        <f>+(C55-C$7)/C$8</f>
        <v>-15.489649626295744</v>
      </c>
      <c r="F55" s="44">
        <f>ROUND(2*E55,0)/2</f>
        <v>-15.5</v>
      </c>
      <c r="G55" s="44">
        <f>+C55-(C$7+F55*C$8)</f>
        <v>7.6090999995358288E-2</v>
      </c>
      <c r="H55" s="47"/>
      <c r="I55" s="44"/>
      <c r="J55" s="44"/>
      <c r="K55" s="44">
        <f>G55</f>
        <v>7.6090999995358288E-2</v>
      </c>
      <c r="L55" s="44"/>
      <c r="M55" s="44"/>
      <c r="N55" s="44"/>
      <c r="O55" s="44">
        <f ca="1">+C$11+C$12*F55</f>
        <v>2.5576612676947868E-2</v>
      </c>
      <c r="P55" s="44">
        <f ca="1">+D$11+D$12*$F55</f>
        <v>0.17450446879936166</v>
      </c>
      <c r="Q55" s="45">
        <f>+C55-15018.5</f>
        <v>29124.913999999997</v>
      </c>
      <c r="S55" s="44">
        <f>G55</f>
        <v>7.6090999995358288E-2</v>
      </c>
    </row>
    <row r="56" spans="1:32" x14ac:dyDescent="0.2">
      <c r="A56" s="75" t="s">
        <v>203</v>
      </c>
      <c r="B56" s="76" t="s">
        <v>22</v>
      </c>
      <c r="C56" s="77">
        <v>44143.491000000002</v>
      </c>
      <c r="D56" s="22"/>
      <c r="E56" s="26">
        <f>+(C56-C$7)/C$8</f>
        <v>-15.479175604725141</v>
      </c>
      <c r="F56" s="44">
        <f>ROUND(2*E56,0)/2</f>
        <v>-15.5</v>
      </c>
      <c r="G56" s="44">
        <f>+C56-(C$7+F56*C$8)</f>
        <v>0.15309100000013132</v>
      </c>
      <c r="H56" s="47"/>
      <c r="I56" s="44"/>
      <c r="J56" s="44"/>
      <c r="K56" s="44">
        <f>G56</f>
        <v>0.15309100000013132</v>
      </c>
      <c r="L56" s="44"/>
      <c r="M56" s="44"/>
      <c r="N56" s="44"/>
      <c r="O56" s="44">
        <f ca="1">+C$11+C$12*F56</f>
        <v>2.5576612676947868E-2</v>
      </c>
      <c r="P56" s="44">
        <f ca="1">+D$11+D$12*$F56</f>
        <v>0.17450446879936166</v>
      </c>
      <c r="Q56" s="45">
        <f>+C56-15018.5</f>
        <v>29124.991000000002</v>
      </c>
      <c r="S56" s="44">
        <f>G56</f>
        <v>0.15309100000013132</v>
      </c>
    </row>
    <row r="57" spans="1:32" x14ac:dyDescent="0.2">
      <c r="A57" s="51" t="s">
        <v>84</v>
      </c>
      <c r="B57" s="52" t="s">
        <v>22</v>
      </c>
      <c r="C57" s="51">
        <v>44143.491300000002</v>
      </c>
      <c r="D57" s="51" t="s">
        <v>85</v>
      </c>
      <c r="E57" s="44">
        <f>+(C57-C$7)/C$8</f>
        <v>-15.479134796848935</v>
      </c>
      <c r="F57" s="44">
        <f>ROUND(2*E57,0)/2</f>
        <v>-15.5</v>
      </c>
      <c r="G57" s="44">
        <f>+C57-(C$7+F57*C$8)</f>
        <v>0.15339099999982864</v>
      </c>
      <c r="H57" s="47"/>
      <c r="I57" s="44"/>
      <c r="J57" s="44"/>
      <c r="L57" s="44">
        <f>G57</f>
        <v>0.15339099999982864</v>
      </c>
      <c r="M57" s="44"/>
      <c r="N57" s="44"/>
      <c r="O57" s="44">
        <f ca="1">+C$11+C$12*F57</f>
        <v>2.5576612676947868E-2</v>
      </c>
      <c r="P57" s="44">
        <f ca="1">+D$11+D$12*$F57</f>
        <v>0.17450446879936166</v>
      </c>
      <c r="Q57" s="45">
        <f>+C57-15018.5</f>
        <v>29124.991300000002</v>
      </c>
      <c r="S57" s="44">
        <f>G57</f>
        <v>0.15339099999982864</v>
      </c>
    </row>
    <row r="58" spans="1:32" s="37" customFormat="1" x14ac:dyDescent="0.2">
      <c r="A58" s="26" t="s">
        <v>31</v>
      </c>
      <c r="B58" s="27"/>
      <c r="C58" s="28">
        <v>44236.705000000002</v>
      </c>
      <c r="D58" s="28"/>
      <c r="E58" s="37">
        <f>+(C58-C$7)/C$8</f>
        <v>-2.7996243498965563</v>
      </c>
      <c r="F58" s="37">
        <f>ROUND(2*E58,0)/2</f>
        <v>-3</v>
      </c>
      <c r="G58" s="37">
        <f>+C58-(C$7+F58*C$8)</f>
        <v>1.4730659999986528</v>
      </c>
      <c r="I58" s="37">
        <f>G58</f>
        <v>1.4730659999986528</v>
      </c>
      <c r="O58" s="37">
        <f ca="1">+C$11+C$12*F58</f>
        <v>2.5865681695560593E-2</v>
      </c>
      <c r="P58" s="37">
        <f ca="1">+D$11+D$12*$F58</f>
        <v>0.17430392984261031</v>
      </c>
      <c r="Q58" s="40">
        <f>+C58-15018.5</f>
        <v>29218.205000000002</v>
      </c>
      <c r="AA58" s="37" t="s">
        <v>29</v>
      </c>
      <c r="AB58" s="37">
        <v>16</v>
      </c>
      <c r="AD58" s="37" t="s">
        <v>33</v>
      </c>
      <c r="AF58" s="37" t="s">
        <v>32</v>
      </c>
    </row>
    <row r="59" spans="1:32" x14ac:dyDescent="0.2">
      <c r="A59" s="51" t="s">
        <v>84</v>
      </c>
      <c r="B59" s="52" t="s">
        <v>23</v>
      </c>
      <c r="C59" s="51">
        <v>44257.278899999998</v>
      </c>
      <c r="D59" s="51" t="s">
        <v>85</v>
      </c>
      <c r="E59" s="44">
        <f>+(C59-C$7)/C$8</f>
        <v>-1.0337995321864923E-3</v>
      </c>
      <c r="F59" s="44">
        <f>ROUND(2*E59,0)/2</f>
        <v>0</v>
      </c>
      <c r="G59" s="44">
        <f>+C59-(C$7+F59*C$8)</f>
        <v>-7.6000000044587068E-3</v>
      </c>
      <c r="H59" s="47"/>
      <c r="I59" s="44"/>
      <c r="J59" s="44"/>
      <c r="K59" s="44">
        <f>G59</f>
        <v>-7.6000000044587068E-3</v>
      </c>
      <c r="L59" s="44"/>
      <c r="M59" s="44"/>
      <c r="N59" s="44"/>
      <c r="O59" s="44">
        <f ca="1">+C$11+C$12*F59</f>
        <v>2.5935058260027646E-2</v>
      </c>
      <c r="P59" s="44">
        <f ca="1">+D$11+D$12*$F59</f>
        <v>0.17425580049299</v>
      </c>
      <c r="Q59" s="45">
        <f>+C59-15018.5</f>
        <v>29238.778899999998</v>
      </c>
      <c r="R59" s="44">
        <f>G59</f>
        <v>-7.6000000044587068E-3</v>
      </c>
    </row>
    <row r="60" spans="1:32" x14ac:dyDescent="0.2">
      <c r="A60" s="75" t="s">
        <v>203</v>
      </c>
      <c r="B60" s="76" t="s">
        <v>23</v>
      </c>
      <c r="C60" s="77">
        <v>44257.279000000002</v>
      </c>
      <c r="D60" s="22"/>
      <c r="E60" s="26">
        <f>+(C60-C$7)/C$8</f>
        <v>-1.0201969061248762E-3</v>
      </c>
      <c r="F60" s="44">
        <f>ROUND(2*E60,0)/2</f>
        <v>0</v>
      </c>
      <c r="G60" s="44">
        <f>+C60-(C$7+F60*C$8)</f>
        <v>-7.4999999997089617E-3</v>
      </c>
      <c r="H60" s="47"/>
      <c r="I60" s="44"/>
      <c r="J60" s="44"/>
      <c r="K60" s="44">
        <f>G60</f>
        <v>-7.4999999997089617E-3</v>
      </c>
      <c r="L60" s="44"/>
      <c r="M60" s="44"/>
      <c r="N60" s="44"/>
      <c r="O60" s="44">
        <f ca="1">+C$11+C$12*F60</f>
        <v>2.5935058260027646E-2</v>
      </c>
      <c r="P60" s="44">
        <f ca="1">+D$11+D$12*$F60</f>
        <v>0.17425580049299</v>
      </c>
      <c r="Q60" s="45">
        <f>+C60-15018.5</f>
        <v>29238.779000000002</v>
      </c>
      <c r="R60" s="44">
        <f>G60</f>
        <v>-7.4999999997089617E-3</v>
      </c>
    </row>
    <row r="61" spans="1:32" s="37" customFormat="1" x14ac:dyDescent="0.2">
      <c r="A61" s="26" t="s">
        <v>12</v>
      </c>
      <c r="B61" s="27"/>
      <c r="C61" s="28">
        <v>44257.286500000002</v>
      </c>
      <c r="D61" s="28" t="s">
        <v>14</v>
      </c>
      <c r="E61" s="37">
        <f>+(C61-C$7)/C$8</f>
        <v>0</v>
      </c>
      <c r="F61" s="37">
        <f>ROUND(2*E61,0)/2</f>
        <v>0</v>
      </c>
      <c r="G61" s="37">
        <f>+C61-(C$7+F61*C$8)</f>
        <v>0</v>
      </c>
      <c r="H61" s="37">
        <f>+G61</f>
        <v>0</v>
      </c>
      <c r="O61" s="37">
        <f ca="1">+C$11+C$12*$F61</f>
        <v>2.5935058260027646E-2</v>
      </c>
      <c r="P61" s="37">
        <f ca="1">+D$11+D$12*$F61</f>
        <v>0.17425580049299</v>
      </c>
      <c r="Q61" s="40">
        <f>+C61-15018.5</f>
        <v>29238.786500000002</v>
      </c>
    </row>
    <row r="62" spans="1:32" s="37" customFormat="1" x14ac:dyDescent="0.2">
      <c r="A62" s="26" t="s">
        <v>31</v>
      </c>
      <c r="B62" s="27" t="s">
        <v>22</v>
      </c>
      <c r="C62" s="28">
        <v>44493.618999999999</v>
      </c>
      <c r="D62" s="28"/>
      <c r="E62" s="37">
        <f>+(C62-C$7)/C$8</f>
        <v>32.147424710148023</v>
      </c>
      <c r="F62" s="37">
        <f>ROUND(2*E62,0)/2</f>
        <v>32</v>
      </c>
      <c r="G62" s="37">
        <f>+C62-(C$7+F62*C$8)</f>
        <v>1.0837959999989835</v>
      </c>
      <c r="I62" s="37">
        <f>G62</f>
        <v>1.0837959999989835</v>
      </c>
      <c r="O62" s="37">
        <f ca="1">+C$11+C$12*F62</f>
        <v>2.6675074947676222E-2</v>
      </c>
      <c r="P62" s="37">
        <f ca="1">+D$11+D$12*$F62</f>
        <v>0.17374242076370658</v>
      </c>
      <c r="Q62" s="40">
        <f>+C62-15018.5</f>
        <v>29475.118999999999</v>
      </c>
      <c r="AA62" s="37" t="s">
        <v>29</v>
      </c>
      <c r="AB62" s="37">
        <v>8</v>
      </c>
      <c r="AD62" s="37" t="s">
        <v>33</v>
      </c>
      <c r="AF62" s="37" t="s">
        <v>32</v>
      </c>
    </row>
    <row r="63" spans="1:32" x14ac:dyDescent="0.2">
      <c r="A63" s="75" t="s">
        <v>203</v>
      </c>
      <c r="B63" s="76" t="s">
        <v>22</v>
      </c>
      <c r="C63" s="77">
        <v>44518.457000000002</v>
      </c>
      <c r="D63" s="22"/>
      <c r="E63" s="26">
        <f>+(C63-C$7)/C$8</f>
        <v>35.526044810856874</v>
      </c>
      <c r="F63" s="44">
        <f>ROUND(2*E63,0)/2</f>
        <v>35.5</v>
      </c>
      <c r="G63" s="44">
        <f>+C63-(C$7+F63*C$8)</f>
        <v>0.19146899999759626</v>
      </c>
      <c r="H63" s="47"/>
      <c r="I63" s="44"/>
      <c r="J63" s="44"/>
      <c r="K63" s="44">
        <f>G63</f>
        <v>0.19146899999759626</v>
      </c>
      <c r="L63" s="44"/>
      <c r="M63" s="44"/>
      <c r="N63" s="44"/>
      <c r="O63" s="44">
        <f ca="1">+C$11+C$12*F63</f>
        <v>2.6756014272887783E-2</v>
      </c>
      <c r="P63" s="44">
        <f ca="1">+D$11+D$12*$F63</f>
        <v>0.1736862698558162</v>
      </c>
      <c r="Q63" s="45">
        <f>+C63-15018.5</f>
        <v>29499.957000000002</v>
      </c>
      <c r="S63" s="44">
        <f>G63</f>
        <v>0.19146899999759626</v>
      </c>
    </row>
    <row r="64" spans="1:32" x14ac:dyDescent="0.2">
      <c r="A64" s="51" t="s">
        <v>84</v>
      </c>
      <c r="B64" s="52" t="s">
        <v>22</v>
      </c>
      <c r="C64" s="51">
        <v>44518.457300000002</v>
      </c>
      <c r="D64" s="51" t="s">
        <v>85</v>
      </c>
      <c r="E64" s="44">
        <f>+(C64-C$7)/C$8</f>
        <v>35.526085618733084</v>
      </c>
      <c r="F64" s="44">
        <f>ROUND(2*E64,0)/2</f>
        <v>35.5</v>
      </c>
      <c r="G64" s="44">
        <f>+C64-(C$7+F64*C$8)</f>
        <v>0.19176899999729358</v>
      </c>
      <c r="H64" s="47"/>
      <c r="I64" s="44"/>
      <c r="J64" s="44"/>
      <c r="K64" s="44">
        <f>G64</f>
        <v>0.19176899999729358</v>
      </c>
      <c r="L64" s="44"/>
      <c r="M64" s="44"/>
      <c r="N64" s="44"/>
      <c r="O64" s="44">
        <f ca="1">+C$11+C$12*F64</f>
        <v>2.6756014272887783E-2</v>
      </c>
      <c r="P64" s="44">
        <f ca="1">+D$11+D$12*$F64</f>
        <v>0.1736862698558162</v>
      </c>
      <c r="Q64" s="45">
        <f>+C64-15018.5</f>
        <v>29499.957300000002</v>
      </c>
      <c r="S64" s="44">
        <f>G64</f>
        <v>0.19176899999729358</v>
      </c>
    </row>
    <row r="65" spans="1:32" s="37" customFormat="1" x14ac:dyDescent="0.2">
      <c r="A65" s="26" t="s">
        <v>36</v>
      </c>
      <c r="B65" s="27"/>
      <c r="C65" s="28">
        <v>44519.074999999997</v>
      </c>
      <c r="D65" s="28"/>
      <c r="E65" s="37">
        <f>+(C65-C$7)/C$8</f>
        <v>35.61010903592414</v>
      </c>
      <c r="F65" s="37">
        <f>ROUND(2*E65,0)/2</f>
        <v>35.5</v>
      </c>
      <c r="G65" s="37">
        <f>+C65-(C$7+F65*C$8)</f>
        <v>0.80946899999253219</v>
      </c>
      <c r="N65" s="37">
        <f>G65</f>
        <v>0.80946899999253219</v>
      </c>
      <c r="O65" s="37">
        <f ca="1">+C$11+C$12*F65</f>
        <v>2.6756014272887783E-2</v>
      </c>
      <c r="P65" s="37">
        <f ca="1">+D$11+D$12*$F65</f>
        <v>0.1736862698558162</v>
      </c>
      <c r="Q65" s="40">
        <f>+C65-15018.5</f>
        <v>29500.574999999997</v>
      </c>
      <c r="AA65" s="37" t="s">
        <v>34</v>
      </c>
      <c r="AD65" s="37" t="s">
        <v>35</v>
      </c>
      <c r="AF65" s="37" t="s">
        <v>37</v>
      </c>
    </row>
    <row r="66" spans="1:32" s="37" customFormat="1" x14ac:dyDescent="0.2">
      <c r="A66" s="26" t="s">
        <v>36</v>
      </c>
      <c r="B66" s="27"/>
      <c r="C66" s="28">
        <v>44528.334000000003</v>
      </c>
      <c r="D66" s="28"/>
      <c r="E66" s="37">
        <f>+(C66-C$7)/C$8</f>
        <v>36.869576123148455</v>
      </c>
      <c r="F66" s="37">
        <f>ROUND(2*E66,0)/2</f>
        <v>37</v>
      </c>
      <c r="G66" s="37">
        <f>+C66-(C$7+F66*C$8)</f>
        <v>-0.95881399999780115</v>
      </c>
      <c r="N66" s="37">
        <f>G66</f>
        <v>-0.95881399999780115</v>
      </c>
      <c r="O66" s="37">
        <f ca="1">+C$11+C$12*F66</f>
        <v>2.6790702555121313E-2</v>
      </c>
      <c r="P66" s="37">
        <f ca="1">+D$11+D$12*$F66</f>
        <v>0.17366220518100606</v>
      </c>
      <c r="Q66" s="40">
        <f>+C66-15018.5</f>
        <v>29509.834000000003</v>
      </c>
      <c r="AA66" s="37" t="s">
        <v>34</v>
      </c>
      <c r="AD66" s="37" t="s">
        <v>35</v>
      </c>
      <c r="AF66" s="37" t="s">
        <v>37</v>
      </c>
    </row>
    <row r="67" spans="1:32" s="37" customFormat="1" x14ac:dyDescent="0.2">
      <c r="A67" s="26" t="s">
        <v>36</v>
      </c>
      <c r="B67" s="27"/>
      <c r="C67" s="28">
        <v>44555.337</v>
      </c>
      <c r="D67" s="28"/>
      <c r="E67" s="37">
        <f>+(C67-C$7)/C$8</f>
        <v>40.542693064102586</v>
      </c>
      <c r="F67" s="37">
        <f>ROUND(2*E67,0)/2</f>
        <v>40.5</v>
      </c>
      <c r="G67" s="37">
        <f>+C67-(C$7+F67*C$8)</f>
        <v>0.3138589999944088</v>
      </c>
      <c r="N67" s="37">
        <f>G67</f>
        <v>0.3138589999944088</v>
      </c>
      <c r="O67" s="37">
        <f ca="1">+C$11+C$12*F67</f>
        <v>2.6871641880332874E-2</v>
      </c>
      <c r="P67" s="37">
        <f ca="1">+D$11+D$12*$F67</f>
        <v>0.17360605427311568</v>
      </c>
      <c r="Q67" s="40">
        <f>+C67-15018.5</f>
        <v>29536.837</v>
      </c>
      <c r="AA67" s="37" t="s">
        <v>34</v>
      </c>
      <c r="AD67" s="37" t="s">
        <v>35</v>
      </c>
      <c r="AF67" s="37" t="s">
        <v>37</v>
      </c>
    </row>
    <row r="68" spans="1:32" s="37" customFormat="1" x14ac:dyDescent="0.2">
      <c r="A68" s="26" t="s">
        <v>36</v>
      </c>
      <c r="B68" s="27"/>
      <c r="C68" s="28">
        <v>44559.195</v>
      </c>
      <c r="D68" s="28"/>
      <c r="E68" s="37">
        <f>+(C68-C$7)/C$8</f>
        <v>41.067482352633611</v>
      </c>
      <c r="F68" s="37">
        <f>ROUND(2*E68,0)/2</f>
        <v>41</v>
      </c>
      <c r="G68" s="37">
        <f>+C68-(C$7+F68*C$8)</f>
        <v>0.49609799999598181</v>
      </c>
      <c r="N68" s="37">
        <f>G68</f>
        <v>0.49609799999598181</v>
      </c>
      <c r="O68" s="37">
        <f ca="1">+C$11+C$12*F68</f>
        <v>2.6883204641077383E-2</v>
      </c>
      <c r="P68" s="37">
        <f ca="1">+D$11+D$12*$F68</f>
        <v>0.17359803271484561</v>
      </c>
      <c r="Q68" s="40">
        <f>+C68-15018.5</f>
        <v>29540.695</v>
      </c>
      <c r="AA68" s="37" t="s">
        <v>34</v>
      </c>
      <c r="AD68" s="37" t="s">
        <v>35</v>
      </c>
      <c r="AF68" s="37" t="s">
        <v>37</v>
      </c>
    </row>
    <row r="69" spans="1:32" x14ac:dyDescent="0.2">
      <c r="A69" s="75" t="s">
        <v>115</v>
      </c>
      <c r="B69" s="76" t="s">
        <v>22</v>
      </c>
      <c r="C69" s="77">
        <v>44577.332999999999</v>
      </c>
      <c r="D69" s="22"/>
      <c r="E69" s="26">
        <f>+(C69-C$7)/C$8</f>
        <v>43.534726550501617</v>
      </c>
      <c r="F69" s="44">
        <f>ROUND(2*E69,0)/2</f>
        <v>43.5</v>
      </c>
      <c r="G69" s="44">
        <f>+C69-(C$7+F69*C$8)</f>
        <v>0.25529299999470823</v>
      </c>
      <c r="H69" s="47"/>
      <c r="I69" s="44"/>
      <c r="J69" s="44"/>
      <c r="K69" s="44">
        <f>G69</f>
        <v>0.25529299999470823</v>
      </c>
      <c r="L69" s="44"/>
      <c r="M69" s="44"/>
      <c r="N69" s="44"/>
      <c r="O69" s="44">
        <f ca="1">+C$11+C$12*F69</f>
        <v>2.694101844479993E-2</v>
      </c>
      <c r="P69" s="44">
        <f ca="1">+D$11+D$12*$F69</f>
        <v>0.17355792492349537</v>
      </c>
      <c r="Q69" s="45">
        <f>+C69-15018.5</f>
        <v>29558.832999999999</v>
      </c>
      <c r="S69" s="44">
        <f>G69</f>
        <v>0.25529299999470823</v>
      </c>
    </row>
    <row r="70" spans="1:32" x14ac:dyDescent="0.2">
      <c r="A70" s="51" t="s">
        <v>84</v>
      </c>
      <c r="B70" s="52" t="s">
        <v>23</v>
      </c>
      <c r="C70" s="51">
        <v>44632.223599999998</v>
      </c>
      <c r="D70" s="51" t="s">
        <v>85</v>
      </c>
      <c r="E70" s="44">
        <f>+(C70-C$7)/C$8</f>
        <v>51.00128925683628</v>
      </c>
      <c r="F70" s="44">
        <f>ROUND(2*E70,0)/2</f>
        <v>51</v>
      </c>
      <c r="G70" s="44">
        <f>+C70-(C$7+F70*C$8)</f>
        <v>9.4779999926686287E-3</v>
      </c>
      <c r="H70" s="47"/>
      <c r="I70" s="44"/>
      <c r="J70" s="44"/>
      <c r="K70" s="44">
        <f>G70</f>
        <v>9.4779999926686287E-3</v>
      </c>
      <c r="L70" s="44"/>
      <c r="M70" s="44"/>
      <c r="N70" s="44"/>
      <c r="O70" s="44">
        <f ca="1">+C$11+C$12*F70</f>
        <v>2.7114459855967565E-2</v>
      </c>
      <c r="P70" s="44">
        <f ca="1">+D$11+D$12*$F70</f>
        <v>0.17343760154944457</v>
      </c>
      <c r="Q70" s="45">
        <f>+C70-15018.5</f>
        <v>29613.723599999998</v>
      </c>
      <c r="R70" s="44">
        <f>G70</f>
        <v>9.4779999926686287E-3</v>
      </c>
    </row>
    <row r="71" spans="1:32" s="37" customFormat="1" x14ac:dyDescent="0.2">
      <c r="A71" s="26" t="s">
        <v>31</v>
      </c>
      <c r="B71" s="27" t="s">
        <v>22</v>
      </c>
      <c r="C71" s="28">
        <v>44837.73</v>
      </c>
      <c r="D71" s="28" t="s">
        <v>38</v>
      </c>
      <c r="E71" s="37">
        <f>+(C71-C$7)/C$8</f>
        <v>78.955555053769984</v>
      </c>
      <c r="F71" s="37">
        <f>ROUND(2*E71,0)/2</f>
        <v>79</v>
      </c>
      <c r="G71" s="37">
        <f>+C71-(C$7+F71*C$8)</f>
        <v>-0.32673799999611219</v>
      </c>
      <c r="I71" s="37">
        <f>G71</f>
        <v>-0.32673799999611219</v>
      </c>
      <c r="O71" s="37">
        <f ca="1">+C$11+C$12*F71</f>
        <v>2.7761974457660068E-2</v>
      </c>
      <c r="P71" s="37">
        <f ca="1">+D$11+D$12*$F71</f>
        <v>0.17298839428632157</v>
      </c>
      <c r="Q71" s="40">
        <f>+C71-15018.5</f>
        <v>29819.230000000003</v>
      </c>
      <c r="AA71" s="37" t="s">
        <v>29</v>
      </c>
      <c r="AB71" s="37">
        <v>10</v>
      </c>
      <c r="AD71" s="37" t="s">
        <v>33</v>
      </c>
      <c r="AF71" s="37" t="s">
        <v>32</v>
      </c>
    </row>
    <row r="72" spans="1:32" s="37" customFormat="1" x14ac:dyDescent="0.2">
      <c r="A72" s="26" t="s">
        <v>66</v>
      </c>
      <c r="B72" s="27" t="s">
        <v>22</v>
      </c>
      <c r="C72" s="28">
        <v>44849.248299999999</v>
      </c>
      <c r="D72" s="28"/>
      <c r="E72" s="37">
        <f>+(C72-C$7)/C$8</f>
        <v>80.522346257006006</v>
      </c>
      <c r="F72" s="37">
        <f>ROUND(2*E72,0)/2</f>
        <v>80.5</v>
      </c>
      <c r="G72" s="37">
        <f>+C72-(C$7+F72*C$8)</f>
        <v>0.16427899999689544</v>
      </c>
      <c r="K72" s="37">
        <f>G72</f>
        <v>0.16427899999689544</v>
      </c>
      <c r="O72" s="37">
        <f ca="1">+C$11+C$12*F72</f>
        <v>2.7796662739893594E-2</v>
      </c>
      <c r="P72" s="37">
        <f ca="1">+D$11+D$12*$F72</f>
        <v>0.17296432961151142</v>
      </c>
      <c r="Q72" s="40">
        <f>+C72-15018.5</f>
        <v>29830.748299999999</v>
      </c>
      <c r="S72" s="37">
        <f>G72</f>
        <v>0.16427899999689544</v>
      </c>
    </row>
    <row r="73" spans="1:32" x14ac:dyDescent="0.2">
      <c r="A73" s="51" t="s">
        <v>84</v>
      </c>
      <c r="B73" s="52" t="s">
        <v>23</v>
      </c>
      <c r="C73" s="51">
        <v>44867.479500000001</v>
      </c>
      <c r="D73" s="51" t="s">
        <v>86</v>
      </c>
      <c r="E73" s="44">
        <f>+(C73-C$7)/C$8</f>
        <v>83.002268101761686</v>
      </c>
      <c r="F73" s="44">
        <f>ROUND(2*E73,0)/2</f>
        <v>83</v>
      </c>
      <c r="G73" s="44">
        <f>+C73-(C$7+F73*C$8)</f>
        <v>1.6673999998602085E-2</v>
      </c>
      <c r="H73" s="47"/>
      <c r="I73" s="44"/>
      <c r="J73" s="44"/>
      <c r="K73" s="44">
        <f>G73</f>
        <v>1.6673999998602085E-2</v>
      </c>
      <c r="L73" s="44"/>
      <c r="M73" s="44"/>
      <c r="N73" s="44"/>
      <c r="O73" s="44">
        <f ca="1">+C$11+C$12*F73</f>
        <v>2.7854476543616141E-2</v>
      </c>
      <c r="P73" s="44">
        <f ca="1">+D$11+D$12*$F73</f>
        <v>0.17292422182016115</v>
      </c>
      <c r="Q73" s="45">
        <f>+C73-15018.5</f>
        <v>29848.979500000001</v>
      </c>
      <c r="R73" s="44">
        <f>G73</f>
        <v>1.6673999998602085E-2</v>
      </c>
    </row>
    <row r="74" spans="1:32" x14ac:dyDescent="0.2">
      <c r="A74" s="51" t="s">
        <v>84</v>
      </c>
      <c r="B74" s="52" t="s">
        <v>22</v>
      </c>
      <c r="C74" s="51">
        <v>44878.662499999999</v>
      </c>
      <c r="D74" s="51" t="s">
        <v>86</v>
      </c>
      <c r="E74" s="44">
        <f>+(C74-C$7)/C$8</f>
        <v>84.523449701979615</v>
      </c>
      <c r="F74" s="44">
        <f>ROUND(2*E74,0)/2</f>
        <v>84.5</v>
      </c>
      <c r="G74" s="44">
        <f>+C74-(C$7+F74*C$8)</f>
        <v>0.17239100000006147</v>
      </c>
      <c r="H74" s="47"/>
      <c r="I74" s="44"/>
      <c r="J74" s="44"/>
      <c r="K74" s="44">
        <f>G74</f>
        <v>0.17239100000006147</v>
      </c>
      <c r="L74" s="44"/>
      <c r="M74" s="44"/>
      <c r="N74" s="44"/>
      <c r="O74" s="44">
        <f ca="1">+C$11+C$12*F74</f>
        <v>2.7889164825849667E-2</v>
      </c>
      <c r="P74" s="44">
        <f ca="1">+D$11+D$12*$F74</f>
        <v>0.17290015714535098</v>
      </c>
      <c r="Q74" s="45">
        <f>+C74-15018.5</f>
        <v>29860.162499999999</v>
      </c>
      <c r="S74" s="44">
        <f>G74</f>
        <v>0.17239100000006147</v>
      </c>
    </row>
    <row r="75" spans="1:32" x14ac:dyDescent="0.2">
      <c r="A75" s="51" t="s">
        <v>84</v>
      </c>
      <c r="B75" s="52" t="s">
        <v>22</v>
      </c>
      <c r="C75" s="51">
        <v>44908.084900000002</v>
      </c>
      <c r="D75" s="51" t="s">
        <v>86</v>
      </c>
      <c r="E75" s="44">
        <f>+(C75-C$7)/C$8</f>
        <v>88.525668562237811</v>
      </c>
      <c r="F75" s="44">
        <f>ROUND(2*E75,0)/2</f>
        <v>88.5</v>
      </c>
      <c r="G75" s="44">
        <f>+C75-(C$7+F75*C$8)</f>
        <v>0.18870299999980489</v>
      </c>
      <c r="H75" s="47"/>
      <c r="I75" s="44"/>
      <c r="J75" s="44"/>
      <c r="K75" s="44">
        <f>G75</f>
        <v>0.18870299999980489</v>
      </c>
      <c r="L75" s="44"/>
      <c r="M75" s="44"/>
      <c r="N75" s="44"/>
      <c r="O75" s="44">
        <f ca="1">+C$11+C$12*F75</f>
        <v>2.7981666911805737E-2</v>
      </c>
      <c r="P75" s="44">
        <f ca="1">+D$11+D$12*$F75</f>
        <v>0.17283598467919056</v>
      </c>
      <c r="Q75" s="45">
        <f>+C75-15018.5</f>
        <v>29889.584900000002</v>
      </c>
      <c r="S75" s="44">
        <f>G75</f>
        <v>0.18870299999980489</v>
      </c>
    </row>
    <row r="76" spans="1:32" x14ac:dyDescent="0.2">
      <c r="A76" s="51" t="s">
        <v>84</v>
      </c>
      <c r="B76" s="52" t="s">
        <v>23</v>
      </c>
      <c r="C76" s="51">
        <v>44911.587500000001</v>
      </c>
      <c r="D76" s="51" t="s">
        <v>86</v>
      </c>
      <c r="E76" s="44">
        <f>+(C76-C$7)/C$8</f>
        <v>89.002114120042009</v>
      </c>
      <c r="F76" s="44">
        <f>ROUND(2*E76,0)/2</f>
        <v>89</v>
      </c>
      <c r="G76" s="44">
        <f>+C76-(C$7+F76*C$8)</f>
        <v>1.5542000001005363E-2</v>
      </c>
      <c r="H76" s="47"/>
      <c r="I76" s="44"/>
      <c r="J76" s="44"/>
      <c r="K76" s="44">
        <f>G76</f>
        <v>1.5542000001005363E-2</v>
      </c>
      <c r="L76" s="44"/>
      <c r="M76" s="44"/>
      <c r="N76" s="44"/>
      <c r="O76" s="44">
        <f ca="1">+C$11+C$12*F76</f>
        <v>2.7993229672550246E-2</v>
      </c>
      <c r="P76" s="44">
        <f ca="1">+D$11+D$12*$F76</f>
        <v>0.1728279631209205</v>
      </c>
      <c r="Q76" s="45">
        <f>+C76-15018.5</f>
        <v>29893.087500000001</v>
      </c>
      <c r="R76" s="44">
        <f>G76</f>
        <v>1.5542000001005363E-2</v>
      </c>
    </row>
    <row r="77" spans="1:32" x14ac:dyDescent="0.2">
      <c r="A77" s="51" t="s">
        <v>84</v>
      </c>
      <c r="B77" s="52" t="s">
        <v>22</v>
      </c>
      <c r="C77" s="51">
        <v>44915.423300000002</v>
      </c>
      <c r="D77" s="51" t="s">
        <v>86</v>
      </c>
      <c r="E77" s="44">
        <f>+(C77-C$7)/C$8</f>
        <v>89.523883625730861</v>
      </c>
      <c r="F77" s="44">
        <f>ROUND(2*E77,0)/2</f>
        <v>89.5</v>
      </c>
      <c r="G77" s="44">
        <f>+C77-(C$7+F77*C$8)</f>
        <v>0.1755810000031488</v>
      </c>
      <c r="H77" s="47"/>
      <c r="I77" s="44"/>
      <c r="J77" s="44"/>
      <c r="K77" s="44">
        <f>G77</f>
        <v>0.1755810000031488</v>
      </c>
      <c r="L77" s="44"/>
      <c r="M77" s="44"/>
      <c r="N77" s="44"/>
      <c r="O77" s="44">
        <f ca="1">+C$11+C$12*F77</f>
        <v>2.8004792433294755E-2</v>
      </c>
      <c r="P77" s="44">
        <f ca="1">+D$11+D$12*$F77</f>
        <v>0.17281994156265046</v>
      </c>
      <c r="Q77" s="45">
        <f>+C77-15018.5</f>
        <v>29896.923300000002</v>
      </c>
      <c r="S77" s="44">
        <f>G77</f>
        <v>0.1755810000031488</v>
      </c>
    </row>
    <row r="78" spans="1:32" s="37" customFormat="1" x14ac:dyDescent="0.2">
      <c r="A78" s="26" t="s">
        <v>31</v>
      </c>
      <c r="B78" s="27"/>
      <c r="C78" s="28">
        <v>44915.650999999998</v>
      </c>
      <c r="D78" s="28"/>
      <c r="E78" s="37">
        <f>+(C78-C$7)/C$8</f>
        <v>89.554856803801442</v>
      </c>
      <c r="F78" s="37">
        <f>ROUND(2*E78,0)/2</f>
        <v>89.5</v>
      </c>
      <c r="G78" s="37">
        <f>+C78-(C$7+F78*C$8)</f>
        <v>0.40328099999896949</v>
      </c>
      <c r="I78" s="37">
        <f>G78</f>
        <v>0.40328099999896949</v>
      </c>
      <c r="O78" s="37">
        <f ca="1">+C$11+C$12*F78</f>
        <v>2.8004792433294755E-2</v>
      </c>
      <c r="P78" s="37">
        <f ca="1">+D$11+D$12*$F78</f>
        <v>0.17281994156265046</v>
      </c>
      <c r="Q78" s="40">
        <f>+C78-15018.5</f>
        <v>29897.150999999998</v>
      </c>
      <c r="AA78" s="37" t="s">
        <v>29</v>
      </c>
      <c r="AB78" s="37">
        <v>13</v>
      </c>
      <c r="AD78" s="37" t="s">
        <v>33</v>
      </c>
      <c r="AF78" s="37" t="s">
        <v>32</v>
      </c>
    </row>
    <row r="79" spans="1:32" x14ac:dyDescent="0.2">
      <c r="A79" s="75" t="s">
        <v>242</v>
      </c>
      <c r="B79" s="76" t="s">
        <v>23</v>
      </c>
      <c r="C79" s="77">
        <v>45161.54</v>
      </c>
      <c r="D79" s="22"/>
      <c r="E79" s="26">
        <f>+(C79-C$7)/C$8</f>
        <v>123.00221641178506</v>
      </c>
      <c r="F79" s="44">
        <f>ROUND(2*E79,0)/2</f>
        <v>123</v>
      </c>
      <c r="G79" s="44">
        <f>+C79-(C$7+F79*C$8)</f>
        <v>1.6294000000925735E-2</v>
      </c>
      <c r="H79" s="47"/>
      <c r="I79" s="44"/>
      <c r="J79" s="44"/>
      <c r="K79" s="44">
        <f>G79</f>
        <v>1.6294000000925735E-2</v>
      </c>
      <c r="L79" s="44"/>
      <c r="M79" s="44"/>
      <c r="N79" s="44"/>
      <c r="O79" s="44">
        <f ca="1">+C$11+C$12*F79</f>
        <v>2.8779497403176861E-2</v>
      </c>
      <c r="P79" s="44">
        <f ca="1">+D$11+D$12*$F79</f>
        <v>0.17228249715855687</v>
      </c>
      <c r="Q79" s="45">
        <f>+C79-15018.5</f>
        <v>30143.040000000001</v>
      </c>
      <c r="R79" s="44">
        <f>G79</f>
        <v>1.6294000000925735E-2</v>
      </c>
    </row>
    <row r="80" spans="1:32" x14ac:dyDescent="0.2">
      <c r="A80" s="75" t="s">
        <v>242</v>
      </c>
      <c r="B80" s="76" t="s">
        <v>23</v>
      </c>
      <c r="C80" s="77">
        <v>45183.587</v>
      </c>
      <c r="D80" s="22"/>
      <c r="E80" s="26">
        <f>+(C80-C$7)/C$8</f>
        <v>126.00118723714593</v>
      </c>
      <c r="F80" s="44">
        <f>ROUND(2*E80,0)/2</f>
        <v>126</v>
      </c>
      <c r="G80" s="44">
        <f>+C80-(C$7+F80*C$8)</f>
        <v>8.7280000007012859E-3</v>
      </c>
      <c r="H80" s="47"/>
      <c r="I80" s="44"/>
      <c r="J80" s="44"/>
      <c r="K80" s="44">
        <f>G80</f>
        <v>8.7280000007012859E-3</v>
      </c>
      <c r="L80" s="44"/>
      <c r="M80" s="44"/>
      <c r="N80" s="44"/>
      <c r="O80" s="44">
        <f ca="1">+C$11+C$12*F80</f>
        <v>2.8848873967643913E-2</v>
      </c>
      <c r="P80" s="44">
        <f ca="1">+D$11+D$12*$F80</f>
        <v>0.17223436780893656</v>
      </c>
      <c r="Q80" s="45">
        <f>+C80-15018.5</f>
        <v>30165.087</v>
      </c>
      <c r="R80" s="44">
        <f>G80</f>
        <v>8.7280000007012859E-3</v>
      </c>
    </row>
    <row r="81" spans="1:32" s="37" customFormat="1" x14ac:dyDescent="0.2">
      <c r="A81" s="26" t="s">
        <v>66</v>
      </c>
      <c r="B81" s="27" t="s">
        <v>22</v>
      </c>
      <c r="C81" s="28">
        <v>45231.541400000002</v>
      </c>
      <c r="D81" s="28"/>
      <c r="E81" s="37">
        <f>+(C81-C$7)/C$8</f>
        <v>132.52424463940935</v>
      </c>
      <c r="F81" s="37">
        <f>ROUND(2*E81,0)/2</f>
        <v>132.5</v>
      </c>
      <c r="G81" s="37">
        <f>+C81-(C$7+F81*C$8)</f>
        <v>0.17823499999940395</v>
      </c>
      <c r="K81" s="37">
        <f>G81</f>
        <v>0.17823499999940395</v>
      </c>
      <c r="O81" s="37">
        <f ca="1">+C$11+C$12*F81</f>
        <v>2.8999189857322531E-2</v>
      </c>
      <c r="P81" s="37">
        <f ca="1">+D$11+D$12*$F81</f>
        <v>0.17213008755142586</v>
      </c>
      <c r="Q81" s="40">
        <f>+C81-15018.5</f>
        <v>30213.041400000002</v>
      </c>
      <c r="S81" s="37">
        <f>G81</f>
        <v>0.17823499999940395</v>
      </c>
    </row>
    <row r="82" spans="1:32" x14ac:dyDescent="0.2">
      <c r="A82" s="75" t="s">
        <v>251</v>
      </c>
      <c r="B82" s="76" t="s">
        <v>22</v>
      </c>
      <c r="C82" s="77">
        <v>45231.553999999996</v>
      </c>
      <c r="D82" s="22"/>
      <c r="E82" s="26">
        <f>+(C82-C$7)/C$8</f>
        <v>132.52595857021097</v>
      </c>
      <c r="F82" s="44">
        <f>ROUND(2*E82,0)/2</f>
        <v>132.5</v>
      </c>
      <c r="G82" s="44">
        <f>+C82-(C$7+F82*C$8)</f>
        <v>0.19083499999396736</v>
      </c>
      <c r="H82" s="47"/>
      <c r="I82" s="44"/>
      <c r="J82" s="44"/>
      <c r="K82" s="44">
        <f>G82</f>
        <v>0.19083499999396736</v>
      </c>
      <c r="L82" s="44"/>
      <c r="M82" s="44"/>
      <c r="N82" s="44"/>
      <c r="O82" s="44">
        <f ca="1">+C$11+C$12*F82</f>
        <v>2.8999189857322531E-2</v>
      </c>
      <c r="P82" s="44">
        <f ca="1">+D$11+D$12*$F82</f>
        <v>0.17213008755142586</v>
      </c>
      <c r="Q82" s="45">
        <f>+C82-15018.5</f>
        <v>30213.053999999996</v>
      </c>
      <c r="S82" s="44">
        <f>G82</f>
        <v>0.19083499999396736</v>
      </c>
    </row>
    <row r="83" spans="1:32" x14ac:dyDescent="0.2">
      <c r="A83" s="75" t="s">
        <v>242</v>
      </c>
      <c r="B83" s="76" t="s">
        <v>23</v>
      </c>
      <c r="C83" s="77">
        <v>45242.413999999997</v>
      </c>
      <c r="D83" s="22"/>
      <c r="E83" s="26">
        <f>+(C83-C$7)/C$8</f>
        <v>134.00320369033719</v>
      </c>
      <c r="F83" s="44">
        <f>ROUND(2*E83,0)/2</f>
        <v>134</v>
      </c>
      <c r="G83" s="44">
        <f>+C83-(C$7+F83*C$8)</f>
        <v>2.355199999146862E-2</v>
      </c>
      <c r="H83" s="47"/>
      <c r="I83" s="44"/>
      <c r="J83" s="44"/>
      <c r="K83" s="44">
        <f>G83</f>
        <v>2.355199999146862E-2</v>
      </c>
      <c r="L83" s="44"/>
      <c r="M83" s="44"/>
      <c r="N83" s="44"/>
      <c r="O83" s="44">
        <f ca="1">+C$11+C$12*F83</f>
        <v>2.9033878139556057E-2</v>
      </c>
      <c r="P83" s="44">
        <f ca="1">+D$11+D$12*$F83</f>
        <v>0.17210602287661569</v>
      </c>
      <c r="Q83" s="45">
        <f>+C83-15018.5</f>
        <v>30223.913999999997</v>
      </c>
      <c r="R83" s="44">
        <f>G83</f>
        <v>2.355199999146862E-2</v>
      </c>
    </row>
    <row r="84" spans="1:32" x14ac:dyDescent="0.2">
      <c r="A84" s="75" t="s">
        <v>242</v>
      </c>
      <c r="B84" s="76" t="s">
        <v>23</v>
      </c>
      <c r="C84" s="77">
        <v>45323.275000000001</v>
      </c>
      <c r="D84" s="22"/>
      <c r="E84" s="26">
        <f>+(C84-C$7)/C$8</f>
        <v>145.00242262758644</v>
      </c>
      <c r="F84" s="44">
        <f>ROUND(2*E84,0)/2</f>
        <v>145</v>
      </c>
      <c r="G84" s="44">
        <f>+C84-(C$7+F84*C$8)</f>
        <v>1.780999999755295E-2</v>
      </c>
      <c r="H84" s="47"/>
      <c r="I84" s="44"/>
      <c r="J84" s="44"/>
      <c r="K84" s="44">
        <f>G84</f>
        <v>1.780999999755295E-2</v>
      </c>
      <c r="L84" s="44"/>
      <c r="M84" s="44"/>
      <c r="N84" s="44"/>
      <c r="O84" s="44">
        <f ca="1">+C$11+C$12*F84</f>
        <v>2.9288258875935256E-2</v>
      </c>
      <c r="P84" s="44">
        <f ca="1">+D$11+D$12*$F84</f>
        <v>0.17192954859467452</v>
      </c>
      <c r="Q84" s="45">
        <f>+C84-15018.5</f>
        <v>30304.775000000001</v>
      </c>
      <c r="R84" s="44">
        <f>G84</f>
        <v>1.780999999755295E-2</v>
      </c>
    </row>
    <row r="85" spans="1:32" x14ac:dyDescent="0.2">
      <c r="A85" s="75" t="s">
        <v>251</v>
      </c>
      <c r="B85" s="76" t="s">
        <v>23</v>
      </c>
      <c r="C85" s="77">
        <v>45323.281900000002</v>
      </c>
      <c r="D85" s="22"/>
      <c r="E85" s="26">
        <f>+(C85-C$7)/C$8</f>
        <v>145.00336120874016</v>
      </c>
      <c r="F85" s="44">
        <f>ROUND(2*E85,0)/2</f>
        <v>145</v>
      </c>
      <c r="G85" s="44">
        <f>+C85-(C$7+F85*C$8)</f>
        <v>2.4709999997867271E-2</v>
      </c>
      <c r="H85" s="47"/>
      <c r="I85" s="44"/>
      <c r="J85" s="44"/>
      <c r="K85" s="44">
        <f>G85</f>
        <v>2.4709999997867271E-2</v>
      </c>
      <c r="L85" s="44"/>
      <c r="M85" s="44"/>
      <c r="N85" s="44"/>
      <c r="O85" s="44">
        <f ca="1">+C$11+C$12*F85</f>
        <v>2.9288258875935256E-2</v>
      </c>
      <c r="P85" s="44">
        <f ca="1">+D$11+D$12*$F85</f>
        <v>0.17192954859467452</v>
      </c>
      <c r="Q85" s="45">
        <f>+C85-15018.5</f>
        <v>30304.781900000002</v>
      </c>
      <c r="R85" s="44">
        <f>G85</f>
        <v>2.4709999997867271E-2</v>
      </c>
    </row>
    <row r="86" spans="1:32" x14ac:dyDescent="0.2">
      <c r="A86" s="75" t="s">
        <v>266</v>
      </c>
      <c r="B86" s="76" t="s">
        <v>23</v>
      </c>
      <c r="C86" s="77">
        <v>45558.533000000003</v>
      </c>
      <c r="D86" s="22"/>
      <c r="E86" s="26">
        <f>+(C86-C$7)/C$8</f>
        <v>177.00368712764529</v>
      </c>
      <c r="F86" s="44">
        <f>ROUND(2*E86,0)/2</f>
        <v>177</v>
      </c>
      <c r="G86" s="44">
        <f>+C86-(C$7+F86*C$8)</f>
        <v>2.7106000001367647E-2</v>
      </c>
      <c r="H86" s="47"/>
      <c r="I86" s="44"/>
      <c r="J86" s="44"/>
      <c r="K86" s="44">
        <f>G86</f>
        <v>2.7106000001367647E-2</v>
      </c>
      <c r="L86" s="44"/>
      <c r="M86" s="44"/>
      <c r="N86" s="44"/>
      <c r="O86" s="44">
        <f ca="1">+C$11+C$12*F86</f>
        <v>3.0028275563583832E-2</v>
      </c>
      <c r="P86" s="44">
        <f ca="1">+D$11+D$12*$F86</f>
        <v>0.17141616886539113</v>
      </c>
      <c r="Q86" s="45">
        <f>+C86-15018.5</f>
        <v>30540.033000000003</v>
      </c>
      <c r="R86" s="44">
        <f>G86</f>
        <v>2.7106000001367647E-2</v>
      </c>
    </row>
    <row r="87" spans="1:32" x14ac:dyDescent="0.2">
      <c r="A87" s="75" t="s">
        <v>251</v>
      </c>
      <c r="B87" s="76" t="s">
        <v>22</v>
      </c>
      <c r="C87" s="77">
        <v>45584.409</v>
      </c>
      <c r="D87" s="22"/>
      <c r="E87" s="26">
        <f>+(C87-C$7)/C$8</f>
        <v>180.52350248016637</v>
      </c>
      <c r="F87" s="44">
        <f>ROUND(2*E87,0)/2</f>
        <v>180.5</v>
      </c>
      <c r="G87" s="44">
        <f>+C87-(C$7+F87*C$8)</f>
        <v>0.1727790000004461</v>
      </c>
      <c r="H87" s="47"/>
      <c r="I87" s="44"/>
      <c r="J87" s="44"/>
      <c r="K87" s="44">
        <f>G87</f>
        <v>0.1727790000004461</v>
      </c>
      <c r="L87" s="44"/>
      <c r="M87" s="44"/>
      <c r="N87" s="44"/>
      <c r="O87" s="44">
        <f ca="1">+C$11+C$12*F87</f>
        <v>3.0109214888795394E-2</v>
      </c>
      <c r="P87" s="44">
        <f ca="1">+D$11+D$12*$F87</f>
        <v>0.17136001795750075</v>
      </c>
      <c r="Q87" s="45">
        <f>+C87-15018.5</f>
        <v>30565.909</v>
      </c>
      <c r="S87" s="44">
        <f>G87</f>
        <v>0.1727790000004461</v>
      </c>
    </row>
    <row r="88" spans="1:32" x14ac:dyDescent="0.2">
      <c r="A88" s="75" t="s">
        <v>251</v>
      </c>
      <c r="B88" s="76" t="s">
        <v>22</v>
      </c>
      <c r="C88" s="77">
        <v>45606.468000000001</v>
      </c>
      <c r="D88" s="22"/>
      <c r="E88" s="26">
        <f>+(C88-C$7)/C$8</f>
        <v>183.52410562057744</v>
      </c>
      <c r="F88" s="44">
        <f>ROUND(2*E88,0)/2</f>
        <v>183.5</v>
      </c>
      <c r="G88" s="44">
        <f>+C88-(C$7+F88*C$8)</f>
        <v>0.17721299999539042</v>
      </c>
      <c r="H88" s="47"/>
      <c r="I88" s="44"/>
      <c r="J88" s="44"/>
      <c r="K88" s="44">
        <f>G88</f>
        <v>0.17721299999539042</v>
      </c>
      <c r="L88" s="44"/>
      <c r="M88" s="44"/>
      <c r="N88" s="44"/>
      <c r="O88" s="44">
        <f ca="1">+C$11+C$12*F88</f>
        <v>3.017859145326245E-2</v>
      </c>
      <c r="P88" s="44">
        <f ca="1">+D$11+D$12*$F88</f>
        <v>0.17131188860788044</v>
      </c>
      <c r="Q88" s="45">
        <f>+C88-15018.5</f>
        <v>30587.968000000001</v>
      </c>
      <c r="S88" s="44">
        <f>G88</f>
        <v>0.17721299999539042</v>
      </c>
    </row>
    <row r="89" spans="1:32" x14ac:dyDescent="0.2">
      <c r="A89" s="75" t="s">
        <v>251</v>
      </c>
      <c r="B89" s="76" t="s">
        <v>23</v>
      </c>
      <c r="C89" s="77">
        <v>45617.346899999997</v>
      </c>
      <c r="D89" s="22"/>
      <c r="E89" s="26">
        <f>+(C89-C$7)/C$8</f>
        <v>185.0039216369066</v>
      </c>
      <c r="F89" s="44">
        <f>ROUND(2*E89,0)/2</f>
        <v>185</v>
      </c>
      <c r="G89" s="44">
        <f>+C89-(C$7+F89*C$8)</f>
        <v>2.8829999995650724E-2</v>
      </c>
      <c r="H89" s="47"/>
      <c r="I89" s="44"/>
      <c r="J89" s="44"/>
      <c r="K89" s="44">
        <f>G89</f>
        <v>2.8829999995650724E-2</v>
      </c>
      <c r="L89" s="44"/>
      <c r="M89" s="44"/>
      <c r="N89" s="44"/>
      <c r="O89" s="44">
        <f ca="1">+C$11+C$12*F89</f>
        <v>3.0213279735495976E-2</v>
      </c>
      <c r="P89" s="44">
        <f ca="1">+D$11+D$12*$F89</f>
        <v>0.17128782393307027</v>
      </c>
      <c r="Q89" s="45">
        <f>+C89-15018.5</f>
        <v>30598.846899999997</v>
      </c>
      <c r="R89" s="44">
        <f>G89</f>
        <v>2.8829999995650724E-2</v>
      </c>
    </row>
    <row r="90" spans="1:32" s="37" customFormat="1" x14ac:dyDescent="0.2">
      <c r="A90" s="37" t="s">
        <v>31</v>
      </c>
      <c r="B90" s="38"/>
      <c r="C90" s="39">
        <v>45671.756000000001</v>
      </c>
      <c r="D90" s="39"/>
      <c r="E90" s="37">
        <f>+(C90-C$7)/C$8</f>
        <v>192.40498770186625</v>
      </c>
      <c r="F90" s="37">
        <f>ROUND(2*E90,0)/2</f>
        <v>192.5</v>
      </c>
      <c r="G90" s="37">
        <f>+C90-(C$7+F90*C$8)</f>
        <v>-0.69848500000080094</v>
      </c>
      <c r="I90" s="37">
        <f>G90</f>
        <v>-0.69848500000080094</v>
      </c>
      <c r="O90" s="37">
        <f ca="1">+C$11+C$12*F90</f>
        <v>3.038672114666361E-2</v>
      </c>
      <c r="P90" s="37">
        <f ca="1">+D$11+D$12*$F90</f>
        <v>0.17116750055901947</v>
      </c>
      <c r="Q90" s="40">
        <f>+C90-15018.5</f>
        <v>30653.256000000001</v>
      </c>
      <c r="AA90" s="37" t="s">
        <v>29</v>
      </c>
      <c r="AB90" s="37">
        <v>15</v>
      </c>
      <c r="AD90" s="37" t="s">
        <v>33</v>
      </c>
      <c r="AF90" s="37" t="s">
        <v>32</v>
      </c>
    </row>
    <row r="91" spans="1:32" x14ac:dyDescent="0.2">
      <c r="A91" s="75" t="s">
        <v>279</v>
      </c>
      <c r="B91" s="76" t="s">
        <v>23</v>
      </c>
      <c r="C91" s="77">
        <v>45933.455000000002</v>
      </c>
      <c r="D91" s="22"/>
      <c r="E91" s="26">
        <f>+(C91-C$7)/C$8</f>
        <v>228.00292238804423</v>
      </c>
      <c r="F91" s="44">
        <f>ROUND(2*E91,0)/2</f>
        <v>228</v>
      </c>
      <c r="G91" s="44">
        <f>+C91-(C$7+F91*C$8)</f>
        <v>2.1483999997144565E-2</v>
      </c>
      <c r="H91" s="47"/>
      <c r="I91" s="44"/>
      <c r="J91" s="44"/>
      <c r="K91" s="44">
        <f>G91</f>
        <v>2.1483999997144565E-2</v>
      </c>
      <c r="L91" s="44"/>
      <c r="M91" s="44"/>
      <c r="N91" s="44"/>
      <c r="O91" s="44">
        <f ca="1">+C$11+C$12*F91</f>
        <v>3.1207677159523751E-2</v>
      </c>
      <c r="P91" s="44">
        <f ca="1">+D$11+D$12*$F91</f>
        <v>0.17059796992184567</v>
      </c>
      <c r="Q91" s="45">
        <f>+C91-15018.5</f>
        <v>30914.955000000002</v>
      </c>
      <c r="R91" s="44">
        <f>G91</f>
        <v>2.1483999997144565E-2</v>
      </c>
    </row>
    <row r="92" spans="1:32" x14ac:dyDescent="0.2">
      <c r="A92" s="75" t="s">
        <v>279</v>
      </c>
      <c r="B92" s="76" t="s">
        <v>23</v>
      </c>
      <c r="C92" s="77">
        <v>45933.463000000003</v>
      </c>
      <c r="D92" s="22"/>
      <c r="E92" s="26">
        <f>+(C92-C$7)/C$8</f>
        <v>228.00401059807771</v>
      </c>
      <c r="F92" s="44">
        <f>ROUND(2*E92,0)/2</f>
        <v>228</v>
      </c>
      <c r="G92" s="44">
        <f>+C92-(C$7+F92*C$8)</f>
        <v>2.9483999998774379E-2</v>
      </c>
      <c r="H92" s="47"/>
      <c r="I92" s="44"/>
      <c r="J92" s="44"/>
      <c r="K92" s="44">
        <f>G92</f>
        <v>2.9483999998774379E-2</v>
      </c>
      <c r="L92" s="44"/>
      <c r="M92" s="44"/>
      <c r="N92" s="44"/>
      <c r="O92" s="44">
        <f ca="1">+C$11+C$12*F92</f>
        <v>3.1207677159523751E-2</v>
      </c>
      <c r="P92" s="44">
        <f ca="1">+D$11+D$12*$F92</f>
        <v>0.17059796992184567</v>
      </c>
      <c r="Q92" s="45">
        <f>+C92-15018.5</f>
        <v>30914.963000000003</v>
      </c>
      <c r="R92" s="44">
        <f>G92</f>
        <v>2.9483999998774379E-2</v>
      </c>
    </row>
    <row r="93" spans="1:32" x14ac:dyDescent="0.2">
      <c r="A93" s="75" t="s">
        <v>279</v>
      </c>
      <c r="B93" s="76" t="s">
        <v>23</v>
      </c>
      <c r="C93" s="77">
        <v>45933.478000000003</v>
      </c>
      <c r="D93" s="22"/>
      <c r="E93" s="26">
        <f>+(C93-C$7)/C$8</f>
        <v>228.00605099188996</v>
      </c>
      <c r="F93" s="44">
        <f>ROUND(2*E93,0)/2</f>
        <v>228</v>
      </c>
      <c r="G93" s="44">
        <f>+C93-(C$7+F93*C$8)</f>
        <v>4.4483999998192303E-2</v>
      </c>
      <c r="H93" s="47"/>
      <c r="I93" s="44"/>
      <c r="J93" s="44"/>
      <c r="K93" s="44">
        <f>G93</f>
        <v>4.4483999998192303E-2</v>
      </c>
      <c r="L93" s="44"/>
      <c r="M93" s="44"/>
      <c r="N93" s="44"/>
      <c r="O93" s="44">
        <f ca="1">+C$11+C$12*F93</f>
        <v>3.1207677159523751E-2</v>
      </c>
      <c r="P93" s="44">
        <f ca="1">+D$11+D$12*$F93</f>
        <v>0.17059796992184567</v>
      </c>
      <c r="Q93" s="45">
        <f>+C93-15018.5</f>
        <v>30914.978000000003</v>
      </c>
      <c r="R93" s="44">
        <f>G93</f>
        <v>4.4483999998192303E-2</v>
      </c>
    </row>
    <row r="94" spans="1:32" x14ac:dyDescent="0.2">
      <c r="A94" s="75" t="s">
        <v>291</v>
      </c>
      <c r="B94" s="76" t="s">
        <v>23</v>
      </c>
      <c r="C94" s="77">
        <v>46352.504999999997</v>
      </c>
      <c r="D94" s="22"/>
      <c r="E94" s="26">
        <f>+(C94-C$7)/C$8</f>
        <v>285.00472419180619</v>
      </c>
      <c r="F94" s="44">
        <f>ROUND(2*E94,0)/2</f>
        <v>285</v>
      </c>
      <c r="G94" s="44">
        <f>+C94-(C$7+F94*C$8)</f>
        <v>3.4729999992123339E-2</v>
      </c>
      <c r="H94" s="47"/>
      <c r="I94" s="44"/>
      <c r="J94" s="44"/>
      <c r="K94" s="44">
        <f>G94</f>
        <v>3.4729999992123339E-2</v>
      </c>
      <c r="L94" s="44"/>
      <c r="M94" s="44"/>
      <c r="N94" s="44"/>
      <c r="O94" s="44">
        <f ca="1">+C$11+C$12*F94</f>
        <v>3.2525831884397775E-2</v>
      </c>
      <c r="P94" s="44">
        <f ca="1">+D$11+D$12*$F94</f>
        <v>0.16968351227905959</v>
      </c>
      <c r="Q94" s="45">
        <f>+C94-15018.5</f>
        <v>31334.004999999997</v>
      </c>
      <c r="R94" s="44">
        <f>G94</f>
        <v>3.4729999992123339E-2</v>
      </c>
    </row>
    <row r="95" spans="1:32" s="37" customFormat="1" x14ac:dyDescent="0.2">
      <c r="A95" s="37" t="s">
        <v>31</v>
      </c>
      <c r="B95" s="38" t="s">
        <v>22</v>
      </c>
      <c r="C95" s="39">
        <v>46445.587</v>
      </c>
      <c r="D95" s="39"/>
      <c r="E95" s="37">
        <f>+(C95-C$7)/C$8</f>
        <v>297.66631998108659</v>
      </c>
      <c r="F95" s="37">
        <f>ROUND(2*E95,0)/2</f>
        <v>297.5</v>
      </c>
      <c r="G95" s="37">
        <f>+C95-(C$7+F95*C$8)</f>
        <v>1.2227050000001327</v>
      </c>
      <c r="I95" s="37">
        <f>G95</f>
        <v>1.2227050000001327</v>
      </c>
      <c r="O95" s="37">
        <f ca="1">+C$11+C$12*F95</f>
        <v>3.2814900903010501E-2</v>
      </c>
      <c r="P95" s="37">
        <f ca="1">+D$11+D$12*$F95</f>
        <v>0.16948297332230827</v>
      </c>
      <c r="Q95" s="40">
        <f>+C95-15018.5</f>
        <v>31427.087</v>
      </c>
      <c r="AA95" s="37" t="s">
        <v>29</v>
      </c>
      <c r="AB95" s="37">
        <v>15</v>
      </c>
      <c r="AD95" s="37" t="s">
        <v>33</v>
      </c>
      <c r="AF95" s="37" t="s">
        <v>32</v>
      </c>
    </row>
    <row r="96" spans="1:32" s="37" customFormat="1" x14ac:dyDescent="0.2">
      <c r="A96" s="37" t="s">
        <v>31</v>
      </c>
      <c r="B96" s="38"/>
      <c r="C96" s="39">
        <v>46472.584999999999</v>
      </c>
      <c r="D96" s="39"/>
      <c r="E96" s="37">
        <f>+(C96-C$7)/C$8</f>
        <v>301.33875679077028</v>
      </c>
      <c r="F96" s="37">
        <f>ROUND(2*E96,0)/2</f>
        <v>301.5</v>
      </c>
      <c r="G96" s="37">
        <f>+C96-(C$7+F96*C$8)</f>
        <v>-1.1853830000036396</v>
      </c>
      <c r="I96" s="37">
        <f>G96</f>
        <v>-1.1853830000036396</v>
      </c>
      <c r="O96" s="37">
        <f ca="1">+C$11+C$12*F96</f>
        <v>3.2907402988966571E-2</v>
      </c>
      <c r="P96" s="37">
        <f ca="1">+D$11+D$12*$F96</f>
        <v>0.16941880085614783</v>
      </c>
      <c r="Q96" s="40">
        <f>+C96-15018.5</f>
        <v>31454.084999999999</v>
      </c>
      <c r="AA96" s="37" t="s">
        <v>29</v>
      </c>
      <c r="AB96" s="37">
        <v>12</v>
      </c>
      <c r="AD96" s="37" t="s">
        <v>33</v>
      </c>
      <c r="AF96" s="37" t="s">
        <v>32</v>
      </c>
    </row>
    <row r="97" spans="1:32" x14ac:dyDescent="0.2">
      <c r="A97" s="75" t="s">
        <v>295</v>
      </c>
      <c r="B97" s="76" t="s">
        <v>23</v>
      </c>
      <c r="C97" s="77">
        <v>46646.558700000001</v>
      </c>
      <c r="D97" s="22"/>
      <c r="E97" s="26">
        <f>+(C97-C$7)/C$8</f>
        <v>325.00374752330191</v>
      </c>
      <c r="F97" s="44">
        <f>ROUND(2*E97,0)/2</f>
        <v>325</v>
      </c>
      <c r="G97" s="44">
        <f>+C97-(C$7+F97*C$8)</f>
        <v>2.7549999998882413E-2</v>
      </c>
      <c r="H97" s="47"/>
      <c r="I97" s="44"/>
      <c r="J97" s="44"/>
      <c r="K97" s="44">
        <f>G97</f>
        <v>2.7549999998882413E-2</v>
      </c>
      <c r="L97" s="44"/>
      <c r="M97" s="44"/>
      <c r="N97" s="44"/>
      <c r="O97" s="44">
        <f ca="1">+C$11+C$12*F97</f>
        <v>3.3450852743958495E-2</v>
      </c>
      <c r="P97" s="44">
        <f ca="1">+D$11+D$12*$F97</f>
        <v>0.16904178761745534</v>
      </c>
      <c r="Q97" s="45">
        <f>+C97-15018.5</f>
        <v>31628.058700000001</v>
      </c>
      <c r="R97" s="44">
        <f>G97</f>
        <v>2.7549999998882413E-2</v>
      </c>
    </row>
    <row r="98" spans="1:32" x14ac:dyDescent="0.2">
      <c r="A98" s="75" t="s">
        <v>295</v>
      </c>
      <c r="B98" s="76" t="s">
        <v>22</v>
      </c>
      <c r="C98" s="77">
        <v>46672.4372</v>
      </c>
      <c r="D98" s="22"/>
      <c r="E98" s="26">
        <f>+(C98-C$7)/C$8</f>
        <v>328.52390294145869</v>
      </c>
      <c r="F98" s="44">
        <f>ROUND(2*E98,0)/2</f>
        <v>328.5</v>
      </c>
      <c r="G98" s="44">
        <f>+C98-(C$7+F98*C$8)</f>
        <v>0.17572300000028918</v>
      </c>
      <c r="H98" s="47"/>
      <c r="I98" s="44"/>
      <c r="J98" s="44"/>
      <c r="K98" s="44">
        <f>G98</f>
        <v>0.17572300000028918</v>
      </c>
      <c r="L98" s="44"/>
      <c r="M98" s="44"/>
      <c r="N98" s="44"/>
      <c r="O98" s="44">
        <f ca="1">+C$11+C$12*F98</f>
        <v>3.3531792069170056E-2</v>
      </c>
      <c r="P98" s="44">
        <f ca="1">+D$11+D$12*$F98</f>
        <v>0.16898563670956496</v>
      </c>
      <c r="Q98" s="45">
        <f>+C98-15018.5</f>
        <v>31653.9372</v>
      </c>
      <c r="S98" s="44">
        <f>G98</f>
        <v>0.17572300000028918</v>
      </c>
    </row>
    <row r="99" spans="1:32" s="37" customFormat="1" x14ac:dyDescent="0.2">
      <c r="A99" s="37" t="s">
        <v>31</v>
      </c>
      <c r="B99" s="38"/>
      <c r="C99" s="39">
        <v>46759.597999999998</v>
      </c>
      <c r="D99" s="39"/>
      <c r="E99" s="37">
        <f>+(C99-C$7)/C$8</f>
        <v>340.38006007463434</v>
      </c>
      <c r="F99" s="37">
        <f>ROUND(2*E99,0)/2</f>
        <v>340.5</v>
      </c>
      <c r="G99" s="37">
        <f>+C99-(C$7+F99*C$8)</f>
        <v>-0.8817410000046948</v>
      </c>
      <c r="I99" s="37">
        <f>G99</f>
        <v>-0.8817410000046948</v>
      </c>
      <c r="O99" s="37">
        <f ca="1">+C$11+C$12*F99</f>
        <v>3.3809298327038273E-2</v>
      </c>
      <c r="P99" s="37">
        <f ca="1">+D$11+D$12*$F99</f>
        <v>0.16879311931108368</v>
      </c>
      <c r="Q99" s="40">
        <f>+C99-15018.5</f>
        <v>31741.097999999998</v>
      </c>
      <c r="AA99" s="37" t="s">
        <v>29</v>
      </c>
      <c r="AB99" s="37">
        <v>17</v>
      </c>
      <c r="AD99" s="37" t="s">
        <v>33</v>
      </c>
      <c r="AF99" s="37" t="s">
        <v>32</v>
      </c>
    </row>
    <row r="100" spans="1:32" s="37" customFormat="1" x14ac:dyDescent="0.2">
      <c r="A100" s="37" t="s">
        <v>31</v>
      </c>
      <c r="B100" s="38" t="s">
        <v>22</v>
      </c>
      <c r="C100" s="39">
        <v>47073.633000000002</v>
      </c>
      <c r="D100" s="39"/>
      <c r="E100" s="37">
        <f>+(C100-C$7)/C$8</f>
        <v>383.09706479828253</v>
      </c>
      <c r="F100" s="37">
        <f>ROUND(2*E100,0)/2</f>
        <v>383</v>
      </c>
      <c r="G100" s="37">
        <f>+C100-(C$7+F100*C$8)</f>
        <v>0.71357400000124471</v>
      </c>
      <c r="I100" s="37">
        <f>G100</f>
        <v>0.71357400000124471</v>
      </c>
      <c r="O100" s="37">
        <f ca="1">+C$11+C$12*F100</f>
        <v>3.4792132990321537E-2</v>
      </c>
      <c r="P100" s="37">
        <f ca="1">+D$11+D$12*$F100</f>
        <v>0.16811128685812915</v>
      </c>
      <c r="Q100" s="40">
        <f>+C100-15018.5</f>
        <v>32055.133000000002</v>
      </c>
      <c r="AA100" s="37" t="s">
        <v>29</v>
      </c>
      <c r="AB100" s="37">
        <v>13</v>
      </c>
      <c r="AD100" s="37" t="s">
        <v>33</v>
      </c>
      <c r="AF100" s="37" t="s">
        <v>32</v>
      </c>
    </row>
    <row r="101" spans="1:32" s="37" customFormat="1" x14ac:dyDescent="0.2">
      <c r="A101" s="37" t="s">
        <v>31</v>
      </c>
      <c r="B101" s="38"/>
      <c r="C101" s="39">
        <v>47466.322</v>
      </c>
      <c r="D101" s="39"/>
      <c r="E101" s="37">
        <f>+(C101-C$7)/C$8</f>
        <v>436.51307851625802</v>
      </c>
      <c r="F101" s="37">
        <f>ROUND(2*E101,0)/2</f>
        <v>436.5</v>
      </c>
      <c r="G101" s="37">
        <f>+C101-(C$7+F101*C$8)</f>
        <v>9.6146999996562954E-2</v>
      </c>
      <c r="I101" s="37">
        <f>G101</f>
        <v>9.6146999996562954E-2</v>
      </c>
      <c r="O101" s="37">
        <f ca="1">+C$11+C$12*F101</f>
        <v>3.6029348389984006E-2</v>
      </c>
      <c r="P101" s="37">
        <f ca="1">+D$11+D$12*$F101</f>
        <v>0.16725298012323345</v>
      </c>
      <c r="Q101" s="40">
        <f>+C101-15018.5</f>
        <v>32447.822</v>
      </c>
      <c r="AA101" s="37" t="s">
        <v>29</v>
      </c>
      <c r="AB101" s="37">
        <v>15</v>
      </c>
      <c r="AD101" s="37" t="s">
        <v>33</v>
      </c>
      <c r="AF101" s="37" t="s">
        <v>32</v>
      </c>
    </row>
    <row r="102" spans="1:32" x14ac:dyDescent="0.2">
      <c r="A102" s="75" t="s">
        <v>304</v>
      </c>
      <c r="B102" s="76" t="s">
        <v>23</v>
      </c>
      <c r="C102" s="77">
        <v>47477.286899999999</v>
      </c>
      <c r="D102" s="22"/>
      <c r="E102" s="26">
        <f>+(C102-C$7)/C$8</f>
        <v>438.00459279044492</v>
      </c>
      <c r="F102" s="44">
        <f>ROUND(2*E102,0)/2</f>
        <v>438</v>
      </c>
      <c r="G102" s="44">
        <f>+C102-(C$7+F102*C$8)</f>
        <v>3.3763999999791849E-2</v>
      </c>
      <c r="H102" s="47"/>
      <c r="I102" s="44"/>
      <c r="J102" s="44"/>
      <c r="K102" s="44">
        <f>G102</f>
        <v>3.3763999999791849E-2</v>
      </c>
      <c r="L102" s="44"/>
      <c r="M102" s="44"/>
      <c r="N102" s="44"/>
      <c r="O102" s="44">
        <f ca="1">+C$11+C$12*F102</f>
        <v>3.6064036672217532E-2</v>
      </c>
      <c r="P102" s="44">
        <f ca="1">+D$11+D$12*$F102</f>
        <v>0.16722891544842328</v>
      </c>
      <c r="Q102" s="45">
        <f>+C102-15018.5</f>
        <v>32458.786899999999</v>
      </c>
      <c r="R102" s="44">
        <f>G102</f>
        <v>3.3763999999791849E-2</v>
      </c>
    </row>
    <row r="103" spans="1:32" s="37" customFormat="1" x14ac:dyDescent="0.2">
      <c r="A103" s="37" t="s">
        <v>40</v>
      </c>
      <c r="B103" s="38" t="s">
        <v>22</v>
      </c>
      <c r="C103" s="39">
        <v>47530.366000000002</v>
      </c>
      <c r="D103" s="39"/>
      <c r="E103" s="37">
        <f>+(C103-C$7)/C$8</f>
        <v>445.22474393737781</v>
      </c>
      <c r="F103" s="37">
        <f>ROUND(2*E103,0)/2</f>
        <v>445</v>
      </c>
      <c r="G103" s="37">
        <f>+C103-(C$7+F103*C$8)</f>
        <v>1.6522100000001956</v>
      </c>
      <c r="J103" s="37">
        <f>G103</f>
        <v>1.6522100000001956</v>
      </c>
      <c r="O103" s="37">
        <f ca="1">+C$11+C$12*F103</f>
        <v>3.6225915322640655E-2</v>
      </c>
      <c r="P103" s="37">
        <f ca="1">+D$11+D$12*$F103</f>
        <v>0.16711661363264255</v>
      </c>
      <c r="Q103" s="40">
        <f>+C103-15018.5</f>
        <v>32511.866000000002</v>
      </c>
      <c r="AA103" s="37" t="s">
        <v>29</v>
      </c>
      <c r="AB103" s="37">
        <v>11</v>
      </c>
      <c r="AD103" s="37" t="s">
        <v>39</v>
      </c>
      <c r="AF103" s="37" t="s">
        <v>28</v>
      </c>
    </row>
    <row r="104" spans="1:32" x14ac:dyDescent="0.2">
      <c r="A104" s="75" t="s">
        <v>308</v>
      </c>
      <c r="B104" s="76" t="s">
        <v>22</v>
      </c>
      <c r="C104" s="77">
        <v>47760.451000000001</v>
      </c>
      <c r="D104" s="22"/>
      <c r="E104" s="26">
        <f>+(C104-C$7)/C$8</f>
        <v>476.52234462469119</v>
      </c>
      <c r="F104" s="44">
        <f>ROUND(2*E104,0)/2</f>
        <v>476.5</v>
      </c>
      <c r="G104" s="44">
        <f>+C104-(C$7+F104*C$8)</f>
        <v>0.16426700000010896</v>
      </c>
      <c r="H104" s="47"/>
      <c r="I104" s="44"/>
      <c r="J104" s="44"/>
      <c r="K104" s="44">
        <f>G104</f>
        <v>0.16426700000010896</v>
      </c>
      <c r="L104" s="44"/>
      <c r="M104" s="44"/>
      <c r="N104" s="44"/>
      <c r="O104" s="44">
        <f ca="1">+C$11+C$12*F104</f>
        <v>3.6954369249544719E-2</v>
      </c>
      <c r="P104" s="44">
        <f ca="1">+D$11+D$12*$F104</f>
        <v>0.16661125546162917</v>
      </c>
      <c r="Q104" s="45">
        <f>+C104-15018.5</f>
        <v>32741.951000000001</v>
      </c>
      <c r="S104" s="44">
        <f>G104</f>
        <v>0.16426700000010896</v>
      </c>
    </row>
    <row r="105" spans="1:32" s="37" customFormat="1" x14ac:dyDescent="0.2">
      <c r="A105" s="37" t="s">
        <v>41</v>
      </c>
      <c r="B105" s="38" t="s">
        <v>22</v>
      </c>
      <c r="C105" s="39">
        <v>47817.389000000003</v>
      </c>
      <c r="D105" s="39"/>
      <c r="E105" s="37">
        <f>+(C105-C$7)/C$8</f>
        <v>484.26740748378376</v>
      </c>
      <c r="F105" s="37">
        <f>ROUND(2*E105,0)/2</f>
        <v>484.5</v>
      </c>
      <c r="G105" s="37">
        <f>+C105-(C$7+F105*C$8)</f>
        <v>-1.709908999997424</v>
      </c>
      <c r="J105" s="37">
        <f>G105</f>
        <v>-1.709908999997424</v>
      </c>
      <c r="O105" s="37">
        <f ca="1">+C$11+C$12*F105</f>
        <v>3.7139373421456866E-2</v>
      </c>
      <c r="P105" s="37">
        <f ca="1">+D$11+D$12*$F105</f>
        <v>0.16648291052930833</v>
      </c>
      <c r="Q105" s="40">
        <f>+C105-15018.5</f>
        <v>32798.889000000003</v>
      </c>
      <c r="AA105" s="37" t="s">
        <v>29</v>
      </c>
      <c r="AB105" s="37">
        <v>9</v>
      </c>
      <c r="AD105" s="37" t="s">
        <v>39</v>
      </c>
      <c r="AF105" s="37" t="s">
        <v>28</v>
      </c>
    </row>
    <row r="106" spans="1:32" s="37" customFormat="1" x14ac:dyDescent="0.2">
      <c r="A106" s="37" t="s">
        <v>42</v>
      </c>
      <c r="B106" s="38" t="s">
        <v>22</v>
      </c>
      <c r="C106" s="39">
        <v>47922.303999999996</v>
      </c>
      <c r="D106" s="39"/>
      <c r="E106" s="37">
        <f>+(C106-C$7)/C$8</f>
        <v>498.5386019384822</v>
      </c>
      <c r="F106" s="37">
        <f>ROUND(2*E106,0)/2</f>
        <v>498.5</v>
      </c>
      <c r="G106" s="37">
        <f>+C106-(C$7+F106*C$8)</f>
        <v>0.28378299999167211</v>
      </c>
      <c r="J106" s="37">
        <f>G106</f>
        <v>0.28378299999167211</v>
      </c>
      <c r="O106" s="37">
        <f ca="1">+C$11+C$12*F106</f>
        <v>3.7463130722303117E-2</v>
      </c>
      <c r="P106" s="37">
        <f ca="1">+D$11+D$12*$F106</f>
        <v>0.16625830689774682</v>
      </c>
      <c r="Q106" s="40">
        <f>+C106-15018.5</f>
        <v>32903.803999999996</v>
      </c>
      <c r="AA106" s="37" t="s">
        <v>29</v>
      </c>
      <c r="AB106" s="37">
        <v>9</v>
      </c>
      <c r="AD106" s="37" t="s">
        <v>39</v>
      </c>
      <c r="AF106" s="37" t="s">
        <v>28</v>
      </c>
    </row>
    <row r="107" spans="1:32" x14ac:dyDescent="0.2">
      <c r="A107" s="75" t="s">
        <v>312</v>
      </c>
      <c r="B107" s="76" t="s">
        <v>23</v>
      </c>
      <c r="C107" s="77">
        <v>48087.466399999998</v>
      </c>
      <c r="D107" s="22"/>
      <c r="E107" s="26">
        <f>+(C107-C$7)/C$8</f>
        <v>521.0050245377754</v>
      </c>
      <c r="F107" s="44">
        <f>ROUND(2*E107,0)/2</f>
        <v>521</v>
      </c>
      <c r="G107" s="44">
        <f>+C107-(C$7+F107*C$8)</f>
        <v>3.6937999997462612E-2</v>
      </c>
      <c r="H107" s="47"/>
      <c r="I107" s="44"/>
      <c r="J107" s="44"/>
      <c r="K107" s="44">
        <f>G107</f>
        <v>3.6937999997462612E-2</v>
      </c>
      <c r="L107" s="44"/>
      <c r="M107" s="44"/>
      <c r="N107" s="44"/>
      <c r="O107" s="44">
        <f ca="1">+C$11+C$12*F107</f>
        <v>3.7983454955806024E-2</v>
      </c>
      <c r="P107" s="44">
        <f ca="1">+D$11+D$12*$F107</f>
        <v>0.16589733677559443</v>
      </c>
      <c r="Q107" s="45">
        <f>+C107-15018.5</f>
        <v>33068.966399999998</v>
      </c>
      <c r="R107" s="44">
        <f>G107</f>
        <v>3.6937999997462612E-2</v>
      </c>
    </row>
    <row r="108" spans="1:32" x14ac:dyDescent="0.2">
      <c r="A108" s="75" t="s">
        <v>312</v>
      </c>
      <c r="B108" s="76" t="s">
        <v>23</v>
      </c>
      <c r="C108" s="77">
        <v>48087.467100000002</v>
      </c>
      <c r="D108" s="22"/>
      <c r="E108" s="26">
        <f>+(C108-C$7)/C$8</f>
        <v>521.00511975615382</v>
      </c>
      <c r="F108" s="44">
        <f>ROUND(2*E108,0)/2</f>
        <v>521</v>
      </c>
      <c r="G108" s="44">
        <f>+C108-(C$7+F108*C$8)</f>
        <v>3.7638000001606997E-2</v>
      </c>
      <c r="H108" s="47"/>
      <c r="I108" s="44"/>
      <c r="J108" s="44"/>
      <c r="K108" s="44">
        <f>G108</f>
        <v>3.7638000001606997E-2</v>
      </c>
      <c r="L108" s="44"/>
      <c r="M108" s="44"/>
      <c r="N108" s="44"/>
      <c r="O108" s="44">
        <f ca="1">+C$11+C$12*F108</f>
        <v>3.7983454955806024E-2</v>
      </c>
      <c r="P108" s="44">
        <f ca="1">+D$11+D$12*$F108</f>
        <v>0.16589733677559443</v>
      </c>
      <c r="Q108" s="45">
        <f>+C108-15018.5</f>
        <v>33068.967100000002</v>
      </c>
      <c r="R108" s="44">
        <f>G108</f>
        <v>3.7638000001606997E-2</v>
      </c>
    </row>
    <row r="109" spans="1:32" s="37" customFormat="1" x14ac:dyDescent="0.2">
      <c r="A109" s="37" t="s">
        <v>43</v>
      </c>
      <c r="B109" s="38" t="s">
        <v>22</v>
      </c>
      <c r="C109" s="39">
        <v>48121.368000000002</v>
      </c>
      <c r="D109" s="39"/>
      <c r="E109" s="37">
        <f>+(C109-C$7)/C$8</f>
        <v>525.61653219564607</v>
      </c>
      <c r="F109" s="37">
        <f>ROUND(2*E109,0)/2</f>
        <v>525.5</v>
      </c>
      <c r="G109" s="37">
        <f>+C109-(C$7+F109*C$8)</f>
        <v>0.85668900000018766</v>
      </c>
      <c r="J109" s="37">
        <f>G109</f>
        <v>0.85668900000018766</v>
      </c>
      <c r="O109" s="37">
        <f ca="1">+C$11+C$12*F109</f>
        <v>3.8087519802506603E-2</v>
      </c>
      <c r="P109" s="37">
        <f ca="1">+D$11+D$12*$F109</f>
        <v>0.16582514275116395</v>
      </c>
      <c r="Q109" s="40">
        <f>+C109-15018.5</f>
        <v>33102.868000000002</v>
      </c>
      <c r="AA109" s="37" t="s">
        <v>29</v>
      </c>
      <c r="AB109" s="37">
        <v>8</v>
      </c>
      <c r="AD109" s="37" t="s">
        <v>39</v>
      </c>
      <c r="AF109" s="37" t="s">
        <v>28</v>
      </c>
    </row>
    <row r="110" spans="1:32" s="37" customFormat="1" x14ac:dyDescent="0.2">
      <c r="A110" s="37" t="s">
        <v>43</v>
      </c>
      <c r="B110" s="38" t="s">
        <v>22</v>
      </c>
      <c r="C110" s="39">
        <v>48175.374000000003</v>
      </c>
      <c r="D110" s="39"/>
      <c r="E110" s="37">
        <f>+(C110-C$7)/C$8</f>
        <v>532.96276607755533</v>
      </c>
      <c r="F110" s="37">
        <f>ROUND(2*E110,0)/2</f>
        <v>533</v>
      </c>
      <c r="G110" s="37">
        <f>+C110-(C$7+F110*C$8)</f>
        <v>-0.27372599999944214</v>
      </c>
      <c r="J110" s="37">
        <f>G110</f>
        <v>-0.27372599999944214</v>
      </c>
      <c r="O110" s="37">
        <f ca="1">+C$11+C$12*F110</f>
        <v>3.8260961213674241E-2</v>
      </c>
      <c r="P110" s="37">
        <f ca="1">+D$11+D$12*$F110</f>
        <v>0.16570481937711315</v>
      </c>
      <c r="Q110" s="40">
        <f>+C110-15018.5</f>
        <v>33156.874000000003</v>
      </c>
      <c r="AA110" s="37" t="s">
        <v>29</v>
      </c>
      <c r="AB110" s="37">
        <v>10</v>
      </c>
      <c r="AD110" s="37" t="s">
        <v>39</v>
      </c>
      <c r="AF110" s="37" t="s">
        <v>28</v>
      </c>
    </row>
    <row r="111" spans="1:32" x14ac:dyDescent="0.2">
      <c r="A111" s="75" t="s">
        <v>312</v>
      </c>
      <c r="B111" s="76" t="s">
        <v>22</v>
      </c>
      <c r="C111" s="77">
        <v>48179.489699999998</v>
      </c>
      <c r="D111" s="22"/>
      <c r="E111" s="26">
        <f>+(C111-C$7)/C$8</f>
        <v>533.52260933178138</v>
      </c>
      <c r="F111" s="44">
        <f>ROUND(2*E111,0)/2</f>
        <v>533.5</v>
      </c>
      <c r="G111" s="44">
        <f>+C111-(C$7+F111*C$8)</f>
        <v>0.1662129999967874</v>
      </c>
      <c r="H111" s="47"/>
      <c r="I111" s="44"/>
      <c r="J111" s="44"/>
      <c r="K111" s="44">
        <f>G111</f>
        <v>0.1662129999967874</v>
      </c>
      <c r="L111" s="44"/>
      <c r="M111" s="44"/>
      <c r="N111" s="44"/>
      <c r="O111" s="44">
        <f ca="1">+C$11+C$12*F111</f>
        <v>3.827252397441875E-2</v>
      </c>
      <c r="P111" s="44">
        <f ca="1">+D$11+D$12*$F111</f>
        <v>0.16569679781884308</v>
      </c>
      <c r="Q111" s="45">
        <f>+C111-15018.5</f>
        <v>33160.989699999998</v>
      </c>
      <c r="S111" s="44">
        <f>G111</f>
        <v>0.1662129999967874</v>
      </c>
    </row>
    <row r="112" spans="1:32" x14ac:dyDescent="0.2">
      <c r="A112" s="75" t="s">
        <v>312</v>
      </c>
      <c r="B112" s="76" t="s">
        <v>22</v>
      </c>
      <c r="C112" s="77">
        <v>48179.4905</v>
      </c>
      <c r="D112" s="22"/>
      <c r="E112" s="26">
        <f>+(C112-C$7)/C$8</f>
        <v>533.52271815278493</v>
      </c>
      <c r="F112" s="44">
        <f>ROUND(2*E112,0)/2</f>
        <v>533.5</v>
      </c>
      <c r="G112" s="44">
        <f>+C112-(C$7+F112*C$8)</f>
        <v>0.16701299999840558</v>
      </c>
      <c r="H112" s="47"/>
      <c r="I112" s="44"/>
      <c r="J112" s="44"/>
      <c r="K112" s="44">
        <f>G112</f>
        <v>0.16701299999840558</v>
      </c>
      <c r="L112" s="44"/>
      <c r="M112" s="44"/>
      <c r="N112" s="44"/>
      <c r="O112" s="44">
        <f ca="1">+C$11+C$12*F112</f>
        <v>3.827252397441875E-2</v>
      </c>
      <c r="P112" s="44">
        <f ca="1">+D$11+D$12*$F112</f>
        <v>0.16569679781884308</v>
      </c>
      <c r="Q112" s="45">
        <f>+C112-15018.5</f>
        <v>33160.9905</v>
      </c>
      <c r="S112" s="44">
        <f>G112</f>
        <v>0.16701299999840558</v>
      </c>
    </row>
    <row r="113" spans="1:32" x14ac:dyDescent="0.2">
      <c r="A113" s="75" t="s">
        <v>312</v>
      </c>
      <c r="B113" s="76" t="s">
        <v>22</v>
      </c>
      <c r="C113" s="77">
        <v>48179.502</v>
      </c>
      <c r="D113" s="22"/>
      <c r="E113" s="26">
        <f>+(C113-C$7)/C$8</f>
        <v>533.52428245470776</v>
      </c>
      <c r="F113" s="44">
        <f>ROUND(2*E113,0)/2</f>
        <v>533.5</v>
      </c>
      <c r="G113" s="44">
        <f>+C113-(C$7+F113*C$8)</f>
        <v>0.17851299999892944</v>
      </c>
      <c r="H113" s="47"/>
      <c r="I113" s="44"/>
      <c r="J113" s="44"/>
      <c r="K113" s="44">
        <f>G113</f>
        <v>0.17851299999892944</v>
      </c>
      <c r="L113" s="44"/>
      <c r="M113" s="44"/>
      <c r="N113" s="44"/>
      <c r="O113" s="44">
        <f ca="1">+C$11+C$12*F113</f>
        <v>3.827252397441875E-2</v>
      </c>
      <c r="P113" s="44">
        <f ca="1">+D$11+D$12*$F113</f>
        <v>0.16569679781884308</v>
      </c>
      <c r="Q113" s="45">
        <f>+C113-15018.5</f>
        <v>33161.002</v>
      </c>
      <c r="S113" s="44">
        <f>G113</f>
        <v>0.17851299999892944</v>
      </c>
    </row>
    <row r="114" spans="1:32" s="37" customFormat="1" x14ac:dyDescent="0.2">
      <c r="A114" s="37" t="s">
        <v>31</v>
      </c>
      <c r="B114" s="38"/>
      <c r="C114" s="39">
        <v>48251.743999999999</v>
      </c>
      <c r="D114" s="39"/>
      <c r="E114" s="37">
        <f>+(C114-C$7)/C$8</f>
        <v>543.35109110739199</v>
      </c>
      <c r="F114" s="37">
        <f>ROUND(2*E114,0)/2</f>
        <v>543.5</v>
      </c>
      <c r="G114" s="37">
        <f>+C114-(C$7+F114*C$8)</f>
        <v>-1.0947070000038366</v>
      </c>
      <c r="I114" s="37">
        <f>G114</f>
        <v>-1.0947070000038366</v>
      </c>
      <c r="O114" s="37">
        <f ca="1">+C$11+C$12*F114</f>
        <v>3.8503779189308932E-2</v>
      </c>
      <c r="P114" s="37">
        <f ca="1">+D$11+D$12*$F114</f>
        <v>0.16553636665344201</v>
      </c>
      <c r="Q114" s="40">
        <f>+C114-15018.5</f>
        <v>33233.243999999999</v>
      </c>
      <c r="AA114" s="37" t="s">
        <v>29</v>
      </c>
      <c r="AB114" s="37">
        <v>20</v>
      </c>
      <c r="AD114" s="37" t="s">
        <v>33</v>
      </c>
      <c r="AF114" s="37" t="s">
        <v>32</v>
      </c>
    </row>
    <row r="115" spans="1:32" s="37" customFormat="1" x14ac:dyDescent="0.2">
      <c r="A115" s="37" t="s">
        <v>44</v>
      </c>
      <c r="B115" s="38" t="s">
        <v>22</v>
      </c>
      <c r="C115" s="39">
        <v>48448.487000000001</v>
      </c>
      <c r="D115" s="39">
        <v>5.0000000000000001E-3</v>
      </c>
      <c r="E115" s="37">
        <f>+(C115-C$7)/C$8</f>
        <v>570.11330442866097</v>
      </c>
      <c r="F115" s="37">
        <f>ROUND(2*E115,0)/2</f>
        <v>570</v>
      </c>
      <c r="G115" s="37">
        <f>+C115-(C$7+F115*C$8)</f>
        <v>0.83295999999972992</v>
      </c>
      <c r="J115" s="37">
        <f>G115</f>
        <v>0.83295999999972992</v>
      </c>
      <c r="O115" s="37">
        <f ca="1">+C$11+C$12*F115</f>
        <v>3.9116605508767908E-2</v>
      </c>
      <c r="P115" s="37">
        <f ca="1">+D$11+D$12*$F115</f>
        <v>0.16511122406512921</v>
      </c>
      <c r="Q115" s="40">
        <f>+C115-15018.5</f>
        <v>33429.987000000001</v>
      </c>
      <c r="AA115" s="37" t="s">
        <v>29</v>
      </c>
      <c r="AB115" s="37">
        <v>10</v>
      </c>
      <c r="AD115" s="37" t="s">
        <v>39</v>
      </c>
      <c r="AF115" s="37" t="s">
        <v>28</v>
      </c>
    </row>
    <row r="116" spans="1:32" s="37" customFormat="1" x14ac:dyDescent="0.2">
      <c r="A116" s="37" t="s">
        <v>44</v>
      </c>
      <c r="B116" s="38"/>
      <c r="C116" s="39">
        <v>48489.41</v>
      </c>
      <c r="D116" s="39">
        <v>4.0000000000000001E-3</v>
      </c>
      <c r="E116" s="37">
        <f>+(C116-C$7)/C$8</f>
        <v>575.6799068274571</v>
      </c>
      <c r="F116" s="37">
        <f>ROUND(2*E116,0)/2</f>
        <v>575.5</v>
      </c>
      <c r="G116" s="37">
        <f>+C116-(C$7+F116*C$8)</f>
        <v>1.3225890000030631</v>
      </c>
      <c r="J116" s="37">
        <f>G116</f>
        <v>1.3225890000030631</v>
      </c>
      <c r="O116" s="37">
        <f ca="1">+C$11+C$12*F116</f>
        <v>3.9243795876957505E-2</v>
      </c>
      <c r="P116" s="37">
        <f ca="1">+D$11+D$12*$F116</f>
        <v>0.16502298692415862</v>
      </c>
      <c r="Q116" s="40">
        <f>+C116-15018.5</f>
        <v>33470.910000000003</v>
      </c>
      <c r="AA116" s="37" t="s">
        <v>29</v>
      </c>
      <c r="AB116" s="37">
        <v>9</v>
      </c>
      <c r="AD116" s="37" t="s">
        <v>39</v>
      </c>
      <c r="AF116" s="37" t="s">
        <v>28</v>
      </c>
    </row>
    <row r="117" spans="1:32" s="37" customFormat="1" x14ac:dyDescent="0.2">
      <c r="A117" s="37" t="s">
        <v>31</v>
      </c>
      <c r="B117" s="38"/>
      <c r="C117" s="39">
        <v>48501.722000000002</v>
      </c>
      <c r="D117" s="39"/>
      <c r="E117" s="37">
        <f>+(C117-C$7)/C$8</f>
        <v>577.35466206861645</v>
      </c>
      <c r="F117" s="37">
        <f>ROUND(2*E117,0)/2</f>
        <v>577.5</v>
      </c>
      <c r="G117" s="37">
        <f>+C117-(C$7+F117*C$8)</f>
        <v>-1.0684550000005402</v>
      </c>
      <c r="I117" s="37">
        <f>G117</f>
        <v>-1.0684550000005402</v>
      </c>
      <c r="O117" s="37">
        <f ca="1">+C$11+C$12*F117</f>
        <v>3.929004691993554E-2</v>
      </c>
      <c r="P117" s="37">
        <f ca="1">+D$11+D$12*$F117</f>
        <v>0.16499090069107841</v>
      </c>
      <c r="Q117" s="40">
        <f>+C117-15018.5</f>
        <v>33483.222000000002</v>
      </c>
      <c r="AA117" s="37" t="s">
        <v>29</v>
      </c>
      <c r="AB117" s="37">
        <v>21</v>
      </c>
      <c r="AD117" s="37" t="s">
        <v>33</v>
      </c>
      <c r="AF117" s="37" t="s">
        <v>32</v>
      </c>
    </row>
    <row r="118" spans="1:32" s="37" customFormat="1" x14ac:dyDescent="0.2">
      <c r="A118" s="37" t="s">
        <v>45</v>
      </c>
      <c r="B118" s="38"/>
      <c r="C118" s="39">
        <v>48506.383999999998</v>
      </c>
      <c r="D118" s="39">
        <v>4.0000000000000001E-3</v>
      </c>
      <c r="E118" s="37">
        <f>+(C118-C$7)/C$8</f>
        <v>577.98881646548784</v>
      </c>
      <c r="F118" s="37">
        <f>ROUND(2*E118,0)/2</f>
        <v>578</v>
      </c>
      <c r="G118" s="37">
        <f>+C118-(C$7+F118*C$8)</f>
        <v>-8.2216000002517831E-2</v>
      </c>
      <c r="J118" s="37">
        <f>G118</f>
        <v>-8.2216000002517831E-2</v>
      </c>
      <c r="O118" s="37">
        <f ca="1">+C$11+C$12*F118</f>
        <v>3.9301609680680048E-2</v>
      </c>
      <c r="P118" s="37">
        <f ca="1">+D$11+D$12*$F118</f>
        <v>0.16498287913280835</v>
      </c>
      <c r="Q118" s="40">
        <f>+C118-15018.5</f>
        <v>33487.883999999998</v>
      </c>
      <c r="AA118" s="37" t="s">
        <v>29</v>
      </c>
      <c r="AB118" s="37">
        <v>9</v>
      </c>
      <c r="AD118" s="37" t="s">
        <v>39</v>
      </c>
      <c r="AF118" s="37" t="s">
        <v>28</v>
      </c>
    </row>
    <row r="119" spans="1:32" s="37" customFormat="1" x14ac:dyDescent="0.2">
      <c r="A119" s="37" t="s">
        <v>45</v>
      </c>
      <c r="B119" s="38" t="s">
        <v>22</v>
      </c>
      <c r="C119" s="39">
        <v>48533.370999999999</v>
      </c>
      <c r="D119" s="39">
        <v>4.0000000000000001E-3</v>
      </c>
      <c r="E119" s="37">
        <f>+(C119-C$7)/C$8</f>
        <v>581.65975698637601</v>
      </c>
      <c r="F119" s="37">
        <f>ROUND(2*E119,0)/2</f>
        <v>581.5</v>
      </c>
      <c r="G119" s="37">
        <f>+C119-(C$7+F119*C$8)</f>
        <v>1.1744570000009844</v>
      </c>
      <c r="J119" s="37">
        <f>G119</f>
        <v>1.1744570000009844</v>
      </c>
      <c r="O119" s="37">
        <f ca="1">+C$11+C$12*F119</f>
        <v>3.9382549005891609E-2</v>
      </c>
      <c r="P119" s="37">
        <f ca="1">+D$11+D$12*$F119</f>
        <v>0.16492672822491797</v>
      </c>
      <c r="Q119" s="40">
        <f>+C119-15018.5</f>
        <v>33514.870999999999</v>
      </c>
      <c r="AA119" s="37" t="s">
        <v>29</v>
      </c>
      <c r="AB119" s="37">
        <v>6</v>
      </c>
      <c r="AD119" s="37" t="s">
        <v>39</v>
      </c>
      <c r="AF119" s="37" t="s">
        <v>28</v>
      </c>
    </row>
    <row r="120" spans="1:32" s="37" customFormat="1" x14ac:dyDescent="0.2">
      <c r="A120" s="37" t="s">
        <v>46</v>
      </c>
      <c r="B120" s="38"/>
      <c r="C120" s="39">
        <v>48628.285000000003</v>
      </c>
      <c r="D120" s="39">
        <v>5.0000000000000001E-3</v>
      </c>
      <c r="E120" s="37">
        <f>+(C120-C$7)/C$8</f>
        <v>594.57055287326921</v>
      </c>
      <c r="F120" s="37">
        <f>ROUND(2*E120,0)/2</f>
        <v>594.5</v>
      </c>
      <c r="G120" s="37">
        <f>+C120-(C$7+F120*C$8)</f>
        <v>0.51867099999799393</v>
      </c>
      <c r="J120" s="37">
        <f>G120</f>
        <v>0.51867099999799393</v>
      </c>
      <c r="O120" s="37">
        <f ca="1">+C$11+C$12*F120</f>
        <v>3.9683180785248851E-2</v>
      </c>
      <c r="P120" s="37">
        <f ca="1">+D$11+D$12*$F120</f>
        <v>0.16471816770989658</v>
      </c>
      <c r="Q120" s="40">
        <f>+C120-15018.5</f>
        <v>33609.785000000003</v>
      </c>
      <c r="AA120" s="37" t="s">
        <v>29</v>
      </c>
      <c r="AB120" s="37">
        <v>8</v>
      </c>
      <c r="AD120" s="37" t="s">
        <v>39</v>
      </c>
      <c r="AF120" s="37" t="s">
        <v>28</v>
      </c>
    </row>
    <row r="121" spans="1:32" s="37" customFormat="1" x14ac:dyDescent="0.2">
      <c r="A121" s="37" t="s">
        <v>46</v>
      </c>
      <c r="B121" s="38"/>
      <c r="C121" s="39">
        <v>48665.311999999998</v>
      </c>
      <c r="D121" s="39">
        <v>4.0000000000000001E-3</v>
      </c>
      <c r="E121" s="37">
        <f>+(C121-C$7)/C$8</f>
        <v>599.60719698587536</v>
      </c>
      <c r="F121" s="37">
        <f>ROUND(2*E121,0)/2</f>
        <v>599.5</v>
      </c>
      <c r="G121" s="37">
        <f>+C121-(C$7+F121*C$8)</f>
        <v>0.78806099999201251</v>
      </c>
      <c r="J121" s="37">
        <f>G121</f>
        <v>0.78806099999201251</v>
      </c>
      <c r="O121" s="37">
        <f ca="1">+C$11+C$12*F121</f>
        <v>3.9798808392693938E-2</v>
      </c>
      <c r="P121" s="37">
        <f ca="1">+D$11+D$12*$F121</f>
        <v>0.16463795212719606</v>
      </c>
      <c r="Q121" s="40">
        <f>+C121-15018.5</f>
        <v>33646.811999999998</v>
      </c>
      <c r="AA121" s="37" t="s">
        <v>29</v>
      </c>
      <c r="AB121" s="37">
        <v>11</v>
      </c>
      <c r="AD121" s="37" t="s">
        <v>39</v>
      </c>
      <c r="AF121" s="37" t="s">
        <v>28</v>
      </c>
    </row>
    <row r="122" spans="1:32" s="37" customFormat="1" x14ac:dyDescent="0.2">
      <c r="A122" s="37" t="s">
        <v>47</v>
      </c>
      <c r="B122" s="38"/>
      <c r="C122" s="39">
        <v>48830.417000000001</v>
      </c>
      <c r="D122" s="39">
        <v>4.0000000000000001E-3</v>
      </c>
      <c r="E122" s="37">
        <f>+(C122-C$7)/C$8</f>
        <v>622.06581167818024</v>
      </c>
      <c r="F122" s="37">
        <f>ROUND(2*E122,0)/2</f>
        <v>622</v>
      </c>
      <c r="G122" s="37">
        <f>+C122-(C$7+F122*C$8)</f>
        <v>0.48381599999993341</v>
      </c>
      <c r="J122" s="37">
        <f>G122</f>
        <v>0.48381599999993341</v>
      </c>
      <c r="O122" s="37">
        <f ca="1">+C$11+C$12*F122</f>
        <v>4.0319132626196838E-2</v>
      </c>
      <c r="P122" s="37">
        <f ca="1">+D$11+D$12*$F122</f>
        <v>0.16427698200504365</v>
      </c>
      <c r="Q122" s="40">
        <f>+C122-15018.5</f>
        <v>33811.917000000001</v>
      </c>
      <c r="AA122" s="37" t="s">
        <v>29</v>
      </c>
      <c r="AB122" s="37">
        <v>7</v>
      </c>
      <c r="AD122" s="37" t="s">
        <v>39</v>
      </c>
      <c r="AF122" s="37" t="s">
        <v>28</v>
      </c>
    </row>
    <row r="123" spans="1:32" s="37" customFormat="1" x14ac:dyDescent="0.2">
      <c r="A123" s="37" t="s">
        <v>48</v>
      </c>
      <c r="B123" s="38" t="s">
        <v>22</v>
      </c>
      <c r="C123" s="39">
        <v>48840.432000000001</v>
      </c>
      <c r="D123" s="39">
        <v>4.0000000000000001E-3</v>
      </c>
      <c r="E123" s="37">
        <f>+(C123-C$7)/C$8</f>
        <v>623.42811461354518</v>
      </c>
      <c r="F123" s="37">
        <f>ROUND(2*E123,0)/2</f>
        <v>623.5</v>
      </c>
      <c r="G123" s="37">
        <f>+C123-(C$7+F123*C$8)</f>
        <v>-0.52846700000372948</v>
      </c>
      <c r="J123" s="37">
        <f>G123</f>
        <v>-0.52846700000372948</v>
      </c>
      <c r="O123" s="37">
        <f ca="1">+C$11+C$12*F123</f>
        <v>4.0353820908430371E-2</v>
      </c>
      <c r="P123" s="37">
        <f ca="1">+D$11+D$12*$F123</f>
        <v>0.16425291733023351</v>
      </c>
      <c r="Q123" s="40">
        <f>+C123-15018.5</f>
        <v>33821.932000000001</v>
      </c>
      <c r="AA123" s="37" t="s">
        <v>29</v>
      </c>
      <c r="AB123" s="37">
        <v>9</v>
      </c>
      <c r="AD123" s="37" t="s">
        <v>39</v>
      </c>
      <c r="AF123" s="37" t="s">
        <v>28</v>
      </c>
    </row>
    <row r="124" spans="1:32" s="37" customFormat="1" x14ac:dyDescent="0.2">
      <c r="A124" s="37" t="s">
        <v>48</v>
      </c>
      <c r="B124" s="38"/>
      <c r="C124" s="39">
        <v>48881.338000000003</v>
      </c>
      <c r="D124" s="39">
        <v>4.0000000000000001E-3</v>
      </c>
      <c r="E124" s="37">
        <f>+(C124-C$7)/C$8</f>
        <v>628.9924045660207</v>
      </c>
      <c r="F124" s="37">
        <f>ROUND(2*E124,0)/2</f>
        <v>629</v>
      </c>
      <c r="G124" s="37">
        <f>+C124-(C$7+F124*C$8)</f>
        <v>-5.5838000000221655E-2</v>
      </c>
      <c r="J124" s="37">
        <f>G124</f>
        <v>-5.5838000000221655E-2</v>
      </c>
      <c r="O124" s="37">
        <f ca="1">+C$11+C$12*F124</f>
        <v>4.0481011276619967E-2</v>
      </c>
      <c r="P124" s="37">
        <f ca="1">+D$11+D$12*$F124</f>
        <v>0.16416468018926292</v>
      </c>
      <c r="Q124" s="40">
        <f>+C124-15018.5</f>
        <v>33862.838000000003</v>
      </c>
      <c r="AA124" s="37" t="s">
        <v>29</v>
      </c>
      <c r="AB124" s="37">
        <v>6</v>
      </c>
      <c r="AD124" s="37" t="s">
        <v>39</v>
      </c>
      <c r="AF124" s="37" t="s">
        <v>28</v>
      </c>
    </row>
    <row r="125" spans="1:32" x14ac:dyDescent="0.2">
      <c r="A125" s="75" t="s">
        <v>329</v>
      </c>
      <c r="B125" s="76" t="s">
        <v>23</v>
      </c>
      <c r="C125" s="77">
        <v>48881.43</v>
      </c>
      <c r="D125" s="22"/>
      <c r="E125" s="26">
        <f>+(C125-C$7)/C$8</f>
        <v>629.00491898140251</v>
      </c>
      <c r="F125" s="44">
        <f>ROUND(2*E125,0)/2</f>
        <v>629</v>
      </c>
      <c r="G125" s="44">
        <f>+C125-(C$7+F125*C$8)</f>
        <v>3.6161999996693339E-2</v>
      </c>
      <c r="H125" s="47"/>
      <c r="I125" s="44"/>
      <c r="J125" s="44"/>
      <c r="K125" s="44">
        <f>G125</f>
        <v>3.6161999996693339E-2</v>
      </c>
      <c r="L125" s="44"/>
      <c r="M125" s="44"/>
      <c r="N125" s="44"/>
      <c r="O125" s="44">
        <f ca="1">+C$11+C$12*F125</f>
        <v>4.0481011276619967E-2</v>
      </c>
      <c r="P125" s="44">
        <f ca="1">+D$11+D$12*$F125</f>
        <v>0.16416468018926292</v>
      </c>
      <c r="Q125" s="45">
        <f>+C125-15018.5</f>
        <v>33862.93</v>
      </c>
      <c r="R125" s="44">
        <f>G125</f>
        <v>3.6161999996693339E-2</v>
      </c>
    </row>
    <row r="126" spans="1:32" s="37" customFormat="1" x14ac:dyDescent="0.2">
      <c r="A126" s="37" t="s">
        <v>65</v>
      </c>
      <c r="B126" s="38" t="s">
        <v>22</v>
      </c>
      <c r="C126" s="39">
        <v>49223.404199999997</v>
      </c>
      <c r="D126" s="39">
        <v>5.0000000000000001E-4</v>
      </c>
      <c r="E126" s="37">
        <f>+(C126-C$7)/C$8</f>
        <v>675.52238842514453</v>
      </c>
      <c r="F126" s="37">
        <f>ROUND(2*E126,0)/2</f>
        <v>675.5</v>
      </c>
      <c r="G126" s="37">
        <f>+C126-(C$7+F126*C$8)</f>
        <v>0.16458899999270216</v>
      </c>
      <c r="K126" s="37">
        <f>G126</f>
        <v>0.16458899999270216</v>
      </c>
      <c r="O126" s="37">
        <f ca="1">+C$11+C$12*F126</f>
        <v>4.1556348025859308E-2</v>
      </c>
      <c r="P126" s="37">
        <f ca="1">+D$11+D$12*$F126</f>
        <v>0.16341867527014795</v>
      </c>
      <c r="Q126" s="40">
        <f>+C126-15018.5</f>
        <v>34204.904199999997</v>
      </c>
      <c r="S126" s="37">
        <f>G126</f>
        <v>0.16458899999270216</v>
      </c>
    </row>
    <row r="127" spans="1:32" s="37" customFormat="1" x14ac:dyDescent="0.2">
      <c r="A127" s="37" t="s">
        <v>24</v>
      </c>
      <c r="B127" s="41" t="s">
        <v>22</v>
      </c>
      <c r="C127" s="42">
        <v>49223.4067</v>
      </c>
      <c r="D127" s="42">
        <v>2.9999999999999997E-4</v>
      </c>
      <c r="E127" s="37">
        <f>+(C127-C$7)/C$8</f>
        <v>675.5227284907802</v>
      </c>
      <c r="F127" s="37">
        <f>ROUND(2*E127,0)/2</f>
        <v>675.5</v>
      </c>
      <c r="G127" s="37">
        <f>+C127-(C$7+F127*C$8)</f>
        <v>0.16708899999503046</v>
      </c>
      <c r="H127" s="43"/>
      <c r="K127" s="37">
        <f>G127</f>
        <v>0.16708899999503046</v>
      </c>
      <c r="O127" s="37">
        <f ca="1">+C$11+C$12*F127</f>
        <v>4.1556348025859308E-2</v>
      </c>
      <c r="P127" s="37">
        <f ca="1">+D$11+D$12*$F127</f>
        <v>0.16341867527014795</v>
      </c>
      <c r="Q127" s="40">
        <f>+C127-15018.5</f>
        <v>34204.9067</v>
      </c>
      <c r="S127" s="37">
        <f>G127</f>
        <v>0.16708899999503046</v>
      </c>
    </row>
    <row r="128" spans="1:32" s="37" customFormat="1" x14ac:dyDescent="0.2">
      <c r="A128" s="37" t="s">
        <v>49</v>
      </c>
      <c r="B128" s="38" t="s">
        <v>22</v>
      </c>
      <c r="C128" s="39">
        <v>49232.381999999998</v>
      </c>
      <c r="D128" s="39">
        <v>7.0000000000000001E-3</v>
      </c>
      <c r="E128" s="37">
        <f>+(C128-C$7)/C$8</f>
        <v>676.7436049296997</v>
      </c>
      <c r="F128" s="37">
        <f>ROUND(2*E128,0)/2</f>
        <v>676.5</v>
      </c>
      <c r="G128" s="37">
        <f>+C128-(C$7+F128*C$8)</f>
        <v>1.7908669999960694</v>
      </c>
      <c r="J128" s="37">
        <f>G128</f>
        <v>1.7908669999960694</v>
      </c>
      <c r="O128" s="37">
        <f ca="1">+C$11+C$12*F128</f>
        <v>4.1579473547348325E-2</v>
      </c>
      <c r="P128" s="37">
        <f ca="1">+D$11+D$12*$F128</f>
        <v>0.16340263215360784</v>
      </c>
      <c r="Q128" s="40">
        <f>+C128-15018.5</f>
        <v>34213.881999999998</v>
      </c>
      <c r="AA128" s="37" t="s">
        <v>29</v>
      </c>
      <c r="AB128" s="37">
        <v>10</v>
      </c>
      <c r="AD128" s="37" t="s">
        <v>39</v>
      </c>
      <c r="AF128" s="37" t="s">
        <v>28</v>
      </c>
    </row>
    <row r="129" spans="1:32" s="37" customFormat="1" x14ac:dyDescent="0.2">
      <c r="A129" s="37" t="s">
        <v>24</v>
      </c>
      <c r="B129" s="41" t="s">
        <v>23</v>
      </c>
      <c r="C129" s="42">
        <v>49234.309800000003</v>
      </c>
      <c r="D129" s="42">
        <v>2.9999999999999997E-4</v>
      </c>
      <c r="E129" s="37">
        <f>+(C129-C$7)/C$8</f>
        <v>677.00583634246084</v>
      </c>
      <c r="F129" s="37">
        <f>ROUND(2*E129,0)/2</f>
        <v>677</v>
      </c>
      <c r="G129" s="37">
        <f>+C129-(C$7+F129*C$8)</f>
        <v>4.2906000002403744E-2</v>
      </c>
      <c r="H129" s="43"/>
      <c r="K129" s="37">
        <f>G129</f>
        <v>4.2906000002403744E-2</v>
      </c>
      <c r="O129" s="37">
        <f ca="1">+C$11+C$12*F129</f>
        <v>4.1591036308092827E-2</v>
      </c>
      <c r="P129" s="37">
        <f ca="1">+D$11+D$12*$F129</f>
        <v>0.16339461059533777</v>
      </c>
      <c r="Q129" s="40">
        <f>+C129-15018.5</f>
        <v>34215.809800000003</v>
      </c>
      <c r="R129" s="37">
        <f>G129</f>
        <v>4.2906000002403744E-2</v>
      </c>
    </row>
    <row r="130" spans="1:32" s="37" customFormat="1" x14ac:dyDescent="0.2">
      <c r="A130" s="37" t="s">
        <v>24</v>
      </c>
      <c r="B130" s="41" t="s">
        <v>23</v>
      </c>
      <c r="C130" s="42">
        <v>49256.363400000002</v>
      </c>
      <c r="D130" s="42">
        <v>4.0000000000000002E-4</v>
      </c>
      <c r="E130" s="37">
        <f>+(C130-C$7)/C$8</f>
        <v>680.00570494109922</v>
      </c>
      <c r="F130" s="37">
        <f>ROUND(2*E130,0)/2</f>
        <v>680</v>
      </c>
      <c r="G130" s="37">
        <f>+C130-(C$7+F130*C$8)</f>
        <v>4.1940000002796296E-2</v>
      </c>
      <c r="H130" s="43"/>
      <c r="K130" s="37">
        <f>G130</f>
        <v>4.1940000002796296E-2</v>
      </c>
      <c r="O130" s="37">
        <f ca="1">+C$11+C$12*F130</f>
        <v>4.1660412872559886E-2</v>
      </c>
      <c r="P130" s="37">
        <f ca="1">+D$11+D$12*$F130</f>
        <v>0.16334648124571746</v>
      </c>
      <c r="Q130" s="40">
        <f>+C130-15018.5</f>
        <v>34237.863400000002</v>
      </c>
      <c r="R130" s="37">
        <f>G130</f>
        <v>4.1940000002796296E-2</v>
      </c>
    </row>
    <row r="131" spans="1:32" s="37" customFormat="1" x14ac:dyDescent="0.2">
      <c r="A131" s="37" t="s">
        <v>65</v>
      </c>
      <c r="B131" s="38" t="s">
        <v>23</v>
      </c>
      <c r="C131" s="39">
        <v>49278.419500000004</v>
      </c>
      <c r="D131" s="39">
        <v>5.0000000000000001E-4</v>
      </c>
      <c r="E131" s="37">
        <f>+(C131-C$7)/C$8</f>
        <v>683.00591360537339</v>
      </c>
      <c r="F131" s="37">
        <f>ROUND(2*E131,0)/2</f>
        <v>683</v>
      </c>
      <c r="G131" s="37">
        <f>+C131-(C$7+F131*C$8)</f>
        <v>4.3474000005517155E-2</v>
      </c>
      <c r="K131" s="37">
        <f>G131</f>
        <v>4.3474000005517155E-2</v>
      </c>
      <c r="O131" s="37">
        <f ca="1">+C$11+C$12*F131</f>
        <v>4.1729789437026939E-2</v>
      </c>
      <c r="P131" s="37">
        <f ca="1">+D$11+D$12*$F131</f>
        <v>0.16329835189609715</v>
      </c>
      <c r="Q131" s="40">
        <f>+C131-15018.5</f>
        <v>34259.919500000004</v>
      </c>
      <c r="R131" s="37">
        <f>G131</f>
        <v>4.3474000005517155E-2</v>
      </c>
    </row>
    <row r="132" spans="1:32" s="37" customFormat="1" x14ac:dyDescent="0.2">
      <c r="A132" s="37" t="s">
        <v>65</v>
      </c>
      <c r="B132" s="38" t="s">
        <v>23</v>
      </c>
      <c r="C132" s="39">
        <v>49594.5363</v>
      </c>
      <c r="D132" s="39">
        <v>5.9999999999999995E-4</v>
      </c>
      <c r="E132" s="37">
        <f>+(C132-C$7)/C$8</f>
        <v>726.00609778492094</v>
      </c>
      <c r="F132" s="37">
        <f>ROUND(2*E132,0)/2</f>
        <v>726</v>
      </c>
      <c r="G132" s="37">
        <f>+C132-(C$7+F132*C$8)</f>
        <v>4.4827999998233281E-2</v>
      </c>
      <c r="K132" s="37">
        <f>G132</f>
        <v>4.4827999998233281E-2</v>
      </c>
      <c r="O132" s="37">
        <f ca="1">+C$11+C$12*F132</f>
        <v>4.2724186861054711E-2</v>
      </c>
      <c r="P132" s="37">
        <f ca="1">+D$11+D$12*$F132</f>
        <v>0.16260849788487255</v>
      </c>
      <c r="Q132" s="40">
        <f>+C132-15018.5</f>
        <v>34576.0363</v>
      </c>
      <c r="R132" s="37">
        <f>G132</f>
        <v>4.4827999998233281E-2</v>
      </c>
    </row>
    <row r="133" spans="1:32" s="37" customFormat="1" x14ac:dyDescent="0.2">
      <c r="A133" s="37" t="s">
        <v>50</v>
      </c>
      <c r="B133" s="38"/>
      <c r="C133" s="39">
        <v>49600.41</v>
      </c>
      <c r="D133" s="39">
        <v>5.0000000000000001E-3</v>
      </c>
      <c r="E133" s="37">
        <f>+(C133-C$7)/C$8</f>
        <v>726.80507519395326</v>
      </c>
      <c r="F133" s="37">
        <f>ROUND(2*E133,0)/2</f>
        <v>727</v>
      </c>
      <c r="G133" s="37">
        <f>+C133-(C$7+F133*C$8)</f>
        <v>-1.432994000002509</v>
      </c>
      <c r="J133" s="37">
        <f>G133</f>
        <v>-1.432994000002509</v>
      </c>
      <c r="O133" s="37">
        <f ca="1">+C$11+C$12*F133</f>
        <v>4.2747312382543728E-2</v>
      </c>
      <c r="P133" s="37">
        <f ca="1">+D$11+D$12*$F133</f>
        <v>0.16259245476833245</v>
      </c>
      <c r="Q133" s="40">
        <f>+C133-15018.5</f>
        <v>34581.910000000003</v>
      </c>
      <c r="AA133" s="37" t="s">
        <v>29</v>
      </c>
      <c r="AB133" s="37">
        <v>7</v>
      </c>
      <c r="AD133" s="37" t="s">
        <v>39</v>
      </c>
      <c r="AF133" s="37" t="s">
        <v>28</v>
      </c>
    </row>
    <row r="134" spans="1:32" s="37" customFormat="1" x14ac:dyDescent="0.2">
      <c r="A134" s="37" t="s">
        <v>51</v>
      </c>
      <c r="B134" s="38"/>
      <c r="C134" s="39">
        <v>49776.303999999996</v>
      </c>
      <c r="D134" s="39">
        <v>6.0000000000000001E-3</v>
      </c>
      <c r="E134" s="37">
        <f>+(C134-C$7)/C$8</f>
        <v>750.73127714233794</v>
      </c>
      <c r="F134" s="37">
        <f>ROUND(2*E134,0)/2</f>
        <v>750.5</v>
      </c>
      <c r="G134" s="37">
        <f>+C134-(C$7+F134*C$8)</f>
        <v>1.7002389999906882</v>
      </c>
      <c r="J134" s="37">
        <f>G134</f>
        <v>1.7002389999906882</v>
      </c>
      <c r="O134" s="37">
        <f ca="1">+C$11+C$12*F134</f>
        <v>4.329076213753566E-2</v>
      </c>
      <c r="P134" s="37">
        <f ca="1">+D$11+D$12*$F134</f>
        <v>0.16221544152963996</v>
      </c>
      <c r="Q134" s="40">
        <f>+C134-15018.5</f>
        <v>34757.803999999996</v>
      </c>
      <c r="AA134" s="37" t="s">
        <v>29</v>
      </c>
      <c r="AB134" s="37">
        <v>8</v>
      </c>
      <c r="AD134" s="37" t="s">
        <v>39</v>
      </c>
      <c r="AF134" s="37" t="s">
        <v>28</v>
      </c>
    </row>
    <row r="135" spans="1:32" s="37" customFormat="1" x14ac:dyDescent="0.2">
      <c r="A135" s="37" t="s">
        <v>52</v>
      </c>
      <c r="B135" s="38"/>
      <c r="C135" s="39">
        <v>49924.436000000002</v>
      </c>
      <c r="D135" s="39">
        <v>5.0000000000000001E-3</v>
      </c>
      <c r="E135" s="37">
        <f>+(C135-C$7)/C$8</f>
        <v>770.88111822286589</v>
      </c>
      <c r="F135" s="37">
        <f>ROUND(2*E135,0)/2</f>
        <v>771</v>
      </c>
      <c r="G135" s="37">
        <f>+C135-(C$7+F135*C$8)</f>
        <v>-0.87396199999784585</v>
      </c>
      <c r="J135" s="37">
        <f>G135</f>
        <v>-0.87396199999784585</v>
      </c>
      <c r="O135" s="37">
        <f ca="1">+C$11+C$12*F135</f>
        <v>4.3764835328060525E-2</v>
      </c>
      <c r="P135" s="37">
        <f ca="1">+D$11+D$12*$F135</f>
        <v>0.16188655764056775</v>
      </c>
      <c r="Q135" s="40">
        <f>+C135-15018.5</f>
        <v>34905.936000000002</v>
      </c>
      <c r="AA135" s="37" t="s">
        <v>29</v>
      </c>
      <c r="AB135" s="37">
        <v>8</v>
      </c>
      <c r="AD135" s="37" t="s">
        <v>39</v>
      </c>
      <c r="AF135" s="37" t="s">
        <v>28</v>
      </c>
    </row>
    <row r="136" spans="1:32" s="37" customFormat="1" x14ac:dyDescent="0.2">
      <c r="A136" s="37" t="s">
        <v>63</v>
      </c>
      <c r="B136" s="38" t="s">
        <v>23</v>
      </c>
      <c r="C136" s="39">
        <v>49947.410600000003</v>
      </c>
      <c r="D136" s="39">
        <v>1E-3</v>
      </c>
      <c r="E136" s="37">
        <f>+(C136-C$7)/C$8</f>
        <v>774.00626700158159</v>
      </c>
      <c r="F136" s="37">
        <f>ROUND(2*E136,0)/2</f>
        <v>774</v>
      </c>
      <c r="G136" s="37">
        <f>+C136-(C$7+F136*C$8)</f>
        <v>4.607199999736622E-2</v>
      </c>
      <c r="K136" s="37">
        <f>G136</f>
        <v>4.607199999736622E-2</v>
      </c>
      <c r="O136" s="37">
        <f ca="1">+C$11+C$12*F136</f>
        <v>4.3834211892527578E-2</v>
      </c>
      <c r="P136" s="37">
        <f ca="1">+D$11+D$12*$F136</f>
        <v>0.16183842829094744</v>
      </c>
      <c r="Q136" s="40">
        <f>+C136-15018.5</f>
        <v>34928.910600000003</v>
      </c>
      <c r="R136" s="37">
        <f>G136</f>
        <v>4.607199999736622E-2</v>
      </c>
    </row>
    <row r="137" spans="1:32" s="37" customFormat="1" x14ac:dyDescent="0.2">
      <c r="A137" s="37" t="s">
        <v>53</v>
      </c>
      <c r="B137" s="38"/>
      <c r="C137" s="39">
        <v>49975.357000000004</v>
      </c>
      <c r="D137" s="39"/>
      <c r="E137" s="37">
        <f>+(C137-C$7)/C$8</f>
        <v>777.80771111070624</v>
      </c>
      <c r="F137" s="37">
        <f>ROUND(2*E137,0)/2</f>
        <v>778</v>
      </c>
      <c r="G137" s="37">
        <f>+C137-(C$7+F137*C$8)</f>
        <v>-1.4136159999980009</v>
      </c>
      <c r="N137" s="37">
        <f>G137</f>
        <v>-1.4136159999980009</v>
      </c>
      <c r="O137" s="37">
        <f ca="1">+C$11+C$12*F137</f>
        <v>4.3926713978483647E-2</v>
      </c>
      <c r="P137" s="37">
        <f ca="1">+D$11+D$12*$F137</f>
        <v>0.16177425582478702</v>
      </c>
      <c r="Q137" s="40">
        <f>+C137-15018.5</f>
        <v>34956.857000000004</v>
      </c>
      <c r="AA137" s="37" t="s">
        <v>29</v>
      </c>
      <c r="AF137" s="37" t="s">
        <v>37</v>
      </c>
    </row>
    <row r="138" spans="1:32" s="37" customFormat="1" x14ac:dyDescent="0.2">
      <c r="A138" s="37" t="s">
        <v>62</v>
      </c>
      <c r="B138" s="38" t="s">
        <v>22</v>
      </c>
      <c r="C138" s="39">
        <v>49995.308799999999</v>
      </c>
      <c r="D138" s="39">
        <v>2E-3</v>
      </c>
      <c r="E138" s="37">
        <f>+(C138-C$7)/C$8</f>
        <v>780.5216797283606</v>
      </c>
      <c r="F138" s="37">
        <f>ROUND(2*E138,0)/2</f>
        <v>780.5</v>
      </c>
      <c r="G138" s="37">
        <f>+C138-(C$7+F138*C$8)</f>
        <v>0.15937899999698857</v>
      </c>
      <c r="K138" s="37">
        <f>G138</f>
        <v>0.15937899999698857</v>
      </c>
      <c r="O138" s="37">
        <f ca="1">+C$11+C$12*F138</f>
        <v>4.3984527782206198E-2</v>
      </c>
      <c r="P138" s="37">
        <f ca="1">+D$11+D$12*$F138</f>
        <v>0.16173414803343675</v>
      </c>
      <c r="Q138" s="40">
        <f>+C138-15018.5</f>
        <v>34976.808799999999</v>
      </c>
      <c r="S138" s="37">
        <f>G138</f>
        <v>0.15937899999698857</v>
      </c>
    </row>
    <row r="139" spans="1:32" s="37" customFormat="1" x14ac:dyDescent="0.2">
      <c r="A139" s="37" t="s">
        <v>52</v>
      </c>
      <c r="B139" s="38" t="s">
        <v>22</v>
      </c>
      <c r="C139" s="39">
        <v>49999.303</v>
      </c>
      <c r="D139" s="39">
        <v>5.0000000000000001E-3</v>
      </c>
      <c r="E139" s="37">
        <f>+(C139-C$7)/C$8</f>
        <v>781.06499579270769</v>
      </c>
      <c r="F139" s="37">
        <f>ROUND(2*E139,0)/2</f>
        <v>781</v>
      </c>
      <c r="G139" s="37">
        <f>+C139-(C$7+F139*C$8)</f>
        <v>0.47781799999938812</v>
      </c>
      <c r="J139" s="37">
        <f>G139</f>
        <v>0.47781799999938812</v>
      </c>
      <c r="O139" s="37">
        <f ca="1">+C$11+C$12*F139</f>
        <v>4.39960905429507E-2</v>
      </c>
      <c r="P139" s="37">
        <f ca="1">+D$11+D$12*$F139</f>
        <v>0.16172612647516671</v>
      </c>
      <c r="Q139" s="40">
        <f>+C139-15018.5</f>
        <v>34980.803</v>
      </c>
      <c r="AA139" s="37" t="s">
        <v>29</v>
      </c>
      <c r="AB139" s="37">
        <v>6</v>
      </c>
      <c r="AD139" s="37" t="s">
        <v>39</v>
      </c>
      <c r="AF139" s="37" t="s">
        <v>28</v>
      </c>
    </row>
    <row r="140" spans="1:32" s="37" customFormat="1" x14ac:dyDescent="0.2">
      <c r="A140" s="37" t="s">
        <v>64</v>
      </c>
      <c r="B140" s="38"/>
      <c r="C140" s="39">
        <v>50013.578200000004</v>
      </c>
      <c r="D140" s="39"/>
      <c r="E140" s="37">
        <f>+(C140-C$7)/C$8</f>
        <v>783.00679777602534</v>
      </c>
      <c r="F140" s="37">
        <f>ROUND(2*E140,0)/2</f>
        <v>783</v>
      </c>
      <c r="G140" s="37">
        <f>+C140-(C$7+F140*C$8)</f>
        <v>4.9974000001384411E-2</v>
      </c>
      <c r="K140" s="37">
        <f>G140</f>
        <v>4.9974000001384411E-2</v>
      </c>
      <c r="O140" s="37">
        <f ca="1">+C$11+C$12*F140</f>
        <v>4.4042341585928742E-2</v>
      </c>
      <c r="P140" s="37">
        <f ca="1">+D$11+D$12*$F140</f>
        <v>0.16169404024208647</v>
      </c>
      <c r="Q140" s="40">
        <f>+C140-15018.5</f>
        <v>34995.078200000004</v>
      </c>
      <c r="R140" s="37">
        <f>G140</f>
        <v>4.9974000001384411E-2</v>
      </c>
    </row>
    <row r="141" spans="1:32" s="37" customFormat="1" x14ac:dyDescent="0.2">
      <c r="A141" s="37" t="s">
        <v>54</v>
      </c>
      <c r="B141" s="38" t="s">
        <v>22</v>
      </c>
      <c r="C141" s="39">
        <v>50033.226000000002</v>
      </c>
      <c r="D141" s="39">
        <v>5.0000000000000001E-3</v>
      </c>
      <c r="E141" s="37">
        <f>+(C141-C$7)/C$8</f>
        <v>785.67941441241692</v>
      </c>
      <c r="F141" s="37">
        <f>ROUND(2*E141,0)/2</f>
        <v>785.5</v>
      </c>
      <c r="G141" s="37">
        <f>+C141-(C$7+F141*C$8)</f>
        <v>1.3189689999999246</v>
      </c>
      <c r="J141" s="37">
        <f>G141</f>
        <v>1.3189689999999246</v>
      </c>
      <c r="O141" s="37">
        <f ca="1">+C$11+C$12*F141</f>
        <v>4.4100155389651285E-2</v>
      </c>
      <c r="P141" s="37">
        <f ca="1">+D$11+D$12*$F141</f>
        <v>0.16165393245073623</v>
      </c>
      <c r="Q141" s="40">
        <f>+C141-15018.5</f>
        <v>35014.726000000002</v>
      </c>
      <c r="AA141" s="37" t="s">
        <v>29</v>
      </c>
      <c r="AB141" s="37">
        <v>6</v>
      </c>
      <c r="AD141" s="37" t="s">
        <v>39</v>
      </c>
      <c r="AF141" s="37" t="s">
        <v>28</v>
      </c>
    </row>
    <row r="142" spans="1:32" s="37" customFormat="1" x14ac:dyDescent="0.2">
      <c r="A142" s="37" t="s">
        <v>55</v>
      </c>
      <c r="B142" s="38"/>
      <c r="C142" s="39">
        <v>50299.408000000003</v>
      </c>
      <c r="D142" s="39">
        <v>5.0000000000000001E-3</v>
      </c>
      <c r="E142" s="37">
        <f>+(C142-C$7)/C$8</f>
        <v>821.88715479597295</v>
      </c>
      <c r="F142" s="37">
        <f>ROUND(2*E142,0)/2</f>
        <v>822</v>
      </c>
      <c r="G142" s="37">
        <f>+C142-(C$7+F142*C$8)</f>
        <v>-0.82958399999915855</v>
      </c>
      <c r="J142" s="37">
        <f>G142</f>
        <v>-0.82958399999915855</v>
      </c>
      <c r="O142" s="37">
        <f ca="1">+C$11+C$12*F142</f>
        <v>4.4944236924000444E-2</v>
      </c>
      <c r="P142" s="37">
        <f ca="1">+D$11+D$12*$F142</f>
        <v>0.16106835869702232</v>
      </c>
      <c r="Q142" s="40">
        <f>+C142-15018.5</f>
        <v>35280.908000000003</v>
      </c>
      <c r="AA142" s="37" t="s">
        <v>29</v>
      </c>
      <c r="AB142" s="37">
        <v>7</v>
      </c>
      <c r="AD142" s="37" t="s">
        <v>39</v>
      </c>
      <c r="AF142" s="37" t="s">
        <v>28</v>
      </c>
    </row>
    <row r="143" spans="1:32" s="37" customFormat="1" x14ac:dyDescent="0.2">
      <c r="A143" s="37" t="s">
        <v>55</v>
      </c>
      <c r="B143" s="38"/>
      <c r="C143" s="39">
        <v>50370.375</v>
      </c>
      <c r="D143" s="39">
        <v>5.0000000000000001E-3</v>
      </c>
      <c r="E143" s="37">
        <f>+(C143-C$7)/C$8</f>
        <v>831.54052997460906</v>
      </c>
      <c r="F143" s="37">
        <f>ROUND(2*E143,0)/2</f>
        <v>831.5</v>
      </c>
      <c r="G143" s="37">
        <f>+C143-(C$7+F143*C$8)</f>
        <v>0.29795699999522185</v>
      </c>
      <c r="J143" s="37">
        <f>G143</f>
        <v>0.29795699999522185</v>
      </c>
      <c r="O143" s="37">
        <f ca="1">+C$11+C$12*F143</f>
        <v>4.5163929378146117E-2</v>
      </c>
      <c r="P143" s="37">
        <f ca="1">+D$11+D$12*$F143</f>
        <v>0.16091594908989132</v>
      </c>
      <c r="Q143" s="40">
        <f>+C143-15018.5</f>
        <v>35351.875</v>
      </c>
      <c r="AA143" s="37" t="s">
        <v>29</v>
      </c>
      <c r="AB143" s="37">
        <v>9</v>
      </c>
      <c r="AD143" s="37" t="s">
        <v>39</v>
      </c>
      <c r="AF143" s="37" t="s">
        <v>28</v>
      </c>
    </row>
    <row r="144" spans="1:32" s="44" customFormat="1" x14ac:dyDescent="0.2">
      <c r="A144" s="26" t="s">
        <v>55</v>
      </c>
      <c r="B144" s="27"/>
      <c r="C144" s="28">
        <v>50387.351999999999</v>
      </c>
      <c r="D144" s="28">
        <v>5.0000000000000001E-3</v>
      </c>
      <c r="E144" s="44">
        <f>+(C144-C$7)/C$8</f>
        <v>833.84984769140283</v>
      </c>
      <c r="F144" s="44">
        <f>ROUND(2*E144,0)/2</f>
        <v>834</v>
      </c>
      <c r="G144" s="44">
        <f>+C144-(C$7+F144*C$8)</f>
        <v>-1.1038480000061099</v>
      </c>
      <c r="J144" s="44">
        <f>G144</f>
        <v>-1.1038480000061099</v>
      </c>
      <c r="O144" s="44">
        <f ca="1">+C$11+C$12*F144</f>
        <v>4.5221743181868654E-2</v>
      </c>
      <c r="P144" s="44">
        <f ca="1">+D$11+D$12*$F144</f>
        <v>0.16087584129854104</v>
      </c>
      <c r="Q144" s="45">
        <f>+C144-15018.5</f>
        <v>35368.851999999999</v>
      </c>
      <c r="AA144" s="44" t="s">
        <v>29</v>
      </c>
      <c r="AB144" s="44">
        <v>10</v>
      </c>
      <c r="AD144" s="44" t="s">
        <v>39</v>
      </c>
      <c r="AF144" s="44" t="s">
        <v>28</v>
      </c>
    </row>
    <row r="145" spans="1:32" x14ac:dyDescent="0.2">
      <c r="A145" s="75" t="s">
        <v>357</v>
      </c>
      <c r="B145" s="76" t="s">
        <v>23</v>
      </c>
      <c r="C145" s="77">
        <v>50638.44</v>
      </c>
      <c r="D145" s="22"/>
      <c r="E145" s="26">
        <f>+(C145-C$7)/C$8</f>
        <v>868.00440779473968</v>
      </c>
      <c r="F145" s="44">
        <f>ROUND(2*E145,0)/2</f>
        <v>868</v>
      </c>
      <c r="G145" s="44">
        <f>+C145-(C$7+F145*C$8)</f>
        <v>3.2403999997768551E-2</v>
      </c>
      <c r="H145" s="47"/>
      <c r="I145" s="44"/>
      <c r="J145" s="44"/>
      <c r="K145" s="44">
        <f>G145</f>
        <v>3.2403999997768551E-2</v>
      </c>
      <c r="L145" s="44"/>
      <c r="M145" s="44"/>
      <c r="N145" s="44"/>
      <c r="O145" s="44">
        <f ca="1">+C$11+C$12*F145</f>
        <v>4.6008010912495269E-2</v>
      </c>
      <c r="P145" s="44">
        <f ca="1">+D$11+D$12*$F145</f>
        <v>0.16033037533617742</v>
      </c>
      <c r="Q145" s="45">
        <f>+C145-15018.5</f>
        <v>35619.94</v>
      </c>
      <c r="R145" s="44">
        <f>G145</f>
        <v>3.2403999997768551E-2</v>
      </c>
    </row>
    <row r="146" spans="1:32" x14ac:dyDescent="0.2">
      <c r="A146" s="75" t="s">
        <v>361</v>
      </c>
      <c r="B146" s="76" t="s">
        <v>23</v>
      </c>
      <c r="C146" s="77">
        <v>50638.455099999999</v>
      </c>
      <c r="D146" s="22"/>
      <c r="E146" s="26">
        <f>+(C146-C$7)/C$8</f>
        <v>868.006461791177</v>
      </c>
      <c r="F146" s="44">
        <f>ROUND(2*E146,0)/2</f>
        <v>868</v>
      </c>
      <c r="G146" s="44">
        <f>+C146-(C$7+F146*C$8)</f>
        <v>4.7503999994660262E-2</v>
      </c>
      <c r="H146" s="47"/>
      <c r="I146" s="44"/>
      <c r="J146" s="44"/>
      <c r="K146" s="44">
        <f>G146</f>
        <v>4.7503999994660262E-2</v>
      </c>
      <c r="L146" s="44"/>
      <c r="M146" s="44"/>
      <c r="N146" s="44"/>
      <c r="O146" s="44">
        <f ca="1">+C$11+C$12*F146</f>
        <v>4.6008010912495269E-2</v>
      </c>
      <c r="P146" s="44">
        <f ca="1">+D$11+D$12*$F146</f>
        <v>0.16033037533617742</v>
      </c>
      <c r="Q146" s="45">
        <f>+C146-15018.5</f>
        <v>35619.955099999999</v>
      </c>
      <c r="R146" s="44">
        <f>G146</f>
        <v>4.7503999994660262E-2</v>
      </c>
    </row>
    <row r="147" spans="1:32" s="44" customFormat="1" x14ac:dyDescent="0.2">
      <c r="A147" s="26" t="s">
        <v>61</v>
      </c>
      <c r="B147" s="27"/>
      <c r="C147" s="28">
        <v>50660.511599999998</v>
      </c>
      <c r="D147" s="28">
        <v>1.5E-3</v>
      </c>
      <c r="E147" s="44">
        <f>+(C147-C$7)/C$8</f>
        <v>871.00672486595238</v>
      </c>
      <c r="F147" s="44">
        <f>ROUND(2*E147,0)/2</f>
        <v>871</v>
      </c>
      <c r="G147" s="44">
        <f>+C147-(C$7+F147*C$8)</f>
        <v>4.9437999994552229E-2</v>
      </c>
      <c r="H147" s="46"/>
      <c r="I147" s="47"/>
      <c r="J147" s="48"/>
      <c r="K147" s="44">
        <f>G147</f>
        <v>4.9437999994552229E-2</v>
      </c>
      <c r="O147" s="44">
        <f ca="1">+C$11+C$12*F147</f>
        <v>4.6077387476962328E-2</v>
      </c>
      <c r="P147" s="44">
        <f ca="1">+D$11+D$12*$F147</f>
        <v>0.1602822459865571</v>
      </c>
      <c r="Q147" s="45">
        <f>+C147-15018.5</f>
        <v>35642.011599999998</v>
      </c>
      <c r="R147" s="44">
        <f>G147</f>
        <v>4.9437999994552229E-2</v>
      </c>
    </row>
    <row r="148" spans="1:32" s="44" customFormat="1" x14ac:dyDescent="0.2">
      <c r="A148" s="26" t="s">
        <v>56</v>
      </c>
      <c r="B148" s="27" t="s">
        <v>22</v>
      </c>
      <c r="C148" s="28">
        <v>50684.398000000001</v>
      </c>
      <c r="D148" s="28">
        <v>4.0000000000000001E-3</v>
      </c>
      <c r="E148" s="44">
        <f>+(C148-C$7)/C$8</f>
        <v>874.25590238320706</v>
      </c>
      <c r="F148" s="44">
        <f>ROUND(2*E148,0)/2</f>
        <v>874.5</v>
      </c>
      <c r="G148" s="44">
        <f>+C148-(C$7+F148*C$8)</f>
        <v>-1.794488999999885</v>
      </c>
      <c r="J148" s="44">
        <f>G148</f>
        <v>-1.794488999999885</v>
      </c>
      <c r="O148" s="44">
        <f ca="1">+C$11+C$12*F148</f>
        <v>4.6158326802173882E-2</v>
      </c>
      <c r="P148" s="44">
        <f ca="1">+D$11+D$12*$F148</f>
        <v>0.16022609507866672</v>
      </c>
      <c r="Q148" s="45">
        <f>+C148-15018.5</f>
        <v>35665.898000000001</v>
      </c>
      <c r="AA148" s="44" t="s">
        <v>29</v>
      </c>
      <c r="AB148" s="44">
        <v>9</v>
      </c>
      <c r="AD148" s="44" t="s">
        <v>39</v>
      </c>
      <c r="AF148" s="44" t="s">
        <v>28</v>
      </c>
    </row>
    <row r="149" spans="1:32" s="44" customFormat="1" x14ac:dyDescent="0.2">
      <c r="A149" s="26" t="s">
        <v>63</v>
      </c>
      <c r="B149" s="27" t="s">
        <v>22</v>
      </c>
      <c r="C149" s="28">
        <v>50686.354500000001</v>
      </c>
      <c r="D149" s="28">
        <v>8.9999999999999998E-4</v>
      </c>
      <c r="E149" s="44">
        <f>+(C149-C$7)/C$8</f>
        <v>874.52203774946179</v>
      </c>
      <c r="F149" s="44">
        <f>ROUND(2*E149,0)/2</f>
        <v>874.5</v>
      </c>
      <c r="G149" s="44">
        <f>+C149-(C$7+F149*C$8)</f>
        <v>0.16201100000034785</v>
      </c>
      <c r="K149" s="44">
        <f>G149</f>
        <v>0.16201100000034785</v>
      </c>
      <c r="O149" s="44">
        <f ca="1">+C$11+C$12*F149</f>
        <v>4.6158326802173882E-2</v>
      </c>
      <c r="P149" s="44">
        <f ca="1">+D$11+D$12*$F149</f>
        <v>0.16022609507866672</v>
      </c>
      <c r="Q149" s="45">
        <f>+C149-15018.5</f>
        <v>35667.854500000001</v>
      </c>
      <c r="S149" s="44">
        <f>G149</f>
        <v>0.16201100000034785</v>
      </c>
    </row>
    <row r="150" spans="1:32" s="44" customFormat="1" x14ac:dyDescent="0.2">
      <c r="A150" s="26" t="s">
        <v>57</v>
      </c>
      <c r="B150" s="27" t="s">
        <v>22</v>
      </c>
      <c r="C150" s="28">
        <v>50701.37</v>
      </c>
      <c r="D150" s="28">
        <v>5.0000000000000001E-3</v>
      </c>
      <c r="E150" s="44">
        <f>+(C150-C$7)/C$8</f>
        <v>876.5645399687304</v>
      </c>
      <c r="F150" s="44">
        <f>ROUND(2*E150,0)/2</f>
        <v>876.5</v>
      </c>
      <c r="G150" s="44">
        <f>+C150-(C$7+F150*C$8)</f>
        <v>0.47446700000000419</v>
      </c>
      <c r="J150" s="44">
        <f>G150</f>
        <v>0.47446700000000419</v>
      </c>
      <c r="O150" s="44">
        <f ca="1">+C$11+C$12*F150</f>
        <v>4.6204577845151924E-2</v>
      </c>
      <c r="P150" s="44">
        <f ca="1">+D$11+D$12*$F150</f>
        <v>0.16019400884558652</v>
      </c>
      <c r="Q150" s="45">
        <f>+C150-15018.5</f>
        <v>35682.870000000003</v>
      </c>
      <c r="AA150" s="44" t="s">
        <v>29</v>
      </c>
      <c r="AB150" s="44">
        <v>7</v>
      </c>
      <c r="AD150" s="44" t="s">
        <v>39</v>
      </c>
      <c r="AF150" s="44" t="s">
        <v>28</v>
      </c>
    </row>
    <row r="151" spans="1:32" s="44" customFormat="1" x14ac:dyDescent="0.2">
      <c r="A151" s="26" t="s">
        <v>57</v>
      </c>
      <c r="B151" s="27" t="s">
        <v>22</v>
      </c>
      <c r="C151" s="28">
        <v>50752.290999999997</v>
      </c>
      <c r="D151" s="28">
        <v>7.0000000000000001E-3</v>
      </c>
      <c r="E151" s="44">
        <f>+(C151-C$7)/C$8</f>
        <v>883.49113285656972</v>
      </c>
      <c r="F151" s="44">
        <f>ROUND(2*E151,0)/2</f>
        <v>883.5</v>
      </c>
      <c r="G151" s="44">
        <f>+C151-(C$7+F151*C$8)</f>
        <v>-6.5187000007426832E-2</v>
      </c>
      <c r="J151" s="44">
        <f>G151</f>
        <v>-6.5187000007426832E-2</v>
      </c>
      <c r="O151" s="44">
        <f ca="1">+C$11+C$12*F151</f>
        <v>4.6366456495575054E-2</v>
      </c>
      <c r="P151" s="44">
        <f ca="1">+D$11+D$12*$F151</f>
        <v>0.16008170702980576</v>
      </c>
      <c r="Q151" s="45">
        <f>+C151-15018.5</f>
        <v>35733.790999999997</v>
      </c>
      <c r="AA151" s="44" t="s">
        <v>29</v>
      </c>
      <c r="AB151" s="44">
        <v>7</v>
      </c>
      <c r="AD151" s="44" t="s">
        <v>39</v>
      </c>
      <c r="AF151" s="44" t="s">
        <v>28</v>
      </c>
    </row>
    <row r="152" spans="1:32" s="44" customFormat="1" x14ac:dyDescent="0.2">
      <c r="A152" s="26" t="s">
        <v>57</v>
      </c>
      <c r="B152" s="27" t="s">
        <v>22</v>
      </c>
      <c r="C152" s="28">
        <v>50755.377</v>
      </c>
      <c r="D152" s="28">
        <v>8.0000000000000002E-3</v>
      </c>
      <c r="E152" s="44">
        <f>+(C152-C$7)/C$8</f>
        <v>883.91090987689324</v>
      </c>
      <c r="F152" s="44">
        <f>ROUND(2*E152,0)/2</f>
        <v>884</v>
      </c>
      <c r="G152" s="44">
        <f>+C152-(C$7+F152*C$8)</f>
        <v>-0.65494800000305986</v>
      </c>
      <c r="J152" s="44">
        <f>G152</f>
        <v>-0.65494800000305986</v>
      </c>
      <c r="O152" s="44">
        <f ca="1">+C$11+C$12*F152</f>
        <v>4.6378019256319555E-2</v>
      </c>
      <c r="P152" s="44">
        <f ca="1">+D$11+D$12*$F152</f>
        <v>0.16007368547153572</v>
      </c>
      <c r="Q152" s="45">
        <f>+C152-15018.5</f>
        <v>35736.877</v>
      </c>
      <c r="AA152" s="44" t="s">
        <v>29</v>
      </c>
      <c r="AB152" s="44">
        <v>9</v>
      </c>
      <c r="AD152" s="44" t="s">
        <v>39</v>
      </c>
      <c r="AF152" s="44" t="s">
        <v>28</v>
      </c>
    </row>
    <row r="153" spans="1:32" s="44" customFormat="1" x14ac:dyDescent="0.2">
      <c r="A153" s="26" t="s">
        <v>58</v>
      </c>
      <c r="B153" s="27" t="s">
        <v>22</v>
      </c>
      <c r="C153" s="28">
        <v>50860.298999999999</v>
      </c>
      <c r="D153" s="28">
        <v>7.0000000000000001E-3</v>
      </c>
      <c r="E153" s="44">
        <f>+(C153-C$7)/C$8</f>
        <v>898.1830565153715</v>
      </c>
      <c r="F153" s="44">
        <f>ROUND(2*E153,0)/2</f>
        <v>898</v>
      </c>
      <c r="G153" s="44">
        <f>+C153-(C$7+F153*C$8)</f>
        <v>1.3457439999983762</v>
      </c>
      <c r="J153" s="44">
        <f>G153</f>
        <v>1.3457439999983762</v>
      </c>
      <c r="O153" s="44">
        <f ca="1">+C$11+C$12*F153</f>
        <v>4.6701776557165814E-2</v>
      </c>
      <c r="P153" s="44">
        <f ca="1">+D$11+D$12*$F153</f>
        <v>0.15984908183997421</v>
      </c>
      <c r="Q153" s="45">
        <f>+C153-15018.5</f>
        <v>35841.798999999999</v>
      </c>
      <c r="AA153" s="44" t="s">
        <v>29</v>
      </c>
      <c r="AB153" s="44">
        <v>6</v>
      </c>
      <c r="AD153" s="44" t="s">
        <v>39</v>
      </c>
      <c r="AF153" s="44" t="s">
        <v>28</v>
      </c>
    </row>
    <row r="154" spans="1:32" x14ac:dyDescent="0.2">
      <c r="A154" s="75" t="s">
        <v>365</v>
      </c>
      <c r="B154" s="76" t="s">
        <v>23</v>
      </c>
      <c r="C154" s="77">
        <v>51035.438099999999</v>
      </c>
      <c r="D154" s="22"/>
      <c r="E154" s="26">
        <f>+(C154-C$7)/C$8</f>
        <v>922.00657224449537</v>
      </c>
      <c r="F154" s="44">
        <f>ROUND(2*E154,0)/2</f>
        <v>922</v>
      </c>
      <c r="G154" s="44">
        <f>+C154-(C$7+F154*C$8)</f>
        <v>4.8316000000340864E-2</v>
      </c>
      <c r="H154" s="47"/>
      <c r="I154" s="44"/>
      <c r="J154" s="44"/>
      <c r="K154" s="44">
        <f>G154</f>
        <v>4.8316000000340864E-2</v>
      </c>
      <c r="L154" s="44"/>
      <c r="M154" s="44"/>
      <c r="N154" s="44"/>
      <c r="O154" s="44">
        <f ca="1">+C$11+C$12*F154</f>
        <v>4.7256789072902247E-2</v>
      </c>
      <c r="P154" s="44">
        <f ca="1">+D$11+D$12*$F154</f>
        <v>0.15946404704301165</v>
      </c>
      <c r="Q154" s="45">
        <f>+C154-15018.5</f>
        <v>36016.938099999999</v>
      </c>
      <c r="R154" s="44">
        <f>G154</f>
        <v>4.8316000000340864E-2</v>
      </c>
    </row>
    <row r="155" spans="1:32" s="44" customFormat="1" x14ac:dyDescent="0.2">
      <c r="A155" s="26" t="s">
        <v>61</v>
      </c>
      <c r="B155" s="29"/>
      <c r="C155" s="28">
        <v>51035.438199999997</v>
      </c>
      <c r="D155" s="28">
        <v>4.0000000000000002E-4</v>
      </c>
      <c r="E155" s="26">
        <f>+(C155-C$7)/C$8</f>
        <v>922.0065858471205</v>
      </c>
      <c r="F155" s="44">
        <f>ROUND(2*E155,0)/2</f>
        <v>922</v>
      </c>
      <c r="G155" s="44">
        <f>+C155-(C$7+F155*C$8)</f>
        <v>4.8415999997814652E-2</v>
      </c>
      <c r="H155" s="46"/>
      <c r="I155" s="47"/>
      <c r="J155" s="48"/>
      <c r="K155" s="44">
        <f>G155</f>
        <v>4.8415999997814652E-2</v>
      </c>
      <c r="O155" s="44">
        <f ca="1">+C$11+C$12*F155</f>
        <v>4.7256789072902247E-2</v>
      </c>
      <c r="P155" s="44">
        <f ca="1">+D$11+D$12*$F155</f>
        <v>0.15946404704301165</v>
      </c>
      <c r="Q155" s="45">
        <f>+C155-15018.5</f>
        <v>36016.938199999997</v>
      </c>
      <c r="R155" s="44">
        <f>G155</f>
        <v>4.8415999997814652E-2</v>
      </c>
    </row>
    <row r="156" spans="1:32" s="44" customFormat="1" x14ac:dyDescent="0.2">
      <c r="A156" s="26" t="s">
        <v>24</v>
      </c>
      <c r="B156" s="29" t="s">
        <v>23</v>
      </c>
      <c r="C156" s="30">
        <v>51057.494200000001</v>
      </c>
      <c r="D156" s="30">
        <v>2.9999999999999997E-4</v>
      </c>
      <c r="E156" s="26">
        <f>+(C156-C$7)/C$8</f>
        <v>925.00678090876954</v>
      </c>
      <c r="F156" s="44">
        <f>ROUND(2*E156,0)/2</f>
        <v>925</v>
      </c>
      <c r="G156" s="44">
        <f>+C156-(C$7+F156*C$8)</f>
        <v>4.9849999995785765E-2</v>
      </c>
      <c r="H156" s="47"/>
      <c r="K156" s="44">
        <f>G156</f>
        <v>4.9849999995785765E-2</v>
      </c>
      <c r="O156" s="44">
        <f ca="1">+C$11+C$12*F156</f>
        <v>4.73261656373693E-2</v>
      </c>
      <c r="P156" s="44">
        <f ca="1">+D$11+D$12*$F156</f>
        <v>0.15941591769339133</v>
      </c>
      <c r="Q156" s="45">
        <f>+C156-15018.5</f>
        <v>36038.994200000001</v>
      </c>
      <c r="R156" s="44">
        <f>G156</f>
        <v>4.9849999995785765E-2</v>
      </c>
    </row>
    <row r="157" spans="1:32" x14ac:dyDescent="0.2">
      <c r="A157" s="75" t="s">
        <v>376</v>
      </c>
      <c r="B157" s="76" t="s">
        <v>23</v>
      </c>
      <c r="C157" s="77">
        <v>51432.404999999999</v>
      </c>
      <c r="D157" s="22"/>
      <c r="E157" s="26">
        <f>+(C157-C$7)/C$8</f>
        <v>976.00449267512181</v>
      </c>
      <c r="F157" s="44">
        <f>ROUND(2*E157,0)/2</f>
        <v>976</v>
      </c>
      <c r="G157" s="44">
        <f>+C157-(C$7+F157*C$8)</f>
        <v>3.3027999998012092E-2</v>
      </c>
      <c r="H157" s="47"/>
      <c r="I157" s="44"/>
      <c r="J157" s="44"/>
      <c r="K157" s="44">
        <f>G157</f>
        <v>3.3027999998012092E-2</v>
      </c>
      <c r="L157" s="44"/>
      <c r="M157" s="44"/>
      <c r="N157" s="44"/>
      <c r="O157" s="44">
        <f ca="1">+C$11+C$12*F157</f>
        <v>4.8505567233309219E-2</v>
      </c>
      <c r="P157" s="44">
        <f ca="1">+D$11+D$12*$F157</f>
        <v>0.15859771874984591</v>
      </c>
      <c r="Q157" s="45">
        <f>+C157-15018.5</f>
        <v>36413.904999999999</v>
      </c>
      <c r="R157" s="44">
        <f>G157</f>
        <v>3.3027999998012092E-2</v>
      </c>
    </row>
    <row r="158" spans="1:32" x14ac:dyDescent="0.2">
      <c r="A158" s="75" t="s">
        <v>380</v>
      </c>
      <c r="B158" s="76" t="s">
        <v>23</v>
      </c>
      <c r="C158" s="77">
        <v>51513.291899999997</v>
      </c>
      <c r="D158" s="22"/>
      <c r="E158" s="26">
        <f>+(C158-C$7)/C$8</f>
        <v>987.00723469235277</v>
      </c>
      <c r="F158" s="44">
        <f>ROUND(2*E158,0)/2</f>
        <v>987</v>
      </c>
      <c r="G158" s="44">
        <f>+C158-(C$7+F158*C$8)</f>
        <v>5.3185999997367617E-2</v>
      </c>
      <c r="H158" s="47"/>
      <c r="I158" s="44"/>
      <c r="J158" s="44"/>
      <c r="K158" s="44">
        <f>G158</f>
        <v>5.3185999997367617E-2</v>
      </c>
      <c r="L158" s="44"/>
      <c r="M158" s="44"/>
      <c r="N158" s="44"/>
      <c r="O158" s="44">
        <f ca="1">+C$11+C$12*F158</f>
        <v>4.8759947969688411E-2</v>
      </c>
      <c r="P158" s="44">
        <f ca="1">+D$11+D$12*$F158</f>
        <v>0.15842124446790473</v>
      </c>
      <c r="Q158" s="45">
        <f>+C158-15018.5</f>
        <v>36494.791899999997</v>
      </c>
      <c r="R158" s="44">
        <f>G158</f>
        <v>5.3185999997367617E-2</v>
      </c>
    </row>
    <row r="159" spans="1:32" x14ac:dyDescent="0.2">
      <c r="A159" s="75" t="s">
        <v>376</v>
      </c>
      <c r="B159" s="76" t="s">
        <v>23</v>
      </c>
      <c r="C159" s="77">
        <v>51535.334999999999</v>
      </c>
      <c r="D159" s="22"/>
      <c r="E159" s="26">
        <f>+(C159-C$7)/C$8</f>
        <v>990.00567501532294</v>
      </c>
      <c r="F159" s="44">
        <f>ROUND(2*E159,0)/2</f>
        <v>990</v>
      </c>
      <c r="G159" s="44">
        <f>+C159-(C$7+F159*C$8)</f>
        <v>4.1720000001078006E-2</v>
      </c>
      <c r="H159" s="47"/>
      <c r="I159" s="44"/>
      <c r="J159" s="44"/>
      <c r="K159" s="44">
        <f>G159</f>
        <v>4.1720000001078006E-2</v>
      </c>
      <c r="L159" s="44"/>
      <c r="M159" s="44"/>
      <c r="N159" s="44"/>
      <c r="O159" s="44">
        <f ca="1">+C$11+C$12*F159</f>
        <v>4.8829324534155463E-2</v>
      </c>
      <c r="P159" s="44">
        <f ca="1">+D$11+D$12*$F159</f>
        <v>0.15837311511828439</v>
      </c>
      <c r="Q159" s="45">
        <f>+C159-15018.5</f>
        <v>36516.834999999999</v>
      </c>
      <c r="R159" s="44">
        <f>G159</f>
        <v>4.1720000001078006E-2</v>
      </c>
    </row>
    <row r="160" spans="1:32" x14ac:dyDescent="0.2">
      <c r="A160" s="75" t="s">
        <v>386</v>
      </c>
      <c r="B160" s="76" t="s">
        <v>22</v>
      </c>
      <c r="C160" s="77">
        <v>51796.404000000002</v>
      </c>
      <c r="D160" s="22"/>
      <c r="E160" s="26">
        <f>+(C160-C$7)/C$8</f>
        <v>1025.5179131613834</v>
      </c>
      <c r="F160" s="44">
        <f>ROUND(2*E160,0)/2</f>
        <v>1025.5</v>
      </c>
      <c r="G160" s="44">
        <f>+C160-(C$7+F160*C$8)</f>
        <v>0.13168900000164285</v>
      </c>
      <c r="H160" s="47"/>
      <c r="I160" s="44"/>
      <c r="J160" s="44"/>
      <c r="K160" s="44">
        <f>G160</f>
        <v>0.13168900000164285</v>
      </c>
      <c r="L160" s="44"/>
      <c r="M160" s="44"/>
      <c r="N160" s="44"/>
      <c r="O160" s="44">
        <f ca="1">+C$11+C$12*F160</f>
        <v>4.9650280547015604E-2</v>
      </c>
      <c r="P160" s="44">
        <f ca="1">+D$11+D$12*$F160</f>
        <v>0.15780358448111062</v>
      </c>
      <c r="Q160" s="45">
        <f>+C160-15018.5</f>
        <v>36777.904000000002</v>
      </c>
      <c r="S160" s="44">
        <f>G160</f>
        <v>0.13168900000164285</v>
      </c>
    </row>
    <row r="161" spans="1:19" s="44" customFormat="1" x14ac:dyDescent="0.2">
      <c r="A161" s="28" t="s">
        <v>78</v>
      </c>
      <c r="B161" s="27" t="s">
        <v>22</v>
      </c>
      <c r="C161" s="28">
        <v>51796.429400000001</v>
      </c>
      <c r="D161" s="28">
        <v>6.9999999999999999E-4</v>
      </c>
      <c r="E161" s="26">
        <f>+(C161-C$7)/C$8</f>
        <v>1025.5213682282388</v>
      </c>
      <c r="F161" s="44">
        <f>ROUND(2*E161,0)/2</f>
        <v>1025.5</v>
      </c>
      <c r="G161" s="44">
        <f>+C161-(C$7+F161*C$8)</f>
        <v>0.15708900000026915</v>
      </c>
      <c r="H161" s="47"/>
      <c r="K161" s="44">
        <f>G161</f>
        <v>0.15708900000026915</v>
      </c>
      <c r="O161" s="44">
        <f ca="1">+C$11+C$12*F161</f>
        <v>4.9650280547015604E-2</v>
      </c>
      <c r="P161" s="44">
        <f ca="1">+D$11+D$12*$F161</f>
        <v>0.15780358448111062</v>
      </c>
      <c r="Q161" s="45">
        <f>+C161-15018.5</f>
        <v>36777.929400000001</v>
      </c>
      <c r="S161" s="44">
        <f>G161</f>
        <v>0.15708900000026915</v>
      </c>
    </row>
    <row r="162" spans="1:19" x14ac:dyDescent="0.2">
      <c r="A162" s="51" t="s">
        <v>78</v>
      </c>
      <c r="B162" s="52" t="s">
        <v>23</v>
      </c>
      <c r="C162" s="51">
        <v>51807.349399999999</v>
      </c>
      <c r="D162" s="51">
        <v>5.9999999999999995E-4</v>
      </c>
      <c r="E162" s="26">
        <f>+(C162-C$7)/C$8</f>
        <v>1027.0067749236141</v>
      </c>
      <c r="F162" s="44">
        <f>ROUND(2*E162,0)/2</f>
        <v>1027</v>
      </c>
      <c r="G162" s="44">
        <f>+C162-(C$7+F162*C$8)</f>
        <v>4.9805999995442107E-2</v>
      </c>
      <c r="H162" s="47"/>
      <c r="I162" s="44"/>
      <c r="J162" s="44"/>
      <c r="K162" s="44">
        <f>G162</f>
        <v>4.9805999995442107E-2</v>
      </c>
      <c r="L162" s="44"/>
      <c r="M162" s="44"/>
      <c r="N162" s="44"/>
      <c r="O162" s="44">
        <f ca="1">+C$11+C$12*F162</f>
        <v>4.9684968829249131E-2</v>
      </c>
      <c r="P162" s="44">
        <f ca="1">+D$11+D$12*$F162</f>
        <v>0.15777951980630045</v>
      </c>
      <c r="Q162" s="45">
        <f>+C162-15018.5</f>
        <v>36788.849399999999</v>
      </c>
      <c r="R162" s="44">
        <f>G162</f>
        <v>4.9805999995442107E-2</v>
      </c>
    </row>
    <row r="163" spans="1:19" x14ac:dyDescent="0.2">
      <c r="A163" s="75" t="s">
        <v>386</v>
      </c>
      <c r="B163" s="76" t="s">
        <v>22</v>
      </c>
      <c r="C163" s="77">
        <v>51899.32</v>
      </c>
      <c r="D163" s="22"/>
      <c r="E163" s="26">
        <f>+(C163-C$7)/C$8</f>
        <v>1039.517191134026</v>
      </c>
      <c r="F163" s="44">
        <f>ROUND(2*E163,0)/2</f>
        <v>1039.5</v>
      </c>
      <c r="G163" s="44">
        <f>+C163-(C$7+F163*C$8)</f>
        <v>0.12638099999458063</v>
      </c>
      <c r="H163" s="47"/>
      <c r="I163" s="44"/>
      <c r="J163" s="44"/>
      <c r="K163" s="44">
        <f>G163</f>
        <v>0.12638099999458063</v>
      </c>
      <c r="L163" s="44"/>
      <c r="M163" s="44"/>
      <c r="N163" s="44"/>
      <c r="O163" s="44">
        <f ca="1">+C$11+C$12*F163</f>
        <v>4.9974037847861856E-2</v>
      </c>
      <c r="P163" s="44">
        <f ca="1">+D$11+D$12*$F163</f>
        <v>0.15757898084954913</v>
      </c>
      <c r="Q163" s="45">
        <f>+C163-15018.5</f>
        <v>36880.82</v>
      </c>
      <c r="S163" s="44">
        <f>G163</f>
        <v>0.12638099999458063</v>
      </c>
    </row>
    <row r="164" spans="1:19" x14ac:dyDescent="0.2">
      <c r="A164" s="51" t="s">
        <v>78</v>
      </c>
      <c r="B164" s="52" t="s">
        <v>23</v>
      </c>
      <c r="C164" s="51">
        <v>52123.4761</v>
      </c>
      <c r="D164" s="51">
        <v>1.2999999999999999E-3</v>
      </c>
      <c r="E164" s="26">
        <f>+(C164-C$7)/C$8</f>
        <v>1070.0083057630784</v>
      </c>
      <c r="F164" s="44">
        <f>ROUND(2*E164,0)/2</f>
        <v>1070</v>
      </c>
      <c r="G164" s="44">
        <f>+C164-(C$7+F164*C$8)</f>
        <v>6.1059999999997672E-2</v>
      </c>
      <c r="H164" s="47"/>
      <c r="I164" s="44"/>
      <c r="J164" s="44"/>
      <c r="K164" s="44">
        <f>G164</f>
        <v>6.1059999999997672E-2</v>
      </c>
      <c r="L164" s="44"/>
      <c r="M164" s="44"/>
      <c r="N164" s="44"/>
      <c r="O164" s="44">
        <f ca="1">+C$11+C$12*F164</f>
        <v>5.0679366253276903E-2</v>
      </c>
      <c r="P164" s="44">
        <f ca="1">+D$11+D$12*$F164</f>
        <v>0.15708966579507588</v>
      </c>
      <c r="Q164" s="45">
        <f>+C164-15018.5</f>
        <v>37104.9761</v>
      </c>
      <c r="R164" s="44">
        <f>G164</f>
        <v>6.1059999999997672E-2</v>
      </c>
    </row>
    <row r="165" spans="1:19" x14ac:dyDescent="0.2">
      <c r="A165" s="51" t="s">
        <v>78</v>
      </c>
      <c r="B165" s="52" t="s">
        <v>22</v>
      </c>
      <c r="C165" s="51">
        <v>52193.419900000001</v>
      </c>
      <c r="D165" s="51">
        <v>1.6999999999999999E-3</v>
      </c>
      <c r="E165" s="26">
        <f>+(C165-C$7)/C$8</f>
        <v>1079.5224988784635</v>
      </c>
      <c r="F165" s="44">
        <f>ROUND(2*E165,0)/2</f>
        <v>1079.5</v>
      </c>
      <c r="G165" s="44">
        <f>+C165-(C$7+F165*C$8)</f>
        <v>0.16540099999838276</v>
      </c>
      <c r="H165" s="47"/>
      <c r="I165" s="44"/>
      <c r="J165" s="44"/>
      <c r="K165" s="44">
        <f>G165</f>
        <v>0.16540099999838276</v>
      </c>
      <c r="L165" s="44"/>
      <c r="M165" s="44"/>
      <c r="N165" s="44"/>
      <c r="O165" s="44">
        <f ca="1">+C$11+C$12*F165</f>
        <v>5.0899058707422576E-2</v>
      </c>
      <c r="P165" s="44">
        <f ca="1">+D$11+D$12*$F165</f>
        <v>0.15693725618794485</v>
      </c>
      <c r="Q165" s="45">
        <f>+C165-15018.5</f>
        <v>37174.919900000001</v>
      </c>
      <c r="S165" s="44">
        <f>G165</f>
        <v>0.16540099999838276</v>
      </c>
    </row>
    <row r="166" spans="1:19" s="44" customFormat="1" x14ac:dyDescent="0.2">
      <c r="A166" s="31" t="s">
        <v>72</v>
      </c>
      <c r="B166" s="32"/>
      <c r="C166" s="33">
        <v>52939.493199999997</v>
      </c>
      <c r="D166" s="33">
        <v>4.0000000000000002E-4</v>
      </c>
      <c r="E166" s="26">
        <f>+(C166-C$7)/C$8</f>
        <v>1181.008055202718</v>
      </c>
      <c r="F166" s="44">
        <f>ROUND(2*E166,0)/2</f>
        <v>1181</v>
      </c>
      <c r="G166" s="44">
        <f>+C166-(C$7+F166*C$8)</f>
        <v>5.9217999994871207E-2</v>
      </c>
      <c r="H166" s="47"/>
      <c r="K166" s="44">
        <f>G166</f>
        <v>5.9217999994871207E-2</v>
      </c>
      <c r="O166" s="44">
        <f ca="1">+C$11+C$12*F166</f>
        <v>5.3246299138557905E-2</v>
      </c>
      <c r="P166" s="44">
        <f ca="1">+D$11+D$12*$F166</f>
        <v>0.15530887985912403</v>
      </c>
      <c r="Q166" s="45">
        <f>+C166-15018.5</f>
        <v>37920.993199999997</v>
      </c>
      <c r="R166" s="44">
        <f>G166</f>
        <v>5.9217999994871207E-2</v>
      </c>
    </row>
    <row r="167" spans="1:19" s="44" customFormat="1" x14ac:dyDescent="0.2">
      <c r="A167" s="34" t="s">
        <v>80</v>
      </c>
      <c r="B167" s="35" t="s">
        <v>22</v>
      </c>
      <c r="C167" s="34">
        <v>53656.364589999997</v>
      </c>
      <c r="D167" s="34">
        <v>2.9999999999999997E-4</v>
      </c>
      <c r="E167" s="26">
        <f>+(C167-C$7)/C$8</f>
        <v>1278.5213850954938</v>
      </c>
      <c r="F167" s="44">
        <f>ROUND(2*E167,0)/2</f>
        <v>1278.5</v>
      </c>
      <c r="G167" s="44">
        <f>+C167-(C$7+F167*C$8)</f>
        <v>0.15721299999859184</v>
      </c>
      <c r="H167" s="47"/>
      <c r="L167" s="44">
        <f>G167</f>
        <v>0.15721299999859184</v>
      </c>
      <c r="O167" s="44">
        <f ca="1">+C$11+C$12*F167</f>
        <v>5.5501037483737165E-2</v>
      </c>
      <c r="P167" s="44">
        <f ca="1">+D$11+D$12*$F167</f>
        <v>0.15374467599646363</v>
      </c>
      <c r="Q167" s="45">
        <f>+C167-15018.5</f>
        <v>38637.864589999997</v>
      </c>
      <c r="S167" s="44">
        <f>G167</f>
        <v>0.15721299999859184</v>
      </c>
    </row>
    <row r="168" spans="1:19" s="44" customFormat="1" x14ac:dyDescent="0.2">
      <c r="A168" s="36" t="s">
        <v>77</v>
      </c>
      <c r="B168" s="29" t="s">
        <v>22</v>
      </c>
      <c r="C168" s="30">
        <v>53656.364999999998</v>
      </c>
      <c r="D168" s="30">
        <v>2.9999999999999997E-4</v>
      </c>
      <c r="E168" s="26">
        <f>+(C168-C$7)/C$8</f>
        <v>1278.5214408662582</v>
      </c>
      <c r="F168" s="44">
        <f>ROUND(2*E168,0)/2</f>
        <v>1278.5</v>
      </c>
      <c r="G168" s="44">
        <f>+C168-(C$7+F168*C$8)</f>
        <v>0.15762299999914831</v>
      </c>
      <c r="H168" s="47"/>
      <c r="K168" s="44">
        <f>G168</f>
        <v>0.15762299999914831</v>
      </c>
      <c r="O168" s="44">
        <f ca="1">+C$11+C$12*F168</f>
        <v>5.5501037483737165E-2</v>
      </c>
      <c r="P168" s="44">
        <f ca="1">+D$11+D$12*$F168</f>
        <v>0.15374467599646363</v>
      </c>
      <c r="Q168" s="45">
        <f>+C168-15018.5</f>
        <v>38637.864999999998</v>
      </c>
      <c r="S168" s="44">
        <f>G168</f>
        <v>0.15762299999914831</v>
      </c>
    </row>
    <row r="169" spans="1:19" s="44" customFormat="1" x14ac:dyDescent="0.2">
      <c r="A169" s="36" t="s">
        <v>76</v>
      </c>
      <c r="B169" s="27" t="s">
        <v>22</v>
      </c>
      <c r="C169" s="28">
        <v>53656.371099999997</v>
      </c>
      <c r="D169" s="28">
        <v>2.3E-3</v>
      </c>
      <c r="E169" s="26">
        <f>+(C169-C$7)/C$8</f>
        <v>1278.5222706264083</v>
      </c>
      <c r="F169" s="44">
        <f>ROUND(2*E169,0)/2</f>
        <v>1278.5</v>
      </c>
      <c r="G169" s="44">
        <f>+C169-(C$7+F169*C$8)</f>
        <v>0.16372299999784445</v>
      </c>
      <c r="H169" s="47"/>
      <c r="K169" s="44">
        <f>G169</f>
        <v>0.16372299999784445</v>
      </c>
      <c r="O169" s="44">
        <f ca="1">+C$11+C$12*F169</f>
        <v>5.5501037483737165E-2</v>
      </c>
      <c r="P169" s="44">
        <f ca="1">+D$11+D$12*$F169</f>
        <v>0.15374467599646363</v>
      </c>
      <c r="Q169" s="45">
        <f>+C169-15018.5</f>
        <v>38637.871099999997</v>
      </c>
      <c r="S169" s="44">
        <f>G169</f>
        <v>0.16372299999784445</v>
      </c>
    </row>
    <row r="170" spans="1:19" s="44" customFormat="1" x14ac:dyDescent="0.2">
      <c r="A170" s="28" t="s">
        <v>81</v>
      </c>
      <c r="B170" s="27" t="s">
        <v>23</v>
      </c>
      <c r="C170" s="28">
        <v>54674.459369999997</v>
      </c>
      <c r="D170" s="28">
        <v>2.0000000000000001E-4</v>
      </c>
      <c r="E170" s="26">
        <f>+(C170-C$7)/C$8</f>
        <v>1417.0090043939194</v>
      </c>
      <c r="F170" s="44">
        <f>ROUND(2*E170,0)/2</f>
        <v>1417</v>
      </c>
      <c r="G170" s="44">
        <f>+C170-(C$7+F170*C$8)</f>
        <v>6.6195999992487486E-2</v>
      </c>
      <c r="H170" s="47"/>
      <c r="L170" s="44">
        <f>G170</f>
        <v>6.6195999992487486E-2</v>
      </c>
      <c r="O170" s="44">
        <f ca="1">+C$11+C$12*F170</f>
        <v>5.8703922209966147E-2</v>
      </c>
      <c r="P170" s="44">
        <f ca="1">+D$11+D$12*$F170</f>
        <v>0.15152270435565884</v>
      </c>
      <c r="Q170" s="45">
        <f>+C170-15018.5</f>
        <v>39655.959369999997</v>
      </c>
      <c r="R170" s="44">
        <f>G170</f>
        <v>6.6195999992487486E-2</v>
      </c>
    </row>
    <row r="171" spans="1:19" s="44" customFormat="1" x14ac:dyDescent="0.2">
      <c r="A171" s="28" t="s">
        <v>81</v>
      </c>
      <c r="B171" s="27" t="s">
        <v>23</v>
      </c>
      <c r="C171" s="28">
        <v>54674.459470000002</v>
      </c>
      <c r="D171" s="28">
        <v>2.9999999999999997E-4</v>
      </c>
      <c r="E171" s="26">
        <f>+(C171-C$7)/C$8</f>
        <v>1417.0090179965455</v>
      </c>
      <c r="F171" s="44">
        <f>ROUND(2*E171,0)/2</f>
        <v>1417</v>
      </c>
      <c r="G171" s="44">
        <f>+C171-(C$7+F171*C$8)</f>
        <v>6.6295999997237232E-2</v>
      </c>
      <c r="H171" s="47"/>
      <c r="L171" s="44">
        <f>G171</f>
        <v>6.6295999997237232E-2</v>
      </c>
      <c r="O171" s="44">
        <f ca="1">+C$11+C$12*F171</f>
        <v>5.8703922209966147E-2</v>
      </c>
      <c r="P171" s="44">
        <f ca="1">+D$11+D$12*$F171</f>
        <v>0.15152270435565884</v>
      </c>
      <c r="Q171" s="45">
        <f>+C171-15018.5</f>
        <v>39655.959470000002</v>
      </c>
      <c r="R171" s="44">
        <f>G171</f>
        <v>6.6295999997237232E-2</v>
      </c>
    </row>
    <row r="172" spans="1:19" s="44" customFormat="1" x14ac:dyDescent="0.2">
      <c r="A172" s="28" t="s">
        <v>81</v>
      </c>
      <c r="B172" s="27" t="s">
        <v>23</v>
      </c>
      <c r="C172" s="28">
        <v>54674.459970000004</v>
      </c>
      <c r="D172" s="28">
        <v>2.9999999999999997E-4</v>
      </c>
      <c r="E172" s="26">
        <f>+(C172-C$7)/C$8</f>
        <v>1417.0090860096727</v>
      </c>
      <c r="F172" s="44">
        <f>ROUND(2*E172,0)/2</f>
        <v>1417</v>
      </c>
      <c r="G172" s="44">
        <f>+C172-(C$7+F172*C$8)</f>
        <v>6.6795999999158084E-2</v>
      </c>
      <c r="H172" s="47"/>
      <c r="L172" s="44">
        <f>G172</f>
        <v>6.6795999999158084E-2</v>
      </c>
      <c r="O172" s="44">
        <f ca="1">+C$11+C$12*F172</f>
        <v>5.8703922209966147E-2</v>
      </c>
      <c r="P172" s="44">
        <f ca="1">+D$11+D$12*$F172</f>
        <v>0.15152270435565884</v>
      </c>
      <c r="Q172" s="45">
        <f>+C172-15018.5</f>
        <v>39655.959970000004</v>
      </c>
      <c r="R172" s="44">
        <f>G172</f>
        <v>6.6795999999158084E-2</v>
      </c>
    </row>
    <row r="173" spans="1:19" x14ac:dyDescent="0.2">
      <c r="A173" s="36" t="s">
        <v>83</v>
      </c>
      <c r="B173" s="27" t="s">
        <v>23</v>
      </c>
      <c r="C173" s="28">
        <v>55071.443449999999</v>
      </c>
      <c r="D173" s="28">
        <v>1E-4</v>
      </c>
      <c r="E173" s="26">
        <f>+(C173-C$7)/C$8</f>
        <v>1471.0092617555924</v>
      </c>
      <c r="F173" s="44">
        <f>ROUND(2*E173,0)/2</f>
        <v>1471</v>
      </c>
      <c r="G173" s="44">
        <f>+C173-(C$7+F173*C$8)</f>
        <v>6.8087999992712867E-2</v>
      </c>
      <c r="H173" s="47"/>
      <c r="I173" s="44"/>
      <c r="J173" s="44"/>
      <c r="L173" s="44">
        <f>G173</f>
        <v>6.8087999992712867E-2</v>
      </c>
      <c r="M173" s="44"/>
      <c r="N173" s="44"/>
      <c r="O173" s="44">
        <f ca="1">+C$11+C$12*F173</f>
        <v>5.9952700370373119E-2</v>
      </c>
      <c r="P173" s="44">
        <f ca="1">+D$11+D$12*$F173</f>
        <v>0.1506563760624931</v>
      </c>
      <c r="Q173" s="45">
        <f>+C173-15018.5</f>
        <v>40052.943449999999</v>
      </c>
      <c r="R173" s="44">
        <f>G173</f>
        <v>6.8087999992712867E-2</v>
      </c>
    </row>
    <row r="174" spans="1:19" x14ac:dyDescent="0.2">
      <c r="A174" s="75" t="s">
        <v>438</v>
      </c>
      <c r="B174" s="76" t="s">
        <v>22</v>
      </c>
      <c r="C174" s="77">
        <v>55082.558499999999</v>
      </c>
      <c r="D174" s="22"/>
      <c r="E174" s="26">
        <f>+(C174-C$7)/C$8</f>
        <v>1472.5212003718409</v>
      </c>
      <c r="F174" s="44">
        <f>ROUND(2*E174,0)/2</f>
        <v>1472.5</v>
      </c>
      <c r="G174" s="44">
        <f>+C174-(C$7+F174*C$8)</f>
        <v>0.15585499999724561</v>
      </c>
      <c r="H174" s="47"/>
      <c r="I174" s="44"/>
      <c r="J174" s="44"/>
      <c r="K174" s="44">
        <f>G174</f>
        <v>0.15585499999724561</v>
      </c>
      <c r="L174" s="44"/>
      <c r="M174" s="44"/>
      <c r="N174" s="44"/>
      <c r="O174" s="44">
        <f ca="1">+C$11+C$12*F174</f>
        <v>5.9987388652606652E-2</v>
      </c>
      <c r="P174" s="44">
        <f ca="1">+D$11+D$12*$F174</f>
        <v>0.15063231138768293</v>
      </c>
      <c r="Q174" s="45">
        <f>+C174-15018.5</f>
        <v>40064.058499999999</v>
      </c>
      <c r="S174" s="44">
        <f>G174</f>
        <v>0.15585499999724561</v>
      </c>
    </row>
    <row r="175" spans="1:19" s="49" customFormat="1" x14ac:dyDescent="0.2">
      <c r="A175" s="51" t="s">
        <v>82</v>
      </c>
      <c r="B175" s="52" t="s">
        <v>23</v>
      </c>
      <c r="C175" s="51">
        <v>55137.5933</v>
      </c>
      <c r="D175" s="51">
        <v>1E-3</v>
      </c>
      <c r="E175" s="26">
        <f>+(C175-C$7)/C$8</f>
        <v>1480.0073780640253</v>
      </c>
      <c r="F175" s="44">
        <f>ROUND(2*E175,0)/2</f>
        <v>1480</v>
      </c>
      <c r="G175" s="44"/>
      <c r="H175" s="47"/>
      <c r="I175" s="44"/>
      <c r="J175" s="44"/>
      <c r="K175" s="50">
        <v>5.423999999766238E-2</v>
      </c>
      <c r="L175" s="44"/>
      <c r="M175" s="44"/>
      <c r="N175" s="44"/>
      <c r="O175" s="44">
        <f ca="1">+C$11+C$12*F175</f>
        <v>6.016083006377429E-2</v>
      </c>
      <c r="P175" s="44">
        <f ca="1">+D$11+D$12*$F175</f>
        <v>0.15051198801363214</v>
      </c>
      <c r="Q175" s="45">
        <f>+C175-15018.5</f>
        <v>40119.0933</v>
      </c>
      <c r="R175" s="44"/>
    </row>
    <row r="176" spans="1:19" x14ac:dyDescent="0.2">
      <c r="A176" s="36" t="s">
        <v>83</v>
      </c>
      <c r="B176" s="27" t="s">
        <v>23</v>
      </c>
      <c r="C176" s="28">
        <v>55446.371509999997</v>
      </c>
      <c r="D176" s="28">
        <v>4.0000000000000002E-4</v>
      </c>
      <c r="E176" s="26">
        <f>+(C176-C$7)/C$8</f>
        <v>1522.0093213350915</v>
      </c>
      <c r="F176" s="44">
        <f>ROUND(2*E176,0)/2</f>
        <v>1522</v>
      </c>
      <c r="G176" s="44">
        <f>+C176-(C$7+F176*C$8)</f>
        <v>6.8525999995472375E-2</v>
      </c>
      <c r="H176" s="47"/>
      <c r="I176" s="44"/>
      <c r="J176" s="44"/>
      <c r="L176" s="44">
        <f>G176</f>
        <v>6.8525999995472375E-2</v>
      </c>
      <c r="M176" s="44"/>
      <c r="N176" s="44"/>
      <c r="O176" s="44">
        <f ca="1">+C$11+C$12*F176</f>
        <v>6.1132101966313038E-2</v>
      </c>
      <c r="P176" s="44">
        <f ca="1">+D$11+D$12*$F176</f>
        <v>0.14983817711894765</v>
      </c>
      <c r="Q176" s="45">
        <f>+C176-15018.5</f>
        <v>40427.871509999997</v>
      </c>
      <c r="R176" s="44">
        <f>G176</f>
        <v>6.8525999995472375E-2</v>
      </c>
    </row>
    <row r="177" spans="1:20" ht="12" customHeight="1" x14ac:dyDescent="0.2">
      <c r="A177" s="36" t="s">
        <v>83</v>
      </c>
      <c r="B177" s="27" t="s">
        <v>23</v>
      </c>
      <c r="C177" s="28">
        <v>55446.372410000004</v>
      </c>
      <c r="D177" s="28">
        <v>2.9999999999999997E-4</v>
      </c>
      <c r="E177" s="26">
        <f>+(C177-C$7)/C$8</f>
        <v>1522.0094437587211</v>
      </c>
      <c r="F177" s="44">
        <f>ROUND(2*E177,0)/2</f>
        <v>1522</v>
      </c>
      <c r="G177" s="44">
        <f>+C177-(C$7+F177*C$8)</f>
        <v>6.9426000001840293E-2</v>
      </c>
      <c r="H177" s="47"/>
      <c r="I177" s="44"/>
      <c r="J177" s="44"/>
      <c r="L177" s="44">
        <f>G177</f>
        <v>6.9426000001840293E-2</v>
      </c>
      <c r="M177" s="44"/>
      <c r="N177" s="44"/>
      <c r="O177" s="44">
        <f ca="1">+C$11+C$12*F177</f>
        <v>6.1132101966313038E-2</v>
      </c>
      <c r="P177" s="44">
        <f ca="1">+D$11+D$12*$F177</f>
        <v>0.14983817711894765</v>
      </c>
      <c r="Q177" s="45">
        <f>+C177-15018.5</f>
        <v>40427.872410000004</v>
      </c>
      <c r="R177" s="44">
        <f>G177</f>
        <v>6.9426000001840293E-2</v>
      </c>
    </row>
    <row r="178" spans="1:20" ht="12" customHeight="1" x14ac:dyDescent="0.2">
      <c r="A178" s="36" t="s">
        <v>83</v>
      </c>
      <c r="B178" s="27" t="s">
        <v>23</v>
      </c>
      <c r="C178" s="28">
        <v>55446.372609999999</v>
      </c>
      <c r="D178" s="28">
        <v>2.9999999999999997E-4</v>
      </c>
      <c r="E178" s="26">
        <f>+(C178-C$7)/C$8</f>
        <v>1522.0094709639714</v>
      </c>
      <c r="F178" s="44">
        <f>ROUND(2*E178,0)/2</f>
        <v>1522</v>
      </c>
      <c r="G178" s="44">
        <f>+C178-(C$7+F178*C$8)</f>
        <v>6.9625999996787868E-2</v>
      </c>
      <c r="H178" s="47"/>
      <c r="I178" s="44"/>
      <c r="J178" s="44"/>
      <c r="L178" s="44">
        <f>G178</f>
        <v>6.9625999996787868E-2</v>
      </c>
      <c r="M178" s="44"/>
      <c r="N178" s="44"/>
      <c r="O178" s="44">
        <f ca="1">+C$11+C$12*F178</f>
        <v>6.1132101966313038E-2</v>
      </c>
      <c r="P178" s="44">
        <f ca="1">+D$11+D$12*$F178</f>
        <v>0.14983817711894765</v>
      </c>
      <c r="Q178" s="45">
        <f>+C178-15018.5</f>
        <v>40427.872609999999</v>
      </c>
      <c r="R178" s="44">
        <f>G178</f>
        <v>6.9625999996787868E-2</v>
      </c>
    </row>
    <row r="179" spans="1:20" ht="12" customHeight="1" x14ac:dyDescent="0.2">
      <c r="A179" s="75" t="s">
        <v>461</v>
      </c>
      <c r="B179" s="76" t="s">
        <v>23</v>
      </c>
      <c r="C179" s="77">
        <v>55740.434500000003</v>
      </c>
      <c r="D179" s="22"/>
      <c r="E179" s="26">
        <f>+(C179-C$7)/C$8</f>
        <v>1562.0096083504886</v>
      </c>
      <c r="F179" s="44">
        <f>ROUND(2*E179,0)/2</f>
        <v>1562</v>
      </c>
      <c r="G179" s="44">
        <f>+C179-(C$7+F179*C$8)</f>
        <v>7.0636000004014932E-2</v>
      </c>
      <c r="H179" s="47"/>
      <c r="I179" s="44"/>
      <c r="J179" s="44"/>
      <c r="K179" s="44">
        <f>G179</f>
        <v>7.0636000004014932E-2</v>
      </c>
      <c r="L179" s="44"/>
      <c r="M179" s="44"/>
      <c r="N179" s="44"/>
      <c r="O179" s="44">
        <f ca="1">+C$11+C$12*F179</f>
        <v>6.2057122825873764E-2</v>
      </c>
      <c r="P179" s="44">
        <f ca="1">+D$11+D$12*$F179</f>
        <v>0.14919645245734339</v>
      </c>
      <c r="Q179" s="45">
        <f>+C179-15018.5</f>
        <v>40721.934500000003</v>
      </c>
      <c r="R179" s="44">
        <f>G179</f>
        <v>7.0636000004014932E-2</v>
      </c>
    </row>
    <row r="180" spans="1:20" ht="12" customHeight="1" x14ac:dyDescent="0.2">
      <c r="A180" s="75" t="s">
        <v>461</v>
      </c>
      <c r="B180" s="76" t="s">
        <v>22</v>
      </c>
      <c r="C180" s="77">
        <v>55832.414700000001</v>
      </c>
      <c r="D180" s="22"/>
      <c r="E180" s="26">
        <f>+(C180-C$7)/C$8</f>
        <v>1574.5213304129402</v>
      </c>
      <c r="F180" s="44">
        <f>ROUND(2*E180,0)/2</f>
        <v>1574.5</v>
      </c>
      <c r="G180" s="44">
        <f>+C180-(C$7+F180*C$8)</f>
        <v>0.15681100000074366</v>
      </c>
      <c r="H180" s="47"/>
      <c r="I180" s="44"/>
      <c r="J180" s="44"/>
      <c r="K180" s="44">
        <f>G180</f>
        <v>0.15681100000074366</v>
      </c>
      <c r="L180" s="44"/>
      <c r="M180" s="44"/>
      <c r="N180" s="44"/>
      <c r="O180" s="44">
        <f ca="1">+C$11+C$12*F180</f>
        <v>6.234619184448649E-2</v>
      </c>
      <c r="P180" s="44">
        <f ca="1">+D$11+D$12*$F180</f>
        <v>0.14899591350059205</v>
      </c>
      <c r="Q180" s="45">
        <f>+C180-15018.5</f>
        <v>40813.914700000001</v>
      </c>
      <c r="S180" s="44">
        <f>G180</f>
        <v>0.15681100000074366</v>
      </c>
    </row>
    <row r="181" spans="1:20" ht="12" customHeight="1" x14ac:dyDescent="0.2">
      <c r="A181" s="51" t="s">
        <v>87</v>
      </c>
      <c r="B181" s="52" t="s">
        <v>23</v>
      </c>
      <c r="C181" s="51">
        <v>55850.692300000002</v>
      </c>
      <c r="D181" s="51">
        <v>1.6999999999999999E-3</v>
      </c>
      <c r="E181" s="26">
        <f>+(C181-C$7)/C$8</f>
        <v>1577.0075638758885</v>
      </c>
      <c r="F181" s="44">
        <f>ROUND(2*E181,0)/2</f>
        <v>1577</v>
      </c>
      <c r="G181" s="44">
        <f>+C181-(C$7+F181*C$8)</f>
        <v>5.5606000001716893E-2</v>
      </c>
      <c r="H181" s="47"/>
      <c r="I181" s="44"/>
      <c r="J181" s="44"/>
      <c r="K181" s="44">
        <f>G181</f>
        <v>5.5606000001716893E-2</v>
      </c>
      <c r="L181" s="44"/>
      <c r="M181" s="44"/>
      <c r="N181" s="44"/>
      <c r="O181" s="44">
        <f ca="1">+C$11+C$12*F181</f>
        <v>6.2404005648209027E-2</v>
      </c>
      <c r="P181" s="44">
        <f ca="1">+D$11+D$12*$F181</f>
        <v>0.1489558057092418</v>
      </c>
      <c r="Q181" s="45">
        <f>+C181-15018.5</f>
        <v>40832.192300000002</v>
      </c>
      <c r="R181" s="44">
        <f>G181</f>
        <v>5.5606000001716893E-2</v>
      </c>
    </row>
    <row r="182" spans="1:20" ht="12" customHeight="1" x14ac:dyDescent="0.2">
      <c r="A182" s="36" t="s">
        <v>90</v>
      </c>
      <c r="B182" s="27" t="s">
        <v>23</v>
      </c>
      <c r="C182" s="28">
        <v>56159.474800000004</v>
      </c>
      <c r="D182" s="28">
        <v>1E-3</v>
      </c>
      <c r="E182" s="26">
        <f>+(C182-C$7)/C$8</f>
        <v>1619.010090699586</v>
      </c>
      <c r="F182" s="44">
        <f>ROUND(2*E182,0)/2</f>
        <v>1619</v>
      </c>
      <c r="G182" s="44">
        <f>+C182-(C$7+F182*C$8)</f>
        <v>7.4182000003929716E-2</v>
      </c>
      <c r="H182" s="47"/>
      <c r="I182" s="44"/>
      <c r="J182" s="44"/>
      <c r="K182" s="44">
        <f>G182</f>
        <v>7.4182000003929716E-2</v>
      </c>
      <c r="L182" s="44"/>
      <c r="M182" s="44"/>
      <c r="N182" s="44"/>
      <c r="O182" s="44">
        <f ca="1">+C$11+C$12*F182</f>
        <v>6.3375277550747788E-2</v>
      </c>
      <c r="P182" s="44">
        <f ca="1">+D$11+D$12*$F182</f>
        <v>0.14828199481455731</v>
      </c>
      <c r="Q182" s="45">
        <f>+C182-15018.5</f>
        <v>41140.974800000004</v>
      </c>
      <c r="R182" s="44">
        <f>G182</f>
        <v>7.4182000003929716E-2</v>
      </c>
    </row>
    <row r="183" spans="1:20" ht="12" customHeight="1" x14ac:dyDescent="0.2">
      <c r="A183" s="36" t="s">
        <v>89</v>
      </c>
      <c r="B183" s="27" t="s">
        <v>22</v>
      </c>
      <c r="C183" s="28">
        <v>56214.690199999997</v>
      </c>
      <c r="D183" s="28">
        <v>4.0000000000000002E-4</v>
      </c>
      <c r="E183" s="26">
        <f>+(C183-C$7)/C$8</f>
        <v>1626.5208347332696</v>
      </c>
      <c r="F183" s="44">
        <f>ROUND(2*E183,0)/2</f>
        <v>1626.5</v>
      </c>
      <c r="G183" s="44">
        <f>+C183-(C$7+F183*C$8)</f>
        <v>0.1531669999967562</v>
      </c>
      <c r="H183" s="47"/>
      <c r="I183" s="44"/>
      <c r="J183" s="44"/>
      <c r="K183" s="44">
        <f>G183</f>
        <v>0.1531669999967562</v>
      </c>
      <c r="L183" s="44"/>
      <c r="M183" s="44"/>
      <c r="N183" s="44"/>
      <c r="O183" s="44">
        <f ca="1">+C$11+C$12*F183</f>
        <v>6.3548718961915426E-2</v>
      </c>
      <c r="P183" s="44">
        <f ca="1">+D$11+D$12*$F183</f>
        <v>0.14816167144050651</v>
      </c>
      <c r="Q183" s="45">
        <f>+C183-15018.5</f>
        <v>41196.190199999997</v>
      </c>
      <c r="S183" s="44">
        <f>G183</f>
        <v>0.1531669999967562</v>
      </c>
    </row>
    <row r="184" spans="1:20" ht="12" customHeight="1" x14ac:dyDescent="0.2">
      <c r="A184" s="59" t="s">
        <v>99</v>
      </c>
      <c r="B184" s="60" t="s">
        <v>22</v>
      </c>
      <c r="C184" s="59">
        <v>56545.505100000002</v>
      </c>
      <c r="D184" s="59">
        <v>2.8E-3</v>
      </c>
      <c r="E184" s="26">
        <f>+(C184-C$7)/C$8</f>
        <v>1671.5203463990179</v>
      </c>
      <c r="F184" s="44">
        <f>ROUND(2*E184,0)/2</f>
        <v>1671.5</v>
      </c>
      <c r="G184" s="44">
        <f>+C184-(C$7+F184*C$8)</f>
        <v>0.14957699999649776</v>
      </c>
      <c r="H184" s="47"/>
      <c r="I184" s="44"/>
      <c r="J184" s="44"/>
      <c r="K184" s="44">
        <f>G184</f>
        <v>0.14957699999649776</v>
      </c>
      <c r="L184" s="44"/>
      <c r="M184" s="44"/>
      <c r="N184" s="44"/>
      <c r="O184" s="44">
        <f ca="1">+C$11+C$12*F184</f>
        <v>6.458936742892124E-2</v>
      </c>
      <c r="P184" s="44">
        <f ca="1">+D$11+D$12*$F184</f>
        <v>0.14743973119620171</v>
      </c>
      <c r="Q184" s="45">
        <f>+C184-15018.5</f>
        <v>41527.005100000002</v>
      </c>
      <c r="S184" s="44">
        <f>G184</f>
        <v>0.14957699999649776</v>
      </c>
    </row>
    <row r="185" spans="1:20" ht="12" customHeight="1" x14ac:dyDescent="0.2">
      <c r="A185" s="75" t="s">
        <v>489</v>
      </c>
      <c r="B185" s="76"/>
      <c r="C185" s="77">
        <v>57214.492299999998</v>
      </c>
      <c r="D185" s="22">
        <v>7.1999999999999998E-3</v>
      </c>
      <c r="E185" s="26">
        <f>+(C185-C$7)/C$8</f>
        <v>1762.5201692928342</v>
      </c>
      <c r="F185" s="44">
        <f>ROUND(2*E185,0)/2</f>
        <v>1762.5</v>
      </c>
      <c r="G185" s="44">
        <f>+C185-(C$7+F185*C$8)</f>
        <v>0.14827499999955762</v>
      </c>
      <c r="H185" s="47"/>
      <c r="I185" s="44"/>
      <c r="J185" s="44"/>
      <c r="K185" s="44">
        <f>G185</f>
        <v>0.14827499999955762</v>
      </c>
      <c r="L185" s="44"/>
      <c r="M185" s="44"/>
      <c r="N185" s="44"/>
      <c r="O185" s="44">
        <f ca="1">+C$11+C$12*F185</f>
        <v>6.6693789884421872E-2</v>
      </c>
      <c r="P185" s="44">
        <f ca="1">+D$11+D$12*$F185</f>
        <v>0.145979807591052</v>
      </c>
      <c r="Q185" s="45">
        <f>+C185-15018.5</f>
        <v>42195.992299999998</v>
      </c>
      <c r="S185" s="44">
        <f>G185</f>
        <v>0.14827499999955762</v>
      </c>
    </row>
    <row r="186" spans="1:20" ht="12" customHeight="1" x14ac:dyDescent="0.2">
      <c r="A186" s="75" t="s">
        <v>489</v>
      </c>
      <c r="B186" s="76"/>
      <c r="C186" s="77">
        <v>57225.448199999999</v>
      </c>
      <c r="D186" s="22">
        <v>4.4999999999999997E-3</v>
      </c>
      <c r="E186" s="26">
        <f>+(C186-C$7)/C$8</f>
        <v>1764.010459330734</v>
      </c>
      <c r="F186" s="44">
        <f>ROUND(2*E186,0)/2</f>
        <v>1764</v>
      </c>
      <c r="G186" s="44">
        <f>+C186-(C$7+F186*C$8)</f>
        <v>7.6891999997314997E-2</v>
      </c>
      <c r="H186" s="47"/>
      <c r="I186" s="44"/>
      <c r="J186" s="44"/>
      <c r="K186" s="44">
        <f>G186</f>
        <v>7.6891999997314997E-2</v>
      </c>
      <c r="L186" s="44"/>
      <c r="M186" s="44"/>
      <c r="N186" s="44"/>
      <c r="O186" s="44">
        <f ca="1">+C$11+C$12*F186</f>
        <v>6.6728478166655406E-2</v>
      </c>
      <c r="P186" s="44">
        <f ca="1">+D$11+D$12*$F186</f>
        <v>0.14595574291624186</v>
      </c>
      <c r="Q186" s="45">
        <f>+C186-15018.5</f>
        <v>42206.948199999999</v>
      </c>
      <c r="R186" s="44">
        <f>G186</f>
        <v>7.6891999997314997E-2</v>
      </c>
    </row>
    <row r="187" spans="1:20" ht="12" customHeight="1" x14ac:dyDescent="0.2">
      <c r="A187" s="81" t="s">
        <v>490</v>
      </c>
      <c r="B187" s="82" t="s">
        <v>22</v>
      </c>
      <c r="C187" s="83">
        <v>57714.39607999986</v>
      </c>
      <c r="D187" s="83">
        <v>4.0000000000000002E-4</v>
      </c>
      <c r="E187" s="26">
        <f>+(C187-C$7)/C$8</f>
        <v>1830.5202079242717</v>
      </c>
      <c r="F187" s="44">
        <f>ROUND(2*E187,0)/2</f>
        <v>1830.5</v>
      </c>
      <c r="G187" s="44">
        <f>+C187-(C$7+F187*C$8)</f>
        <v>0.14855899985559518</v>
      </c>
      <c r="H187" s="47"/>
      <c r="I187" s="44"/>
      <c r="J187" s="44"/>
      <c r="K187" s="44">
        <f>G187</f>
        <v>0.14855899985559518</v>
      </c>
      <c r="L187" s="44"/>
      <c r="M187" s="44"/>
      <c r="N187" s="44"/>
      <c r="O187" s="44">
        <f ca="1">+C$11+C$12*F187</f>
        <v>6.8266325345675102E-2</v>
      </c>
      <c r="P187" s="44">
        <f ca="1">+D$11+D$12*$F187</f>
        <v>0.14488887566632475</v>
      </c>
      <c r="Q187" s="45">
        <f>+C187-15018.5</f>
        <v>42695.89607999986</v>
      </c>
      <c r="S187" s="44">
        <f>G187</f>
        <v>0.14855899985559518</v>
      </c>
    </row>
    <row r="188" spans="1:20" ht="12" customHeight="1" x14ac:dyDescent="0.2">
      <c r="A188" s="81" t="s">
        <v>490</v>
      </c>
      <c r="B188" s="82" t="s">
        <v>22</v>
      </c>
      <c r="C188" s="83">
        <v>57714.397119999863</v>
      </c>
      <c r="D188" s="83">
        <v>2.9999999999999997E-4</v>
      </c>
      <c r="E188" s="26">
        <f>+(C188-C$7)/C$8</f>
        <v>1830.5203493915765</v>
      </c>
      <c r="F188" s="44">
        <f>ROUND(2*E188,0)/2</f>
        <v>1830.5</v>
      </c>
      <c r="G188" s="44">
        <f>+C188-(C$7+F188*C$8)</f>
        <v>0.1495989998584264</v>
      </c>
      <c r="H188" s="47"/>
      <c r="I188" s="44"/>
      <c r="J188" s="44"/>
      <c r="K188" s="44">
        <f>G188</f>
        <v>0.1495989998584264</v>
      </c>
      <c r="L188" s="44"/>
      <c r="M188" s="44"/>
      <c r="N188" s="44"/>
      <c r="O188" s="44">
        <f ca="1">+C$11+C$12*F188</f>
        <v>6.8266325345675102E-2</v>
      </c>
      <c r="P188" s="44">
        <f ca="1">+D$11+D$12*$F188</f>
        <v>0.14488887566632475</v>
      </c>
      <c r="Q188" s="45">
        <f>+C188-15018.5</f>
        <v>42695.897119999863</v>
      </c>
      <c r="S188" s="44">
        <f>G188</f>
        <v>0.1495989998584264</v>
      </c>
    </row>
    <row r="189" spans="1:20" ht="12" customHeight="1" x14ac:dyDescent="0.2">
      <c r="A189" s="78" t="s">
        <v>0</v>
      </c>
      <c r="B189" s="79" t="s">
        <v>23</v>
      </c>
      <c r="C189" s="80">
        <v>58019.417999999998</v>
      </c>
      <c r="D189" s="80">
        <v>1E-3</v>
      </c>
      <c r="E189" s="26">
        <f>+(C189-C$7)/C$8</f>
        <v>1872.0111971371364</v>
      </c>
      <c r="F189" s="44">
        <f>ROUND(2*E189,0)/2</f>
        <v>1872</v>
      </c>
      <c r="G189" s="44">
        <f>+C189-(C$7+F189*C$8)</f>
        <v>8.231599999271566E-2</v>
      </c>
      <c r="H189" s="47"/>
      <c r="I189" s="44"/>
      <c r="J189" s="44"/>
      <c r="K189" s="44">
        <f>G189</f>
        <v>8.231599999271566E-2</v>
      </c>
      <c r="L189" s="44"/>
      <c r="M189" s="44"/>
      <c r="N189" s="44"/>
      <c r="O189" s="44">
        <f ca="1">+C$11+C$12*F189</f>
        <v>6.9226034487469348E-2</v>
      </c>
      <c r="P189" s="44">
        <f ca="1">+D$11+D$12*$F189</f>
        <v>0.14422308632991032</v>
      </c>
      <c r="Q189" s="45">
        <f>+C189-15018.5</f>
        <v>43000.917999999998</v>
      </c>
      <c r="R189" s="44">
        <f>G189</f>
        <v>8.231599999271566E-2</v>
      </c>
    </row>
    <row r="190" spans="1:20" ht="12" customHeight="1" x14ac:dyDescent="0.2">
      <c r="A190" s="84" t="s">
        <v>492</v>
      </c>
      <c r="B190" s="85" t="s">
        <v>22</v>
      </c>
      <c r="C190" s="86">
        <v>59504.432000000001</v>
      </c>
      <c r="D190" s="84">
        <v>8.0000000000000002E-3</v>
      </c>
      <c r="E190" s="26">
        <f>+(C190-C$7)/C$8</f>
        <v>2074.0120889252589</v>
      </c>
      <c r="F190" s="44">
        <f>ROUND(2*E190,0)/2</f>
        <v>2074</v>
      </c>
      <c r="G190" s="44">
        <f>+C190-(C$7+F190*C$8)</f>
        <v>8.8872000000264961E-2</v>
      </c>
      <c r="H190" s="47"/>
      <c r="I190" s="44"/>
      <c r="J190" s="44"/>
      <c r="L190" s="44"/>
      <c r="M190" s="44">
        <f>G190</f>
        <v>8.8872000000264961E-2</v>
      </c>
      <c r="N190" s="44"/>
      <c r="O190" s="44">
        <f ca="1">+C$11+C$12*F190</f>
        <v>7.3897389828250976E-2</v>
      </c>
      <c r="P190" s="44">
        <f ca="1">+D$11+D$12*$F190</f>
        <v>0.14098237678880879</v>
      </c>
      <c r="Q190" s="45">
        <f>+C190-15018.5</f>
        <v>44485.932000000001</v>
      </c>
      <c r="R190" s="44">
        <f>G190</f>
        <v>8.8872000000264961E-2</v>
      </c>
      <c r="T190" t="s">
        <v>494</v>
      </c>
    </row>
    <row r="191" spans="1:20" ht="12" customHeight="1" x14ac:dyDescent="0.2">
      <c r="A191" s="84" t="s">
        <v>493</v>
      </c>
      <c r="B191" s="85" t="s">
        <v>23</v>
      </c>
      <c r="C191" s="86">
        <v>59504.433199999999</v>
      </c>
      <c r="D191" s="84">
        <v>5.9999999999999995E-4</v>
      </c>
      <c r="E191" s="26">
        <f>+(C191-C$7)/C$8</f>
        <v>2074.0122521567637</v>
      </c>
      <c r="F191" s="44">
        <f>ROUND(2*E191,0)/2</f>
        <v>2074</v>
      </c>
      <c r="G191" s="44">
        <f>+C191-(C$7+F191*C$8)</f>
        <v>9.0071999999054242E-2</v>
      </c>
      <c r="H191" s="47"/>
      <c r="I191" s="44"/>
      <c r="J191" s="44"/>
      <c r="L191" s="44"/>
      <c r="M191" s="44">
        <f>G191</f>
        <v>9.0071999999054242E-2</v>
      </c>
      <c r="N191" s="44"/>
      <c r="O191" s="44">
        <f ca="1">+C$11+C$12*F191</f>
        <v>7.3897389828250976E-2</v>
      </c>
      <c r="P191" s="44">
        <f ca="1">+D$11+D$12*$F191</f>
        <v>0.14098237678880879</v>
      </c>
      <c r="Q191" s="45">
        <f>+C191-15018.5</f>
        <v>44485.933199999999</v>
      </c>
      <c r="R191" s="44">
        <f>G191</f>
        <v>9.0071999999054242E-2</v>
      </c>
    </row>
    <row r="192" spans="1:20" ht="12" customHeight="1" x14ac:dyDescent="0.2">
      <c r="A192" s="75"/>
      <c r="B192" s="76"/>
      <c r="C192" s="77"/>
      <c r="D192" s="22"/>
      <c r="E192" s="26"/>
      <c r="F192" s="44"/>
      <c r="G192" s="44"/>
      <c r="H192" s="47"/>
      <c r="I192" s="44"/>
      <c r="J192" s="44"/>
      <c r="K192" s="44"/>
      <c r="L192" s="44"/>
      <c r="M192" s="44"/>
      <c r="N192" s="44"/>
      <c r="O192" s="44"/>
      <c r="P192" s="44"/>
      <c r="Q192" s="45"/>
      <c r="S192" s="44"/>
    </row>
    <row r="193" spans="1:18" ht="12" customHeight="1" x14ac:dyDescent="0.2">
      <c r="A193" s="75"/>
      <c r="B193" s="76"/>
      <c r="C193" s="77"/>
      <c r="D193" s="22"/>
      <c r="E193" s="26"/>
      <c r="F193" s="44"/>
      <c r="G193" s="44"/>
      <c r="H193" s="47"/>
      <c r="I193" s="44"/>
      <c r="J193" s="44"/>
      <c r="K193" s="44"/>
      <c r="L193" s="44"/>
      <c r="M193" s="44"/>
      <c r="N193" s="44"/>
      <c r="O193" s="44"/>
      <c r="P193" s="44"/>
      <c r="Q193" s="45"/>
      <c r="R193" s="44"/>
    </row>
    <row r="194" spans="1:18" ht="12" customHeight="1" x14ac:dyDescent="0.2">
      <c r="A194" s="75"/>
      <c r="B194" s="76"/>
      <c r="C194" s="77"/>
      <c r="D194" s="22"/>
      <c r="E194" s="26"/>
      <c r="F194" s="44"/>
      <c r="G194" s="44"/>
      <c r="H194" s="47"/>
      <c r="I194" s="44"/>
      <c r="J194" s="44"/>
      <c r="K194" s="44"/>
      <c r="L194" s="44"/>
      <c r="M194" s="44"/>
      <c r="N194" s="44"/>
      <c r="O194" s="44"/>
      <c r="P194" s="44"/>
      <c r="Q194" s="45"/>
      <c r="R194" s="44"/>
    </row>
    <row r="195" spans="1:18" ht="12" customHeight="1" x14ac:dyDescent="0.2">
      <c r="A195" s="75"/>
      <c r="B195" s="76"/>
      <c r="C195" s="77"/>
      <c r="D195" s="22"/>
      <c r="E195" s="26"/>
      <c r="F195" s="44"/>
      <c r="G195" s="44"/>
      <c r="H195" s="47"/>
      <c r="I195" s="44"/>
      <c r="J195" s="44"/>
      <c r="K195" s="44"/>
      <c r="L195" s="44"/>
      <c r="M195" s="44"/>
      <c r="N195" s="44"/>
      <c r="O195" s="44"/>
      <c r="P195" s="44"/>
      <c r="Q195" s="45"/>
      <c r="R195" s="44"/>
    </row>
    <row r="196" spans="1:18" x14ac:dyDescent="0.2">
      <c r="A196" s="75"/>
      <c r="B196" s="76"/>
      <c r="C196" s="77"/>
      <c r="D196" s="22"/>
      <c r="E196" s="26"/>
      <c r="F196" s="44"/>
      <c r="G196" s="44"/>
      <c r="H196" s="47"/>
      <c r="I196" s="44"/>
      <c r="J196" s="44"/>
      <c r="K196" s="44"/>
      <c r="L196" s="44"/>
      <c r="M196" s="44"/>
      <c r="N196" s="44"/>
      <c r="O196" s="44"/>
      <c r="P196" s="44"/>
      <c r="Q196" s="45"/>
      <c r="R196" s="44"/>
    </row>
    <row r="197" spans="1:18" x14ac:dyDescent="0.2">
      <c r="C197" s="22"/>
      <c r="D197" s="22"/>
    </row>
    <row r="198" spans="1:18" x14ac:dyDescent="0.2">
      <c r="C198" s="22"/>
      <c r="D198" s="22"/>
    </row>
    <row r="199" spans="1:18" x14ac:dyDescent="0.2">
      <c r="C199" s="22"/>
      <c r="D199" s="22"/>
    </row>
    <row r="200" spans="1:18" x14ac:dyDescent="0.2">
      <c r="C200" s="22"/>
      <c r="D200" s="22"/>
    </row>
    <row r="201" spans="1:18" x14ac:dyDescent="0.2">
      <c r="C201" s="22"/>
      <c r="D201" s="22"/>
    </row>
    <row r="202" spans="1:18" x14ac:dyDescent="0.2">
      <c r="C202" s="22"/>
      <c r="D202" s="22"/>
    </row>
    <row r="203" spans="1:18" x14ac:dyDescent="0.2">
      <c r="C203" s="22"/>
      <c r="D203" s="22"/>
    </row>
    <row r="204" spans="1:18" x14ac:dyDescent="0.2">
      <c r="C204" s="22"/>
      <c r="D204" s="22"/>
    </row>
    <row r="205" spans="1:18" x14ac:dyDescent="0.2">
      <c r="C205" s="22"/>
      <c r="D205" s="22"/>
    </row>
    <row r="206" spans="1:18" x14ac:dyDescent="0.2">
      <c r="C206" s="22"/>
      <c r="D206" s="22"/>
    </row>
    <row r="207" spans="1:18" x14ac:dyDescent="0.2">
      <c r="C207" s="22"/>
      <c r="D207" s="22"/>
    </row>
    <row r="208" spans="1:18" x14ac:dyDescent="0.2">
      <c r="C208" s="22"/>
      <c r="D208" s="22"/>
    </row>
    <row r="209" spans="3:4" x14ac:dyDescent="0.2">
      <c r="C209" s="22"/>
      <c r="D209" s="22"/>
    </row>
    <row r="210" spans="3:4" x14ac:dyDescent="0.2">
      <c r="C210" s="22"/>
      <c r="D210" s="22"/>
    </row>
    <row r="211" spans="3:4" x14ac:dyDescent="0.2">
      <c r="C211" s="22"/>
      <c r="D211" s="22"/>
    </row>
    <row r="212" spans="3:4" x14ac:dyDescent="0.2">
      <c r="C212" s="22"/>
      <c r="D212" s="22"/>
    </row>
    <row r="213" spans="3:4" x14ac:dyDescent="0.2">
      <c r="C213" s="22"/>
      <c r="D213" s="22"/>
    </row>
    <row r="214" spans="3:4" x14ac:dyDescent="0.2">
      <c r="C214" s="22"/>
      <c r="D214" s="22"/>
    </row>
    <row r="215" spans="3:4" x14ac:dyDescent="0.2">
      <c r="C215" s="22"/>
      <c r="D215" s="22"/>
    </row>
    <row r="216" spans="3:4" x14ac:dyDescent="0.2">
      <c r="C216" s="22"/>
      <c r="D216" s="22"/>
    </row>
    <row r="217" spans="3:4" x14ac:dyDescent="0.2">
      <c r="C217" s="22"/>
      <c r="D217" s="22"/>
    </row>
    <row r="218" spans="3:4" x14ac:dyDescent="0.2">
      <c r="C218" s="22"/>
      <c r="D218" s="22"/>
    </row>
    <row r="219" spans="3:4" x14ac:dyDescent="0.2">
      <c r="C219" s="22"/>
      <c r="D219" s="22"/>
    </row>
    <row r="220" spans="3:4" x14ac:dyDescent="0.2">
      <c r="C220" s="22"/>
      <c r="D220" s="22"/>
    </row>
    <row r="221" spans="3:4" x14ac:dyDescent="0.2">
      <c r="C221" s="22"/>
      <c r="D221" s="22"/>
    </row>
    <row r="222" spans="3:4" x14ac:dyDescent="0.2">
      <c r="C222" s="22"/>
      <c r="D222" s="22"/>
    </row>
    <row r="223" spans="3:4" x14ac:dyDescent="0.2">
      <c r="C223" s="22"/>
      <c r="D223" s="22"/>
    </row>
    <row r="224" spans="3:4" x14ac:dyDescent="0.2">
      <c r="C224" s="22"/>
      <c r="D224" s="22"/>
    </row>
    <row r="225" spans="3:4" x14ac:dyDescent="0.2">
      <c r="C225" s="22"/>
      <c r="D225" s="22"/>
    </row>
    <row r="226" spans="3:4" x14ac:dyDescent="0.2">
      <c r="C226" s="22"/>
      <c r="D226" s="22"/>
    </row>
    <row r="227" spans="3:4" x14ac:dyDescent="0.2">
      <c r="C227" s="22"/>
      <c r="D227" s="22"/>
    </row>
    <row r="228" spans="3:4" x14ac:dyDescent="0.2">
      <c r="C228" s="22"/>
      <c r="D228" s="22"/>
    </row>
    <row r="229" spans="3:4" x14ac:dyDescent="0.2">
      <c r="C229" s="22"/>
      <c r="D229" s="22"/>
    </row>
    <row r="230" spans="3:4" x14ac:dyDescent="0.2">
      <c r="C230" s="22"/>
      <c r="D230" s="22"/>
    </row>
    <row r="231" spans="3:4" x14ac:dyDescent="0.2">
      <c r="C231" s="22"/>
      <c r="D231" s="22"/>
    </row>
    <row r="232" spans="3:4" x14ac:dyDescent="0.2">
      <c r="C232" s="22"/>
      <c r="D232" s="22"/>
    </row>
    <row r="233" spans="3:4" x14ac:dyDescent="0.2">
      <c r="C233" s="22"/>
      <c r="D233" s="22"/>
    </row>
    <row r="234" spans="3:4" x14ac:dyDescent="0.2">
      <c r="C234" s="22"/>
      <c r="D234" s="22"/>
    </row>
    <row r="235" spans="3:4" x14ac:dyDescent="0.2">
      <c r="C235" s="22"/>
      <c r="D235" s="22"/>
    </row>
    <row r="236" spans="3:4" x14ac:dyDescent="0.2">
      <c r="C236" s="22"/>
      <c r="D236" s="22"/>
    </row>
    <row r="237" spans="3:4" x14ac:dyDescent="0.2">
      <c r="C237" s="22"/>
      <c r="D237" s="22"/>
    </row>
    <row r="238" spans="3:4" x14ac:dyDescent="0.2">
      <c r="C238" s="22"/>
      <c r="D238" s="22"/>
    </row>
    <row r="239" spans="3:4" x14ac:dyDescent="0.2">
      <c r="C239" s="22"/>
      <c r="D239" s="22"/>
    </row>
    <row r="240" spans="3:4" x14ac:dyDescent="0.2">
      <c r="C240" s="22"/>
      <c r="D240" s="22"/>
    </row>
    <row r="241" spans="3:4" x14ac:dyDescent="0.2">
      <c r="C241" s="22"/>
      <c r="D241" s="22"/>
    </row>
    <row r="242" spans="3:4" x14ac:dyDescent="0.2">
      <c r="C242" s="22"/>
      <c r="D242" s="22"/>
    </row>
    <row r="243" spans="3:4" x14ac:dyDescent="0.2">
      <c r="C243" s="22"/>
      <c r="D243" s="22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</sheetData>
  <protectedRanges>
    <protectedRange sqref="A188:D189" name="Range1"/>
  </protectedRanges>
  <sortState xmlns:xlrd2="http://schemas.microsoft.com/office/spreadsheetml/2017/richdata2" ref="A21:U191">
    <sortCondition ref="C21:C191"/>
  </sortState>
  <phoneticPr fontId="8" type="noConversion"/>
  <hyperlinks>
    <hyperlink ref="H64137" r:id="rId1" display="http://vsolj.cetus-net.org/bulletin.html"/>
    <hyperlink ref="H64130" r:id="rId2" display="https://www.aavso.org/ejaavso"/>
    <hyperlink ref="I64137" r:id="rId3" display="http://vsolj.cetus-net.org/bulletin.html"/>
    <hyperlink ref="AQ57788" r:id="rId4" display="http://cdsbib.u-strasbg.fr/cgi-bin/cdsbib?1990RMxAA..21..381G"/>
    <hyperlink ref="H64134" r:id="rId5" display="https://www.aavso.org/ejaavso"/>
    <hyperlink ref="AP5152" r:id="rId6" display="http://cdsbib.u-strasbg.fr/cgi-bin/cdsbib?1990RMxAA..21..381G"/>
    <hyperlink ref="AP5155" r:id="rId7" display="http://cdsbib.u-strasbg.fr/cgi-bin/cdsbib?1990RMxAA..21..381G"/>
    <hyperlink ref="AP5153" r:id="rId8" display="http://cdsbib.u-strasbg.fr/cgi-bin/cdsbib?1990RMxAA..21..381G"/>
    <hyperlink ref="AP5137" r:id="rId9" display="http://cdsbib.u-strasbg.fr/cgi-bin/cdsbib?1990RMxAA..21..381G"/>
    <hyperlink ref="AQ5366" r:id="rId10" display="http://cdsbib.u-strasbg.fr/cgi-bin/cdsbib?1990RMxAA..21..381G"/>
    <hyperlink ref="AQ5370" r:id="rId11" display="http://cdsbib.u-strasbg.fr/cgi-bin/cdsbib?1990RMxAA..21..381G"/>
    <hyperlink ref="AQ65050" r:id="rId12" display="http://cdsbib.u-strasbg.fr/cgi-bin/cdsbib?1990RMxAA..21..381G"/>
    <hyperlink ref="I2258" r:id="rId13" display="http://vsolj.cetus-net.org/bulletin.html"/>
    <hyperlink ref="H2258" r:id="rId14" display="http://vsolj.cetus-net.org/bulletin.html"/>
    <hyperlink ref="AQ175" r:id="rId15" display="http://cdsbib.u-strasbg.fr/cgi-bin/cdsbib?1990RMxAA..21..381G"/>
    <hyperlink ref="AQ174" r:id="rId16" display="http://cdsbib.u-strasbg.fr/cgi-bin/cdsbib?1990RMxAA..21..381G"/>
    <hyperlink ref="AP3428" r:id="rId17" display="http://cdsbib.u-strasbg.fr/cgi-bin/cdsbib?1990RMxAA..21..381G"/>
    <hyperlink ref="AP3446" r:id="rId18" display="http://cdsbib.u-strasbg.fr/cgi-bin/cdsbib?1990RMxAA..21..381G"/>
    <hyperlink ref="AP3447" r:id="rId19" display="http://cdsbib.u-strasbg.fr/cgi-bin/cdsbib?1990RMxAA..21..381G"/>
    <hyperlink ref="AP344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4"/>
  <sheetViews>
    <sheetView topLeftCell="A68" workbookViewId="0">
      <selection activeCell="A34" sqref="A34:C117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61" t="s">
        <v>100</v>
      </c>
      <c r="I1" s="62" t="s">
        <v>101</v>
      </c>
      <c r="J1" s="63" t="s">
        <v>102</v>
      </c>
    </row>
    <row r="2" spans="1:16" x14ac:dyDescent="0.2">
      <c r="I2" s="64" t="s">
        <v>103</v>
      </c>
      <c r="J2" s="65" t="s">
        <v>86</v>
      </c>
    </row>
    <row r="3" spans="1:16" x14ac:dyDescent="0.2">
      <c r="A3" s="66" t="s">
        <v>104</v>
      </c>
      <c r="I3" s="64" t="s">
        <v>105</v>
      </c>
      <c r="J3" s="65" t="s">
        <v>85</v>
      </c>
    </row>
    <row r="4" spans="1:16" x14ac:dyDescent="0.2">
      <c r="I4" s="64" t="s">
        <v>106</v>
      </c>
      <c r="J4" s="65" t="s">
        <v>85</v>
      </c>
    </row>
    <row r="5" spans="1:16" ht="13.5" thickBot="1" x14ac:dyDescent="0.25">
      <c r="I5" s="67" t="s">
        <v>107</v>
      </c>
      <c r="J5" s="68" t="s">
        <v>108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IBVS 2464 </v>
      </c>
      <c r="B11" s="4" t="str">
        <f t="shared" ref="B11:B42" si="1">IF(H11=INT(H11),"I","II")</f>
        <v>II</v>
      </c>
      <c r="C11" s="9">
        <f t="shared" ref="C11:C42" si="2">1*G11</f>
        <v>44849.248299999999</v>
      </c>
      <c r="D11" s="12" t="str">
        <f t="shared" ref="D11:D42" si="3">VLOOKUP(F11,I$1:J$5,2,FALSE)</f>
        <v>vis</v>
      </c>
      <c r="E11" s="69">
        <f>VLOOKUP(C11,Active!C$21:E$969,3,FALSE)</f>
        <v>80.522346257006006</v>
      </c>
      <c r="F11" s="4" t="s">
        <v>107</v>
      </c>
      <c r="G11" s="12" t="str">
        <f t="shared" ref="G11:G42" si="4">MID(I11,3,LEN(I11)-3)</f>
        <v>44849.2483</v>
      </c>
      <c r="H11" s="9">
        <f t="shared" ref="H11:H42" si="5">1*K11</f>
        <v>80.5</v>
      </c>
      <c r="I11" s="70" t="s">
        <v>216</v>
      </c>
      <c r="J11" s="71" t="s">
        <v>217</v>
      </c>
      <c r="K11" s="70">
        <v>80.5</v>
      </c>
      <c r="L11" s="70" t="s">
        <v>218</v>
      </c>
      <c r="M11" s="71" t="s">
        <v>219</v>
      </c>
      <c r="N11" s="71" t="s">
        <v>220</v>
      </c>
      <c r="O11" s="72" t="s">
        <v>221</v>
      </c>
      <c r="P11" s="73" t="s">
        <v>222</v>
      </c>
    </row>
    <row r="12" spans="1:16" ht="12.75" customHeight="1" thickBot="1" x14ac:dyDescent="0.25">
      <c r="A12" s="9" t="str">
        <f t="shared" si="0"/>
        <v>IBVS 2464 </v>
      </c>
      <c r="B12" s="4" t="str">
        <f t="shared" si="1"/>
        <v>II</v>
      </c>
      <c r="C12" s="9">
        <f t="shared" si="2"/>
        <v>45231.541400000002</v>
      </c>
      <c r="D12" s="12" t="str">
        <f t="shared" si="3"/>
        <v>vis</v>
      </c>
      <c r="E12" s="69">
        <f>VLOOKUP(C12,Active!C$21:E$969,3,FALSE)</f>
        <v>132.52424463940935</v>
      </c>
      <c r="F12" s="4" t="s">
        <v>107</v>
      </c>
      <c r="G12" s="12" t="str">
        <f t="shared" si="4"/>
        <v>45231.5414</v>
      </c>
      <c r="H12" s="9">
        <f t="shared" si="5"/>
        <v>132.5</v>
      </c>
      <c r="I12" s="70" t="s">
        <v>246</v>
      </c>
      <c r="J12" s="71" t="s">
        <v>247</v>
      </c>
      <c r="K12" s="70">
        <v>132.5</v>
      </c>
      <c r="L12" s="70" t="s">
        <v>248</v>
      </c>
      <c r="M12" s="71" t="s">
        <v>219</v>
      </c>
      <c r="N12" s="71" t="s">
        <v>220</v>
      </c>
      <c r="O12" s="72" t="s">
        <v>221</v>
      </c>
      <c r="P12" s="73" t="s">
        <v>222</v>
      </c>
    </row>
    <row r="13" spans="1:16" ht="12.75" customHeight="1" thickBot="1" x14ac:dyDescent="0.25">
      <c r="A13" s="9" t="str">
        <f t="shared" si="0"/>
        <v>IBVS 4194 </v>
      </c>
      <c r="B13" s="4" t="str">
        <f t="shared" si="1"/>
        <v>II</v>
      </c>
      <c r="C13" s="9">
        <f t="shared" si="2"/>
        <v>49223.404199999997</v>
      </c>
      <c r="D13" s="12" t="str">
        <f t="shared" si="3"/>
        <v>vis</v>
      </c>
      <c r="E13" s="69">
        <f>VLOOKUP(C13,Active!C$21:E$969,3,FALSE)</f>
        <v>675.52238842514453</v>
      </c>
      <c r="F13" s="4" t="s">
        <v>107</v>
      </c>
      <c r="G13" s="12" t="str">
        <f t="shared" si="4"/>
        <v>49223.4042</v>
      </c>
      <c r="H13" s="9">
        <f t="shared" si="5"/>
        <v>675.5</v>
      </c>
      <c r="I13" s="70" t="s">
        <v>330</v>
      </c>
      <c r="J13" s="71" t="s">
        <v>331</v>
      </c>
      <c r="K13" s="70">
        <v>675.5</v>
      </c>
      <c r="L13" s="70" t="s">
        <v>332</v>
      </c>
      <c r="M13" s="71" t="s">
        <v>219</v>
      </c>
      <c r="N13" s="71" t="s">
        <v>220</v>
      </c>
      <c r="O13" s="72" t="s">
        <v>333</v>
      </c>
      <c r="P13" s="73" t="s">
        <v>334</v>
      </c>
    </row>
    <row r="14" spans="1:16" ht="12.75" customHeight="1" thickBot="1" x14ac:dyDescent="0.25">
      <c r="A14" s="9" t="str">
        <f t="shared" si="0"/>
        <v>IBVS 4194 </v>
      </c>
      <c r="B14" s="4" t="str">
        <f t="shared" si="1"/>
        <v>I</v>
      </c>
      <c r="C14" s="9">
        <f t="shared" si="2"/>
        <v>49278.419500000004</v>
      </c>
      <c r="D14" s="12" t="str">
        <f t="shared" si="3"/>
        <v>vis</v>
      </c>
      <c r="E14" s="69">
        <f>VLOOKUP(C14,Active!C$21:E$969,3,FALSE)</f>
        <v>683.00591360537339</v>
      </c>
      <c r="F14" s="4" t="s">
        <v>107</v>
      </c>
      <c r="G14" s="12" t="str">
        <f t="shared" si="4"/>
        <v>49278.4195</v>
      </c>
      <c r="H14" s="9">
        <f t="shared" si="5"/>
        <v>683</v>
      </c>
      <c r="I14" s="70" t="s">
        <v>335</v>
      </c>
      <c r="J14" s="71" t="s">
        <v>336</v>
      </c>
      <c r="K14" s="70">
        <v>683</v>
      </c>
      <c r="L14" s="70" t="s">
        <v>337</v>
      </c>
      <c r="M14" s="71" t="s">
        <v>219</v>
      </c>
      <c r="N14" s="71" t="s">
        <v>220</v>
      </c>
      <c r="O14" s="72" t="s">
        <v>333</v>
      </c>
      <c r="P14" s="73" t="s">
        <v>334</v>
      </c>
    </row>
    <row r="15" spans="1:16" ht="12.75" customHeight="1" thickBot="1" x14ac:dyDescent="0.25">
      <c r="A15" s="9" t="str">
        <f t="shared" si="0"/>
        <v>IBVS 4194 </v>
      </c>
      <c r="B15" s="4" t="str">
        <f t="shared" si="1"/>
        <v>I</v>
      </c>
      <c r="C15" s="9">
        <f t="shared" si="2"/>
        <v>49594.5363</v>
      </c>
      <c r="D15" s="12" t="str">
        <f t="shared" si="3"/>
        <v>PE</v>
      </c>
      <c r="E15" s="69">
        <f>VLOOKUP(C15,Active!C$21:E$969,3,FALSE)</f>
        <v>726.00609778492094</v>
      </c>
      <c r="F15" s="4" t="str">
        <f>LEFT(M15,1)</f>
        <v>E</v>
      </c>
      <c r="G15" s="12" t="str">
        <f t="shared" si="4"/>
        <v>49594.5363</v>
      </c>
      <c r="H15" s="9">
        <f t="shared" si="5"/>
        <v>726</v>
      </c>
      <c r="I15" s="70" t="s">
        <v>338</v>
      </c>
      <c r="J15" s="71" t="s">
        <v>339</v>
      </c>
      <c r="K15" s="70">
        <v>726</v>
      </c>
      <c r="L15" s="70" t="s">
        <v>340</v>
      </c>
      <c r="M15" s="71" t="s">
        <v>219</v>
      </c>
      <c r="N15" s="71" t="s">
        <v>220</v>
      </c>
      <c r="O15" s="72" t="s">
        <v>333</v>
      </c>
      <c r="P15" s="73" t="s">
        <v>334</v>
      </c>
    </row>
    <row r="16" spans="1:16" ht="12.75" customHeight="1" thickBot="1" x14ac:dyDescent="0.25">
      <c r="A16" s="9" t="str">
        <f t="shared" si="0"/>
        <v>IBVS 4597 </v>
      </c>
      <c r="B16" s="4" t="str">
        <f t="shared" si="1"/>
        <v>I</v>
      </c>
      <c r="C16" s="9">
        <f t="shared" si="2"/>
        <v>49947.410600000003</v>
      </c>
      <c r="D16" s="12" t="str">
        <f t="shared" si="3"/>
        <v>PE</v>
      </c>
      <c r="E16" s="69">
        <f>VLOOKUP(C16,Active!C$21:E$969,3,FALSE)</f>
        <v>774.00626700158159</v>
      </c>
      <c r="F16" s="4" t="str">
        <f>LEFT(M16,1)</f>
        <v>E</v>
      </c>
      <c r="G16" s="12" t="str">
        <f t="shared" si="4"/>
        <v>49947.4106</v>
      </c>
      <c r="H16" s="9">
        <f t="shared" si="5"/>
        <v>774</v>
      </c>
      <c r="I16" s="70" t="s">
        <v>341</v>
      </c>
      <c r="J16" s="71" t="s">
        <v>342</v>
      </c>
      <c r="K16" s="70">
        <v>774</v>
      </c>
      <c r="L16" s="70" t="s">
        <v>343</v>
      </c>
      <c r="M16" s="71" t="s">
        <v>219</v>
      </c>
      <c r="N16" s="71" t="s">
        <v>220</v>
      </c>
      <c r="O16" s="72" t="s">
        <v>344</v>
      </c>
      <c r="P16" s="73" t="s">
        <v>345</v>
      </c>
    </row>
    <row r="17" spans="1:16" ht="12.75" customHeight="1" thickBot="1" x14ac:dyDescent="0.25">
      <c r="A17" s="9" t="str">
        <f t="shared" si="0"/>
        <v>BAVM 117 </v>
      </c>
      <c r="B17" s="4" t="str">
        <f t="shared" si="1"/>
        <v>II</v>
      </c>
      <c r="C17" s="9">
        <f t="shared" si="2"/>
        <v>49995.308799999999</v>
      </c>
      <c r="D17" s="12" t="str">
        <f t="shared" si="3"/>
        <v>PE</v>
      </c>
      <c r="E17" s="69">
        <f>VLOOKUP(C17,Active!C$21:E$969,3,FALSE)</f>
        <v>780.5216797283606</v>
      </c>
      <c r="F17" s="4" t="str">
        <f>LEFT(M17,1)</f>
        <v>E</v>
      </c>
      <c r="G17" s="12" t="str">
        <f t="shared" si="4"/>
        <v>49995.3088</v>
      </c>
      <c r="H17" s="9">
        <f t="shared" si="5"/>
        <v>780.5</v>
      </c>
      <c r="I17" s="70" t="s">
        <v>346</v>
      </c>
      <c r="J17" s="71" t="s">
        <v>347</v>
      </c>
      <c r="K17" s="70">
        <v>780.5</v>
      </c>
      <c r="L17" s="70" t="s">
        <v>348</v>
      </c>
      <c r="M17" s="71" t="s">
        <v>219</v>
      </c>
      <c r="N17" s="71" t="s">
        <v>302</v>
      </c>
      <c r="O17" s="72" t="s">
        <v>303</v>
      </c>
      <c r="P17" s="73" t="s">
        <v>349</v>
      </c>
    </row>
    <row r="18" spans="1:16" ht="12.75" customHeight="1" thickBot="1" x14ac:dyDescent="0.25">
      <c r="A18" s="9" t="str">
        <f t="shared" si="0"/>
        <v>BAVM 90 </v>
      </c>
      <c r="B18" s="4" t="str">
        <f t="shared" si="1"/>
        <v>I</v>
      </c>
      <c r="C18" s="9">
        <f t="shared" si="2"/>
        <v>50013.578200000004</v>
      </c>
      <c r="D18" s="12" t="str">
        <f t="shared" si="3"/>
        <v>PE</v>
      </c>
      <c r="E18" s="69">
        <f>VLOOKUP(C18,Active!C$21:E$969,3,FALSE)</f>
        <v>783.00679777602534</v>
      </c>
      <c r="F18" s="4" t="str">
        <f>LEFT(M18,1)</f>
        <v>E</v>
      </c>
      <c r="G18" s="12" t="str">
        <f t="shared" si="4"/>
        <v>50013.5782</v>
      </c>
      <c r="H18" s="9">
        <f t="shared" si="5"/>
        <v>783</v>
      </c>
      <c r="I18" s="70" t="s">
        <v>350</v>
      </c>
      <c r="J18" s="71" t="s">
        <v>351</v>
      </c>
      <c r="K18" s="70">
        <v>783</v>
      </c>
      <c r="L18" s="70" t="s">
        <v>352</v>
      </c>
      <c r="M18" s="71" t="s">
        <v>219</v>
      </c>
      <c r="N18" s="71" t="s">
        <v>328</v>
      </c>
      <c r="O18" s="72" t="s">
        <v>202</v>
      </c>
      <c r="P18" s="73" t="s">
        <v>353</v>
      </c>
    </row>
    <row r="19" spans="1:16" ht="12.75" customHeight="1" thickBot="1" x14ac:dyDescent="0.25">
      <c r="A19" s="9" t="str">
        <f t="shared" si="0"/>
        <v>BAVM 133 </v>
      </c>
      <c r="B19" s="4" t="str">
        <f t="shared" si="1"/>
        <v>I</v>
      </c>
      <c r="C19" s="9">
        <f t="shared" si="2"/>
        <v>50660.511599999998</v>
      </c>
      <c r="D19" s="12" t="str">
        <f t="shared" si="3"/>
        <v>vis</v>
      </c>
      <c r="E19" s="69">
        <f>VLOOKUP(C19,Active!C$21:E$969,3,FALSE)</f>
        <v>871.00672486595238</v>
      </c>
      <c r="F19" s="4" t="s">
        <v>107</v>
      </c>
      <c r="G19" s="12" t="str">
        <f t="shared" si="4"/>
        <v>50660.5116</v>
      </c>
      <c r="H19" s="9">
        <f t="shared" si="5"/>
        <v>871</v>
      </c>
      <c r="I19" s="70" t="s">
        <v>362</v>
      </c>
      <c r="J19" s="71" t="s">
        <v>363</v>
      </c>
      <c r="K19" s="70">
        <v>871</v>
      </c>
      <c r="L19" s="70" t="s">
        <v>364</v>
      </c>
      <c r="M19" s="71" t="s">
        <v>219</v>
      </c>
      <c r="N19" s="71" t="s">
        <v>328</v>
      </c>
      <c r="O19" s="72" t="s">
        <v>202</v>
      </c>
      <c r="P19" s="73" t="s">
        <v>365</v>
      </c>
    </row>
    <row r="20" spans="1:16" ht="12.75" customHeight="1" thickBot="1" x14ac:dyDescent="0.25">
      <c r="A20" s="9" t="str">
        <f t="shared" si="0"/>
        <v>IBVS 4597 </v>
      </c>
      <c r="B20" s="4" t="str">
        <f t="shared" si="1"/>
        <v>II</v>
      </c>
      <c r="C20" s="9">
        <f t="shared" si="2"/>
        <v>50686.354500000001</v>
      </c>
      <c r="D20" s="12" t="str">
        <f t="shared" si="3"/>
        <v>vis</v>
      </c>
      <c r="E20" s="69">
        <f>VLOOKUP(C20,Active!C$21:E$969,3,FALSE)</f>
        <v>874.52203774946179</v>
      </c>
      <c r="F20" s="4" t="s">
        <v>107</v>
      </c>
      <c r="G20" s="12" t="str">
        <f t="shared" si="4"/>
        <v>50686.3545</v>
      </c>
      <c r="H20" s="9">
        <f t="shared" si="5"/>
        <v>874.5</v>
      </c>
      <c r="I20" s="70" t="s">
        <v>366</v>
      </c>
      <c r="J20" s="71" t="s">
        <v>367</v>
      </c>
      <c r="K20" s="70">
        <v>874.5</v>
      </c>
      <c r="L20" s="70" t="s">
        <v>368</v>
      </c>
      <c r="M20" s="71" t="s">
        <v>219</v>
      </c>
      <c r="N20" s="71" t="s">
        <v>220</v>
      </c>
      <c r="O20" s="72" t="s">
        <v>344</v>
      </c>
      <c r="P20" s="73" t="s">
        <v>345</v>
      </c>
    </row>
    <row r="21" spans="1:16" ht="12.75" customHeight="1" thickBot="1" x14ac:dyDescent="0.25">
      <c r="A21" s="9" t="str">
        <f t="shared" si="0"/>
        <v>BAVM 152 </v>
      </c>
      <c r="B21" s="4" t="str">
        <f t="shared" si="1"/>
        <v>II</v>
      </c>
      <c r="C21" s="9">
        <f t="shared" si="2"/>
        <v>51796.429400000001</v>
      </c>
      <c r="D21" s="12" t="str">
        <f t="shared" si="3"/>
        <v>vis</v>
      </c>
      <c r="E21" s="69">
        <f>VLOOKUP(C21,Active!C$21:E$969,3,FALSE)</f>
        <v>1025.5213682282388</v>
      </c>
      <c r="F21" s="4" t="s">
        <v>107</v>
      </c>
      <c r="G21" s="12" t="str">
        <f t="shared" si="4"/>
        <v>51796.4294</v>
      </c>
      <c r="H21" s="9">
        <f t="shared" si="5"/>
        <v>1025.5</v>
      </c>
      <c r="I21" s="70" t="s">
        <v>387</v>
      </c>
      <c r="J21" s="71" t="s">
        <v>388</v>
      </c>
      <c r="K21" s="70">
        <v>1025.5</v>
      </c>
      <c r="L21" s="70" t="s">
        <v>389</v>
      </c>
      <c r="M21" s="71" t="s">
        <v>219</v>
      </c>
      <c r="N21" s="71" t="s">
        <v>328</v>
      </c>
      <c r="O21" s="72" t="s">
        <v>202</v>
      </c>
      <c r="P21" s="73" t="s">
        <v>390</v>
      </c>
    </row>
    <row r="22" spans="1:16" ht="12.75" customHeight="1" thickBot="1" x14ac:dyDescent="0.25">
      <c r="A22" s="9" t="str">
        <f t="shared" si="0"/>
        <v>BAVM 152 </v>
      </c>
      <c r="B22" s="4" t="str">
        <f t="shared" si="1"/>
        <v>I</v>
      </c>
      <c r="C22" s="9">
        <f t="shared" si="2"/>
        <v>51807.349399999999</v>
      </c>
      <c r="D22" s="12" t="str">
        <f t="shared" si="3"/>
        <v>vis</v>
      </c>
      <c r="E22" s="69">
        <f>VLOOKUP(C22,Active!C$21:E$969,3,FALSE)</f>
        <v>1027.0067749236141</v>
      </c>
      <c r="F22" s="4" t="s">
        <v>107</v>
      </c>
      <c r="G22" s="12" t="str">
        <f t="shared" si="4"/>
        <v>51807.3494</v>
      </c>
      <c r="H22" s="9">
        <f t="shared" si="5"/>
        <v>1027</v>
      </c>
      <c r="I22" s="70" t="s">
        <v>391</v>
      </c>
      <c r="J22" s="71" t="s">
        <v>392</v>
      </c>
      <c r="K22" s="70">
        <v>1027</v>
      </c>
      <c r="L22" s="70" t="s">
        <v>393</v>
      </c>
      <c r="M22" s="71" t="s">
        <v>219</v>
      </c>
      <c r="N22" s="71" t="s">
        <v>328</v>
      </c>
      <c r="O22" s="72" t="s">
        <v>202</v>
      </c>
      <c r="P22" s="73" t="s">
        <v>390</v>
      </c>
    </row>
    <row r="23" spans="1:16" ht="12.75" customHeight="1" thickBot="1" x14ac:dyDescent="0.25">
      <c r="A23" s="9" t="str">
        <f t="shared" si="0"/>
        <v>BAVM 152 </v>
      </c>
      <c r="B23" s="4" t="str">
        <f t="shared" si="1"/>
        <v>I</v>
      </c>
      <c r="C23" s="9">
        <f t="shared" si="2"/>
        <v>52123.4761</v>
      </c>
      <c r="D23" s="12" t="str">
        <f t="shared" si="3"/>
        <v>vis</v>
      </c>
      <c r="E23" s="69">
        <f>VLOOKUP(C23,Active!C$21:E$969,3,FALSE)</f>
        <v>1070.0083057630784</v>
      </c>
      <c r="F23" s="4" t="s">
        <v>107</v>
      </c>
      <c r="G23" s="12" t="str">
        <f t="shared" si="4"/>
        <v>52123.4761</v>
      </c>
      <c r="H23" s="9">
        <f t="shared" si="5"/>
        <v>1070</v>
      </c>
      <c r="I23" s="70" t="s">
        <v>396</v>
      </c>
      <c r="J23" s="71" t="s">
        <v>397</v>
      </c>
      <c r="K23" s="70">
        <v>1070</v>
      </c>
      <c r="L23" s="70" t="s">
        <v>318</v>
      </c>
      <c r="M23" s="71" t="s">
        <v>219</v>
      </c>
      <c r="N23" s="71" t="s">
        <v>398</v>
      </c>
      <c r="O23" s="72" t="s">
        <v>202</v>
      </c>
      <c r="P23" s="73" t="s">
        <v>390</v>
      </c>
    </row>
    <row r="24" spans="1:16" ht="12.75" customHeight="1" thickBot="1" x14ac:dyDescent="0.25">
      <c r="A24" s="9" t="str">
        <f t="shared" si="0"/>
        <v>BAVM 152 </v>
      </c>
      <c r="B24" s="4" t="str">
        <f t="shared" si="1"/>
        <v>II</v>
      </c>
      <c r="C24" s="9">
        <f t="shared" si="2"/>
        <v>52193.419900000001</v>
      </c>
      <c r="D24" s="12" t="str">
        <f t="shared" si="3"/>
        <v>vis</v>
      </c>
      <c r="E24" s="69">
        <f>VLOOKUP(C24,Active!C$21:E$969,3,FALSE)</f>
        <v>1079.5224988784635</v>
      </c>
      <c r="F24" s="4" t="s">
        <v>107</v>
      </c>
      <c r="G24" s="12" t="str">
        <f t="shared" si="4"/>
        <v>52193.4199</v>
      </c>
      <c r="H24" s="9">
        <f t="shared" si="5"/>
        <v>1079.5</v>
      </c>
      <c r="I24" s="70" t="s">
        <v>399</v>
      </c>
      <c r="J24" s="71" t="s">
        <v>400</v>
      </c>
      <c r="K24" s="70" t="s">
        <v>401</v>
      </c>
      <c r="L24" s="70" t="s">
        <v>402</v>
      </c>
      <c r="M24" s="71" t="s">
        <v>219</v>
      </c>
      <c r="N24" s="71" t="s">
        <v>398</v>
      </c>
      <c r="O24" s="72" t="s">
        <v>202</v>
      </c>
      <c r="P24" s="73" t="s">
        <v>390</v>
      </c>
    </row>
    <row r="25" spans="1:16" ht="12.75" customHeight="1" thickBot="1" x14ac:dyDescent="0.25">
      <c r="A25" s="9" t="str">
        <f t="shared" si="0"/>
        <v>BAVM 172 </v>
      </c>
      <c r="B25" s="4" t="str">
        <f t="shared" si="1"/>
        <v>I</v>
      </c>
      <c r="C25" s="9">
        <f t="shared" si="2"/>
        <v>52939.493199999997</v>
      </c>
      <c r="D25" s="12" t="str">
        <f t="shared" si="3"/>
        <v>vis</v>
      </c>
      <c r="E25" s="69">
        <f>VLOOKUP(C25,Active!C$21:E$969,3,FALSE)</f>
        <v>1181.008055202718</v>
      </c>
      <c r="F25" s="4" t="s">
        <v>107</v>
      </c>
      <c r="G25" s="12" t="str">
        <f t="shared" si="4"/>
        <v>52939.4932</v>
      </c>
      <c r="H25" s="9">
        <f t="shared" si="5"/>
        <v>1181</v>
      </c>
      <c r="I25" s="70" t="s">
        <v>403</v>
      </c>
      <c r="J25" s="71" t="s">
        <v>404</v>
      </c>
      <c r="K25" s="70" t="s">
        <v>405</v>
      </c>
      <c r="L25" s="70" t="s">
        <v>218</v>
      </c>
      <c r="M25" s="71" t="s">
        <v>219</v>
      </c>
      <c r="N25" s="71" t="s">
        <v>328</v>
      </c>
      <c r="O25" s="72" t="s">
        <v>202</v>
      </c>
      <c r="P25" s="73" t="s">
        <v>406</v>
      </c>
    </row>
    <row r="26" spans="1:16" ht="12.75" customHeight="1" thickBot="1" x14ac:dyDescent="0.25">
      <c r="A26" s="9" t="str">
        <f t="shared" si="0"/>
        <v>OEJV 0074 </v>
      </c>
      <c r="B26" s="4" t="str">
        <f t="shared" si="1"/>
        <v>II</v>
      </c>
      <c r="C26" s="9">
        <f t="shared" si="2"/>
        <v>53656.364589999997</v>
      </c>
      <c r="D26" s="12" t="str">
        <f t="shared" si="3"/>
        <v>vis</v>
      </c>
      <c r="E26" s="69">
        <f>VLOOKUP(C26,Active!C$21:E$969,3,FALSE)</f>
        <v>1278.5213850954938</v>
      </c>
      <c r="F26" s="4" t="s">
        <v>107</v>
      </c>
      <c r="G26" s="12" t="str">
        <f t="shared" si="4"/>
        <v>53656.36459</v>
      </c>
      <c r="H26" s="9">
        <f t="shared" si="5"/>
        <v>1278.5</v>
      </c>
      <c r="I26" s="70" t="s">
        <v>407</v>
      </c>
      <c r="J26" s="71" t="s">
        <v>408</v>
      </c>
      <c r="K26" s="70" t="s">
        <v>409</v>
      </c>
      <c r="L26" s="70" t="s">
        <v>410</v>
      </c>
      <c r="M26" s="71" t="s">
        <v>411</v>
      </c>
      <c r="N26" s="71" t="s">
        <v>412</v>
      </c>
      <c r="O26" s="72" t="s">
        <v>413</v>
      </c>
      <c r="P26" s="73" t="s">
        <v>414</v>
      </c>
    </row>
    <row r="27" spans="1:16" ht="12.75" customHeight="1" thickBot="1" x14ac:dyDescent="0.25">
      <c r="A27" s="9" t="str">
        <f t="shared" si="0"/>
        <v>IBVS 5741 </v>
      </c>
      <c r="B27" s="4" t="str">
        <f t="shared" si="1"/>
        <v>II</v>
      </c>
      <c r="C27" s="9">
        <f t="shared" si="2"/>
        <v>53656.364999999998</v>
      </c>
      <c r="D27" s="12" t="str">
        <f t="shared" si="3"/>
        <v>vis</v>
      </c>
      <c r="E27" s="69">
        <f>VLOOKUP(C27,Active!C$21:E$969,3,FALSE)</f>
        <v>1278.5214408662582</v>
      </c>
      <c r="F27" s="4" t="s">
        <v>107</v>
      </c>
      <c r="G27" s="12" t="str">
        <f t="shared" si="4"/>
        <v>53656.3650</v>
      </c>
      <c r="H27" s="9">
        <f t="shared" si="5"/>
        <v>1278.5</v>
      </c>
      <c r="I27" s="70" t="s">
        <v>415</v>
      </c>
      <c r="J27" s="71" t="s">
        <v>408</v>
      </c>
      <c r="K27" s="70" t="s">
        <v>409</v>
      </c>
      <c r="L27" s="70" t="s">
        <v>416</v>
      </c>
      <c r="M27" s="71" t="s">
        <v>219</v>
      </c>
      <c r="N27" s="71" t="s">
        <v>220</v>
      </c>
      <c r="O27" s="72" t="s">
        <v>417</v>
      </c>
      <c r="P27" s="73" t="s">
        <v>418</v>
      </c>
    </row>
    <row r="28" spans="1:16" ht="12.75" customHeight="1" thickBot="1" x14ac:dyDescent="0.25">
      <c r="A28" s="9" t="str">
        <f t="shared" si="0"/>
        <v>BAVM 178 </v>
      </c>
      <c r="B28" s="4" t="str">
        <f t="shared" si="1"/>
        <v>II</v>
      </c>
      <c r="C28" s="9">
        <f t="shared" si="2"/>
        <v>53656.371099999997</v>
      </c>
      <c r="D28" s="12" t="str">
        <f t="shared" si="3"/>
        <v>vis</v>
      </c>
      <c r="E28" s="69">
        <f>VLOOKUP(C28,Active!C$21:E$969,3,FALSE)</f>
        <v>1278.5222706264083</v>
      </c>
      <c r="F28" s="4" t="s">
        <v>107</v>
      </c>
      <c r="G28" s="12" t="str">
        <f t="shared" si="4"/>
        <v>53656.3711</v>
      </c>
      <c r="H28" s="9">
        <f t="shared" si="5"/>
        <v>1278.5</v>
      </c>
      <c r="I28" s="70" t="s">
        <v>419</v>
      </c>
      <c r="J28" s="71" t="s">
        <v>420</v>
      </c>
      <c r="K28" s="70" t="s">
        <v>409</v>
      </c>
      <c r="L28" s="70" t="s">
        <v>421</v>
      </c>
      <c r="M28" s="71" t="s">
        <v>411</v>
      </c>
      <c r="N28" s="71" t="s">
        <v>107</v>
      </c>
      <c r="O28" s="72" t="s">
        <v>303</v>
      </c>
      <c r="P28" s="73" t="s">
        <v>422</v>
      </c>
    </row>
    <row r="29" spans="1:16" ht="12.75" customHeight="1" thickBot="1" x14ac:dyDescent="0.25">
      <c r="A29" s="9" t="str">
        <f t="shared" si="0"/>
        <v>IBVS 5920 </v>
      </c>
      <c r="B29" s="4" t="str">
        <f t="shared" si="1"/>
        <v>I</v>
      </c>
      <c r="C29" s="9">
        <f t="shared" si="2"/>
        <v>55137.5933</v>
      </c>
      <c r="D29" s="12" t="str">
        <f t="shared" si="3"/>
        <v>vis</v>
      </c>
      <c r="E29" s="69">
        <f>VLOOKUP(C29,Active!C$21:E$969,3,FALSE)</f>
        <v>1480.0073780640253</v>
      </c>
      <c r="F29" s="4" t="s">
        <v>107</v>
      </c>
      <c r="G29" s="12" t="str">
        <f t="shared" si="4"/>
        <v>55137.5933</v>
      </c>
      <c r="H29" s="9">
        <f t="shared" si="5"/>
        <v>1480</v>
      </c>
      <c r="I29" s="70" t="s">
        <v>447</v>
      </c>
      <c r="J29" s="71" t="s">
        <v>448</v>
      </c>
      <c r="K29" s="70">
        <v>1480</v>
      </c>
      <c r="L29" s="70" t="s">
        <v>449</v>
      </c>
      <c r="M29" s="71" t="s">
        <v>411</v>
      </c>
      <c r="N29" s="71" t="s">
        <v>107</v>
      </c>
      <c r="O29" s="72" t="s">
        <v>265</v>
      </c>
      <c r="P29" s="73" t="s">
        <v>450</v>
      </c>
    </row>
    <row r="30" spans="1:16" ht="12.75" customHeight="1" thickBot="1" x14ac:dyDescent="0.25">
      <c r="A30" s="9" t="str">
        <f t="shared" si="0"/>
        <v>IBVS 6011 </v>
      </c>
      <c r="B30" s="4" t="str">
        <f t="shared" si="1"/>
        <v>I</v>
      </c>
      <c r="C30" s="9">
        <f t="shared" si="2"/>
        <v>55850.692300000002</v>
      </c>
      <c r="D30" s="12" t="str">
        <f t="shared" si="3"/>
        <v>vis</v>
      </c>
      <c r="E30" s="69">
        <f>VLOOKUP(C30,Active!C$21:E$969,3,FALSE)</f>
        <v>1577.0075638758885</v>
      </c>
      <c r="F30" s="4" t="s">
        <v>107</v>
      </c>
      <c r="G30" s="12" t="str">
        <f t="shared" si="4"/>
        <v>55850.6923</v>
      </c>
      <c r="H30" s="9">
        <f t="shared" si="5"/>
        <v>1577</v>
      </c>
      <c r="I30" s="70" t="s">
        <v>466</v>
      </c>
      <c r="J30" s="71" t="s">
        <v>467</v>
      </c>
      <c r="K30" s="70">
        <v>1577</v>
      </c>
      <c r="L30" s="70" t="s">
        <v>468</v>
      </c>
      <c r="M30" s="71" t="s">
        <v>411</v>
      </c>
      <c r="N30" s="71" t="s">
        <v>107</v>
      </c>
      <c r="O30" s="72" t="s">
        <v>265</v>
      </c>
      <c r="P30" s="73" t="s">
        <v>469</v>
      </c>
    </row>
    <row r="31" spans="1:16" ht="12.75" customHeight="1" thickBot="1" x14ac:dyDescent="0.25">
      <c r="A31" s="9" t="str">
        <f t="shared" si="0"/>
        <v>BAVM 228 </v>
      </c>
      <c r="B31" s="4" t="str">
        <f t="shared" si="1"/>
        <v>I</v>
      </c>
      <c r="C31" s="9">
        <f t="shared" si="2"/>
        <v>56159.474800000004</v>
      </c>
      <c r="D31" s="12" t="str">
        <f t="shared" si="3"/>
        <v>vis</v>
      </c>
      <c r="E31" s="69">
        <f>VLOOKUP(C31,Active!C$21:E$969,3,FALSE)</f>
        <v>1619.010090699586</v>
      </c>
      <c r="F31" s="4" t="s">
        <v>107</v>
      </c>
      <c r="G31" s="12" t="str">
        <f t="shared" si="4"/>
        <v>56159.4748</v>
      </c>
      <c r="H31" s="9">
        <f t="shared" si="5"/>
        <v>1619</v>
      </c>
      <c r="I31" s="70" t="s">
        <v>470</v>
      </c>
      <c r="J31" s="71" t="s">
        <v>471</v>
      </c>
      <c r="K31" s="70">
        <v>1619</v>
      </c>
      <c r="L31" s="70" t="s">
        <v>472</v>
      </c>
      <c r="M31" s="71" t="s">
        <v>411</v>
      </c>
      <c r="N31" s="71" t="s">
        <v>328</v>
      </c>
      <c r="O31" s="72" t="s">
        <v>202</v>
      </c>
      <c r="P31" s="73" t="s">
        <v>473</v>
      </c>
    </row>
    <row r="32" spans="1:16" ht="12.75" customHeight="1" thickBot="1" x14ac:dyDescent="0.25">
      <c r="A32" s="9" t="str">
        <f t="shared" si="0"/>
        <v>IBVS 6042 </v>
      </c>
      <c r="B32" s="4" t="str">
        <f t="shared" si="1"/>
        <v>II</v>
      </c>
      <c r="C32" s="9">
        <f t="shared" si="2"/>
        <v>56214.690199999997</v>
      </c>
      <c r="D32" s="12" t="str">
        <f t="shared" si="3"/>
        <v>vis</v>
      </c>
      <c r="E32" s="69">
        <f>VLOOKUP(C32,Active!C$21:E$969,3,FALSE)</f>
        <v>1626.5208347332696</v>
      </c>
      <c r="F32" s="4" t="s">
        <v>107</v>
      </c>
      <c r="G32" s="12" t="str">
        <f t="shared" si="4"/>
        <v>56214.6902</v>
      </c>
      <c r="H32" s="9">
        <f t="shared" si="5"/>
        <v>1626.5</v>
      </c>
      <c r="I32" s="70" t="s">
        <v>474</v>
      </c>
      <c r="J32" s="71" t="s">
        <v>475</v>
      </c>
      <c r="K32" s="70">
        <v>1626.5</v>
      </c>
      <c r="L32" s="70" t="s">
        <v>476</v>
      </c>
      <c r="M32" s="71" t="s">
        <v>411</v>
      </c>
      <c r="N32" s="71" t="s">
        <v>107</v>
      </c>
      <c r="O32" s="72" t="s">
        <v>265</v>
      </c>
      <c r="P32" s="73" t="s">
        <v>477</v>
      </c>
    </row>
    <row r="33" spans="1:16" ht="12.75" customHeight="1" thickBot="1" x14ac:dyDescent="0.25">
      <c r="A33" s="9" t="str">
        <f t="shared" si="0"/>
        <v>IBVS 6093 </v>
      </c>
      <c r="B33" s="4" t="str">
        <f t="shared" si="1"/>
        <v>II</v>
      </c>
      <c r="C33" s="9">
        <f t="shared" si="2"/>
        <v>56545.505100000002</v>
      </c>
      <c r="D33" s="12" t="str">
        <f t="shared" si="3"/>
        <v>vis</v>
      </c>
      <c r="E33" s="69">
        <f>VLOOKUP(C33,Active!C$21:E$969,3,FALSE)</f>
        <v>1671.5203463990179</v>
      </c>
      <c r="F33" s="4" t="s">
        <v>107</v>
      </c>
      <c r="G33" s="12" t="str">
        <f t="shared" si="4"/>
        <v>56545.5051</v>
      </c>
      <c r="H33" s="9">
        <f t="shared" si="5"/>
        <v>1671.5</v>
      </c>
      <c r="I33" s="70" t="s">
        <v>478</v>
      </c>
      <c r="J33" s="71" t="s">
        <v>479</v>
      </c>
      <c r="K33" s="70">
        <v>1671.5</v>
      </c>
      <c r="L33" s="70" t="s">
        <v>480</v>
      </c>
      <c r="M33" s="71" t="s">
        <v>411</v>
      </c>
      <c r="N33" s="71" t="s">
        <v>107</v>
      </c>
      <c r="O33" s="72" t="s">
        <v>265</v>
      </c>
      <c r="P33" s="73" t="s">
        <v>481</v>
      </c>
    </row>
    <row r="34" spans="1:16" ht="12.75" customHeight="1" thickBot="1" x14ac:dyDescent="0.25">
      <c r="A34" s="9" t="str">
        <f t="shared" si="0"/>
        <v> MVS 9.188 </v>
      </c>
      <c r="B34" s="4" t="str">
        <f t="shared" si="1"/>
        <v>II</v>
      </c>
      <c r="C34" s="9">
        <f t="shared" si="2"/>
        <v>27639.526000000002</v>
      </c>
      <c r="D34" s="12" t="str">
        <f t="shared" si="3"/>
        <v>vis</v>
      </c>
      <c r="E34" s="69">
        <f>VLOOKUP(C34,Active!C$21:E$969,3,FALSE)</f>
        <v>-2260.4517132642736</v>
      </c>
      <c r="F34" s="4" t="s">
        <v>107</v>
      </c>
      <c r="G34" s="12" t="str">
        <f t="shared" si="4"/>
        <v>27639.526</v>
      </c>
      <c r="H34" s="9">
        <f t="shared" si="5"/>
        <v>-2260.5</v>
      </c>
      <c r="I34" s="70" t="s">
        <v>110</v>
      </c>
      <c r="J34" s="71" t="s">
        <v>111</v>
      </c>
      <c r="K34" s="70">
        <v>-2260.5</v>
      </c>
      <c r="L34" s="70" t="s">
        <v>112</v>
      </c>
      <c r="M34" s="71" t="s">
        <v>113</v>
      </c>
      <c r="N34" s="71"/>
      <c r="O34" s="72" t="s">
        <v>114</v>
      </c>
      <c r="P34" s="72" t="s">
        <v>115</v>
      </c>
    </row>
    <row r="35" spans="1:16" ht="12.75" customHeight="1" thickBot="1" x14ac:dyDescent="0.25">
      <c r="A35" s="9" t="str">
        <f t="shared" si="0"/>
        <v> MVS 9.188 </v>
      </c>
      <c r="B35" s="4" t="str">
        <f t="shared" si="1"/>
        <v>II</v>
      </c>
      <c r="C35" s="9">
        <f t="shared" si="2"/>
        <v>27683.469000000001</v>
      </c>
      <c r="D35" s="12" t="str">
        <f t="shared" si="3"/>
        <v>vis</v>
      </c>
      <c r="E35" s="69">
        <f>VLOOKUP(C35,Active!C$21:E$969,3,FALSE)</f>
        <v>-2254.4743115779293</v>
      </c>
      <c r="F35" s="4" t="s">
        <v>107</v>
      </c>
      <c r="G35" s="12" t="str">
        <f t="shared" si="4"/>
        <v>27683.469</v>
      </c>
      <c r="H35" s="9">
        <f t="shared" si="5"/>
        <v>-2254.5</v>
      </c>
      <c r="I35" s="70" t="s">
        <v>116</v>
      </c>
      <c r="J35" s="71" t="s">
        <v>117</v>
      </c>
      <c r="K35" s="70">
        <v>-2254.5</v>
      </c>
      <c r="L35" s="70" t="s">
        <v>118</v>
      </c>
      <c r="M35" s="71" t="s">
        <v>113</v>
      </c>
      <c r="N35" s="71"/>
      <c r="O35" s="72" t="s">
        <v>114</v>
      </c>
      <c r="P35" s="72" t="s">
        <v>115</v>
      </c>
    </row>
    <row r="36" spans="1:16" ht="12.75" customHeight="1" thickBot="1" x14ac:dyDescent="0.25">
      <c r="A36" s="9" t="str">
        <f t="shared" si="0"/>
        <v> MVS 9.188 </v>
      </c>
      <c r="B36" s="4" t="str">
        <f t="shared" si="1"/>
        <v>II</v>
      </c>
      <c r="C36" s="9">
        <f t="shared" si="2"/>
        <v>28021.558000000001</v>
      </c>
      <c r="D36" s="12" t="str">
        <f t="shared" si="3"/>
        <v>vis</v>
      </c>
      <c r="E36" s="69">
        <f>VLOOKUP(C36,Active!C$21:E$969,3,FALSE)</f>
        <v>-2208.4853313368308</v>
      </c>
      <c r="F36" s="4" t="s">
        <v>107</v>
      </c>
      <c r="G36" s="12" t="str">
        <f t="shared" si="4"/>
        <v>28021.558</v>
      </c>
      <c r="H36" s="9">
        <f t="shared" si="5"/>
        <v>-2208.5</v>
      </c>
      <c r="I36" s="70" t="s">
        <v>119</v>
      </c>
      <c r="J36" s="71" t="s">
        <v>120</v>
      </c>
      <c r="K36" s="70">
        <v>-2208.5</v>
      </c>
      <c r="L36" s="70" t="s">
        <v>121</v>
      </c>
      <c r="M36" s="71" t="s">
        <v>113</v>
      </c>
      <c r="N36" s="71"/>
      <c r="O36" s="72" t="s">
        <v>114</v>
      </c>
      <c r="P36" s="72" t="s">
        <v>115</v>
      </c>
    </row>
    <row r="37" spans="1:16" ht="12.75" customHeight="1" thickBot="1" x14ac:dyDescent="0.25">
      <c r="A37" s="9" t="str">
        <f t="shared" si="0"/>
        <v> MVS 9.187 </v>
      </c>
      <c r="B37" s="4" t="str">
        <f t="shared" si="1"/>
        <v>I</v>
      </c>
      <c r="C37" s="9">
        <f t="shared" si="2"/>
        <v>28054.562999999998</v>
      </c>
      <c r="D37" s="12" t="str">
        <f t="shared" si="3"/>
        <v>vis</v>
      </c>
      <c r="E37" s="69">
        <f>VLOOKUP(C37,Active!C$21:E$969,3,FALSE)</f>
        <v>-2203.9957848184367</v>
      </c>
      <c r="F37" s="4" t="s">
        <v>107</v>
      </c>
      <c r="G37" s="12" t="str">
        <f t="shared" si="4"/>
        <v>28054.563</v>
      </c>
      <c r="H37" s="9">
        <f t="shared" si="5"/>
        <v>-2204</v>
      </c>
      <c r="I37" s="70" t="s">
        <v>122</v>
      </c>
      <c r="J37" s="71" t="s">
        <v>123</v>
      </c>
      <c r="K37" s="70">
        <v>-2204</v>
      </c>
      <c r="L37" s="70" t="s">
        <v>124</v>
      </c>
      <c r="M37" s="71" t="s">
        <v>113</v>
      </c>
      <c r="N37" s="71"/>
      <c r="O37" s="72" t="s">
        <v>114</v>
      </c>
      <c r="P37" s="72" t="s">
        <v>125</v>
      </c>
    </row>
    <row r="38" spans="1:16" ht="12.75" customHeight="1" thickBot="1" x14ac:dyDescent="0.25">
      <c r="A38" s="9" t="str">
        <f t="shared" si="0"/>
        <v> MVS 9.188 </v>
      </c>
      <c r="B38" s="4" t="str">
        <f t="shared" si="1"/>
        <v>II</v>
      </c>
      <c r="C38" s="9">
        <f t="shared" si="2"/>
        <v>28396.473999999998</v>
      </c>
      <c r="D38" s="12" t="str">
        <f t="shared" si="3"/>
        <v>vis</v>
      </c>
      <c r="E38" s="69">
        <f>VLOOKUP(C38,Active!C$21:E$969,3,FALSE)</f>
        <v>-2157.4869122339569</v>
      </c>
      <c r="F38" s="4" t="s">
        <v>107</v>
      </c>
      <c r="G38" s="12" t="str">
        <f t="shared" si="4"/>
        <v>28396.474</v>
      </c>
      <c r="H38" s="9">
        <f t="shared" si="5"/>
        <v>-2157.5</v>
      </c>
      <c r="I38" s="70" t="s">
        <v>126</v>
      </c>
      <c r="J38" s="71" t="s">
        <v>127</v>
      </c>
      <c r="K38" s="70">
        <v>-2157.5</v>
      </c>
      <c r="L38" s="70" t="s">
        <v>128</v>
      </c>
      <c r="M38" s="71" t="s">
        <v>113</v>
      </c>
      <c r="N38" s="71"/>
      <c r="O38" s="72" t="s">
        <v>114</v>
      </c>
      <c r="P38" s="72" t="s">
        <v>115</v>
      </c>
    </row>
    <row r="39" spans="1:16" ht="12.75" customHeight="1" thickBot="1" x14ac:dyDescent="0.25">
      <c r="A39" s="9" t="str">
        <f t="shared" si="0"/>
        <v> MVS 9.187 </v>
      </c>
      <c r="B39" s="4" t="str">
        <f t="shared" si="1"/>
        <v>I</v>
      </c>
      <c r="C39" s="9">
        <f t="shared" si="2"/>
        <v>28429.404999999999</v>
      </c>
      <c r="D39" s="12" t="str">
        <f t="shared" si="3"/>
        <v>vis</v>
      </c>
      <c r="E39" s="69">
        <f>VLOOKUP(C39,Active!C$21:E$969,3,FALSE)</f>
        <v>-2153.00743165837</v>
      </c>
      <c r="F39" s="4" t="s">
        <v>107</v>
      </c>
      <c r="G39" s="12" t="str">
        <f t="shared" si="4"/>
        <v>28429.405</v>
      </c>
      <c r="H39" s="9">
        <f t="shared" si="5"/>
        <v>-2153</v>
      </c>
      <c r="I39" s="70" t="s">
        <v>129</v>
      </c>
      <c r="J39" s="71" t="s">
        <v>130</v>
      </c>
      <c r="K39" s="70">
        <v>-2153</v>
      </c>
      <c r="L39" s="70" t="s">
        <v>131</v>
      </c>
      <c r="M39" s="71" t="s">
        <v>113</v>
      </c>
      <c r="N39" s="71"/>
      <c r="O39" s="72" t="s">
        <v>114</v>
      </c>
      <c r="P39" s="72" t="s">
        <v>125</v>
      </c>
    </row>
    <row r="40" spans="1:16" ht="12.75" customHeight="1" thickBot="1" x14ac:dyDescent="0.25">
      <c r="A40" s="9" t="str">
        <f t="shared" si="0"/>
        <v> MVS 9.187 </v>
      </c>
      <c r="B40" s="4" t="str">
        <f t="shared" si="1"/>
        <v>I</v>
      </c>
      <c r="C40" s="9">
        <f t="shared" si="2"/>
        <v>28804.422999999999</v>
      </c>
      <c r="D40" s="12" t="str">
        <f t="shared" si="3"/>
        <v>vis</v>
      </c>
      <c r="E40" s="69">
        <f>VLOOKUP(C40,Active!C$21:E$969,3,FALSE)</f>
        <v>-2101.9951378775718</v>
      </c>
      <c r="F40" s="4" t="s">
        <v>107</v>
      </c>
      <c r="G40" s="12" t="str">
        <f t="shared" si="4"/>
        <v>28804.423</v>
      </c>
      <c r="H40" s="9">
        <f t="shared" si="5"/>
        <v>-2102</v>
      </c>
      <c r="I40" s="70" t="s">
        <v>132</v>
      </c>
      <c r="J40" s="71" t="s">
        <v>133</v>
      </c>
      <c r="K40" s="70">
        <v>-2102</v>
      </c>
      <c r="L40" s="70" t="s">
        <v>134</v>
      </c>
      <c r="M40" s="71" t="s">
        <v>113</v>
      </c>
      <c r="N40" s="71"/>
      <c r="O40" s="72" t="s">
        <v>114</v>
      </c>
      <c r="P40" s="72" t="s">
        <v>125</v>
      </c>
    </row>
    <row r="41" spans="1:16" ht="12.75" customHeight="1" thickBot="1" x14ac:dyDescent="0.25">
      <c r="A41" s="9" t="str">
        <f t="shared" si="0"/>
        <v> MVS 9.188 </v>
      </c>
      <c r="B41" s="4" t="str">
        <f t="shared" si="1"/>
        <v>II</v>
      </c>
      <c r="C41" s="9">
        <f t="shared" si="2"/>
        <v>29168.455000000002</v>
      </c>
      <c r="D41" s="12" t="str">
        <f t="shared" si="3"/>
        <v>vis</v>
      </c>
      <c r="E41" s="69">
        <f>VLOOKUP(C41,Active!C$21:E$969,3,FALSE)</f>
        <v>-2052.4772285249232</v>
      </c>
      <c r="F41" s="4" t="s">
        <v>107</v>
      </c>
      <c r="G41" s="12" t="str">
        <f t="shared" si="4"/>
        <v>29168.455</v>
      </c>
      <c r="H41" s="9">
        <f t="shared" si="5"/>
        <v>-2052.5</v>
      </c>
      <c r="I41" s="70" t="s">
        <v>135</v>
      </c>
      <c r="J41" s="71" t="s">
        <v>136</v>
      </c>
      <c r="K41" s="70">
        <v>-2052.5</v>
      </c>
      <c r="L41" s="70" t="s">
        <v>137</v>
      </c>
      <c r="M41" s="71" t="s">
        <v>113</v>
      </c>
      <c r="N41" s="71"/>
      <c r="O41" s="72" t="s">
        <v>114</v>
      </c>
      <c r="P41" s="72" t="s">
        <v>115</v>
      </c>
    </row>
    <row r="42" spans="1:16" ht="12.75" customHeight="1" thickBot="1" x14ac:dyDescent="0.25">
      <c r="A42" s="9" t="str">
        <f t="shared" si="0"/>
        <v> MVS 9.187 </v>
      </c>
      <c r="B42" s="4" t="str">
        <f t="shared" si="1"/>
        <v>I</v>
      </c>
      <c r="C42" s="9">
        <f t="shared" si="2"/>
        <v>29576.3</v>
      </c>
      <c r="D42" s="12" t="str">
        <f t="shared" si="3"/>
        <v>vis</v>
      </c>
      <c r="E42" s="69">
        <f>VLOOKUP(C42,Active!C$21:E$969,3,FALSE)</f>
        <v>-1996.9996008989706</v>
      </c>
      <c r="F42" s="4" t="s">
        <v>107</v>
      </c>
      <c r="G42" s="12" t="str">
        <f t="shared" si="4"/>
        <v>29576.300</v>
      </c>
      <c r="H42" s="9">
        <f t="shared" si="5"/>
        <v>-1997</v>
      </c>
      <c r="I42" s="70" t="s">
        <v>138</v>
      </c>
      <c r="J42" s="71" t="s">
        <v>139</v>
      </c>
      <c r="K42" s="70">
        <v>-1997</v>
      </c>
      <c r="L42" s="70" t="s">
        <v>121</v>
      </c>
      <c r="M42" s="71" t="s">
        <v>113</v>
      </c>
      <c r="N42" s="71"/>
      <c r="O42" s="72" t="s">
        <v>114</v>
      </c>
      <c r="P42" s="72" t="s">
        <v>125</v>
      </c>
    </row>
    <row r="43" spans="1:16" ht="12.75" customHeight="1" thickBot="1" x14ac:dyDescent="0.25">
      <c r="A43" s="9" t="str">
        <f t="shared" ref="A43:A74" si="6">P43</f>
        <v> MVS 9.188 </v>
      </c>
      <c r="B43" s="4" t="str">
        <f t="shared" ref="B43:B74" si="7">IF(H43=INT(H43),"I","II")</f>
        <v>II</v>
      </c>
      <c r="C43" s="9">
        <f t="shared" ref="C43:C74" si="8">1*G43</f>
        <v>30315.3</v>
      </c>
      <c r="D43" s="12" t="str">
        <f t="shared" ref="D43:D74" si="9">VLOOKUP(F43,I$1:J$5,2,FALSE)</f>
        <v>vis</v>
      </c>
      <c r="E43" s="69">
        <f>VLOOKUP(C43,Active!C$21:E$969,3,FALSE)</f>
        <v>-1896.476199078232</v>
      </c>
      <c r="F43" s="4" t="s">
        <v>107</v>
      </c>
      <c r="G43" s="12" t="str">
        <f t="shared" ref="G43:G74" si="10">MID(I43,3,LEN(I43)-3)</f>
        <v>30315.300</v>
      </c>
      <c r="H43" s="9">
        <f t="shared" ref="H43:H74" si="11">1*K43</f>
        <v>-1896.5</v>
      </c>
      <c r="I43" s="70" t="s">
        <v>140</v>
      </c>
      <c r="J43" s="71" t="s">
        <v>141</v>
      </c>
      <c r="K43" s="70">
        <v>-1896.5</v>
      </c>
      <c r="L43" s="70" t="s">
        <v>142</v>
      </c>
      <c r="M43" s="71" t="s">
        <v>113</v>
      </c>
      <c r="N43" s="71"/>
      <c r="O43" s="72" t="s">
        <v>114</v>
      </c>
      <c r="P43" s="72" t="s">
        <v>115</v>
      </c>
    </row>
    <row r="44" spans="1:16" ht="12.75" customHeight="1" thickBot="1" x14ac:dyDescent="0.25">
      <c r="A44" s="9" t="str">
        <f t="shared" si="6"/>
        <v> MVS 9.187 </v>
      </c>
      <c r="B44" s="4" t="str">
        <f t="shared" si="7"/>
        <v>I</v>
      </c>
      <c r="C44" s="9">
        <f t="shared" si="8"/>
        <v>31002.432000000001</v>
      </c>
      <c r="D44" s="12" t="str">
        <f t="shared" si="9"/>
        <v>vis</v>
      </c>
      <c r="E44" s="69">
        <f>VLOOKUP(C44,Active!C$21:E$969,3,FALSE)</f>
        <v>-1803.0082070080184</v>
      </c>
      <c r="F44" s="4" t="s">
        <v>107</v>
      </c>
      <c r="G44" s="12" t="str">
        <f t="shared" si="10"/>
        <v>31002.432</v>
      </c>
      <c r="H44" s="9">
        <f t="shared" si="11"/>
        <v>-1803</v>
      </c>
      <c r="I44" s="70" t="s">
        <v>143</v>
      </c>
      <c r="J44" s="71" t="s">
        <v>144</v>
      </c>
      <c r="K44" s="70">
        <v>-1803</v>
      </c>
      <c r="L44" s="70" t="s">
        <v>145</v>
      </c>
      <c r="M44" s="71" t="s">
        <v>113</v>
      </c>
      <c r="N44" s="71"/>
      <c r="O44" s="72" t="s">
        <v>114</v>
      </c>
      <c r="P44" s="72" t="s">
        <v>125</v>
      </c>
    </row>
    <row r="45" spans="1:16" ht="12.75" customHeight="1" thickBot="1" x14ac:dyDescent="0.25">
      <c r="A45" s="9" t="str">
        <f t="shared" si="6"/>
        <v> MVS 9.187 </v>
      </c>
      <c r="B45" s="4" t="str">
        <f t="shared" si="7"/>
        <v>I</v>
      </c>
      <c r="C45" s="9">
        <f t="shared" si="8"/>
        <v>31671.502</v>
      </c>
      <c r="D45" s="12" t="str">
        <f t="shared" si="9"/>
        <v>vis</v>
      </c>
      <c r="E45" s="69">
        <f>VLOOKUP(C45,Active!C$21:E$969,3,FALSE)</f>
        <v>-1711.9971211403572</v>
      </c>
      <c r="F45" s="4" t="s">
        <v>107</v>
      </c>
      <c r="G45" s="12" t="str">
        <f t="shared" si="10"/>
        <v>31671.502</v>
      </c>
      <c r="H45" s="9">
        <f t="shared" si="11"/>
        <v>-1712</v>
      </c>
      <c r="I45" s="70" t="s">
        <v>146</v>
      </c>
      <c r="J45" s="71" t="s">
        <v>147</v>
      </c>
      <c r="K45" s="70">
        <v>-1712</v>
      </c>
      <c r="L45" s="70" t="s">
        <v>148</v>
      </c>
      <c r="M45" s="71" t="s">
        <v>113</v>
      </c>
      <c r="N45" s="71"/>
      <c r="O45" s="72" t="s">
        <v>114</v>
      </c>
      <c r="P45" s="72" t="s">
        <v>125</v>
      </c>
    </row>
    <row r="46" spans="1:16" ht="12.75" customHeight="1" thickBot="1" x14ac:dyDescent="0.25">
      <c r="A46" s="9" t="str">
        <f t="shared" si="6"/>
        <v> MVS 9.188 </v>
      </c>
      <c r="B46" s="4" t="str">
        <f t="shared" si="7"/>
        <v>II</v>
      </c>
      <c r="C46" s="9">
        <f t="shared" si="8"/>
        <v>32469.462</v>
      </c>
      <c r="D46" s="12" t="str">
        <f t="shared" si="9"/>
        <v>vis</v>
      </c>
      <c r="E46" s="69">
        <f>VLOOKUP(C46,Active!C$21:E$969,3,FALSE)</f>
        <v>-1603.4536113746244</v>
      </c>
      <c r="F46" s="4" t="s">
        <v>107</v>
      </c>
      <c r="G46" s="12" t="str">
        <f t="shared" si="10"/>
        <v>32469.462</v>
      </c>
      <c r="H46" s="9">
        <f t="shared" si="11"/>
        <v>-1603.5</v>
      </c>
      <c r="I46" s="70" t="s">
        <v>149</v>
      </c>
      <c r="J46" s="71" t="s">
        <v>150</v>
      </c>
      <c r="K46" s="70">
        <v>-1603.5</v>
      </c>
      <c r="L46" s="70" t="s">
        <v>151</v>
      </c>
      <c r="M46" s="71" t="s">
        <v>113</v>
      </c>
      <c r="N46" s="71"/>
      <c r="O46" s="72" t="s">
        <v>114</v>
      </c>
      <c r="P46" s="72" t="s">
        <v>115</v>
      </c>
    </row>
    <row r="47" spans="1:16" ht="12.75" customHeight="1" thickBot="1" x14ac:dyDescent="0.25">
      <c r="A47" s="9" t="str">
        <f t="shared" si="6"/>
        <v> MVS 9.188 </v>
      </c>
      <c r="B47" s="4" t="str">
        <f t="shared" si="7"/>
        <v>II</v>
      </c>
      <c r="C47" s="9">
        <f t="shared" si="8"/>
        <v>35814.322</v>
      </c>
      <c r="D47" s="12" t="str">
        <f t="shared" si="9"/>
        <v>vis</v>
      </c>
      <c r="E47" s="69">
        <f>VLOOKUP(C47,Active!C$21:E$969,3,FALSE)</f>
        <v>-1148.4648349008548</v>
      </c>
      <c r="F47" s="4" t="s">
        <v>107</v>
      </c>
      <c r="G47" s="12" t="str">
        <f t="shared" si="10"/>
        <v>35814.322</v>
      </c>
      <c r="H47" s="9">
        <f t="shared" si="11"/>
        <v>-1148.5</v>
      </c>
      <c r="I47" s="70" t="s">
        <v>152</v>
      </c>
      <c r="J47" s="71" t="s">
        <v>153</v>
      </c>
      <c r="K47" s="70">
        <v>-1148.5</v>
      </c>
      <c r="L47" s="70" t="s">
        <v>154</v>
      </c>
      <c r="M47" s="71" t="s">
        <v>113</v>
      </c>
      <c r="N47" s="71"/>
      <c r="O47" s="72" t="s">
        <v>114</v>
      </c>
      <c r="P47" s="72" t="s">
        <v>115</v>
      </c>
    </row>
    <row r="48" spans="1:16" ht="12.75" customHeight="1" thickBot="1" x14ac:dyDescent="0.25">
      <c r="A48" s="9" t="str">
        <f t="shared" si="6"/>
        <v> MVS 9.188 </v>
      </c>
      <c r="B48" s="4" t="str">
        <f t="shared" si="7"/>
        <v>II</v>
      </c>
      <c r="C48" s="9">
        <f t="shared" si="8"/>
        <v>36130.341999999997</v>
      </c>
      <c r="D48" s="12" t="str">
        <f t="shared" si="9"/>
        <v>vis</v>
      </c>
      <c r="E48" s="69">
        <f>VLOOKUP(C48,Active!C$21:E$969,3,FALSE)</f>
        <v>-1105.4778180627093</v>
      </c>
      <c r="F48" s="4" t="s">
        <v>107</v>
      </c>
      <c r="G48" s="12" t="str">
        <f t="shared" si="10"/>
        <v>36130.342</v>
      </c>
      <c r="H48" s="9">
        <f t="shared" si="11"/>
        <v>-1105.5</v>
      </c>
      <c r="I48" s="70" t="s">
        <v>155</v>
      </c>
      <c r="J48" s="71" t="s">
        <v>156</v>
      </c>
      <c r="K48" s="70">
        <v>-1105.5</v>
      </c>
      <c r="L48" s="70" t="s">
        <v>157</v>
      </c>
      <c r="M48" s="71" t="s">
        <v>113</v>
      </c>
      <c r="N48" s="71"/>
      <c r="O48" s="72" t="s">
        <v>114</v>
      </c>
      <c r="P48" s="72" t="s">
        <v>115</v>
      </c>
    </row>
    <row r="49" spans="1:16" ht="12.75" customHeight="1" thickBot="1" x14ac:dyDescent="0.25">
      <c r="A49" s="9" t="str">
        <f t="shared" si="6"/>
        <v> MVS 9.188 </v>
      </c>
      <c r="B49" s="4" t="str">
        <f t="shared" si="7"/>
        <v>II</v>
      </c>
      <c r="C49" s="9">
        <f t="shared" si="8"/>
        <v>37468.504000000001</v>
      </c>
      <c r="D49" s="12" t="str">
        <f t="shared" si="9"/>
        <v>vis</v>
      </c>
      <c r="E49" s="69">
        <f>VLOOKUP(C49,Active!C$21:E$969,3,FALSE)</f>
        <v>-923.4526537497951</v>
      </c>
      <c r="F49" s="4" t="s">
        <v>107</v>
      </c>
      <c r="G49" s="12" t="str">
        <f t="shared" si="10"/>
        <v>37468.504</v>
      </c>
      <c r="H49" s="9">
        <f t="shared" si="11"/>
        <v>-923.5</v>
      </c>
      <c r="I49" s="70" t="s">
        <v>158</v>
      </c>
      <c r="J49" s="71" t="s">
        <v>159</v>
      </c>
      <c r="K49" s="70">
        <v>-923.5</v>
      </c>
      <c r="L49" s="70" t="s">
        <v>160</v>
      </c>
      <c r="M49" s="71" t="s">
        <v>113</v>
      </c>
      <c r="N49" s="71"/>
      <c r="O49" s="72" t="s">
        <v>114</v>
      </c>
      <c r="P49" s="72" t="s">
        <v>115</v>
      </c>
    </row>
    <row r="50" spans="1:16" ht="12.75" customHeight="1" thickBot="1" x14ac:dyDescent="0.25">
      <c r="A50" s="9" t="str">
        <f t="shared" si="6"/>
        <v> MVS 9.188 </v>
      </c>
      <c r="B50" s="4" t="str">
        <f t="shared" si="7"/>
        <v>II</v>
      </c>
      <c r="C50" s="9">
        <f t="shared" si="8"/>
        <v>37615.381999999998</v>
      </c>
      <c r="D50" s="12" t="str">
        <f t="shared" si="9"/>
        <v>vis</v>
      </c>
      <c r="E50" s="69">
        <f>VLOOKUP(C50,Active!C$21:E$969,3,FALSE)</f>
        <v>-903.47338959197896</v>
      </c>
      <c r="F50" s="4" t="s">
        <v>107</v>
      </c>
      <c r="G50" s="12" t="str">
        <f t="shared" si="10"/>
        <v>37615.382</v>
      </c>
      <c r="H50" s="9">
        <f t="shared" si="11"/>
        <v>-903.5</v>
      </c>
      <c r="I50" s="70" t="s">
        <v>161</v>
      </c>
      <c r="J50" s="71" t="s">
        <v>162</v>
      </c>
      <c r="K50" s="70">
        <v>-903.5</v>
      </c>
      <c r="L50" s="70" t="s">
        <v>163</v>
      </c>
      <c r="M50" s="71" t="s">
        <v>113</v>
      </c>
      <c r="N50" s="71"/>
      <c r="O50" s="72" t="s">
        <v>114</v>
      </c>
      <c r="P50" s="72" t="s">
        <v>115</v>
      </c>
    </row>
    <row r="51" spans="1:16" ht="12.75" customHeight="1" thickBot="1" x14ac:dyDescent="0.25">
      <c r="A51" s="9" t="str">
        <f t="shared" si="6"/>
        <v> MVS 9.187 </v>
      </c>
      <c r="B51" s="4" t="str">
        <f t="shared" si="7"/>
        <v>I</v>
      </c>
      <c r="C51" s="9">
        <f t="shared" si="8"/>
        <v>37883.500999999997</v>
      </c>
      <c r="D51" s="12" t="str">
        <f t="shared" si="9"/>
        <v>vis</v>
      </c>
      <c r="E51" s="69">
        <f>VLOOKUP(C51,Active!C$21:E$969,3,FALSE)</f>
        <v>-867.00216635412437</v>
      </c>
      <c r="F51" s="4" t="s">
        <v>107</v>
      </c>
      <c r="G51" s="12" t="str">
        <f t="shared" si="10"/>
        <v>37883.501</v>
      </c>
      <c r="H51" s="9">
        <f t="shared" si="11"/>
        <v>-867</v>
      </c>
      <c r="I51" s="70" t="s">
        <v>164</v>
      </c>
      <c r="J51" s="71" t="s">
        <v>165</v>
      </c>
      <c r="K51" s="70">
        <v>-867</v>
      </c>
      <c r="L51" s="70" t="s">
        <v>166</v>
      </c>
      <c r="M51" s="71" t="s">
        <v>113</v>
      </c>
      <c r="N51" s="71"/>
      <c r="O51" s="72" t="s">
        <v>114</v>
      </c>
      <c r="P51" s="72" t="s">
        <v>125</v>
      </c>
    </row>
    <row r="52" spans="1:16" ht="12.75" customHeight="1" thickBot="1" x14ac:dyDescent="0.25">
      <c r="A52" s="9" t="str">
        <f t="shared" si="6"/>
        <v> MVS 9.187 </v>
      </c>
      <c r="B52" s="4" t="str">
        <f t="shared" si="7"/>
        <v>I</v>
      </c>
      <c r="C52" s="9">
        <f t="shared" si="8"/>
        <v>37964.345000000001</v>
      </c>
      <c r="D52" s="12" t="str">
        <f t="shared" si="9"/>
        <v>vis</v>
      </c>
      <c r="E52" s="69">
        <f>VLOOKUP(C52,Active!C$21:E$969,3,FALSE)</f>
        <v>-856.00525986319576</v>
      </c>
      <c r="F52" s="4" t="s">
        <v>107</v>
      </c>
      <c r="G52" s="12" t="str">
        <f t="shared" si="10"/>
        <v>37964.345</v>
      </c>
      <c r="H52" s="9">
        <f t="shared" si="11"/>
        <v>-856</v>
      </c>
      <c r="I52" s="70" t="s">
        <v>167</v>
      </c>
      <c r="J52" s="71" t="s">
        <v>168</v>
      </c>
      <c r="K52" s="70">
        <v>-856</v>
      </c>
      <c r="L52" s="70" t="s">
        <v>169</v>
      </c>
      <c r="M52" s="71" t="s">
        <v>113</v>
      </c>
      <c r="N52" s="71"/>
      <c r="O52" s="72" t="s">
        <v>114</v>
      </c>
      <c r="P52" s="72" t="s">
        <v>125</v>
      </c>
    </row>
    <row r="53" spans="1:16" ht="12.75" customHeight="1" thickBot="1" x14ac:dyDescent="0.25">
      <c r="A53" s="9" t="str">
        <f t="shared" si="6"/>
        <v> MVS 9.188 </v>
      </c>
      <c r="B53" s="4" t="str">
        <f t="shared" si="7"/>
        <v>II</v>
      </c>
      <c r="C53" s="9">
        <f t="shared" si="8"/>
        <v>38225.504000000001</v>
      </c>
      <c r="D53" s="12" t="str">
        <f t="shared" si="9"/>
        <v>vis</v>
      </c>
      <c r="E53" s="69">
        <f>VLOOKUP(C53,Active!C$21:E$969,3,FALSE)</f>
        <v>-820.4807793542617</v>
      </c>
      <c r="F53" s="4" t="s">
        <v>107</v>
      </c>
      <c r="G53" s="12" t="str">
        <f t="shared" si="10"/>
        <v>38225.504</v>
      </c>
      <c r="H53" s="9">
        <f t="shared" si="11"/>
        <v>-820.5</v>
      </c>
      <c r="I53" s="70" t="s">
        <v>170</v>
      </c>
      <c r="J53" s="71" t="s">
        <v>171</v>
      </c>
      <c r="K53" s="70">
        <v>-820.5</v>
      </c>
      <c r="L53" s="70" t="s">
        <v>134</v>
      </c>
      <c r="M53" s="71" t="s">
        <v>113</v>
      </c>
      <c r="N53" s="71"/>
      <c r="O53" s="72" t="s">
        <v>114</v>
      </c>
      <c r="P53" s="72" t="s">
        <v>115</v>
      </c>
    </row>
    <row r="54" spans="1:16" ht="12.75" customHeight="1" thickBot="1" x14ac:dyDescent="0.25">
      <c r="A54" s="9" t="str">
        <f t="shared" si="6"/>
        <v> MVS 9.188 </v>
      </c>
      <c r="B54" s="4" t="str">
        <f t="shared" si="7"/>
        <v>II</v>
      </c>
      <c r="C54" s="9">
        <f t="shared" si="8"/>
        <v>39056.372000000003</v>
      </c>
      <c r="D54" s="12" t="str">
        <f t="shared" si="9"/>
        <v>vis</v>
      </c>
      <c r="E54" s="69">
        <f>VLOOKUP(C54,Active!C$21:E$969,3,FALSE)</f>
        <v>-707.46091761678724</v>
      </c>
      <c r="F54" s="4" t="s">
        <v>107</v>
      </c>
      <c r="G54" s="12" t="str">
        <f t="shared" si="10"/>
        <v>39056.372</v>
      </c>
      <c r="H54" s="9">
        <f t="shared" si="11"/>
        <v>-707.5</v>
      </c>
      <c r="I54" s="70" t="s">
        <v>172</v>
      </c>
      <c r="J54" s="71" t="s">
        <v>173</v>
      </c>
      <c r="K54" s="70">
        <v>-707.5</v>
      </c>
      <c r="L54" s="70" t="s">
        <v>174</v>
      </c>
      <c r="M54" s="71" t="s">
        <v>113</v>
      </c>
      <c r="N54" s="71"/>
      <c r="O54" s="72" t="s">
        <v>114</v>
      </c>
      <c r="P54" s="72" t="s">
        <v>115</v>
      </c>
    </row>
    <row r="55" spans="1:16" ht="12.75" customHeight="1" thickBot="1" x14ac:dyDescent="0.25">
      <c r="A55" s="9" t="str">
        <f t="shared" si="6"/>
        <v> MVS 9.187 </v>
      </c>
      <c r="B55" s="4" t="str">
        <f t="shared" si="7"/>
        <v>I</v>
      </c>
      <c r="C55" s="9">
        <f t="shared" si="8"/>
        <v>39802.372000000003</v>
      </c>
      <c r="D55" s="12" t="str">
        <f t="shared" si="9"/>
        <v>vis</v>
      </c>
      <c r="E55" s="69">
        <f>VLOOKUP(C55,Active!C$21:E$969,3,FALSE)</f>
        <v>-605.98533201696182</v>
      </c>
      <c r="F55" s="4" t="s">
        <v>107</v>
      </c>
      <c r="G55" s="12" t="str">
        <f t="shared" si="10"/>
        <v>39802.372</v>
      </c>
      <c r="H55" s="9">
        <f t="shared" si="11"/>
        <v>-606</v>
      </c>
      <c r="I55" s="70" t="s">
        <v>175</v>
      </c>
      <c r="J55" s="71" t="s">
        <v>176</v>
      </c>
      <c r="K55" s="70">
        <v>-606</v>
      </c>
      <c r="L55" s="70" t="s">
        <v>177</v>
      </c>
      <c r="M55" s="71" t="s">
        <v>113</v>
      </c>
      <c r="N55" s="71"/>
      <c r="O55" s="72" t="s">
        <v>114</v>
      </c>
      <c r="P55" s="72" t="s">
        <v>125</v>
      </c>
    </row>
    <row r="56" spans="1:16" ht="12.75" customHeight="1" thickBot="1" x14ac:dyDescent="0.25">
      <c r="A56" s="9" t="str">
        <f t="shared" si="6"/>
        <v> MVS 9.187 </v>
      </c>
      <c r="B56" s="4" t="str">
        <f t="shared" si="7"/>
        <v>I</v>
      </c>
      <c r="C56" s="9">
        <f t="shared" si="8"/>
        <v>39905.252</v>
      </c>
      <c r="D56" s="12" t="str">
        <f t="shared" si="9"/>
        <v>vis</v>
      </c>
      <c r="E56" s="69">
        <f>VLOOKUP(C56,Active!C$21:E$969,3,FALSE)</f>
        <v>-591.99095098946873</v>
      </c>
      <c r="F56" s="4" t="s">
        <v>107</v>
      </c>
      <c r="G56" s="12" t="str">
        <f t="shared" si="10"/>
        <v>39905.252</v>
      </c>
      <c r="H56" s="9">
        <f t="shared" si="11"/>
        <v>-592</v>
      </c>
      <c r="I56" s="70" t="s">
        <v>178</v>
      </c>
      <c r="J56" s="71" t="s">
        <v>179</v>
      </c>
      <c r="K56" s="70">
        <v>-592</v>
      </c>
      <c r="L56" s="70" t="s">
        <v>180</v>
      </c>
      <c r="M56" s="71" t="s">
        <v>113</v>
      </c>
      <c r="N56" s="71"/>
      <c r="O56" s="72" t="s">
        <v>114</v>
      </c>
      <c r="P56" s="72" t="s">
        <v>125</v>
      </c>
    </row>
    <row r="57" spans="1:16" ht="12.75" customHeight="1" thickBot="1" x14ac:dyDescent="0.25">
      <c r="A57" s="9" t="str">
        <f t="shared" si="6"/>
        <v> MVS 9.187 </v>
      </c>
      <c r="B57" s="4" t="str">
        <f t="shared" si="7"/>
        <v>I</v>
      </c>
      <c r="C57" s="9">
        <f t="shared" si="8"/>
        <v>40037.500999999997</v>
      </c>
      <c r="D57" s="12" t="str">
        <f t="shared" si="9"/>
        <v>vis</v>
      </c>
      <c r="E57" s="69">
        <f>VLOOKUP(C57,Active!C$21:E$969,3,FALSE)</f>
        <v>-574.0016149036901</v>
      </c>
      <c r="F57" s="4" t="s">
        <v>107</v>
      </c>
      <c r="G57" s="12" t="str">
        <f t="shared" si="10"/>
        <v>40037.501</v>
      </c>
      <c r="H57" s="9">
        <f t="shared" si="11"/>
        <v>-574</v>
      </c>
      <c r="I57" s="70" t="s">
        <v>181</v>
      </c>
      <c r="J57" s="71" t="s">
        <v>182</v>
      </c>
      <c r="K57" s="70">
        <v>-574</v>
      </c>
      <c r="L57" s="70" t="s">
        <v>183</v>
      </c>
      <c r="M57" s="71" t="s">
        <v>113</v>
      </c>
      <c r="N57" s="71"/>
      <c r="O57" s="72" t="s">
        <v>114</v>
      </c>
      <c r="P57" s="72" t="s">
        <v>125</v>
      </c>
    </row>
    <row r="58" spans="1:16" ht="12.75" customHeight="1" thickBot="1" x14ac:dyDescent="0.25">
      <c r="A58" s="9" t="str">
        <f t="shared" si="6"/>
        <v> MVS 9.188 </v>
      </c>
      <c r="B58" s="4" t="str">
        <f t="shared" si="7"/>
        <v>II</v>
      </c>
      <c r="C58" s="9">
        <f t="shared" si="8"/>
        <v>41335.254999999997</v>
      </c>
      <c r="D58" s="12" t="str">
        <f t="shared" si="9"/>
        <v>vis</v>
      </c>
      <c r="E58" s="69">
        <f>VLOOKUP(C58,Active!C$21:E$969,3,FALSE)</f>
        <v>-397.47299946868208</v>
      </c>
      <c r="F58" s="4" t="s">
        <v>107</v>
      </c>
      <c r="G58" s="12" t="str">
        <f t="shared" si="10"/>
        <v>41335.255</v>
      </c>
      <c r="H58" s="9">
        <f t="shared" si="11"/>
        <v>-397.5</v>
      </c>
      <c r="I58" s="70" t="s">
        <v>184</v>
      </c>
      <c r="J58" s="71" t="s">
        <v>185</v>
      </c>
      <c r="K58" s="70">
        <v>-397.5</v>
      </c>
      <c r="L58" s="70" t="s">
        <v>186</v>
      </c>
      <c r="M58" s="71" t="s">
        <v>113</v>
      </c>
      <c r="N58" s="71"/>
      <c r="O58" s="72" t="s">
        <v>114</v>
      </c>
      <c r="P58" s="72" t="s">
        <v>115</v>
      </c>
    </row>
    <row r="59" spans="1:16" ht="12.75" customHeight="1" thickBot="1" x14ac:dyDescent="0.25">
      <c r="A59" s="9" t="str">
        <f t="shared" si="6"/>
        <v> MVS 9.188 </v>
      </c>
      <c r="B59" s="4" t="str">
        <f t="shared" si="7"/>
        <v>II</v>
      </c>
      <c r="C59" s="9">
        <f t="shared" si="8"/>
        <v>41930.46</v>
      </c>
      <c r="D59" s="12" t="str">
        <f t="shared" si="9"/>
        <v>vis</v>
      </c>
      <c r="E59" s="69">
        <f>VLOOKUP(C59,Active!C$21:E$969,3,FALSE)</f>
        <v>-316.5094928641991</v>
      </c>
      <c r="F59" s="4" t="s">
        <v>107</v>
      </c>
      <c r="G59" s="12" t="str">
        <f t="shared" si="10"/>
        <v>41930.460</v>
      </c>
      <c r="H59" s="9">
        <f t="shared" si="11"/>
        <v>-316.5</v>
      </c>
      <c r="I59" s="70" t="s">
        <v>187</v>
      </c>
      <c r="J59" s="71" t="s">
        <v>188</v>
      </c>
      <c r="K59" s="70">
        <v>-316.5</v>
      </c>
      <c r="L59" s="70" t="s">
        <v>189</v>
      </c>
      <c r="M59" s="71" t="s">
        <v>113</v>
      </c>
      <c r="N59" s="71"/>
      <c r="O59" s="72" t="s">
        <v>114</v>
      </c>
      <c r="P59" s="72" t="s">
        <v>115</v>
      </c>
    </row>
    <row r="60" spans="1:16" ht="12.75" customHeight="1" thickBot="1" x14ac:dyDescent="0.25">
      <c r="A60" s="9" t="str">
        <f t="shared" si="6"/>
        <v> MVS 9.187 </v>
      </c>
      <c r="B60" s="4" t="str">
        <f t="shared" si="7"/>
        <v>I</v>
      </c>
      <c r="C60" s="9">
        <f t="shared" si="8"/>
        <v>42632.510999999999</v>
      </c>
      <c r="D60" s="12" t="str">
        <f t="shared" si="9"/>
        <v>vis</v>
      </c>
      <c r="E60" s="69">
        <f>VLOOKUP(C60,Active!C$21:E$969,3,FALSE)</f>
        <v>-221.01212510824334</v>
      </c>
      <c r="F60" s="4" t="s">
        <v>107</v>
      </c>
      <c r="G60" s="12" t="str">
        <f t="shared" si="10"/>
        <v>42632.511</v>
      </c>
      <c r="H60" s="9">
        <f t="shared" si="11"/>
        <v>-221</v>
      </c>
      <c r="I60" s="70" t="s">
        <v>190</v>
      </c>
      <c r="J60" s="71" t="s">
        <v>191</v>
      </c>
      <c r="K60" s="70">
        <v>-221</v>
      </c>
      <c r="L60" s="70" t="s">
        <v>192</v>
      </c>
      <c r="M60" s="71" t="s">
        <v>113</v>
      </c>
      <c r="N60" s="71"/>
      <c r="O60" s="72" t="s">
        <v>114</v>
      </c>
      <c r="P60" s="72" t="s">
        <v>125</v>
      </c>
    </row>
    <row r="61" spans="1:16" ht="12.75" customHeight="1" thickBot="1" x14ac:dyDescent="0.25">
      <c r="A61" s="9" t="str">
        <f t="shared" si="6"/>
        <v> MVS 9.188 </v>
      </c>
      <c r="B61" s="4" t="str">
        <f t="shared" si="7"/>
        <v>II</v>
      </c>
      <c r="C61" s="9">
        <f t="shared" si="8"/>
        <v>42658.461000000003</v>
      </c>
      <c r="D61" s="12" t="str">
        <f t="shared" si="9"/>
        <v>vis</v>
      </c>
      <c r="E61" s="69">
        <f>VLOOKUP(C61,Active!C$21:E$969,3,FALSE)</f>
        <v>-217.48224381291371</v>
      </c>
      <c r="F61" s="4" t="s">
        <v>107</v>
      </c>
      <c r="G61" s="12" t="str">
        <f t="shared" si="10"/>
        <v>42658.461</v>
      </c>
      <c r="H61" s="9">
        <f t="shared" si="11"/>
        <v>-217.5</v>
      </c>
      <c r="I61" s="70" t="s">
        <v>193</v>
      </c>
      <c r="J61" s="71" t="s">
        <v>194</v>
      </c>
      <c r="K61" s="70">
        <v>-217.5</v>
      </c>
      <c r="L61" s="70" t="s">
        <v>195</v>
      </c>
      <c r="M61" s="71" t="s">
        <v>113</v>
      </c>
      <c r="N61" s="71"/>
      <c r="O61" s="72" t="s">
        <v>114</v>
      </c>
      <c r="P61" s="72" t="s">
        <v>115</v>
      </c>
    </row>
    <row r="62" spans="1:16" ht="12.75" customHeight="1" thickBot="1" x14ac:dyDescent="0.25">
      <c r="A62" s="9" t="str">
        <f t="shared" si="6"/>
        <v> MVS 9.188 </v>
      </c>
      <c r="B62" s="4" t="str">
        <f t="shared" si="7"/>
        <v>II</v>
      </c>
      <c r="C62" s="9">
        <f t="shared" si="8"/>
        <v>44143.413999999997</v>
      </c>
      <c r="D62" s="12" t="str">
        <f t="shared" si="9"/>
        <v>vis</v>
      </c>
      <c r="E62" s="69">
        <f>VLOOKUP(C62,Active!C$21:E$969,3,FALSE)</f>
        <v>-15.489649626295744</v>
      </c>
      <c r="F62" s="4" t="s">
        <v>107</v>
      </c>
      <c r="G62" s="12" t="str">
        <f t="shared" si="10"/>
        <v>44143.414</v>
      </c>
      <c r="H62" s="9">
        <f t="shared" si="11"/>
        <v>-15.5</v>
      </c>
      <c r="I62" s="70" t="s">
        <v>196</v>
      </c>
      <c r="J62" s="71" t="s">
        <v>197</v>
      </c>
      <c r="K62" s="70">
        <v>-15.5</v>
      </c>
      <c r="L62" s="70" t="s">
        <v>198</v>
      </c>
      <c r="M62" s="71" t="s">
        <v>113</v>
      </c>
      <c r="N62" s="71"/>
      <c r="O62" s="72" t="s">
        <v>114</v>
      </c>
      <c r="P62" s="72" t="s">
        <v>115</v>
      </c>
    </row>
    <row r="63" spans="1:16" ht="12.75" customHeight="1" thickBot="1" x14ac:dyDescent="0.25">
      <c r="A63" s="9" t="str">
        <f t="shared" si="6"/>
        <v>BAVM 33 </v>
      </c>
      <c r="B63" s="4" t="str">
        <f t="shared" si="7"/>
        <v>II</v>
      </c>
      <c r="C63" s="9">
        <f t="shared" si="8"/>
        <v>44143.491000000002</v>
      </c>
      <c r="D63" s="12" t="str">
        <f t="shared" si="9"/>
        <v>vis</v>
      </c>
      <c r="E63" s="69">
        <f>VLOOKUP(C63,Active!C$21:E$969,3,FALSE)</f>
        <v>-15.479175604725141</v>
      </c>
      <c r="F63" s="4" t="s">
        <v>107</v>
      </c>
      <c r="G63" s="12" t="str">
        <f t="shared" si="10"/>
        <v>44143.491</v>
      </c>
      <c r="H63" s="9">
        <f t="shared" si="11"/>
        <v>-15.5</v>
      </c>
      <c r="I63" s="70" t="s">
        <v>199</v>
      </c>
      <c r="J63" s="71" t="s">
        <v>200</v>
      </c>
      <c r="K63" s="70">
        <v>-15.5</v>
      </c>
      <c r="L63" s="70" t="s">
        <v>201</v>
      </c>
      <c r="M63" s="71" t="s">
        <v>109</v>
      </c>
      <c r="N63" s="71"/>
      <c r="O63" s="72" t="s">
        <v>202</v>
      </c>
      <c r="P63" s="73" t="s">
        <v>203</v>
      </c>
    </row>
    <row r="64" spans="1:16" ht="12.75" customHeight="1" thickBot="1" x14ac:dyDescent="0.25">
      <c r="A64" s="9" t="str">
        <f t="shared" si="6"/>
        <v>BAVM 33 </v>
      </c>
      <c r="B64" s="4" t="str">
        <f t="shared" si="7"/>
        <v>I</v>
      </c>
      <c r="C64" s="9">
        <f t="shared" si="8"/>
        <v>44257.279000000002</v>
      </c>
      <c r="D64" s="12" t="str">
        <f t="shared" si="9"/>
        <v>vis</v>
      </c>
      <c r="E64" s="69">
        <f>VLOOKUP(C64,Active!C$21:E$969,3,FALSE)</f>
        <v>-1.0201969061248762E-3</v>
      </c>
      <c r="F64" s="4" t="s">
        <v>107</v>
      </c>
      <c r="G64" s="12" t="str">
        <f t="shared" si="10"/>
        <v>44257.279</v>
      </c>
      <c r="H64" s="9">
        <f t="shared" si="11"/>
        <v>0</v>
      </c>
      <c r="I64" s="70" t="s">
        <v>204</v>
      </c>
      <c r="J64" s="71" t="s">
        <v>205</v>
      </c>
      <c r="K64" s="70">
        <v>0</v>
      </c>
      <c r="L64" s="70" t="s">
        <v>206</v>
      </c>
      <c r="M64" s="71" t="s">
        <v>109</v>
      </c>
      <c r="N64" s="71"/>
      <c r="O64" s="72" t="s">
        <v>202</v>
      </c>
      <c r="P64" s="73" t="s">
        <v>203</v>
      </c>
    </row>
    <row r="65" spans="1:16" ht="12.75" customHeight="1" thickBot="1" x14ac:dyDescent="0.25">
      <c r="A65" s="9" t="str">
        <f t="shared" si="6"/>
        <v>BAVM 33 </v>
      </c>
      <c r="B65" s="4" t="str">
        <f t="shared" si="7"/>
        <v>II</v>
      </c>
      <c r="C65" s="9">
        <f t="shared" si="8"/>
        <v>44518.457000000002</v>
      </c>
      <c r="D65" s="12" t="str">
        <f t="shared" si="9"/>
        <v>vis</v>
      </c>
      <c r="E65" s="69">
        <f>VLOOKUP(C65,Active!C$21:E$969,3,FALSE)</f>
        <v>35.526044810856874</v>
      </c>
      <c r="F65" s="4" t="s">
        <v>107</v>
      </c>
      <c r="G65" s="12" t="str">
        <f t="shared" si="10"/>
        <v>44518.457</v>
      </c>
      <c r="H65" s="9">
        <f t="shared" si="11"/>
        <v>35.5</v>
      </c>
      <c r="I65" s="70" t="s">
        <v>207</v>
      </c>
      <c r="J65" s="71" t="s">
        <v>208</v>
      </c>
      <c r="K65" s="70">
        <v>35.5</v>
      </c>
      <c r="L65" s="70" t="s">
        <v>209</v>
      </c>
      <c r="M65" s="71" t="s">
        <v>109</v>
      </c>
      <c r="N65" s="71"/>
      <c r="O65" s="72" t="s">
        <v>202</v>
      </c>
      <c r="P65" s="73" t="s">
        <v>203</v>
      </c>
    </row>
    <row r="66" spans="1:16" ht="12.75" customHeight="1" thickBot="1" x14ac:dyDescent="0.25">
      <c r="A66" s="9" t="str">
        <f t="shared" si="6"/>
        <v> MVS 9.188 </v>
      </c>
      <c r="B66" s="4" t="str">
        <f t="shared" si="7"/>
        <v>II</v>
      </c>
      <c r="C66" s="9">
        <f t="shared" si="8"/>
        <v>44577.332999999999</v>
      </c>
      <c r="D66" s="12" t="str">
        <f t="shared" si="9"/>
        <v>vis</v>
      </c>
      <c r="E66" s="69">
        <f>VLOOKUP(C66,Active!C$21:E$969,3,FALSE)</f>
        <v>43.534726550501617</v>
      </c>
      <c r="F66" s="4" t="s">
        <v>107</v>
      </c>
      <c r="G66" s="12" t="str">
        <f t="shared" si="10"/>
        <v>44577.333</v>
      </c>
      <c r="H66" s="9">
        <f t="shared" si="11"/>
        <v>43.5</v>
      </c>
      <c r="I66" s="70" t="s">
        <v>210</v>
      </c>
      <c r="J66" s="71" t="s">
        <v>211</v>
      </c>
      <c r="K66" s="70">
        <v>43.5</v>
      </c>
      <c r="L66" s="70" t="s">
        <v>212</v>
      </c>
      <c r="M66" s="71" t="s">
        <v>113</v>
      </c>
      <c r="N66" s="71"/>
      <c r="O66" s="72" t="s">
        <v>114</v>
      </c>
      <c r="P66" s="72" t="s">
        <v>115</v>
      </c>
    </row>
    <row r="67" spans="1:16" ht="12.75" customHeight="1" thickBot="1" x14ac:dyDescent="0.25">
      <c r="A67" s="9" t="str">
        <f t="shared" si="6"/>
        <v>BAVM 33 </v>
      </c>
      <c r="B67" s="4" t="str">
        <f t="shared" si="7"/>
        <v>I</v>
      </c>
      <c r="C67" s="9">
        <f t="shared" si="8"/>
        <v>44632.224000000002</v>
      </c>
      <c r="D67" s="12" t="str">
        <f t="shared" si="9"/>
        <v>vis</v>
      </c>
      <c r="E67" s="69" t="e">
        <f>VLOOKUP(C67,Active!C$21:E$969,3,FALSE)</f>
        <v>#N/A</v>
      </c>
      <c r="F67" s="4" t="s">
        <v>107</v>
      </c>
      <c r="G67" s="12" t="str">
        <f t="shared" si="10"/>
        <v>44632.224</v>
      </c>
      <c r="H67" s="9">
        <f t="shared" si="11"/>
        <v>51</v>
      </c>
      <c r="I67" s="70" t="s">
        <v>213</v>
      </c>
      <c r="J67" s="71" t="s">
        <v>214</v>
      </c>
      <c r="K67" s="70">
        <v>51</v>
      </c>
      <c r="L67" s="70" t="s">
        <v>215</v>
      </c>
      <c r="M67" s="71" t="s">
        <v>109</v>
      </c>
      <c r="N67" s="71"/>
      <c r="O67" s="72" t="s">
        <v>202</v>
      </c>
      <c r="P67" s="73" t="s">
        <v>203</v>
      </c>
    </row>
    <row r="68" spans="1:16" ht="12.75" customHeight="1" thickBot="1" x14ac:dyDescent="0.25">
      <c r="A68" s="9" t="str">
        <f t="shared" si="6"/>
        <v>BAVM 33 </v>
      </c>
      <c r="B68" s="4" t="str">
        <f t="shared" si="7"/>
        <v>I</v>
      </c>
      <c r="C68" s="9">
        <f t="shared" si="8"/>
        <v>44867.479500000001</v>
      </c>
      <c r="D68" s="12" t="str">
        <f t="shared" si="9"/>
        <v>vis</v>
      </c>
      <c r="E68" s="69">
        <f>VLOOKUP(C68,Active!C$21:E$969,3,FALSE)</f>
        <v>83.002268101761686</v>
      </c>
      <c r="F68" s="4" t="s">
        <v>107</v>
      </c>
      <c r="G68" s="12" t="str">
        <f t="shared" si="10"/>
        <v>44867.4795</v>
      </c>
      <c r="H68" s="9">
        <f t="shared" si="11"/>
        <v>83</v>
      </c>
      <c r="I68" s="70" t="s">
        <v>223</v>
      </c>
      <c r="J68" s="71" t="s">
        <v>224</v>
      </c>
      <c r="K68" s="70">
        <v>83</v>
      </c>
      <c r="L68" s="70" t="s">
        <v>225</v>
      </c>
      <c r="M68" s="71" t="s">
        <v>219</v>
      </c>
      <c r="N68" s="71" t="s">
        <v>28</v>
      </c>
      <c r="O68" s="72" t="s">
        <v>226</v>
      </c>
      <c r="P68" s="73" t="s">
        <v>203</v>
      </c>
    </row>
    <row r="69" spans="1:16" ht="12.75" customHeight="1" thickBot="1" x14ac:dyDescent="0.25">
      <c r="A69" s="9" t="str">
        <f t="shared" si="6"/>
        <v>BAVM 33 </v>
      </c>
      <c r="B69" s="4" t="str">
        <f t="shared" si="7"/>
        <v>II</v>
      </c>
      <c r="C69" s="9">
        <f t="shared" si="8"/>
        <v>44878.662499999999</v>
      </c>
      <c r="D69" s="12" t="str">
        <f t="shared" si="9"/>
        <v>vis</v>
      </c>
      <c r="E69" s="69">
        <f>VLOOKUP(C69,Active!C$21:E$969,3,FALSE)</f>
        <v>84.523449701979615</v>
      </c>
      <c r="F69" s="4" t="s">
        <v>107</v>
      </c>
      <c r="G69" s="12" t="str">
        <f t="shared" si="10"/>
        <v>44878.6625</v>
      </c>
      <c r="H69" s="9">
        <f t="shared" si="11"/>
        <v>84.5</v>
      </c>
      <c r="I69" s="70" t="s">
        <v>227</v>
      </c>
      <c r="J69" s="71" t="s">
        <v>228</v>
      </c>
      <c r="K69" s="70">
        <v>84.5</v>
      </c>
      <c r="L69" s="70" t="s">
        <v>229</v>
      </c>
      <c r="M69" s="71" t="s">
        <v>219</v>
      </c>
      <c r="N69" s="71" t="s">
        <v>28</v>
      </c>
      <c r="O69" s="72" t="s">
        <v>226</v>
      </c>
      <c r="P69" s="73" t="s">
        <v>203</v>
      </c>
    </row>
    <row r="70" spans="1:16" ht="12.75" customHeight="1" thickBot="1" x14ac:dyDescent="0.25">
      <c r="A70" s="9" t="str">
        <f t="shared" si="6"/>
        <v>BAVM 33 </v>
      </c>
      <c r="B70" s="4" t="str">
        <f t="shared" si="7"/>
        <v>II</v>
      </c>
      <c r="C70" s="9">
        <f t="shared" si="8"/>
        <v>44908.084900000002</v>
      </c>
      <c r="D70" s="12" t="str">
        <f t="shared" si="9"/>
        <v>vis</v>
      </c>
      <c r="E70" s="69">
        <f>VLOOKUP(C70,Active!C$21:E$969,3,FALSE)</f>
        <v>88.525668562237811</v>
      </c>
      <c r="F70" s="4" t="s">
        <v>107</v>
      </c>
      <c r="G70" s="12" t="str">
        <f t="shared" si="10"/>
        <v>44908.0849</v>
      </c>
      <c r="H70" s="9">
        <f t="shared" si="11"/>
        <v>88.5</v>
      </c>
      <c r="I70" s="70" t="s">
        <v>230</v>
      </c>
      <c r="J70" s="71" t="s">
        <v>231</v>
      </c>
      <c r="K70" s="70">
        <v>88.5</v>
      </c>
      <c r="L70" s="70" t="s">
        <v>232</v>
      </c>
      <c r="M70" s="71" t="s">
        <v>219</v>
      </c>
      <c r="N70" s="71" t="s">
        <v>28</v>
      </c>
      <c r="O70" s="72" t="s">
        <v>226</v>
      </c>
      <c r="P70" s="73" t="s">
        <v>203</v>
      </c>
    </row>
    <row r="71" spans="1:16" ht="12.75" customHeight="1" thickBot="1" x14ac:dyDescent="0.25">
      <c r="A71" s="9" t="str">
        <f t="shared" si="6"/>
        <v>BAVM 33 </v>
      </c>
      <c r="B71" s="4" t="str">
        <f t="shared" si="7"/>
        <v>I</v>
      </c>
      <c r="C71" s="9">
        <f t="shared" si="8"/>
        <v>44911.587500000001</v>
      </c>
      <c r="D71" s="12" t="str">
        <f t="shared" si="9"/>
        <v>vis</v>
      </c>
      <c r="E71" s="69">
        <f>VLOOKUP(C71,Active!C$21:E$969,3,FALSE)</f>
        <v>89.002114120042009</v>
      </c>
      <c r="F71" s="4" t="s">
        <v>107</v>
      </c>
      <c r="G71" s="12" t="str">
        <f t="shared" si="10"/>
        <v>44911.5875</v>
      </c>
      <c r="H71" s="9">
        <f t="shared" si="11"/>
        <v>89</v>
      </c>
      <c r="I71" s="70" t="s">
        <v>233</v>
      </c>
      <c r="J71" s="71" t="s">
        <v>234</v>
      </c>
      <c r="K71" s="70">
        <v>89</v>
      </c>
      <c r="L71" s="70" t="s">
        <v>235</v>
      </c>
      <c r="M71" s="71" t="s">
        <v>219</v>
      </c>
      <c r="N71" s="71" t="s">
        <v>28</v>
      </c>
      <c r="O71" s="72" t="s">
        <v>226</v>
      </c>
      <c r="P71" s="73" t="s">
        <v>203</v>
      </c>
    </row>
    <row r="72" spans="1:16" ht="12.75" customHeight="1" thickBot="1" x14ac:dyDescent="0.25">
      <c r="A72" s="9" t="str">
        <f t="shared" si="6"/>
        <v>BAVM 33 </v>
      </c>
      <c r="B72" s="4" t="str">
        <f t="shared" si="7"/>
        <v>II</v>
      </c>
      <c r="C72" s="9">
        <f t="shared" si="8"/>
        <v>44915.423300000002</v>
      </c>
      <c r="D72" s="12" t="str">
        <f t="shared" si="9"/>
        <v>vis</v>
      </c>
      <c r="E72" s="69">
        <f>VLOOKUP(C72,Active!C$21:E$969,3,FALSE)</f>
        <v>89.523883625730861</v>
      </c>
      <c r="F72" s="4" t="s">
        <v>107</v>
      </c>
      <c r="G72" s="12" t="str">
        <f t="shared" si="10"/>
        <v>44915.4233</v>
      </c>
      <c r="H72" s="9">
        <f t="shared" si="11"/>
        <v>89.5</v>
      </c>
      <c r="I72" s="70" t="s">
        <v>236</v>
      </c>
      <c r="J72" s="71" t="s">
        <v>237</v>
      </c>
      <c r="K72" s="70">
        <v>89.5</v>
      </c>
      <c r="L72" s="70" t="s">
        <v>238</v>
      </c>
      <c r="M72" s="71" t="s">
        <v>219</v>
      </c>
      <c r="N72" s="71" t="s">
        <v>28</v>
      </c>
      <c r="O72" s="72" t="s">
        <v>226</v>
      </c>
      <c r="P72" s="73" t="s">
        <v>203</v>
      </c>
    </row>
    <row r="73" spans="1:16" ht="12.75" customHeight="1" thickBot="1" x14ac:dyDescent="0.25">
      <c r="A73" s="9" t="str">
        <f t="shared" si="6"/>
        <v>BAVM 36 </v>
      </c>
      <c r="B73" s="4" t="str">
        <f t="shared" si="7"/>
        <v>I</v>
      </c>
      <c r="C73" s="9">
        <f t="shared" si="8"/>
        <v>45161.54</v>
      </c>
      <c r="D73" s="12" t="str">
        <f t="shared" si="9"/>
        <v>vis</v>
      </c>
      <c r="E73" s="69">
        <f>VLOOKUP(C73,Active!C$21:E$969,3,FALSE)</f>
        <v>123.00221641178506</v>
      </c>
      <c r="F73" s="4" t="s">
        <v>107</v>
      </c>
      <c r="G73" s="12" t="str">
        <f t="shared" si="10"/>
        <v>45161.540</v>
      </c>
      <c r="H73" s="9">
        <f t="shared" si="11"/>
        <v>123</v>
      </c>
      <c r="I73" s="70" t="s">
        <v>239</v>
      </c>
      <c r="J73" s="71" t="s">
        <v>240</v>
      </c>
      <c r="K73" s="70">
        <v>123</v>
      </c>
      <c r="L73" s="70" t="s">
        <v>241</v>
      </c>
      <c r="M73" s="71" t="s">
        <v>109</v>
      </c>
      <c r="N73" s="71"/>
      <c r="O73" s="72" t="s">
        <v>202</v>
      </c>
      <c r="P73" s="73" t="s">
        <v>242</v>
      </c>
    </row>
    <row r="74" spans="1:16" ht="12.75" customHeight="1" thickBot="1" x14ac:dyDescent="0.25">
      <c r="A74" s="9" t="str">
        <f t="shared" si="6"/>
        <v>BAVM 36 </v>
      </c>
      <c r="B74" s="4" t="str">
        <f t="shared" si="7"/>
        <v>I</v>
      </c>
      <c r="C74" s="9">
        <f t="shared" si="8"/>
        <v>45183.587</v>
      </c>
      <c r="D74" s="12" t="str">
        <f t="shared" si="9"/>
        <v>vis</v>
      </c>
      <c r="E74" s="69">
        <f>VLOOKUP(C74,Active!C$21:E$969,3,FALSE)</f>
        <v>126.00118723714593</v>
      </c>
      <c r="F74" s="4" t="s">
        <v>107</v>
      </c>
      <c r="G74" s="12" t="str">
        <f t="shared" si="10"/>
        <v>45183.587</v>
      </c>
      <c r="H74" s="9">
        <f t="shared" si="11"/>
        <v>126</v>
      </c>
      <c r="I74" s="70" t="s">
        <v>243</v>
      </c>
      <c r="J74" s="71" t="s">
        <v>244</v>
      </c>
      <c r="K74" s="70">
        <v>126</v>
      </c>
      <c r="L74" s="70" t="s">
        <v>245</v>
      </c>
      <c r="M74" s="71" t="s">
        <v>109</v>
      </c>
      <c r="N74" s="71"/>
      <c r="O74" s="72" t="s">
        <v>202</v>
      </c>
      <c r="P74" s="73" t="s">
        <v>242</v>
      </c>
    </row>
    <row r="75" spans="1:16" ht="12.75" customHeight="1" thickBot="1" x14ac:dyDescent="0.25">
      <c r="A75" s="9" t="str">
        <f t="shared" ref="A75:A106" si="12">P75</f>
        <v>BAVM 38 </v>
      </c>
      <c r="B75" s="4" t="str">
        <f t="shared" ref="B75:B106" si="13">IF(H75=INT(H75),"I","II")</f>
        <v>II</v>
      </c>
      <c r="C75" s="9">
        <f t="shared" ref="C75:C106" si="14">1*G75</f>
        <v>45231.553999999996</v>
      </c>
      <c r="D75" s="12" t="str">
        <f t="shared" ref="D75:D106" si="15">VLOOKUP(F75,I$1:J$5,2,FALSE)</f>
        <v>vis</v>
      </c>
      <c r="E75" s="69">
        <f>VLOOKUP(C75,Active!C$21:E$969,3,FALSE)</f>
        <v>132.52595857021097</v>
      </c>
      <c r="F75" s="4" t="s">
        <v>107</v>
      </c>
      <c r="G75" s="12" t="str">
        <f t="shared" ref="G75:G106" si="16">MID(I75,3,LEN(I75)-3)</f>
        <v>45231.554</v>
      </c>
      <c r="H75" s="9">
        <f t="shared" ref="H75:H106" si="17">1*K75</f>
        <v>132.5</v>
      </c>
      <c r="I75" s="70" t="s">
        <v>249</v>
      </c>
      <c r="J75" s="71" t="s">
        <v>250</v>
      </c>
      <c r="K75" s="70">
        <v>132.5</v>
      </c>
      <c r="L75" s="70" t="s">
        <v>209</v>
      </c>
      <c r="M75" s="71" t="s">
        <v>109</v>
      </c>
      <c r="N75" s="71"/>
      <c r="O75" s="72" t="s">
        <v>202</v>
      </c>
      <c r="P75" s="73" t="s">
        <v>251</v>
      </c>
    </row>
    <row r="76" spans="1:16" ht="12.75" customHeight="1" thickBot="1" x14ac:dyDescent="0.25">
      <c r="A76" s="9" t="str">
        <f t="shared" si="12"/>
        <v>BAVM 36 </v>
      </c>
      <c r="B76" s="4" t="str">
        <f t="shared" si="13"/>
        <v>I</v>
      </c>
      <c r="C76" s="9">
        <f t="shared" si="14"/>
        <v>45242.413999999997</v>
      </c>
      <c r="D76" s="12" t="str">
        <f t="shared" si="15"/>
        <v>vis</v>
      </c>
      <c r="E76" s="69">
        <f>VLOOKUP(C76,Active!C$21:E$969,3,FALSE)</f>
        <v>134.00320369033719</v>
      </c>
      <c r="F76" s="4" t="s">
        <v>107</v>
      </c>
      <c r="G76" s="12" t="str">
        <f t="shared" si="16"/>
        <v>45242.414</v>
      </c>
      <c r="H76" s="9">
        <f t="shared" si="17"/>
        <v>134</v>
      </c>
      <c r="I76" s="70" t="s">
        <v>252</v>
      </c>
      <c r="J76" s="71" t="s">
        <v>253</v>
      </c>
      <c r="K76" s="70">
        <v>134</v>
      </c>
      <c r="L76" s="70" t="s">
        <v>254</v>
      </c>
      <c r="M76" s="71" t="s">
        <v>109</v>
      </c>
      <c r="N76" s="71"/>
      <c r="O76" s="72" t="s">
        <v>202</v>
      </c>
      <c r="P76" s="73" t="s">
        <v>242</v>
      </c>
    </row>
    <row r="77" spans="1:16" ht="12.75" customHeight="1" thickBot="1" x14ac:dyDescent="0.25">
      <c r="A77" s="9" t="str">
        <f t="shared" si="12"/>
        <v>BAVM 36 </v>
      </c>
      <c r="B77" s="4" t="str">
        <f t="shared" si="13"/>
        <v>I</v>
      </c>
      <c r="C77" s="9">
        <f t="shared" si="14"/>
        <v>45323.275000000001</v>
      </c>
      <c r="D77" s="12" t="str">
        <f t="shared" si="15"/>
        <v>vis</v>
      </c>
      <c r="E77" s="69">
        <f>VLOOKUP(C77,Active!C$21:E$969,3,FALSE)</f>
        <v>145.00242262758644</v>
      </c>
      <c r="F77" s="4" t="s">
        <v>107</v>
      </c>
      <c r="G77" s="12" t="str">
        <f t="shared" si="16"/>
        <v>45323.275</v>
      </c>
      <c r="H77" s="9">
        <f t="shared" si="17"/>
        <v>145</v>
      </c>
      <c r="I77" s="70" t="s">
        <v>255</v>
      </c>
      <c r="J77" s="71" t="s">
        <v>256</v>
      </c>
      <c r="K77" s="70">
        <v>145</v>
      </c>
      <c r="L77" s="70" t="s">
        <v>257</v>
      </c>
      <c r="M77" s="71" t="s">
        <v>109</v>
      </c>
      <c r="N77" s="71"/>
      <c r="O77" s="72" t="s">
        <v>202</v>
      </c>
      <c r="P77" s="73" t="s">
        <v>242</v>
      </c>
    </row>
    <row r="78" spans="1:16" ht="12.75" customHeight="1" thickBot="1" x14ac:dyDescent="0.25">
      <c r="A78" s="9" t="str">
        <f t="shared" si="12"/>
        <v>BAVM 38 </v>
      </c>
      <c r="B78" s="4" t="str">
        <f t="shared" si="13"/>
        <v>I</v>
      </c>
      <c r="C78" s="9">
        <f t="shared" si="14"/>
        <v>45323.281900000002</v>
      </c>
      <c r="D78" s="12" t="str">
        <f t="shared" si="15"/>
        <v>vis</v>
      </c>
      <c r="E78" s="69">
        <f>VLOOKUP(C78,Active!C$21:E$969,3,FALSE)</f>
        <v>145.00336120874016</v>
      </c>
      <c r="F78" s="4" t="s">
        <v>107</v>
      </c>
      <c r="G78" s="12" t="str">
        <f t="shared" si="16"/>
        <v>45323.2819</v>
      </c>
      <c r="H78" s="9">
        <f t="shared" si="17"/>
        <v>145</v>
      </c>
      <c r="I78" s="70" t="s">
        <v>258</v>
      </c>
      <c r="J78" s="71" t="s">
        <v>259</v>
      </c>
      <c r="K78" s="70">
        <v>145</v>
      </c>
      <c r="L78" s="70" t="s">
        <v>260</v>
      </c>
      <c r="M78" s="71" t="s">
        <v>219</v>
      </c>
      <c r="N78" s="71" t="s">
        <v>107</v>
      </c>
      <c r="O78" s="72" t="s">
        <v>226</v>
      </c>
      <c r="P78" s="73" t="s">
        <v>251</v>
      </c>
    </row>
    <row r="79" spans="1:16" ht="12.75" customHeight="1" thickBot="1" x14ac:dyDescent="0.25">
      <c r="A79" s="9" t="str">
        <f t="shared" si="12"/>
        <v> BBS 68 </v>
      </c>
      <c r="B79" s="4" t="str">
        <f t="shared" si="13"/>
        <v>I</v>
      </c>
      <c r="C79" s="9">
        <f t="shared" si="14"/>
        <v>45558.533000000003</v>
      </c>
      <c r="D79" s="12" t="str">
        <f t="shared" si="15"/>
        <v>vis</v>
      </c>
      <c r="E79" s="69">
        <f>VLOOKUP(C79,Active!C$21:E$969,3,FALSE)</f>
        <v>177.00368712764529</v>
      </c>
      <c r="F79" s="4" t="s">
        <v>107</v>
      </c>
      <c r="G79" s="12" t="str">
        <f t="shared" si="16"/>
        <v>45558.533</v>
      </c>
      <c r="H79" s="9">
        <f t="shared" si="17"/>
        <v>177</v>
      </c>
      <c r="I79" s="70" t="s">
        <v>261</v>
      </c>
      <c r="J79" s="71" t="s">
        <v>262</v>
      </c>
      <c r="K79" s="70">
        <v>177</v>
      </c>
      <c r="L79" s="70" t="s">
        <v>263</v>
      </c>
      <c r="M79" s="71" t="s">
        <v>264</v>
      </c>
      <c r="N79" s="71"/>
      <c r="O79" s="72" t="s">
        <v>265</v>
      </c>
      <c r="P79" s="72" t="s">
        <v>266</v>
      </c>
    </row>
    <row r="80" spans="1:16" ht="12.75" customHeight="1" thickBot="1" x14ac:dyDescent="0.25">
      <c r="A80" s="9" t="str">
        <f t="shared" si="12"/>
        <v>BAVM 38 </v>
      </c>
      <c r="B80" s="4" t="str">
        <f t="shared" si="13"/>
        <v>II</v>
      </c>
      <c r="C80" s="9">
        <f t="shared" si="14"/>
        <v>45584.409</v>
      </c>
      <c r="D80" s="12" t="str">
        <f t="shared" si="15"/>
        <v>vis</v>
      </c>
      <c r="E80" s="69">
        <f>VLOOKUP(C80,Active!C$21:E$969,3,FALSE)</f>
        <v>180.52350248016637</v>
      </c>
      <c r="F80" s="4" t="s">
        <v>107</v>
      </c>
      <c r="G80" s="12" t="str">
        <f t="shared" si="16"/>
        <v>45584.4090</v>
      </c>
      <c r="H80" s="9">
        <f t="shared" si="17"/>
        <v>180.5</v>
      </c>
      <c r="I80" s="70" t="s">
        <v>267</v>
      </c>
      <c r="J80" s="71" t="s">
        <v>268</v>
      </c>
      <c r="K80" s="70">
        <v>180.5</v>
      </c>
      <c r="L80" s="70" t="s">
        <v>269</v>
      </c>
      <c r="M80" s="71" t="s">
        <v>219</v>
      </c>
      <c r="N80" s="71" t="s">
        <v>107</v>
      </c>
      <c r="O80" s="72" t="s">
        <v>226</v>
      </c>
      <c r="P80" s="73" t="s">
        <v>251</v>
      </c>
    </row>
    <row r="81" spans="1:16" ht="12.75" customHeight="1" thickBot="1" x14ac:dyDescent="0.25">
      <c r="A81" s="9" t="str">
        <f t="shared" si="12"/>
        <v>BAVM 38 </v>
      </c>
      <c r="B81" s="4" t="str">
        <f t="shared" si="13"/>
        <v>II</v>
      </c>
      <c r="C81" s="9">
        <f t="shared" si="14"/>
        <v>45606.468000000001</v>
      </c>
      <c r="D81" s="12" t="str">
        <f t="shared" si="15"/>
        <v>vis</v>
      </c>
      <c r="E81" s="69">
        <f>VLOOKUP(C81,Active!C$21:E$969,3,FALSE)</f>
        <v>183.52410562057744</v>
      </c>
      <c r="F81" s="4" t="s">
        <v>107</v>
      </c>
      <c r="G81" s="12" t="str">
        <f t="shared" si="16"/>
        <v>45606.4680</v>
      </c>
      <c r="H81" s="9">
        <f t="shared" si="17"/>
        <v>183.5</v>
      </c>
      <c r="I81" s="70" t="s">
        <v>270</v>
      </c>
      <c r="J81" s="71" t="s">
        <v>271</v>
      </c>
      <c r="K81" s="70">
        <v>183.5</v>
      </c>
      <c r="L81" s="70" t="s">
        <v>272</v>
      </c>
      <c r="M81" s="71" t="s">
        <v>219</v>
      </c>
      <c r="N81" s="71" t="s">
        <v>107</v>
      </c>
      <c r="O81" s="72" t="s">
        <v>226</v>
      </c>
      <c r="P81" s="73" t="s">
        <v>251</v>
      </c>
    </row>
    <row r="82" spans="1:16" ht="12.75" customHeight="1" thickBot="1" x14ac:dyDescent="0.25">
      <c r="A82" s="9" t="str">
        <f t="shared" si="12"/>
        <v>BAVM 38 </v>
      </c>
      <c r="B82" s="4" t="str">
        <f t="shared" si="13"/>
        <v>I</v>
      </c>
      <c r="C82" s="9">
        <f t="shared" si="14"/>
        <v>45617.346899999997</v>
      </c>
      <c r="D82" s="12" t="str">
        <f t="shared" si="15"/>
        <v>vis</v>
      </c>
      <c r="E82" s="69">
        <f>VLOOKUP(C82,Active!C$21:E$969,3,FALSE)</f>
        <v>185.0039216369066</v>
      </c>
      <c r="F82" s="4" t="s">
        <v>107</v>
      </c>
      <c r="G82" s="12" t="str">
        <f t="shared" si="16"/>
        <v>45617.3469</v>
      </c>
      <c r="H82" s="9">
        <f t="shared" si="17"/>
        <v>185</v>
      </c>
      <c r="I82" s="70" t="s">
        <v>273</v>
      </c>
      <c r="J82" s="71" t="s">
        <v>274</v>
      </c>
      <c r="K82" s="70">
        <v>185</v>
      </c>
      <c r="L82" s="70" t="s">
        <v>275</v>
      </c>
      <c r="M82" s="71" t="s">
        <v>219</v>
      </c>
      <c r="N82" s="71" t="s">
        <v>107</v>
      </c>
      <c r="O82" s="72" t="s">
        <v>226</v>
      </c>
      <c r="P82" s="73" t="s">
        <v>251</v>
      </c>
    </row>
    <row r="83" spans="1:16" ht="12.75" customHeight="1" thickBot="1" x14ac:dyDescent="0.25">
      <c r="A83" s="9" t="str">
        <f t="shared" si="12"/>
        <v> BBS 74 </v>
      </c>
      <c r="B83" s="4" t="str">
        <f t="shared" si="13"/>
        <v>I</v>
      </c>
      <c r="C83" s="9">
        <f t="shared" si="14"/>
        <v>45933.455000000002</v>
      </c>
      <c r="D83" s="12" t="str">
        <f t="shared" si="15"/>
        <v>vis</v>
      </c>
      <c r="E83" s="69">
        <f>VLOOKUP(C83,Active!C$21:E$969,3,FALSE)</f>
        <v>228.00292238804423</v>
      </c>
      <c r="F83" s="4" t="s">
        <v>107</v>
      </c>
      <c r="G83" s="12" t="str">
        <f t="shared" si="16"/>
        <v>45933.455</v>
      </c>
      <c r="H83" s="9">
        <f t="shared" si="17"/>
        <v>228</v>
      </c>
      <c r="I83" s="70" t="s">
        <v>276</v>
      </c>
      <c r="J83" s="71" t="s">
        <v>277</v>
      </c>
      <c r="K83" s="70">
        <v>228</v>
      </c>
      <c r="L83" s="70" t="s">
        <v>148</v>
      </c>
      <c r="M83" s="71" t="s">
        <v>264</v>
      </c>
      <c r="N83" s="71"/>
      <c r="O83" s="72" t="s">
        <v>278</v>
      </c>
      <c r="P83" s="72" t="s">
        <v>279</v>
      </c>
    </row>
    <row r="84" spans="1:16" ht="12.75" customHeight="1" thickBot="1" x14ac:dyDescent="0.25">
      <c r="A84" s="9" t="str">
        <f t="shared" si="12"/>
        <v> BBS 74 </v>
      </c>
      <c r="B84" s="4" t="str">
        <f t="shared" si="13"/>
        <v>I</v>
      </c>
      <c r="C84" s="9">
        <f t="shared" si="14"/>
        <v>45933.463000000003</v>
      </c>
      <c r="D84" s="12" t="str">
        <f t="shared" si="15"/>
        <v>vis</v>
      </c>
      <c r="E84" s="69">
        <f>VLOOKUP(C84,Active!C$21:E$969,3,FALSE)</f>
        <v>228.00401059807771</v>
      </c>
      <c r="F84" s="4" t="s">
        <v>107</v>
      </c>
      <c r="G84" s="12" t="str">
        <f t="shared" si="16"/>
        <v>45933.463</v>
      </c>
      <c r="H84" s="9">
        <f t="shared" si="17"/>
        <v>228</v>
      </c>
      <c r="I84" s="70" t="s">
        <v>280</v>
      </c>
      <c r="J84" s="71" t="s">
        <v>281</v>
      </c>
      <c r="K84" s="70">
        <v>228</v>
      </c>
      <c r="L84" s="70" t="s">
        <v>282</v>
      </c>
      <c r="M84" s="71" t="s">
        <v>264</v>
      </c>
      <c r="N84" s="71"/>
      <c r="O84" s="72" t="s">
        <v>283</v>
      </c>
      <c r="P84" s="72" t="s">
        <v>279</v>
      </c>
    </row>
    <row r="85" spans="1:16" ht="12.75" customHeight="1" thickBot="1" x14ac:dyDescent="0.25">
      <c r="A85" s="9" t="str">
        <f t="shared" si="12"/>
        <v> BBS 74 </v>
      </c>
      <c r="B85" s="4" t="str">
        <f t="shared" si="13"/>
        <v>I</v>
      </c>
      <c r="C85" s="9">
        <f t="shared" si="14"/>
        <v>45933.478000000003</v>
      </c>
      <c r="D85" s="12" t="str">
        <f t="shared" si="15"/>
        <v>vis</v>
      </c>
      <c r="E85" s="69">
        <f>VLOOKUP(C85,Active!C$21:E$969,3,FALSE)</f>
        <v>228.00605099188996</v>
      </c>
      <c r="F85" s="4" t="s">
        <v>107</v>
      </c>
      <c r="G85" s="12" t="str">
        <f t="shared" si="16"/>
        <v>45933.478</v>
      </c>
      <c r="H85" s="9">
        <f t="shared" si="17"/>
        <v>228</v>
      </c>
      <c r="I85" s="70" t="s">
        <v>284</v>
      </c>
      <c r="J85" s="71" t="s">
        <v>285</v>
      </c>
      <c r="K85" s="70">
        <v>228</v>
      </c>
      <c r="L85" s="70" t="s">
        <v>286</v>
      </c>
      <c r="M85" s="71" t="s">
        <v>264</v>
      </c>
      <c r="N85" s="71"/>
      <c r="O85" s="72" t="s">
        <v>287</v>
      </c>
      <c r="P85" s="72" t="s">
        <v>279</v>
      </c>
    </row>
    <row r="86" spans="1:16" ht="12.75" customHeight="1" thickBot="1" x14ac:dyDescent="0.25">
      <c r="A86" s="9" t="str">
        <f t="shared" si="12"/>
        <v> BBS 79 </v>
      </c>
      <c r="B86" s="4" t="str">
        <f t="shared" si="13"/>
        <v>I</v>
      </c>
      <c r="C86" s="9">
        <f t="shared" si="14"/>
        <v>46352.504999999997</v>
      </c>
      <c r="D86" s="12" t="str">
        <f t="shared" si="15"/>
        <v>vis</v>
      </c>
      <c r="E86" s="69">
        <f>VLOOKUP(C86,Active!C$21:E$969,3,FALSE)</f>
        <v>285.00472419180619</v>
      </c>
      <c r="F86" s="4" t="s">
        <v>107</v>
      </c>
      <c r="G86" s="12" t="str">
        <f t="shared" si="16"/>
        <v>46352.505</v>
      </c>
      <c r="H86" s="9">
        <f t="shared" si="17"/>
        <v>285</v>
      </c>
      <c r="I86" s="70" t="s">
        <v>288</v>
      </c>
      <c r="J86" s="71" t="s">
        <v>289</v>
      </c>
      <c r="K86" s="70">
        <v>285</v>
      </c>
      <c r="L86" s="70" t="s">
        <v>290</v>
      </c>
      <c r="M86" s="71" t="s">
        <v>264</v>
      </c>
      <c r="N86" s="71"/>
      <c r="O86" s="72" t="s">
        <v>283</v>
      </c>
      <c r="P86" s="72" t="s">
        <v>291</v>
      </c>
    </row>
    <row r="87" spans="1:16" ht="12.75" customHeight="1" thickBot="1" x14ac:dyDescent="0.25">
      <c r="A87" s="9" t="str">
        <f t="shared" si="12"/>
        <v>BAVM 46 </v>
      </c>
      <c r="B87" s="4" t="str">
        <f t="shared" si="13"/>
        <v>I</v>
      </c>
      <c r="C87" s="9">
        <f t="shared" si="14"/>
        <v>46646.558700000001</v>
      </c>
      <c r="D87" s="12" t="str">
        <f t="shared" si="15"/>
        <v>vis</v>
      </c>
      <c r="E87" s="69">
        <f>VLOOKUP(C87,Active!C$21:E$969,3,FALSE)</f>
        <v>325.00374752330191</v>
      </c>
      <c r="F87" s="4" t="s">
        <v>107</v>
      </c>
      <c r="G87" s="12" t="str">
        <f t="shared" si="16"/>
        <v>46646.5587</v>
      </c>
      <c r="H87" s="9">
        <f t="shared" si="17"/>
        <v>325</v>
      </c>
      <c r="I87" s="70" t="s">
        <v>292</v>
      </c>
      <c r="J87" s="71" t="s">
        <v>293</v>
      </c>
      <c r="K87" s="70">
        <v>325</v>
      </c>
      <c r="L87" s="70" t="s">
        <v>294</v>
      </c>
      <c r="M87" s="71" t="s">
        <v>219</v>
      </c>
      <c r="N87" s="71" t="s">
        <v>107</v>
      </c>
      <c r="O87" s="72" t="s">
        <v>226</v>
      </c>
      <c r="P87" s="73" t="s">
        <v>295</v>
      </c>
    </row>
    <row r="88" spans="1:16" ht="12.75" customHeight="1" thickBot="1" x14ac:dyDescent="0.25">
      <c r="A88" s="9" t="str">
        <f t="shared" si="12"/>
        <v>BAVM 46 </v>
      </c>
      <c r="B88" s="4" t="str">
        <f t="shared" si="13"/>
        <v>II</v>
      </c>
      <c r="C88" s="9">
        <f t="shared" si="14"/>
        <v>46672.4372</v>
      </c>
      <c r="D88" s="12" t="str">
        <f t="shared" si="15"/>
        <v>vis</v>
      </c>
      <c r="E88" s="69">
        <f>VLOOKUP(C88,Active!C$21:E$969,3,FALSE)</f>
        <v>328.52390294145869</v>
      </c>
      <c r="F88" s="4" t="s">
        <v>107</v>
      </c>
      <c r="G88" s="12" t="str">
        <f t="shared" si="16"/>
        <v>46672.4372</v>
      </c>
      <c r="H88" s="9">
        <f t="shared" si="17"/>
        <v>328.5</v>
      </c>
      <c r="I88" s="70" t="s">
        <v>296</v>
      </c>
      <c r="J88" s="71" t="s">
        <v>297</v>
      </c>
      <c r="K88" s="70">
        <v>328.5</v>
      </c>
      <c r="L88" s="70" t="s">
        <v>298</v>
      </c>
      <c r="M88" s="71" t="s">
        <v>219</v>
      </c>
      <c r="N88" s="71" t="s">
        <v>107</v>
      </c>
      <c r="O88" s="72" t="s">
        <v>226</v>
      </c>
      <c r="P88" s="73" t="s">
        <v>295</v>
      </c>
    </row>
    <row r="89" spans="1:16" ht="12.75" customHeight="1" thickBot="1" x14ac:dyDescent="0.25">
      <c r="A89" s="9" t="str">
        <f t="shared" si="12"/>
        <v>BAVM 52 </v>
      </c>
      <c r="B89" s="4" t="str">
        <f t="shared" si="13"/>
        <v>I</v>
      </c>
      <c r="C89" s="9">
        <f t="shared" si="14"/>
        <v>47477.286899999999</v>
      </c>
      <c r="D89" s="12" t="str">
        <f t="shared" si="15"/>
        <v>vis</v>
      </c>
      <c r="E89" s="69">
        <f>VLOOKUP(C89,Active!C$21:E$969,3,FALSE)</f>
        <v>438.00459279044492</v>
      </c>
      <c r="F89" s="4" t="s">
        <v>107</v>
      </c>
      <c r="G89" s="12" t="str">
        <f t="shared" si="16"/>
        <v>47477.2869</v>
      </c>
      <c r="H89" s="9">
        <f t="shared" si="17"/>
        <v>438</v>
      </c>
      <c r="I89" s="70" t="s">
        <v>299</v>
      </c>
      <c r="J89" s="71" t="s">
        <v>300</v>
      </c>
      <c r="K89" s="70">
        <v>438</v>
      </c>
      <c r="L89" s="70" t="s">
        <v>301</v>
      </c>
      <c r="M89" s="71" t="s">
        <v>219</v>
      </c>
      <c r="N89" s="71" t="s">
        <v>302</v>
      </c>
      <c r="O89" s="72" t="s">
        <v>303</v>
      </c>
      <c r="P89" s="73" t="s">
        <v>304</v>
      </c>
    </row>
    <row r="90" spans="1:16" ht="12.75" customHeight="1" thickBot="1" x14ac:dyDescent="0.25">
      <c r="A90" s="9" t="str">
        <f t="shared" si="12"/>
        <v>BAVM 56 </v>
      </c>
      <c r="B90" s="4" t="str">
        <f t="shared" si="13"/>
        <v>II</v>
      </c>
      <c r="C90" s="9">
        <f t="shared" si="14"/>
        <v>47760.451000000001</v>
      </c>
      <c r="D90" s="12" t="str">
        <f t="shared" si="15"/>
        <v>vis</v>
      </c>
      <c r="E90" s="69">
        <f>VLOOKUP(C90,Active!C$21:E$969,3,FALSE)</f>
        <v>476.52234462469119</v>
      </c>
      <c r="F90" s="4" t="s">
        <v>107</v>
      </c>
      <c r="G90" s="12" t="str">
        <f t="shared" si="16"/>
        <v>47760.451</v>
      </c>
      <c r="H90" s="9">
        <f t="shared" si="17"/>
        <v>476.5</v>
      </c>
      <c r="I90" s="70" t="s">
        <v>305</v>
      </c>
      <c r="J90" s="71" t="s">
        <v>306</v>
      </c>
      <c r="K90" s="70">
        <v>476.5</v>
      </c>
      <c r="L90" s="70" t="s">
        <v>307</v>
      </c>
      <c r="M90" s="71" t="s">
        <v>109</v>
      </c>
      <c r="N90" s="71"/>
      <c r="O90" s="72" t="s">
        <v>202</v>
      </c>
      <c r="P90" s="73" t="s">
        <v>308</v>
      </c>
    </row>
    <row r="91" spans="1:16" ht="12.75" customHeight="1" thickBot="1" x14ac:dyDescent="0.25">
      <c r="A91" s="9" t="str">
        <f t="shared" si="12"/>
        <v>BAVM 59 </v>
      </c>
      <c r="B91" s="4" t="str">
        <f t="shared" si="13"/>
        <v>I</v>
      </c>
      <c r="C91" s="9">
        <f t="shared" si="14"/>
        <v>48087.466399999998</v>
      </c>
      <c r="D91" s="12" t="str">
        <f t="shared" si="15"/>
        <v>vis</v>
      </c>
      <c r="E91" s="69">
        <f>VLOOKUP(C91,Active!C$21:E$969,3,FALSE)</f>
        <v>521.0050245377754</v>
      </c>
      <c r="F91" s="4" t="s">
        <v>107</v>
      </c>
      <c r="G91" s="12" t="str">
        <f t="shared" si="16"/>
        <v>48087.4664</v>
      </c>
      <c r="H91" s="9">
        <f t="shared" si="17"/>
        <v>521</v>
      </c>
      <c r="I91" s="70" t="s">
        <v>309</v>
      </c>
      <c r="J91" s="71" t="s">
        <v>310</v>
      </c>
      <c r="K91" s="70">
        <v>521</v>
      </c>
      <c r="L91" s="70" t="s">
        <v>311</v>
      </c>
      <c r="M91" s="71" t="s">
        <v>219</v>
      </c>
      <c r="N91" s="71" t="s">
        <v>28</v>
      </c>
      <c r="O91" s="72" t="s">
        <v>303</v>
      </c>
      <c r="P91" s="73" t="s">
        <v>312</v>
      </c>
    </row>
    <row r="92" spans="1:16" ht="12.75" customHeight="1" thickBot="1" x14ac:dyDescent="0.25">
      <c r="A92" s="9" t="str">
        <f t="shared" si="12"/>
        <v>BAVM 59 </v>
      </c>
      <c r="B92" s="4" t="str">
        <f t="shared" si="13"/>
        <v>I</v>
      </c>
      <c r="C92" s="9">
        <f t="shared" si="14"/>
        <v>48087.467100000002</v>
      </c>
      <c r="D92" s="12" t="str">
        <f t="shared" si="15"/>
        <v>vis</v>
      </c>
      <c r="E92" s="69">
        <f>VLOOKUP(C92,Active!C$21:E$969,3,FALSE)</f>
        <v>521.00511975615382</v>
      </c>
      <c r="F92" s="4" t="s">
        <v>107</v>
      </c>
      <c r="G92" s="12" t="str">
        <f t="shared" si="16"/>
        <v>48087.4671</v>
      </c>
      <c r="H92" s="9">
        <f t="shared" si="17"/>
        <v>521</v>
      </c>
      <c r="I92" s="70" t="s">
        <v>313</v>
      </c>
      <c r="J92" s="71" t="s">
        <v>314</v>
      </c>
      <c r="K92" s="70">
        <v>521</v>
      </c>
      <c r="L92" s="70" t="s">
        <v>315</v>
      </c>
      <c r="M92" s="71" t="s">
        <v>219</v>
      </c>
      <c r="N92" s="71" t="s">
        <v>302</v>
      </c>
      <c r="O92" s="72" t="s">
        <v>303</v>
      </c>
      <c r="P92" s="73" t="s">
        <v>312</v>
      </c>
    </row>
    <row r="93" spans="1:16" ht="12.75" customHeight="1" thickBot="1" x14ac:dyDescent="0.25">
      <c r="A93" s="9" t="str">
        <f t="shared" si="12"/>
        <v>BAVM 59 </v>
      </c>
      <c r="B93" s="4" t="str">
        <f t="shared" si="13"/>
        <v>II</v>
      </c>
      <c r="C93" s="9">
        <f t="shared" si="14"/>
        <v>48179.489699999998</v>
      </c>
      <c r="D93" s="12" t="str">
        <f t="shared" si="15"/>
        <v>vis</v>
      </c>
      <c r="E93" s="69">
        <f>VLOOKUP(C93,Active!C$21:E$969,3,FALSE)</f>
        <v>533.52260933178138</v>
      </c>
      <c r="F93" s="4" t="s">
        <v>107</v>
      </c>
      <c r="G93" s="12" t="str">
        <f t="shared" si="16"/>
        <v>48179.4897</v>
      </c>
      <c r="H93" s="9">
        <f t="shared" si="17"/>
        <v>533.5</v>
      </c>
      <c r="I93" s="70" t="s">
        <v>316</v>
      </c>
      <c r="J93" s="71" t="s">
        <v>317</v>
      </c>
      <c r="K93" s="70">
        <v>533.5</v>
      </c>
      <c r="L93" s="70" t="s">
        <v>318</v>
      </c>
      <c r="M93" s="71" t="s">
        <v>219</v>
      </c>
      <c r="N93" s="71" t="s">
        <v>28</v>
      </c>
      <c r="O93" s="72" t="s">
        <v>303</v>
      </c>
      <c r="P93" s="73" t="s">
        <v>312</v>
      </c>
    </row>
    <row r="94" spans="1:16" ht="12.75" customHeight="1" thickBot="1" x14ac:dyDescent="0.25">
      <c r="A94" s="9" t="str">
        <f t="shared" si="12"/>
        <v>BAVM 59 </v>
      </c>
      <c r="B94" s="4" t="str">
        <f t="shared" si="13"/>
        <v>II</v>
      </c>
      <c r="C94" s="9">
        <f t="shared" si="14"/>
        <v>48179.4905</v>
      </c>
      <c r="D94" s="12" t="str">
        <f t="shared" si="15"/>
        <v>vis</v>
      </c>
      <c r="E94" s="69">
        <f>VLOOKUP(C94,Active!C$21:E$969,3,FALSE)</f>
        <v>533.52271815278493</v>
      </c>
      <c r="F94" s="4" t="s">
        <v>107</v>
      </c>
      <c r="G94" s="12" t="str">
        <f t="shared" si="16"/>
        <v>48179.4905</v>
      </c>
      <c r="H94" s="9">
        <f t="shared" si="17"/>
        <v>533.5</v>
      </c>
      <c r="I94" s="70" t="s">
        <v>319</v>
      </c>
      <c r="J94" s="71" t="s">
        <v>320</v>
      </c>
      <c r="K94" s="70">
        <v>533.5</v>
      </c>
      <c r="L94" s="70" t="s">
        <v>321</v>
      </c>
      <c r="M94" s="71" t="s">
        <v>219</v>
      </c>
      <c r="N94" s="71" t="s">
        <v>302</v>
      </c>
      <c r="O94" s="72" t="s">
        <v>303</v>
      </c>
      <c r="P94" s="73" t="s">
        <v>312</v>
      </c>
    </row>
    <row r="95" spans="1:16" ht="12.75" customHeight="1" thickBot="1" x14ac:dyDescent="0.25">
      <c r="A95" s="9" t="str">
        <f t="shared" si="12"/>
        <v>BAVM 59 </v>
      </c>
      <c r="B95" s="4" t="str">
        <f t="shared" si="13"/>
        <v>II</v>
      </c>
      <c r="C95" s="9">
        <f t="shared" si="14"/>
        <v>48179.502</v>
      </c>
      <c r="D95" s="12" t="str">
        <f t="shared" si="15"/>
        <v>vis</v>
      </c>
      <c r="E95" s="69">
        <f>VLOOKUP(C95,Active!C$21:E$969,3,FALSE)</f>
        <v>533.52428245470776</v>
      </c>
      <c r="F95" s="4" t="s">
        <v>107</v>
      </c>
      <c r="G95" s="12" t="str">
        <f t="shared" si="16"/>
        <v>48179.502</v>
      </c>
      <c r="H95" s="9">
        <f t="shared" si="17"/>
        <v>533.5</v>
      </c>
      <c r="I95" s="70" t="s">
        <v>322</v>
      </c>
      <c r="J95" s="71" t="s">
        <v>323</v>
      </c>
      <c r="K95" s="70">
        <v>533.5</v>
      </c>
      <c r="L95" s="70" t="s">
        <v>324</v>
      </c>
      <c r="M95" s="71" t="s">
        <v>109</v>
      </c>
      <c r="N95" s="71"/>
      <c r="O95" s="72" t="s">
        <v>202</v>
      </c>
      <c r="P95" s="73" t="s">
        <v>312</v>
      </c>
    </row>
    <row r="96" spans="1:16" ht="12.75" customHeight="1" thickBot="1" x14ac:dyDescent="0.25">
      <c r="A96" s="9" t="str">
        <f t="shared" si="12"/>
        <v>BAVM 62 </v>
      </c>
      <c r="B96" s="4" t="str">
        <f t="shared" si="13"/>
        <v>I</v>
      </c>
      <c r="C96" s="9">
        <f t="shared" si="14"/>
        <v>48881.43</v>
      </c>
      <c r="D96" s="12" t="str">
        <f t="shared" si="15"/>
        <v>vis</v>
      </c>
      <c r="E96" s="69">
        <f>VLOOKUP(C96,Active!C$21:E$969,3,FALSE)</f>
        <v>629.00491898140251</v>
      </c>
      <c r="F96" s="4" t="s">
        <v>107</v>
      </c>
      <c r="G96" s="12" t="str">
        <f t="shared" si="16"/>
        <v>48881.4300</v>
      </c>
      <c r="H96" s="9">
        <f t="shared" si="17"/>
        <v>629</v>
      </c>
      <c r="I96" s="70" t="s">
        <v>325</v>
      </c>
      <c r="J96" s="71" t="s">
        <v>326</v>
      </c>
      <c r="K96" s="70">
        <v>629</v>
      </c>
      <c r="L96" s="70" t="s">
        <v>327</v>
      </c>
      <c r="M96" s="71" t="s">
        <v>219</v>
      </c>
      <c r="N96" s="71" t="s">
        <v>328</v>
      </c>
      <c r="O96" s="72" t="s">
        <v>303</v>
      </c>
      <c r="P96" s="73" t="s">
        <v>329</v>
      </c>
    </row>
    <row r="97" spans="1:16" ht="12.75" customHeight="1" thickBot="1" x14ac:dyDescent="0.25">
      <c r="A97" s="9" t="str">
        <f t="shared" si="12"/>
        <v> BBS 115 </v>
      </c>
      <c r="B97" s="4" t="str">
        <f t="shared" si="13"/>
        <v>I</v>
      </c>
      <c r="C97" s="9">
        <f t="shared" si="14"/>
        <v>50638.44</v>
      </c>
      <c r="D97" s="12" t="str">
        <f t="shared" si="15"/>
        <v>PE</v>
      </c>
      <c r="E97" s="69">
        <f>VLOOKUP(C97,Active!C$21:E$969,3,FALSE)</f>
        <v>868.00440779473968</v>
      </c>
      <c r="F97" s="4" t="str">
        <f>LEFT(M97,1)</f>
        <v>E</v>
      </c>
      <c r="G97" s="12" t="str">
        <f t="shared" si="16"/>
        <v>50638.440</v>
      </c>
      <c r="H97" s="9">
        <f t="shared" si="17"/>
        <v>868</v>
      </c>
      <c r="I97" s="70" t="s">
        <v>354</v>
      </c>
      <c r="J97" s="71" t="s">
        <v>355</v>
      </c>
      <c r="K97" s="70">
        <v>868</v>
      </c>
      <c r="L97" s="70" t="s">
        <v>356</v>
      </c>
      <c r="M97" s="71" t="s">
        <v>219</v>
      </c>
      <c r="N97" s="71" t="s">
        <v>220</v>
      </c>
      <c r="O97" s="72" t="s">
        <v>265</v>
      </c>
      <c r="P97" s="72" t="s">
        <v>357</v>
      </c>
    </row>
    <row r="98" spans="1:16" ht="12.75" customHeight="1" thickBot="1" x14ac:dyDescent="0.25">
      <c r="A98" s="9" t="str">
        <f t="shared" si="12"/>
        <v>BAVM </v>
      </c>
      <c r="B98" s="4" t="str">
        <f t="shared" si="13"/>
        <v>I</v>
      </c>
      <c r="C98" s="9">
        <f t="shared" si="14"/>
        <v>50638.455099999999</v>
      </c>
      <c r="D98" s="12" t="str">
        <f t="shared" si="15"/>
        <v>vis</v>
      </c>
      <c r="E98" s="69">
        <f>VLOOKUP(C98,Active!C$21:E$969,3,FALSE)</f>
        <v>868.006461791177</v>
      </c>
      <c r="F98" s="4" t="s">
        <v>107</v>
      </c>
      <c r="G98" s="12" t="str">
        <f t="shared" si="16"/>
        <v>50638.4551</v>
      </c>
      <c r="H98" s="9">
        <f t="shared" si="17"/>
        <v>868</v>
      </c>
      <c r="I98" s="70" t="s">
        <v>358</v>
      </c>
      <c r="J98" s="71" t="s">
        <v>359</v>
      </c>
      <c r="K98" s="70">
        <v>868</v>
      </c>
      <c r="L98" s="70" t="s">
        <v>360</v>
      </c>
      <c r="M98" s="71" t="s">
        <v>219</v>
      </c>
      <c r="N98" s="71" t="s">
        <v>220</v>
      </c>
      <c r="O98" s="72" t="s">
        <v>202</v>
      </c>
      <c r="P98" s="73" t="s">
        <v>361</v>
      </c>
    </row>
    <row r="99" spans="1:16" ht="12.75" customHeight="1" thickBot="1" x14ac:dyDescent="0.25">
      <c r="A99" s="9" t="str">
        <f t="shared" si="12"/>
        <v>BAVM 133 </v>
      </c>
      <c r="B99" s="4" t="str">
        <f t="shared" si="13"/>
        <v>I</v>
      </c>
      <c r="C99" s="9">
        <f t="shared" si="14"/>
        <v>51035.438099999999</v>
      </c>
      <c r="D99" s="12" t="str">
        <f t="shared" si="15"/>
        <v>vis</v>
      </c>
      <c r="E99" s="69">
        <f>VLOOKUP(C99,Active!C$21:E$969,3,FALSE)</f>
        <v>922.00657224449537</v>
      </c>
      <c r="F99" s="4" t="s">
        <v>107</v>
      </c>
      <c r="G99" s="12" t="str">
        <f t="shared" si="16"/>
        <v>51035.4381</v>
      </c>
      <c r="H99" s="9">
        <f t="shared" si="17"/>
        <v>922</v>
      </c>
      <c r="I99" s="70" t="s">
        <v>369</v>
      </c>
      <c r="J99" s="71" t="s">
        <v>370</v>
      </c>
      <c r="K99" s="70">
        <v>922</v>
      </c>
      <c r="L99" s="70" t="s">
        <v>371</v>
      </c>
      <c r="M99" s="71" t="s">
        <v>219</v>
      </c>
      <c r="N99" s="71" t="s">
        <v>328</v>
      </c>
      <c r="O99" s="72" t="s">
        <v>202</v>
      </c>
      <c r="P99" s="73" t="s">
        <v>365</v>
      </c>
    </row>
    <row r="100" spans="1:16" ht="12.75" customHeight="1" thickBot="1" x14ac:dyDescent="0.25">
      <c r="A100" s="9" t="str">
        <f t="shared" si="12"/>
        <v>BAVM 131 </v>
      </c>
      <c r="B100" s="4" t="str">
        <f t="shared" si="13"/>
        <v>I</v>
      </c>
      <c r="C100" s="9">
        <f t="shared" si="14"/>
        <v>51432.404999999999</v>
      </c>
      <c r="D100" s="12" t="str">
        <f t="shared" si="15"/>
        <v>vis</v>
      </c>
      <c r="E100" s="69">
        <f>VLOOKUP(C100,Active!C$21:E$969,3,FALSE)</f>
        <v>976.00449267512181</v>
      </c>
      <c r="F100" s="4" t="s">
        <v>107</v>
      </c>
      <c r="G100" s="12" t="str">
        <f t="shared" si="16"/>
        <v>51432.405</v>
      </c>
      <c r="H100" s="9">
        <f t="shared" si="17"/>
        <v>976</v>
      </c>
      <c r="I100" s="70" t="s">
        <v>372</v>
      </c>
      <c r="J100" s="71" t="s">
        <v>373</v>
      </c>
      <c r="K100" s="70">
        <v>976</v>
      </c>
      <c r="L100" s="70" t="s">
        <v>374</v>
      </c>
      <c r="M100" s="71" t="s">
        <v>264</v>
      </c>
      <c r="N100" s="71"/>
      <c r="O100" s="72" t="s">
        <v>375</v>
      </c>
      <c r="P100" s="73" t="s">
        <v>376</v>
      </c>
    </row>
    <row r="101" spans="1:16" ht="12.75" customHeight="1" thickBot="1" x14ac:dyDescent="0.25">
      <c r="A101" s="9" t="str">
        <f t="shared" si="12"/>
        <v> BBS 121 </v>
      </c>
      <c r="B101" s="4" t="str">
        <f t="shared" si="13"/>
        <v>I</v>
      </c>
      <c r="C101" s="9">
        <f t="shared" si="14"/>
        <v>51513.291899999997</v>
      </c>
      <c r="D101" s="12" t="str">
        <f t="shared" si="15"/>
        <v>vis</v>
      </c>
      <c r="E101" s="69">
        <f>VLOOKUP(C101,Active!C$21:E$969,3,FALSE)</f>
        <v>987.00723469235277</v>
      </c>
      <c r="F101" s="4" t="s">
        <v>107</v>
      </c>
      <c r="G101" s="12" t="str">
        <f t="shared" si="16"/>
        <v>51513.2919</v>
      </c>
      <c r="H101" s="9">
        <f t="shared" si="17"/>
        <v>987</v>
      </c>
      <c r="I101" s="70" t="s">
        <v>377</v>
      </c>
      <c r="J101" s="71" t="s">
        <v>378</v>
      </c>
      <c r="K101" s="70">
        <v>987</v>
      </c>
      <c r="L101" s="70" t="s">
        <v>379</v>
      </c>
      <c r="M101" s="71" t="s">
        <v>219</v>
      </c>
      <c r="N101" s="71" t="s">
        <v>220</v>
      </c>
      <c r="O101" s="72" t="s">
        <v>265</v>
      </c>
      <c r="P101" s="72" t="s">
        <v>380</v>
      </c>
    </row>
    <row r="102" spans="1:16" ht="12.75" customHeight="1" thickBot="1" x14ac:dyDescent="0.25">
      <c r="A102" s="9" t="str">
        <f t="shared" si="12"/>
        <v>BAVM 131 </v>
      </c>
      <c r="B102" s="4" t="str">
        <f t="shared" si="13"/>
        <v>I</v>
      </c>
      <c r="C102" s="9">
        <f t="shared" si="14"/>
        <v>51535.334999999999</v>
      </c>
      <c r="D102" s="12" t="str">
        <f t="shared" si="15"/>
        <v>vis</v>
      </c>
      <c r="E102" s="69">
        <f>VLOOKUP(C102,Active!C$21:E$969,3,FALSE)</f>
        <v>990.00567501532294</v>
      </c>
      <c r="F102" s="4" t="s">
        <v>107</v>
      </c>
      <c r="G102" s="12" t="str">
        <f t="shared" si="16"/>
        <v>51535.335</v>
      </c>
      <c r="H102" s="9">
        <f t="shared" si="17"/>
        <v>990</v>
      </c>
      <c r="I102" s="70" t="s">
        <v>381</v>
      </c>
      <c r="J102" s="71" t="s">
        <v>382</v>
      </c>
      <c r="K102" s="70">
        <v>990</v>
      </c>
      <c r="L102" s="70" t="s">
        <v>383</v>
      </c>
      <c r="M102" s="71" t="s">
        <v>264</v>
      </c>
      <c r="N102" s="71"/>
      <c r="O102" s="72" t="s">
        <v>375</v>
      </c>
      <c r="P102" s="73" t="s">
        <v>376</v>
      </c>
    </row>
    <row r="103" spans="1:16" ht="12.75" customHeight="1" thickBot="1" x14ac:dyDescent="0.25">
      <c r="A103" s="9" t="str">
        <f t="shared" si="12"/>
        <v>BAVM 143 </v>
      </c>
      <c r="B103" s="4" t="str">
        <f t="shared" si="13"/>
        <v>II</v>
      </c>
      <c r="C103" s="9">
        <f t="shared" si="14"/>
        <v>51796.404000000002</v>
      </c>
      <c r="D103" s="12" t="str">
        <f t="shared" si="15"/>
        <v>vis</v>
      </c>
      <c r="E103" s="69">
        <f>VLOOKUP(C103,Active!C$21:E$969,3,FALSE)</f>
        <v>1025.5179131613834</v>
      </c>
      <c r="F103" s="4" t="s">
        <v>107</v>
      </c>
      <c r="G103" s="12" t="str">
        <f t="shared" si="16"/>
        <v>51796.404</v>
      </c>
      <c r="H103" s="9">
        <f t="shared" si="17"/>
        <v>1025.5</v>
      </c>
      <c r="I103" s="70" t="s">
        <v>384</v>
      </c>
      <c r="J103" s="71" t="s">
        <v>385</v>
      </c>
      <c r="K103" s="70">
        <v>1025.5</v>
      </c>
      <c r="L103" s="70" t="s">
        <v>263</v>
      </c>
      <c r="M103" s="71" t="s">
        <v>264</v>
      </c>
      <c r="N103" s="71"/>
      <c r="O103" s="72" t="s">
        <v>375</v>
      </c>
      <c r="P103" s="73" t="s">
        <v>386</v>
      </c>
    </row>
    <row r="104" spans="1:16" ht="12.75" customHeight="1" thickBot="1" x14ac:dyDescent="0.25">
      <c r="A104" s="9" t="str">
        <f t="shared" si="12"/>
        <v>BAVM 143 </v>
      </c>
      <c r="B104" s="4" t="str">
        <f t="shared" si="13"/>
        <v>II</v>
      </c>
      <c r="C104" s="9">
        <f t="shared" si="14"/>
        <v>51899.32</v>
      </c>
      <c r="D104" s="12" t="str">
        <f t="shared" si="15"/>
        <v>vis</v>
      </c>
      <c r="E104" s="69">
        <f>VLOOKUP(C104,Active!C$21:E$969,3,FALSE)</f>
        <v>1039.517191134026</v>
      </c>
      <c r="F104" s="4" t="s">
        <v>107</v>
      </c>
      <c r="G104" s="12" t="str">
        <f t="shared" si="16"/>
        <v>51899.320</v>
      </c>
      <c r="H104" s="9">
        <f t="shared" si="17"/>
        <v>1039.5</v>
      </c>
      <c r="I104" s="70" t="s">
        <v>394</v>
      </c>
      <c r="J104" s="71" t="s">
        <v>395</v>
      </c>
      <c r="K104" s="70">
        <v>1039.5</v>
      </c>
      <c r="L104" s="70" t="s">
        <v>148</v>
      </c>
      <c r="M104" s="71" t="s">
        <v>264</v>
      </c>
      <c r="N104" s="71"/>
      <c r="O104" s="72" t="s">
        <v>375</v>
      </c>
      <c r="P104" s="73" t="s">
        <v>386</v>
      </c>
    </row>
    <row r="105" spans="1:16" ht="12.75" customHeight="1" thickBot="1" x14ac:dyDescent="0.25">
      <c r="A105" s="9" t="str">
        <f t="shared" si="12"/>
        <v>OEJV 0094 </v>
      </c>
      <c r="B105" s="4" t="str">
        <f t="shared" si="13"/>
        <v>I</v>
      </c>
      <c r="C105" s="9">
        <f t="shared" si="14"/>
        <v>54674.459300000002</v>
      </c>
      <c r="D105" s="12" t="str">
        <f t="shared" si="15"/>
        <v>vis</v>
      </c>
      <c r="E105" s="69" t="e">
        <f>VLOOKUP(C105,Active!C$21:E$969,3,FALSE)</f>
        <v>#N/A</v>
      </c>
      <c r="F105" s="4" t="s">
        <v>107</v>
      </c>
      <c r="G105" s="12" t="str">
        <f t="shared" si="16"/>
        <v>54674.4593</v>
      </c>
      <c r="H105" s="9">
        <f t="shared" si="17"/>
        <v>1417</v>
      </c>
      <c r="I105" s="70" t="s">
        <v>423</v>
      </c>
      <c r="J105" s="71" t="s">
        <v>424</v>
      </c>
      <c r="K105" s="70" t="s">
        <v>425</v>
      </c>
      <c r="L105" s="70" t="s">
        <v>426</v>
      </c>
      <c r="M105" s="71" t="s">
        <v>411</v>
      </c>
      <c r="N105" s="71" t="s">
        <v>107</v>
      </c>
      <c r="O105" s="72" t="s">
        <v>427</v>
      </c>
      <c r="P105" s="73" t="s">
        <v>428</v>
      </c>
    </row>
    <row r="106" spans="1:16" ht="12.75" customHeight="1" thickBot="1" x14ac:dyDescent="0.25">
      <c r="A106" s="9" t="str">
        <f t="shared" si="12"/>
        <v>OEJV 0094 </v>
      </c>
      <c r="B106" s="4" t="str">
        <f t="shared" si="13"/>
        <v>I</v>
      </c>
      <c r="C106" s="9">
        <f t="shared" si="14"/>
        <v>54674.4594</v>
      </c>
      <c r="D106" s="12" t="str">
        <f t="shared" si="15"/>
        <v>vis</v>
      </c>
      <c r="E106" s="69" t="e">
        <f>VLOOKUP(C106,Active!C$21:E$969,3,FALSE)</f>
        <v>#N/A</v>
      </c>
      <c r="F106" s="4" t="s">
        <v>107</v>
      </c>
      <c r="G106" s="12" t="str">
        <f t="shared" si="16"/>
        <v>54674.4594</v>
      </c>
      <c r="H106" s="9">
        <f t="shared" si="17"/>
        <v>1417</v>
      </c>
      <c r="I106" s="70" t="s">
        <v>429</v>
      </c>
      <c r="J106" s="71" t="s">
        <v>424</v>
      </c>
      <c r="K106" s="70" t="s">
        <v>425</v>
      </c>
      <c r="L106" s="70" t="s">
        <v>430</v>
      </c>
      <c r="M106" s="71" t="s">
        <v>411</v>
      </c>
      <c r="N106" s="71" t="s">
        <v>412</v>
      </c>
      <c r="O106" s="72" t="s">
        <v>427</v>
      </c>
      <c r="P106" s="73" t="s">
        <v>428</v>
      </c>
    </row>
    <row r="107" spans="1:16" ht="12.75" customHeight="1" thickBot="1" x14ac:dyDescent="0.25">
      <c r="A107" s="9" t="str">
        <f t="shared" ref="A107:A117" si="18">P107</f>
        <v>OEJV 0094 </v>
      </c>
      <c r="B107" s="4" t="str">
        <f t="shared" ref="B107:B117" si="19">IF(H107=INT(H107),"I","II")</f>
        <v>I</v>
      </c>
      <c r="C107" s="9">
        <f t="shared" ref="C107:C117" si="20">1*G107</f>
        <v>54674.459900000002</v>
      </c>
      <c r="D107" s="12" t="str">
        <f t="shared" ref="D107:D117" si="21">VLOOKUP(F107,I$1:J$5,2,FALSE)</f>
        <v>vis</v>
      </c>
      <c r="E107" s="69" t="e">
        <f>VLOOKUP(C107,Active!C$21:E$969,3,FALSE)</f>
        <v>#N/A</v>
      </c>
      <c r="F107" s="4" t="s">
        <v>107</v>
      </c>
      <c r="G107" s="12" t="str">
        <f t="shared" ref="G107:G117" si="22">MID(I107,3,LEN(I107)-3)</f>
        <v>54674.4599</v>
      </c>
      <c r="H107" s="9">
        <f t="shared" ref="H107:H117" si="23">1*K107</f>
        <v>1417</v>
      </c>
      <c r="I107" s="70" t="s">
        <v>431</v>
      </c>
      <c r="J107" s="71" t="s">
        <v>432</v>
      </c>
      <c r="K107" s="70" t="s">
        <v>425</v>
      </c>
      <c r="L107" s="70" t="s">
        <v>433</v>
      </c>
      <c r="M107" s="71" t="s">
        <v>411</v>
      </c>
      <c r="N107" s="71" t="s">
        <v>23</v>
      </c>
      <c r="O107" s="72" t="s">
        <v>427</v>
      </c>
      <c r="P107" s="73" t="s">
        <v>428</v>
      </c>
    </row>
    <row r="108" spans="1:16" ht="12.75" customHeight="1" thickBot="1" x14ac:dyDescent="0.25">
      <c r="A108" s="9" t="str">
        <f t="shared" si="18"/>
        <v>BAVM 212 </v>
      </c>
      <c r="B108" s="4" t="str">
        <f t="shared" si="19"/>
        <v>I</v>
      </c>
      <c r="C108" s="9">
        <f t="shared" si="20"/>
        <v>55071.441200000001</v>
      </c>
      <c r="D108" s="12" t="str">
        <f t="shared" si="21"/>
        <v>vis</v>
      </c>
      <c r="E108" s="69" t="e">
        <f>VLOOKUP(C108,Active!C$21:E$969,3,FALSE)</f>
        <v>#N/A</v>
      </c>
      <c r="F108" s="4" t="s">
        <v>107</v>
      </c>
      <c r="G108" s="12" t="str">
        <f t="shared" si="22"/>
        <v>55071.4412</v>
      </c>
      <c r="H108" s="9">
        <f t="shared" si="23"/>
        <v>1471</v>
      </c>
      <c r="I108" s="70" t="s">
        <v>434</v>
      </c>
      <c r="J108" s="71" t="s">
        <v>435</v>
      </c>
      <c r="K108" s="70" t="s">
        <v>436</v>
      </c>
      <c r="L108" s="70" t="s">
        <v>437</v>
      </c>
      <c r="M108" s="71" t="s">
        <v>411</v>
      </c>
      <c r="N108" s="71">
        <v>0</v>
      </c>
      <c r="O108" s="72" t="s">
        <v>202</v>
      </c>
      <c r="P108" s="73" t="s">
        <v>438</v>
      </c>
    </row>
    <row r="109" spans="1:16" ht="12.75" customHeight="1" thickBot="1" x14ac:dyDescent="0.25">
      <c r="A109" s="9" t="str">
        <f t="shared" si="18"/>
        <v>OEJV 0137 </v>
      </c>
      <c r="B109" s="4" t="str">
        <f t="shared" si="19"/>
        <v>I</v>
      </c>
      <c r="C109" s="9">
        <f t="shared" si="20"/>
        <v>55071.443399999996</v>
      </c>
      <c r="D109" s="12" t="str">
        <f t="shared" si="21"/>
        <v>vis</v>
      </c>
      <c r="E109" s="69" t="e">
        <f>VLOOKUP(C109,Active!C$21:E$969,3,FALSE)</f>
        <v>#N/A</v>
      </c>
      <c r="F109" s="4" t="s">
        <v>107</v>
      </c>
      <c r="G109" s="12" t="str">
        <f t="shared" si="22"/>
        <v>55071.4434</v>
      </c>
      <c r="H109" s="9">
        <f t="shared" si="23"/>
        <v>1471</v>
      </c>
      <c r="I109" s="70" t="s">
        <v>439</v>
      </c>
      <c r="J109" s="71" t="s">
        <v>440</v>
      </c>
      <c r="K109" s="70">
        <v>1471</v>
      </c>
      <c r="L109" s="70" t="s">
        <v>441</v>
      </c>
      <c r="M109" s="71" t="s">
        <v>411</v>
      </c>
      <c r="N109" s="71" t="s">
        <v>412</v>
      </c>
      <c r="O109" s="72" t="s">
        <v>442</v>
      </c>
      <c r="P109" s="73" t="s">
        <v>443</v>
      </c>
    </row>
    <row r="110" spans="1:16" ht="12.75" customHeight="1" thickBot="1" x14ac:dyDescent="0.25">
      <c r="A110" s="9" t="str">
        <f t="shared" si="18"/>
        <v>BAVM 212 </v>
      </c>
      <c r="B110" s="4" t="str">
        <f t="shared" si="19"/>
        <v>II</v>
      </c>
      <c r="C110" s="9">
        <f t="shared" si="20"/>
        <v>55082.558499999999</v>
      </c>
      <c r="D110" s="12" t="str">
        <f t="shared" si="21"/>
        <v>vis</v>
      </c>
      <c r="E110" s="69">
        <f>VLOOKUP(C110,Active!C$21:E$969,3,FALSE)</f>
        <v>1472.5212003718409</v>
      </c>
      <c r="F110" s="4" t="s">
        <v>107</v>
      </c>
      <c r="G110" s="12" t="str">
        <f t="shared" si="22"/>
        <v>55082.5585</v>
      </c>
      <c r="H110" s="9">
        <f t="shared" si="23"/>
        <v>1472.5</v>
      </c>
      <c r="I110" s="70" t="s">
        <v>444</v>
      </c>
      <c r="J110" s="71" t="s">
        <v>445</v>
      </c>
      <c r="K110" s="70">
        <v>1472.5</v>
      </c>
      <c r="L110" s="70" t="s">
        <v>446</v>
      </c>
      <c r="M110" s="71" t="s">
        <v>411</v>
      </c>
      <c r="N110" s="71">
        <v>0</v>
      </c>
      <c r="O110" s="72" t="s">
        <v>202</v>
      </c>
      <c r="P110" s="73" t="s">
        <v>438</v>
      </c>
    </row>
    <row r="111" spans="1:16" ht="12.75" customHeight="1" thickBot="1" x14ac:dyDescent="0.25">
      <c r="A111" s="9" t="str">
        <f t="shared" si="18"/>
        <v>OEJV 0137 </v>
      </c>
      <c r="B111" s="4" t="str">
        <f t="shared" si="19"/>
        <v>I</v>
      </c>
      <c r="C111" s="9">
        <f t="shared" si="20"/>
        <v>55446.371500000001</v>
      </c>
      <c r="D111" s="12" t="str">
        <f t="shared" si="21"/>
        <v>vis</v>
      </c>
      <c r="E111" s="69" t="e">
        <f>VLOOKUP(C111,Active!C$21:E$969,3,FALSE)</f>
        <v>#N/A</v>
      </c>
      <c r="F111" s="4" t="s">
        <v>107</v>
      </c>
      <c r="G111" s="12" t="str">
        <f t="shared" si="22"/>
        <v>55446.3715</v>
      </c>
      <c r="H111" s="9">
        <f t="shared" si="23"/>
        <v>1522</v>
      </c>
      <c r="I111" s="70" t="s">
        <v>451</v>
      </c>
      <c r="J111" s="71" t="s">
        <v>452</v>
      </c>
      <c r="K111" s="70">
        <v>1522</v>
      </c>
      <c r="L111" s="70" t="s">
        <v>453</v>
      </c>
      <c r="M111" s="71" t="s">
        <v>411</v>
      </c>
      <c r="N111" s="71" t="s">
        <v>23</v>
      </c>
      <c r="O111" s="72" t="s">
        <v>427</v>
      </c>
      <c r="P111" s="73" t="s">
        <v>443</v>
      </c>
    </row>
    <row r="112" spans="1:16" ht="12.75" customHeight="1" thickBot="1" x14ac:dyDescent="0.25">
      <c r="A112" s="9" t="str">
        <f t="shared" si="18"/>
        <v>OEJV 0137 </v>
      </c>
      <c r="B112" s="4" t="str">
        <f t="shared" si="19"/>
        <v>I</v>
      </c>
      <c r="C112" s="9">
        <f t="shared" si="20"/>
        <v>55446.3724</v>
      </c>
      <c r="D112" s="12" t="str">
        <f t="shared" si="21"/>
        <v>vis</v>
      </c>
      <c r="E112" s="69" t="e">
        <f>VLOOKUP(C112,Active!C$21:E$969,3,FALSE)</f>
        <v>#N/A</v>
      </c>
      <c r="F112" s="4" t="s">
        <v>107</v>
      </c>
      <c r="G112" s="12" t="str">
        <f t="shared" si="22"/>
        <v>55446.3724</v>
      </c>
      <c r="H112" s="9">
        <f t="shared" si="23"/>
        <v>1522</v>
      </c>
      <c r="I112" s="70" t="s">
        <v>454</v>
      </c>
      <c r="J112" s="71" t="s">
        <v>455</v>
      </c>
      <c r="K112" s="70">
        <v>1522</v>
      </c>
      <c r="L112" s="70" t="s">
        <v>456</v>
      </c>
      <c r="M112" s="71" t="s">
        <v>411</v>
      </c>
      <c r="N112" s="71" t="s">
        <v>107</v>
      </c>
      <c r="O112" s="72" t="s">
        <v>427</v>
      </c>
      <c r="P112" s="73" t="s">
        <v>443</v>
      </c>
    </row>
    <row r="113" spans="1:16" ht="12.75" customHeight="1" thickBot="1" x14ac:dyDescent="0.25">
      <c r="A113" s="9" t="str">
        <f t="shared" si="18"/>
        <v>OEJV 0137 </v>
      </c>
      <c r="B113" s="4" t="str">
        <f t="shared" si="19"/>
        <v>I</v>
      </c>
      <c r="C113" s="9">
        <f t="shared" si="20"/>
        <v>55446.372600000002</v>
      </c>
      <c r="D113" s="12" t="str">
        <f t="shared" si="21"/>
        <v>vis</v>
      </c>
      <c r="E113" s="69" t="e">
        <f>VLOOKUP(C113,Active!C$21:E$969,3,FALSE)</f>
        <v>#N/A</v>
      </c>
      <c r="F113" s="4" t="s">
        <v>107</v>
      </c>
      <c r="G113" s="12" t="str">
        <f t="shared" si="22"/>
        <v>55446.3726</v>
      </c>
      <c r="H113" s="9">
        <f t="shared" si="23"/>
        <v>1522</v>
      </c>
      <c r="I113" s="70" t="s">
        <v>457</v>
      </c>
      <c r="J113" s="71" t="s">
        <v>455</v>
      </c>
      <c r="K113" s="70">
        <v>1522</v>
      </c>
      <c r="L113" s="70" t="s">
        <v>458</v>
      </c>
      <c r="M113" s="71" t="s">
        <v>411</v>
      </c>
      <c r="N113" s="71" t="s">
        <v>412</v>
      </c>
      <c r="O113" s="72" t="s">
        <v>427</v>
      </c>
      <c r="P113" s="73" t="s">
        <v>443</v>
      </c>
    </row>
    <row r="114" spans="1:16" ht="12.75" customHeight="1" thickBot="1" x14ac:dyDescent="0.25">
      <c r="A114" s="9" t="str">
        <f t="shared" si="18"/>
        <v>BAVM 225 </v>
      </c>
      <c r="B114" s="4" t="str">
        <f t="shared" si="19"/>
        <v>I</v>
      </c>
      <c r="C114" s="9">
        <f t="shared" si="20"/>
        <v>55740.434500000003</v>
      </c>
      <c r="D114" s="12" t="str">
        <f t="shared" si="21"/>
        <v>vis</v>
      </c>
      <c r="E114" s="69">
        <f>VLOOKUP(C114,Active!C$21:E$969,3,FALSE)</f>
        <v>1562.0096083504886</v>
      </c>
      <c r="F114" s="4" t="s">
        <v>107</v>
      </c>
      <c r="G114" s="12" t="str">
        <f t="shared" si="22"/>
        <v>55740.4345</v>
      </c>
      <c r="H114" s="9">
        <f t="shared" si="23"/>
        <v>1562</v>
      </c>
      <c r="I114" s="70" t="s">
        <v>459</v>
      </c>
      <c r="J114" s="71" t="s">
        <v>460</v>
      </c>
      <c r="K114" s="70">
        <v>1562</v>
      </c>
      <c r="L114" s="70" t="s">
        <v>298</v>
      </c>
      <c r="M114" s="71" t="s">
        <v>411</v>
      </c>
      <c r="N114" s="74" t="s">
        <v>398</v>
      </c>
      <c r="O114" s="72" t="s">
        <v>202</v>
      </c>
      <c r="P114" s="73" t="s">
        <v>461</v>
      </c>
    </row>
    <row r="115" spans="1:16" ht="12.75" customHeight="1" thickBot="1" x14ac:dyDescent="0.25">
      <c r="A115" s="9" t="str">
        <f t="shared" si="18"/>
        <v>BAVM 225 </v>
      </c>
      <c r="B115" s="4" t="str">
        <f t="shared" si="19"/>
        <v>II</v>
      </c>
      <c r="C115" s="9">
        <f t="shared" si="20"/>
        <v>55832.414700000001</v>
      </c>
      <c r="D115" s="12" t="str">
        <f t="shared" si="21"/>
        <v>vis</v>
      </c>
      <c r="E115" s="69">
        <f>VLOOKUP(C115,Active!C$21:E$969,3,FALSE)</f>
        <v>1574.5213304129402</v>
      </c>
      <c r="F115" s="4" t="s">
        <v>107</v>
      </c>
      <c r="G115" s="12" t="str">
        <f t="shared" si="22"/>
        <v>55832.4147</v>
      </c>
      <c r="H115" s="9">
        <f t="shared" si="23"/>
        <v>1574.5</v>
      </c>
      <c r="I115" s="70" t="s">
        <v>462</v>
      </c>
      <c r="J115" s="71" t="s">
        <v>463</v>
      </c>
      <c r="K115" s="70">
        <v>1574.5</v>
      </c>
      <c r="L115" s="70" t="s">
        <v>464</v>
      </c>
      <c r="M115" s="71" t="s">
        <v>411</v>
      </c>
      <c r="N115" s="71" t="s">
        <v>107</v>
      </c>
      <c r="O115" s="72" t="s">
        <v>465</v>
      </c>
      <c r="P115" s="73" t="s">
        <v>461</v>
      </c>
    </row>
    <row r="116" spans="1:16" ht="12.75" customHeight="1" thickBot="1" x14ac:dyDescent="0.25">
      <c r="A116" s="9" t="str">
        <f t="shared" si="18"/>
        <v>BAVM 241 (=IBVS 6157) </v>
      </c>
      <c r="B116" s="4" t="str">
        <f t="shared" si="19"/>
        <v>II</v>
      </c>
      <c r="C116" s="9">
        <f t="shared" si="20"/>
        <v>57214.492299999998</v>
      </c>
      <c r="D116" s="12" t="str">
        <f t="shared" si="21"/>
        <v>vis</v>
      </c>
      <c r="E116" s="69">
        <f>VLOOKUP(C116,Active!C$21:E$969,3,FALSE)</f>
        <v>1762.5201692928342</v>
      </c>
      <c r="F116" s="4" t="s">
        <v>107</v>
      </c>
      <c r="G116" s="12" t="str">
        <f t="shared" si="22"/>
        <v>57214.4923</v>
      </c>
      <c r="H116" s="9">
        <f t="shared" si="23"/>
        <v>1762.5</v>
      </c>
      <c r="I116" s="70" t="s">
        <v>482</v>
      </c>
      <c r="J116" s="71" t="s">
        <v>483</v>
      </c>
      <c r="K116" s="70">
        <v>1762.5</v>
      </c>
      <c r="L116" s="70" t="s">
        <v>484</v>
      </c>
      <c r="M116" s="71" t="s">
        <v>411</v>
      </c>
      <c r="N116" s="74" t="s">
        <v>398</v>
      </c>
      <c r="O116" s="72" t="s">
        <v>303</v>
      </c>
      <c r="P116" s="73" t="s">
        <v>485</v>
      </c>
    </row>
    <row r="117" spans="1:16" ht="12.75" customHeight="1" thickBot="1" x14ac:dyDescent="0.25">
      <c r="A117" s="9" t="str">
        <f t="shared" si="18"/>
        <v>BAVM 241 (=IBVS 6157) </v>
      </c>
      <c r="B117" s="4" t="str">
        <f t="shared" si="19"/>
        <v>I</v>
      </c>
      <c r="C117" s="9">
        <f t="shared" si="20"/>
        <v>57225.448199999999</v>
      </c>
      <c r="D117" s="12" t="str">
        <f t="shared" si="21"/>
        <v>vis</v>
      </c>
      <c r="E117" s="69">
        <f>VLOOKUP(C117,Active!C$21:E$969,3,FALSE)</f>
        <v>1764.010459330734</v>
      </c>
      <c r="F117" s="4" t="s">
        <v>107</v>
      </c>
      <c r="G117" s="12" t="str">
        <f t="shared" si="22"/>
        <v>57225.4482</v>
      </c>
      <c r="H117" s="9">
        <f t="shared" si="23"/>
        <v>1764</v>
      </c>
      <c r="I117" s="70" t="s">
        <v>486</v>
      </c>
      <c r="J117" s="71" t="s">
        <v>487</v>
      </c>
      <c r="K117" s="70">
        <v>1764</v>
      </c>
      <c r="L117" s="70" t="s">
        <v>488</v>
      </c>
      <c r="M117" s="71" t="s">
        <v>411</v>
      </c>
      <c r="N117" s="74" t="s">
        <v>398</v>
      </c>
      <c r="O117" s="72" t="s">
        <v>303</v>
      </c>
      <c r="P117" s="73" t="s">
        <v>485</v>
      </c>
    </row>
    <row r="118" spans="1:16" x14ac:dyDescent="0.2">
      <c r="B118" s="4"/>
      <c r="F118" s="4"/>
    </row>
    <row r="119" spans="1:16" x14ac:dyDescent="0.2">
      <c r="B119" s="4"/>
      <c r="F119" s="4"/>
    </row>
    <row r="120" spans="1:16" x14ac:dyDescent="0.2">
      <c r="B120" s="4"/>
      <c r="F120" s="4"/>
    </row>
    <row r="121" spans="1:16" x14ac:dyDescent="0.2">
      <c r="B121" s="4"/>
      <c r="F121" s="4"/>
    </row>
    <row r="122" spans="1:16" x14ac:dyDescent="0.2">
      <c r="B122" s="4"/>
      <c r="F122" s="4"/>
    </row>
    <row r="123" spans="1:16" x14ac:dyDescent="0.2">
      <c r="B123" s="4"/>
      <c r="F123" s="4"/>
    </row>
    <row r="124" spans="1:16" x14ac:dyDescent="0.2">
      <c r="B124" s="4"/>
      <c r="F124" s="4"/>
    </row>
    <row r="125" spans="1:16" x14ac:dyDescent="0.2">
      <c r="B125" s="4"/>
      <c r="F125" s="4"/>
    </row>
    <row r="126" spans="1:16" x14ac:dyDescent="0.2">
      <c r="B126" s="4"/>
      <c r="F126" s="4"/>
    </row>
    <row r="127" spans="1:16" x14ac:dyDescent="0.2">
      <c r="B127" s="4"/>
      <c r="F127" s="4"/>
    </row>
    <row r="128" spans="1:1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</sheetData>
  <phoneticPr fontId="8" type="noConversion"/>
  <hyperlinks>
    <hyperlink ref="P63" r:id="rId1" display="http://www.bav-astro.de/sfs/BAVM_link.php?BAVMnr=33"/>
    <hyperlink ref="P64" r:id="rId2" display="http://www.bav-astro.de/sfs/BAVM_link.php?BAVMnr=33"/>
    <hyperlink ref="P65" r:id="rId3" display="http://www.bav-astro.de/sfs/BAVM_link.php?BAVMnr=33"/>
    <hyperlink ref="P67" r:id="rId4" display="http://www.bav-astro.de/sfs/BAVM_link.php?BAVMnr=33"/>
    <hyperlink ref="P11" r:id="rId5" display="http://www.konkoly.hu/cgi-bin/IBVS?2464"/>
    <hyperlink ref="P68" r:id="rId6" display="http://www.bav-astro.de/sfs/BAVM_link.php?BAVMnr=33"/>
    <hyperlink ref="P69" r:id="rId7" display="http://www.bav-astro.de/sfs/BAVM_link.php?BAVMnr=33"/>
    <hyperlink ref="P70" r:id="rId8" display="http://www.bav-astro.de/sfs/BAVM_link.php?BAVMnr=33"/>
    <hyperlink ref="P71" r:id="rId9" display="http://www.bav-astro.de/sfs/BAVM_link.php?BAVMnr=33"/>
    <hyperlink ref="P72" r:id="rId10" display="http://www.bav-astro.de/sfs/BAVM_link.php?BAVMnr=33"/>
    <hyperlink ref="P73" r:id="rId11" display="http://www.bav-astro.de/sfs/BAVM_link.php?BAVMnr=36"/>
    <hyperlink ref="P74" r:id="rId12" display="http://www.bav-astro.de/sfs/BAVM_link.php?BAVMnr=36"/>
    <hyperlink ref="P12" r:id="rId13" display="http://www.konkoly.hu/cgi-bin/IBVS?2464"/>
    <hyperlink ref="P75" r:id="rId14" display="http://www.bav-astro.de/sfs/BAVM_link.php?BAVMnr=38"/>
    <hyperlink ref="P76" r:id="rId15" display="http://www.bav-astro.de/sfs/BAVM_link.php?BAVMnr=36"/>
    <hyperlink ref="P77" r:id="rId16" display="http://www.bav-astro.de/sfs/BAVM_link.php?BAVMnr=36"/>
    <hyperlink ref="P78" r:id="rId17" display="http://www.bav-astro.de/sfs/BAVM_link.php?BAVMnr=38"/>
    <hyperlink ref="P80" r:id="rId18" display="http://www.bav-astro.de/sfs/BAVM_link.php?BAVMnr=38"/>
    <hyperlink ref="P81" r:id="rId19" display="http://www.bav-astro.de/sfs/BAVM_link.php?BAVMnr=38"/>
    <hyperlink ref="P82" r:id="rId20" display="http://www.bav-astro.de/sfs/BAVM_link.php?BAVMnr=38"/>
    <hyperlink ref="P87" r:id="rId21" display="http://www.bav-astro.de/sfs/BAVM_link.php?BAVMnr=46"/>
    <hyperlink ref="P88" r:id="rId22" display="http://www.bav-astro.de/sfs/BAVM_link.php?BAVMnr=46"/>
    <hyperlink ref="P89" r:id="rId23" display="http://www.bav-astro.de/sfs/BAVM_link.php?BAVMnr=52"/>
    <hyperlink ref="P90" r:id="rId24" display="http://www.bav-astro.de/sfs/BAVM_link.php?BAVMnr=56"/>
    <hyperlink ref="P91" r:id="rId25" display="http://www.bav-astro.de/sfs/BAVM_link.php?BAVMnr=59"/>
    <hyperlink ref="P92" r:id="rId26" display="http://www.bav-astro.de/sfs/BAVM_link.php?BAVMnr=59"/>
    <hyperlink ref="P93" r:id="rId27" display="http://www.bav-astro.de/sfs/BAVM_link.php?BAVMnr=59"/>
    <hyperlink ref="P94" r:id="rId28" display="http://www.bav-astro.de/sfs/BAVM_link.php?BAVMnr=59"/>
    <hyperlink ref="P95" r:id="rId29" display="http://www.bav-astro.de/sfs/BAVM_link.php?BAVMnr=59"/>
    <hyperlink ref="P96" r:id="rId30" display="http://www.bav-astro.de/sfs/BAVM_link.php?BAVMnr=62"/>
    <hyperlink ref="P13" r:id="rId31" display="http://www.konkoly.hu/cgi-bin/IBVS?4194"/>
    <hyperlink ref="P14" r:id="rId32" display="http://www.konkoly.hu/cgi-bin/IBVS?4194"/>
    <hyperlink ref="P15" r:id="rId33" display="http://www.konkoly.hu/cgi-bin/IBVS?4194"/>
    <hyperlink ref="P16" r:id="rId34" display="http://www.konkoly.hu/cgi-bin/IBVS?4597"/>
    <hyperlink ref="P17" r:id="rId35" display="http://www.bav-astro.de/sfs/BAVM_link.php?BAVMnr=117"/>
    <hyperlink ref="P18" r:id="rId36" display="http://www.bav-astro.de/sfs/BAVM_link.php?BAVMnr=90"/>
    <hyperlink ref="P98" r:id="rId37" display="http://www.bav-astro.de/sfs/BAVM_link.php?BAVMnr="/>
    <hyperlink ref="P19" r:id="rId38" display="http://www.bav-astro.de/sfs/BAVM_link.php?BAVMnr=133"/>
    <hyperlink ref="P20" r:id="rId39" display="http://www.konkoly.hu/cgi-bin/IBVS?4597"/>
    <hyperlink ref="P99" r:id="rId40" display="http://www.bav-astro.de/sfs/BAVM_link.php?BAVMnr=133"/>
    <hyperlink ref="P100" r:id="rId41" display="http://www.bav-astro.de/sfs/BAVM_link.php?BAVMnr=131"/>
    <hyperlink ref="P102" r:id="rId42" display="http://www.bav-astro.de/sfs/BAVM_link.php?BAVMnr=131"/>
    <hyperlink ref="P103" r:id="rId43" display="http://www.bav-astro.de/sfs/BAVM_link.php?BAVMnr=143"/>
    <hyperlink ref="P21" r:id="rId44" display="http://www.bav-astro.de/sfs/BAVM_link.php?BAVMnr=152"/>
    <hyperlink ref="P22" r:id="rId45" display="http://www.bav-astro.de/sfs/BAVM_link.php?BAVMnr=152"/>
    <hyperlink ref="P104" r:id="rId46" display="http://www.bav-astro.de/sfs/BAVM_link.php?BAVMnr=143"/>
    <hyperlink ref="P23" r:id="rId47" display="http://www.bav-astro.de/sfs/BAVM_link.php?BAVMnr=152"/>
    <hyperlink ref="P24" r:id="rId48" display="http://www.bav-astro.de/sfs/BAVM_link.php?BAVMnr=152"/>
    <hyperlink ref="P25" r:id="rId49" display="http://www.bav-astro.de/sfs/BAVM_link.php?BAVMnr=172"/>
    <hyperlink ref="P26" r:id="rId50" display="http://var.astro.cz/oejv/issues/oejv0074.pdf"/>
    <hyperlink ref="P27" r:id="rId51" display="http://www.konkoly.hu/cgi-bin/IBVS?5741"/>
    <hyperlink ref="P28" r:id="rId52" display="http://www.bav-astro.de/sfs/BAVM_link.php?BAVMnr=178"/>
    <hyperlink ref="P105" r:id="rId53" display="http://var.astro.cz/oejv/issues/oejv0094.pdf"/>
    <hyperlink ref="P106" r:id="rId54" display="http://var.astro.cz/oejv/issues/oejv0094.pdf"/>
    <hyperlink ref="P107" r:id="rId55" display="http://var.astro.cz/oejv/issues/oejv0094.pdf"/>
    <hyperlink ref="P108" r:id="rId56" display="http://www.bav-astro.de/sfs/BAVM_link.php?BAVMnr=212"/>
    <hyperlink ref="P109" r:id="rId57" display="http://var.astro.cz/oejv/issues/oejv0137.pdf"/>
    <hyperlink ref="P110" r:id="rId58" display="http://www.bav-astro.de/sfs/BAVM_link.php?BAVMnr=212"/>
    <hyperlink ref="P29" r:id="rId59" display="http://www.konkoly.hu/cgi-bin/IBVS?5920"/>
    <hyperlink ref="P111" r:id="rId60" display="http://var.astro.cz/oejv/issues/oejv0137.pdf"/>
    <hyperlink ref="P112" r:id="rId61" display="http://var.astro.cz/oejv/issues/oejv0137.pdf"/>
    <hyperlink ref="P113" r:id="rId62" display="http://var.astro.cz/oejv/issues/oejv0137.pdf"/>
    <hyperlink ref="P114" r:id="rId63" display="http://www.bav-astro.de/sfs/BAVM_link.php?BAVMnr=225"/>
    <hyperlink ref="P115" r:id="rId64" display="http://www.bav-astro.de/sfs/BAVM_link.php?BAVMnr=225"/>
    <hyperlink ref="P30" r:id="rId65" display="http://www.konkoly.hu/cgi-bin/IBVS?6011"/>
    <hyperlink ref="P31" r:id="rId66" display="http://www.bav-astro.de/sfs/BAVM_link.php?BAVMnr=228"/>
    <hyperlink ref="P32" r:id="rId67" display="http://www.konkoly.hu/cgi-bin/IBVS?6042"/>
    <hyperlink ref="P33" r:id="rId68" display="http://www.konkoly.hu/cgi-bin/IBVS?6093"/>
    <hyperlink ref="P116" r:id="rId69" display="http://www.bav-astro.de/sfs/BAVM_link.php?BAVMnr=241"/>
    <hyperlink ref="P117" r:id="rId70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2023-01-17T01:52:37Z</dcterms:modified>
</cp:coreProperties>
</file>