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51D394B-5B90-451E-B38F-82FAF912DA7F}" xr6:coauthVersionLast="47" xr6:coauthVersionMax="47" xr10:uidLastSave="{00000000-0000-0000-0000-000000000000}"/>
  <bookViews>
    <workbookView xWindow="14550" yWindow="315" windowWidth="13995" windowHeight="1431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K33" i="1" s="1"/>
  <c r="Q33" i="1"/>
  <c r="Q32" i="1"/>
  <c r="Q31" i="1"/>
  <c r="D9" i="1"/>
  <c r="C9" i="1"/>
  <c r="Q26" i="1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25" i="1"/>
  <c r="Q29" i="1"/>
  <c r="Q30" i="1"/>
  <c r="Q23" i="1"/>
  <c r="Q24" i="1"/>
  <c r="Q27" i="1"/>
  <c r="Q28" i="1"/>
  <c r="F16" i="1"/>
  <c r="F17" i="1" s="1"/>
  <c r="Q22" i="1"/>
  <c r="C21" i="1"/>
  <c r="C17" i="1"/>
  <c r="A21" i="1"/>
  <c r="C7" i="1"/>
  <c r="E32" i="1"/>
  <c r="F32" i="1"/>
  <c r="C8" i="1"/>
  <c r="Q21" i="1"/>
  <c r="E24" i="1"/>
  <c r="F24" i="1"/>
  <c r="E13" i="2"/>
  <c r="E17" i="2"/>
  <c r="E18" i="2"/>
  <c r="E12" i="2"/>
  <c r="E29" i="1"/>
  <c r="F29" i="1"/>
  <c r="G29" i="1"/>
  <c r="J29" i="1"/>
  <c r="G30" i="1"/>
  <c r="J30" i="1"/>
  <c r="E26" i="1"/>
  <c r="F26" i="1"/>
  <c r="G26" i="1"/>
  <c r="K26" i="1"/>
  <c r="E22" i="1"/>
  <c r="G28" i="1"/>
  <c r="J28" i="1"/>
  <c r="E30" i="1"/>
  <c r="F30" i="1"/>
  <c r="E27" i="1"/>
  <c r="F27" i="1"/>
  <c r="G27" i="1"/>
  <c r="K27" i="1"/>
  <c r="E25" i="1"/>
  <c r="F25" i="1"/>
  <c r="G25" i="1"/>
  <c r="J25" i="1"/>
  <c r="E28" i="1"/>
  <c r="F28" i="1"/>
  <c r="G24" i="1"/>
  <c r="K24" i="1"/>
  <c r="E21" i="1"/>
  <c r="F21" i="1"/>
  <c r="G21" i="1"/>
  <c r="H21" i="1"/>
  <c r="E23" i="1"/>
  <c r="F23" i="1"/>
  <c r="G23" i="1"/>
  <c r="K23" i="1"/>
  <c r="E31" i="1"/>
  <c r="F31" i="1"/>
  <c r="G32" i="1"/>
  <c r="K32" i="1"/>
  <c r="G31" i="1"/>
  <c r="K31" i="1"/>
  <c r="E14" i="2"/>
  <c r="F22" i="1"/>
  <c r="G22" i="1"/>
  <c r="E11" i="2"/>
  <c r="E15" i="2"/>
  <c r="E16" i="2"/>
  <c r="J22" i="1"/>
  <c r="C12" i="1"/>
  <c r="C11" i="1"/>
  <c r="O33" i="1" l="1"/>
  <c r="O30" i="1"/>
  <c r="O24" i="1"/>
  <c r="O21" i="1"/>
  <c r="O28" i="1"/>
  <c r="O23" i="1"/>
  <c r="O25" i="1"/>
  <c r="O31" i="1"/>
  <c r="C15" i="1"/>
  <c r="F18" i="1" s="1"/>
  <c r="O22" i="1"/>
  <c r="O27" i="1"/>
  <c r="O32" i="1"/>
  <c r="O26" i="1"/>
  <c r="O29" i="1"/>
  <c r="C16" i="1"/>
  <c r="D18" i="1" s="1"/>
  <c r="C18" i="1" l="1"/>
  <c r="F19" i="1"/>
</calcChain>
</file>

<file path=xl/sharedStrings.xml><?xml version="1.0" encoding="utf-8"?>
<sst xmlns="http://schemas.openxmlformats.org/spreadsheetml/2006/main" count="156" uniqueCount="107">
  <si>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</si>
  <si>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</si>
  <si>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</si>
  <si>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</si>
  <si>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</si>
  <si>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</si>
  <si>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</si>
  <si>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</si>
  <si>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</si>
  <si>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</si>
  <si>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</si>
  <si>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</si>
  <si>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</si>
  <si>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</si>
  <si>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</si>
  <si>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</si>
  <si>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</si>
  <si>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</si>
  <si>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</si>
  <si>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</si>
  <si>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</si>
  <si>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</si>
  <si>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</si>
  <si>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</si>
  <si>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</si>
  <si>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</si>
  <si>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</si>
  <si>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</si>
  <si>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</si>
  <si>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</si>
  <si>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</si>
  <si>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</si>
  <si>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</si>
  <si>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FM Leo / GSC 0263-0727</t>
  </si>
  <si>
    <t>Leo_FM.xls</t>
  </si>
  <si>
    <t>EA</t>
  </si>
  <si>
    <t>IBVS 5480 Eph.</t>
  </si>
  <si>
    <t>IBVS 5480</t>
  </si>
  <si>
    <t>Leo</t>
  </si>
  <si>
    <t>IBVS 5874</t>
  </si>
  <si>
    <t>I</t>
  </si>
  <si>
    <t>Add cycle</t>
  </si>
  <si>
    <t>Old Cycle</t>
  </si>
  <si>
    <t>IBVS 6007</t>
  </si>
  <si>
    <t>II</t>
  </si>
  <si>
    <t>IBVS 6010</t>
  </si>
  <si>
    <t>IBVS 6048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</si>
  <si>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</si>
  <si>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</si>
  <si>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</si>
  <si>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</si>
  <si>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</si>
  <si>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</si>
  <si>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</si>
  <si>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</si>
  <si>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</si>
  <si>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</si>
  <si>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</si>
  <si>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</si>
  <si>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2454514.4020 </t>
  </si>
  <si>
    <t> 17.02.2008 21:38 </t>
  </si>
  <si>
    <t> -0.0008 </t>
  </si>
  <si>
    <t>C </t>
  </si>
  <si>
    <t>-I</t>
  </si>
  <si>
    <t> P.Frank </t>
  </si>
  <si>
    <t>BAVM 201 </t>
  </si>
  <si>
    <t>2454534.58768 </t>
  </si>
  <si>
    <t> 09.03.2008 02:06 </t>
  </si>
  <si>
    <t>302</t>
  </si>
  <si>
    <t> -0.00096 </t>
  </si>
  <si>
    <t>V;R</t>
  </si>
  <si>
    <t> P.Zasche &amp; M.Zejda </t>
  </si>
  <si>
    <t>IBVS 6007 </t>
  </si>
  <si>
    <t>2454534.58810 </t>
  </si>
  <si>
    <t> -0.00054 </t>
  </si>
  <si>
    <t>2454911.3841 </t>
  </si>
  <si>
    <t> 20.03.2009 21:13 </t>
  </si>
  <si>
    <t>358</t>
  </si>
  <si>
    <t> -0.0071 </t>
  </si>
  <si>
    <t>o</t>
  </si>
  <si>
    <t> W.Moschner &amp; P.Frank </t>
  </si>
  <si>
    <t>BAVM 234 </t>
  </si>
  <si>
    <t>2455641.44522 </t>
  </si>
  <si>
    <t> 20.03.2011 22:41 </t>
  </si>
  <si>
    <t>466.5</t>
  </si>
  <si>
    <t> -0.00108 </t>
  </si>
  <si>
    <t>R</t>
  </si>
  <si>
    <t> R.Uhlar </t>
  </si>
  <si>
    <t>2455668.3583 </t>
  </si>
  <si>
    <t> 16.04.2011 20:35 </t>
  </si>
  <si>
    <t>470.5</t>
  </si>
  <si>
    <t> -0.0025 </t>
  </si>
  <si>
    <t> J.Schirmer </t>
  </si>
  <si>
    <t>BAVM 220 </t>
  </si>
  <si>
    <t>2456001.4253 </t>
  </si>
  <si>
    <t> 14.03.2012 22:12 </t>
  </si>
  <si>
    <t>520</t>
  </si>
  <si>
    <t> -0.0021 </t>
  </si>
  <si>
    <t>BAVM 228 </t>
  </si>
  <si>
    <t>2456001.4257 </t>
  </si>
  <si>
    <t> 14.03.2012 22:13 </t>
  </si>
  <si>
    <t> -0.0017 </t>
  </si>
  <si>
    <t>IBVS 6196</t>
  </si>
  <si>
    <t>VSB-64</t>
  </si>
  <si>
    <t>Ic</t>
  </si>
  <si>
    <t>OEJV 0211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</si>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</sst>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0"/>
    <numFmt numFmtId="177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4" borderId="5" xfId="0" applyFill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6" fillId="25" borderId="17" xfId="38" applyFill="1" applyBorder="1" applyAlignment="1" applyProtection="1">
      <alignment horizontal="right" vertical="top" wrapTex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32" fillId="0" borderId="0" xfId="42" applyFont="1" applyAlignment="1">
      <alignment wrapText="1"/>
    </xf>
    <xf numFmtId="0" fontId="32" fillId="0" borderId="0" xfId="42" applyFont="1" applyAlignment="1">
      <alignment horizontal="center" wrapText="1"/>
    </xf>
    <xf numFmtId="0" fontId="32" fillId="0" borderId="0" xfId="42" applyFont="1" applyAlignment="1">
      <alignment horizontal="left" wrapText="1"/>
    </xf>
    <xf numFmtId="0" fontId="33" fillId="0" borderId="0" xfId="0" applyFont="1" applyAlignment="1"/>
    <xf numFmtId="0" fontId="33" fillId="0" borderId="0" xfId="0" applyFont="1" applyBorder="1" applyAlignment="1">
      <alignment horizontal="center"/>
    </xf>
    <xf numFmtId="176" fontId="33" fillId="0" borderId="0" xfId="0" applyNumberFormat="1" applyFont="1" applyFill="1" applyBorder="1" applyAlignment="1" applyProtection="1">
      <alignment horizontal="left" vertical="top"/>
    </xf>
    <xf numFmtId="0" fontId="33" fillId="0" borderId="0" xfId="0" applyNumberFormat="1" applyFont="1" applyFill="1" applyBorder="1" applyAlignment="1" applyProtection="1">
      <alignment horizontal="left" vertical="top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5" fillId="0" borderId="0" xfId="0" applyFont="1" applyAlignment="1" applyProtection="1">
      <alignment horizontal="left"/>
      <protection locked="0"/>
    </xf>
    <xf numFmtId="0" fontId="35" fillId="0" borderId="0" xfId="0" applyFont="1" applyAlignment="1" applyProtection="1">
      <alignment horizontal="center"/>
      <protection locked="0"/>
    </xf>
    <xf numFmtId="177" fontId="35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FM Leo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941</c:v>
                </c:pt>
                <c:pt idx="3">
                  <c:v>941</c:v>
                </c:pt>
                <c:pt idx="4">
                  <c:v>997</c:v>
                </c:pt>
                <c:pt idx="5">
                  <c:v>997</c:v>
                </c:pt>
                <c:pt idx="6">
                  <c:v>1105.5</c:v>
                </c:pt>
                <c:pt idx="7">
                  <c:v>1109.5</c:v>
                </c:pt>
                <c:pt idx="8">
                  <c:v>1159</c:v>
                </c:pt>
                <c:pt idx="9">
                  <c:v>1159</c:v>
                </c:pt>
                <c:pt idx="10">
                  <c:v>1423.5</c:v>
                </c:pt>
                <c:pt idx="11">
                  <c:v>1483</c:v>
                </c:pt>
                <c:pt idx="12">
                  <c:v>1706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DB-49E2-B560-4696C52E93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941</c:v>
                </c:pt>
                <c:pt idx="3">
                  <c:v>941</c:v>
                </c:pt>
                <c:pt idx="4">
                  <c:v>997</c:v>
                </c:pt>
                <c:pt idx="5">
                  <c:v>997</c:v>
                </c:pt>
                <c:pt idx="6">
                  <c:v>1105.5</c:v>
                </c:pt>
                <c:pt idx="7">
                  <c:v>1109.5</c:v>
                </c:pt>
                <c:pt idx="8">
                  <c:v>1159</c:v>
                </c:pt>
                <c:pt idx="9">
                  <c:v>1159</c:v>
                </c:pt>
                <c:pt idx="10">
                  <c:v>1423.5</c:v>
                </c:pt>
                <c:pt idx="11">
                  <c:v>1483</c:v>
                </c:pt>
                <c:pt idx="12">
                  <c:v>1706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DB-49E2-B560-4696C52E93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941</c:v>
                </c:pt>
                <c:pt idx="3">
                  <c:v>941</c:v>
                </c:pt>
                <c:pt idx="4">
                  <c:v>997</c:v>
                </c:pt>
                <c:pt idx="5">
                  <c:v>997</c:v>
                </c:pt>
                <c:pt idx="6">
                  <c:v>1105.5</c:v>
                </c:pt>
                <c:pt idx="7">
                  <c:v>1109.5</c:v>
                </c:pt>
                <c:pt idx="8">
                  <c:v>1159</c:v>
                </c:pt>
                <c:pt idx="9">
                  <c:v>1159</c:v>
                </c:pt>
                <c:pt idx="10">
                  <c:v>1423.5</c:v>
                </c:pt>
                <c:pt idx="11">
                  <c:v>1483</c:v>
                </c:pt>
                <c:pt idx="12">
                  <c:v>1706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7.060000003548339E-3</c:v>
                </c:pt>
                <c:pt idx="4">
                  <c:v>-9.9999961093999445E-6</c:v>
                </c:pt>
                <c:pt idx="7">
                  <c:v>3.3150000017485581E-3</c:v>
                </c:pt>
                <c:pt idx="8">
                  <c:v>3.1299999973271042E-3</c:v>
                </c:pt>
                <c:pt idx="9">
                  <c:v>3.5299999944982119E-3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DB-49E2-B560-4696C52E93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941</c:v>
                </c:pt>
                <c:pt idx="3">
                  <c:v>941</c:v>
                </c:pt>
                <c:pt idx="4">
                  <c:v>997</c:v>
                </c:pt>
                <c:pt idx="5">
                  <c:v>997</c:v>
                </c:pt>
                <c:pt idx="6">
                  <c:v>1105.5</c:v>
                </c:pt>
                <c:pt idx="7">
                  <c:v>1109.5</c:v>
                </c:pt>
                <c:pt idx="8">
                  <c:v>1159</c:v>
                </c:pt>
                <c:pt idx="9">
                  <c:v>1159</c:v>
                </c:pt>
                <c:pt idx="10">
                  <c:v>1423.5</c:v>
                </c:pt>
                <c:pt idx="11">
                  <c:v>1483</c:v>
                </c:pt>
                <c:pt idx="12">
                  <c:v>1706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6.8499999906634912E-3</c:v>
                </c:pt>
                <c:pt idx="3">
                  <c:v>7.269999994605314E-3</c:v>
                </c:pt>
                <c:pt idx="5">
                  <c:v>-9.9999961093999445E-6</c:v>
                </c:pt>
                <c:pt idx="6">
                  <c:v>4.7550000017508864E-3</c:v>
                </c:pt>
                <c:pt idx="10">
                  <c:v>-8.0500000331085175E-4</c:v>
                </c:pt>
                <c:pt idx="11">
                  <c:v>-1.6999998915707693E-3</c:v>
                </c:pt>
                <c:pt idx="12">
                  <c:v>-7.2799998306436464E-3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DB-49E2-B560-4696C52E93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941</c:v>
                </c:pt>
                <c:pt idx="3">
                  <c:v>941</c:v>
                </c:pt>
                <c:pt idx="4">
                  <c:v>997</c:v>
                </c:pt>
                <c:pt idx="5">
                  <c:v>997</c:v>
                </c:pt>
                <c:pt idx="6">
                  <c:v>1105.5</c:v>
                </c:pt>
                <c:pt idx="7">
                  <c:v>1109.5</c:v>
                </c:pt>
                <c:pt idx="8">
                  <c:v>1159</c:v>
                </c:pt>
                <c:pt idx="9">
                  <c:v>1159</c:v>
                </c:pt>
                <c:pt idx="10">
                  <c:v>1423.5</c:v>
                </c:pt>
                <c:pt idx="11">
                  <c:v>1483</c:v>
                </c:pt>
                <c:pt idx="12">
                  <c:v>1706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DB-49E2-B560-4696C52E93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941</c:v>
                </c:pt>
                <c:pt idx="3">
                  <c:v>941</c:v>
                </c:pt>
                <c:pt idx="4">
                  <c:v>997</c:v>
                </c:pt>
                <c:pt idx="5">
                  <c:v>997</c:v>
                </c:pt>
                <c:pt idx="6">
                  <c:v>1105.5</c:v>
                </c:pt>
                <c:pt idx="7">
                  <c:v>1109.5</c:v>
                </c:pt>
                <c:pt idx="8">
                  <c:v>1159</c:v>
                </c:pt>
                <c:pt idx="9">
                  <c:v>1159</c:v>
                </c:pt>
                <c:pt idx="10">
                  <c:v>1423.5</c:v>
                </c:pt>
                <c:pt idx="11">
                  <c:v>1483</c:v>
                </c:pt>
                <c:pt idx="12">
                  <c:v>1706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DB-49E2-B560-4696C52E93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3.2599999999999999E-3</c:v>
                  </c:pt>
                  <c:pt idx="3">
                    <c:v>7.6999999999999996E-4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5.0000000000000001E-3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941</c:v>
                </c:pt>
                <c:pt idx="3">
                  <c:v>941</c:v>
                </c:pt>
                <c:pt idx="4">
                  <c:v>997</c:v>
                </c:pt>
                <c:pt idx="5">
                  <c:v>997</c:v>
                </c:pt>
                <c:pt idx="6">
                  <c:v>1105.5</c:v>
                </c:pt>
                <c:pt idx="7">
                  <c:v>1109.5</c:v>
                </c:pt>
                <c:pt idx="8">
                  <c:v>1159</c:v>
                </c:pt>
                <c:pt idx="9">
                  <c:v>1159</c:v>
                </c:pt>
                <c:pt idx="10">
                  <c:v>1423.5</c:v>
                </c:pt>
                <c:pt idx="11">
                  <c:v>1483</c:v>
                </c:pt>
                <c:pt idx="12">
                  <c:v>1706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DB-49E2-B560-4696C52E93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941</c:v>
                </c:pt>
                <c:pt idx="3">
                  <c:v>941</c:v>
                </c:pt>
                <c:pt idx="4">
                  <c:v>997</c:v>
                </c:pt>
                <c:pt idx="5">
                  <c:v>997</c:v>
                </c:pt>
                <c:pt idx="6">
                  <c:v>1105.5</c:v>
                </c:pt>
                <c:pt idx="7">
                  <c:v>1109.5</c:v>
                </c:pt>
                <c:pt idx="8">
                  <c:v>1159</c:v>
                </c:pt>
                <c:pt idx="9">
                  <c:v>1159</c:v>
                </c:pt>
                <c:pt idx="10">
                  <c:v>1423.5</c:v>
                </c:pt>
                <c:pt idx="11">
                  <c:v>1483</c:v>
                </c:pt>
                <c:pt idx="12">
                  <c:v>1706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1.9241470069334791E-2</c:v>
                </c:pt>
                <c:pt idx="1">
                  <c:v>5.4805547893784032E-3</c:v>
                </c:pt>
                <c:pt idx="2">
                  <c:v>5.4365433332591393E-3</c:v>
                </c:pt>
                <c:pt idx="3">
                  <c:v>5.4365433332591393E-3</c:v>
                </c:pt>
                <c:pt idx="4">
                  <c:v>4.6149961523662218E-3</c:v>
                </c:pt>
                <c:pt idx="5">
                  <c:v>4.6149961523662218E-3</c:v>
                </c:pt>
                <c:pt idx="6">
                  <c:v>3.0232484893861905E-3</c:v>
                </c:pt>
                <c:pt idx="7">
                  <c:v>2.9645665478938397E-3</c:v>
                </c:pt>
                <c:pt idx="8">
                  <c:v>2.2383775219259917E-3</c:v>
                </c:pt>
                <c:pt idx="9">
                  <c:v>2.2383775219259917E-3</c:v>
                </c:pt>
                <c:pt idx="10">
                  <c:v>-1.6419658592557382E-3</c:v>
                </c:pt>
                <c:pt idx="11">
                  <c:v>-2.5148597389544648E-3</c:v>
                </c:pt>
                <c:pt idx="12">
                  <c:v>-5.7863779771530517E-3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DB-49E2-B560-4696C52E9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587424"/>
        <c:axId val="1"/>
      </c:scatterChart>
      <c:valAx>
        <c:axId val="54358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587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FFA2613-58F9-58AD-7932-2F52AC66E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konkoly.hu/cgi-bin/IBVS?6007" TargetMode="External"/><Relationship Id="rId7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konkoly.hu/cgi-bin/IBVS?6007" TargetMode="External"/><Relationship Id="rId1" Type="http://schemas.openxmlformats.org/officeDocument/2006/relationships/hyperlink" Target="http://www.bav-astro.de/sfs/BAVM_link.php?BAVMnr=201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bav-astro.de/sfs/BAVM_link.php?BAVMnr=23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33</v>
      </c>
      <c r="E1" s="29"/>
      <c r="F1" s="29" t="s">
        <v>34</v>
      </c>
      <c r="G1" s="30" t="s">
        <v>35</v>
      </c>
      <c r="H1" s="29" t="s">
        <v>36</v>
      </c>
      <c r="I1" s="31">
        <v>48202.94</v>
      </c>
      <c r="J1" s="31">
        <v>6.7286299999999999</v>
      </c>
      <c r="K1" s="29" t="s">
        <v>37</v>
      </c>
      <c r="L1" s="29" t="s">
        <v>38</v>
      </c>
    </row>
    <row r="2" spans="1:12" x14ac:dyDescent="0.2">
      <c r="A2" t="s">
        <v>22</v>
      </c>
      <c r="B2" t="s">
        <v>35</v>
      </c>
      <c r="D2" s="9" t="s">
        <v>38</v>
      </c>
      <c r="E2" t="s">
        <v>34</v>
      </c>
    </row>
    <row r="3" spans="1:12" ht="13.5" thickBot="1" x14ac:dyDescent="0.25"/>
    <row r="4" spans="1:12" ht="14.25" thickTop="1" thickBot="1" x14ac:dyDescent="0.25">
      <c r="A4" s="28" t="s">
        <v>36</v>
      </c>
      <c r="C4" s="7">
        <v>48202.94</v>
      </c>
      <c r="D4" s="8">
        <v>6.7286299999999999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48202.94</v>
      </c>
    </row>
    <row r="8" spans="1:12" x14ac:dyDescent="0.2">
      <c r="A8" t="s">
        <v>2</v>
      </c>
      <c r="C8">
        <f>+D4</f>
        <v>6.7286299999999999</v>
      </c>
    </row>
    <row r="9" spans="1:12" x14ac:dyDescent="0.2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3">
        <f ca="1">INTERCEPT(INDIRECT($D$9):G992,INDIRECT($C$9):F992)</f>
        <v>1.9241470069334791E-2</v>
      </c>
      <c r="D11" s="13"/>
      <c r="E11" s="11"/>
    </row>
    <row r="12" spans="1:12" x14ac:dyDescent="0.2">
      <c r="A12" s="11" t="s">
        <v>15</v>
      </c>
      <c r="B12" s="11"/>
      <c r="C12" s="23">
        <f ca="1">SLOPE(INDIRECT($D$9):G992,INDIRECT($C$9):F992)</f>
        <v>-1.4670485373087834E-5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(C7+C11)+(C8+C12)*INT(MAX(F21:F3533))</f>
        <v>59681.976993622025</v>
      </c>
      <c r="E15" s="16" t="s">
        <v>41</v>
      </c>
      <c r="F15" s="12">
        <v>1</v>
      </c>
    </row>
    <row r="16" spans="1:12" x14ac:dyDescent="0.2">
      <c r="A16" s="18" t="s">
        <v>3</v>
      </c>
      <c r="B16" s="11"/>
      <c r="C16" s="19">
        <f ca="1">+C8+C12</f>
        <v>6.7286153295146267</v>
      </c>
      <c r="E16" s="16" t="s">
        <v>29</v>
      </c>
      <c r="F16" s="17">
        <f ca="1">NOW()+15018.5+$C$5/24</f>
        <v>60177.821872569439</v>
      </c>
    </row>
    <row r="17" spans="1:17" ht="13.5" thickBot="1" x14ac:dyDescent="0.25">
      <c r="A17" s="16" t="s">
        <v>26</v>
      </c>
      <c r="B17" s="11"/>
      <c r="C17" s="11">
        <f>COUNT(C21:C2191)</f>
        <v>13</v>
      </c>
      <c r="E17" s="16" t="s">
        <v>42</v>
      </c>
      <c r="F17" s="17">
        <f ca="1">ROUND(2*(F16-$C$7)/$C$8,0)/2+F15</f>
        <v>1780.5</v>
      </c>
    </row>
    <row r="18" spans="1:17" ht="14.25" thickTop="1" thickBot="1" x14ac:dyDescent="0.25">
      <c r="A18" s="18" t="s">
        <v>4</v>
      </c>
      <c r="B18" s="11"/>
      <c r="C18" s="21">
        <f ca="1">+C15</f>
        <v>59681.976993622025</v>
      </c>
      <c r="D18" s="22">
        <f ca="1">+C16</f>
        <v>6.7286153295146267</v>
      </c>
      <c r="E18" s="16" t="s">
        <v>30</v>
      </c>
      <c r="F18" s="25">
        <f ca="1">ROUND(2*(F16-$C$15)/$C$16,0)/2+F15</f>
        <v>74.5</v>
      </c>
    </row>
    <row r="19" spans="1:17" ht="13.5" thickTop="1" x14ac:dyDescent="0.2">
      <c r="E19" s="16" t="s">
        <v>31</v>
      </c>
      <c r="F19" s="20">
        <f ca="1">+$C$15+$C$16*F18-15018.5-$C$5/24</f>
        <v>45165.154669004201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55</v>
      </c>
      <c r="I20" s="6" t="s">
        <v>58</v>
      </c>
      <c r="J20" s="6" t="s">
        <v>52</v>
      </c>
      <c r="K20" s="6" t="s">
        <v>50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x14ac:dyDescent="0.2">
      <c r="A21" s="32" t="str">
        <f>$K$1</f>
        <v>IBVS 5480</v>
      </c>
      <c r="B21" s="32"/>
      <c r="C21" s="33">
        <f>+$C$4</f>
        <v>48202.94</v>
      </c>
      <c r="D21" s="33" t="s">
        <v>12</v>
      </c>
      <c r="E21">
        <f t="shared" ref="E21:E30" si="0">+(C21-C$7)/C$8</f>
        <v>0</v>
      </c>
      <c r="F21">
        <f t="shared" ref="F21:F31" si="1">ROUND(2*E21,0)/2</f>
        <v>0</v>
      </c>
      <c r="G21">
        <f t="shared" ref="G21:G30" si="2">+C21-(C$7+F21*C$8)</f>
        <v>0</v>
      </c>
      <c r="H21">
        <f>+G21</f>
        <v>0</v>
      </c>
      <c r="O21">
        <f t="shared" ref="O21:O30" ca="1" si="3">+C$11+C$12*$F21</f>
        <v>1.9241470069334791E-2</v>
      </c>
      <c r="Q21" s="2">
        <f t="shared" ref="Q21:Q30" si="4">+C21-15018.5</f>
        <v>33184.44</v>
      </c>
    </row>
    <row r="22" spans="1:17" x14ac:dyDescent="0.2">
      <c r="A22" s="33" t="s">
        <v>39</v>
      </c>
      <c r="B22" s="34" t="s">
        <v>40</v>
      </c>
      <c r="C22" s="33">
        <v>54514.402000000002</v>
      </c>
      <c r="D22" s="33">
        <v>4.0000000000000002E-4</v>
      </c>
      <c r="E22">
        <f t="shared" si="0"/>
        <v>938.00104924776656</v>
      </c>
      <c r="F22">
        <f t="shared" si="1"/>
        <v>938</v>
      </c>
      <c r="G22">
        <f t="shared" si="2"/>
        <v>7.060000003548339E-3</v>
      </c>
      <c r="J22">
        <f>+G22</f>
        <v>7.060000003548339E-3</v>
      </c>
      <c r="O22">
        <f t="shared" ca="1" si="3"/>
        <v>5.4805547893784032E-3</v>
      </c>
      <c r="Q22" s="2">
        <f t="shared" si="4"/>
        <v>39495.902000000002</v>
      </c>
    </row>
    <row r="23" spans="1:17" x14ac:dyDescent="0.2">
      <c r="A23" s="35" t="s">
        <v>43</v>
      </c>
      <c r="B23" s="36" t="s">
        <v>40</v>
      </c>
      <c r="C23" s="35">
        <v>54534.587679999997</v>
      </c>
      <c r="D23" s="35">
        <v>3.2599999999999999E-3</v>
      </c>
      <c r="E23">
        <f t="shared" si="0"/>
        <v>941.00101803784639</v>
      </c>
      <c r="F23">
        <f t="shared" si="1"/>
        <v>941</v>
      </c>
      <c r="G23">
        <f t="shared" si="2"/>
        <v>6.8499999906634912E-3</v>
      </c>
      <c r="K23">
        <f>+G23</f>
        <v>6.8499999906634912E-3</v>
      </c>
      <c r="O23">
        <f t="shared" ca="1" si="3"/>
        <v>5.4365433332591393E-3</v>
      </c>
      <c r="Q23" s="2">
        <f t="shared" si="4"/>
        <v>39516.087679999997</v>
      </c>
    </row>
    <row r="24" spans="1:17" x14ac:dyDescent="0.2">
      <c r="A24" s="51" t="s">
        <v>43</v>
      </c>
      <c r="B24" s="52" t="s">
        <v>40</v>
      </c>
      <c r="C24" s="51">
        <v>54534.588100000001</v>
      </c>
      <c r="D24" s="51">
        <v>7.6999999999999996E-4</v>
      </c>
      <c r="E24">
        <f t="shared" si="0"/>
        <v>941.00108045768582</v>
      </c>
      <c r="F24">
        <f t="shared" si="1"/>
        <v>941</v>
      </c>
      <c r="G24">
        <f t="shared" si="2"/>
        <v>7.269999994605314E-3</v>
      </c>
      <c r="K24">
        <f>+G24</f>
        <v>7.269999994605314E-3</v>
      </c>
      <c r="O24">
        <f t="shared" ca="1" si="3"/>
        <v>5.4365433332591393E-3</v>
      </c>
      <c r="Q24" s="2">
        <f t="shared" si="4"/>
        <v>39516.088100000001</v>
      </c>
    </row>
    <row r="25" spans="1:17" x14ac:dyDescent="0.2">
      <c r="A25" s="53" t="s">
        <v>47</v>
      </c>
      <c r="B25" s="54" t="s">
        <v>40</v>
      </c>
      <c r="C25" s="55">
        <v>54911.384100000003</v>
      </c>
      <c r="D25" s="56">
        <v>5.9999999999999995E-4</v>
      </c>
      <c r="E25" s="32">
        <f t="shared" si="0"/>
        <v>996.99999851381347</v>
      </c>
      <c r="F25">
        <f t="shared" si="1"/>
        <v>997</v>
      </c>
      <c r="G25">
        <f t="shared" si="2"/>
        <v>-9.9999961093999445E-6</v>
      </c>
      <c r="J25">
        <f>+G25</f>
        <v>-9.9999961093999445E-6</v>
      </c>
      <c r="O25">
        <f t="shared" ca="1" si="3"/>
        <v>4.6149961523662218E-3</v>
      </c>
      <c r="Q25" s="2">
        <f t="shared" si="4"/>
        <v>39892.884100000003</v>
      </c>
    </row>
    <row r="26" spans="1:17" x14ac:dyDescent="0.2">
      <c r="A26" s="57" t="s">
        <v>102</v>
      </c>
      <c r="B26" s="58" t="s">
        <v>40</v>
      </c>
      <c r="C26" s="59">
        <v>54911.384100000003</v>
      </c>
      <c r="D26" s="59">
        <v>5.9999999999999995E-4</v>
      </c>
      <c r="E26" s="32">
        <f t="shared" si="0"/>
        <v>996.99999851381347</v>
      </c>
      <c r="F26">
        <f t="shared" si="1"/>
        <v>997</v>
      </c>
      <c r="G26">
        <f t="shared" si="2"/>
        <v>-9.9999961093999445E-6</v>
      </c>
      <c r="K26">
        <f>+G26</f>
        <v>-9.9999961093999445E-6</v>
      </c>
      <c r="O26">
        <f t="shared" ca="1" si="3"/>
        <v>4.6149961523662218E-3</v>
      </c>
      <c r="Q26" s="2">
        <f t="shared" si="4"/>
        <v>39892.884100000003</v>
      </c>
    </row>
    <row r="27" spans="1:17" x14ac:dyDescent="0.2">
      <c r="A27" s="51" t="s">
        <v>43</v>
      </c>
      <c r="B27" s="52" t="s">
        <v>44</v>
      </c>
      <c r="C27" s="51">
        <v>55641.445220000001</v>
      </c>
      <c r="D27" s="51">
        <v>2E-3</v>
      </c>
      <c r="E27" s="32">
        <f t="shared" si="0"/>
        <v>1105.5007066817464</v>
      </c>
      <c r="F27">
        <f t="shared" si="1"/>
        <v>1105.5</v>
      </c>
      <c r="G27">
        <f t="shared" si="2"/>
        <v>4.7550000017508864E-3</v>
      </c>
      <c r="K27">
        <f>+G27</f>
        <v>4.7550000017508864E-3</v>
      </c>
      <c r="O27">
        <f t="shared" ca="1" si="3"/>
        <v>3.0232484893861905E-3</v>
      </c>
      <c r="Q27" s="2">
        <f t="shared" si="4"/>
        <v>40622.945220000001</v>
      </c>
    </row>
    <row r="28" spans="1:17" x14ac:dyDescent="0.2">
      <c r="A28" s="51" t="s">
        <v>45</v>
      </c>
      <c r="B28" s="52" t="s">
        <v>44</v>
      </c>
      <c r="C28" s="51">
        <v>55668.3583</v>
      </c>
      <c r="D28" s="51">
        <v>5.0000000000000001E-3</v>
      </c>
      <c r="E28" s="32">
        <f t="shared" si="0"/>
        <v>1109.5004926708702</v>
      </c>
      <c r="F28">
        <f t="shared" si="1"/>
        <v>1109.5</v>
      </c>
      <c r="G28">
        <f t="shared" si="2"/>
        <v>3.3150000017485581E-3</v>
      </c>
      <c r="J28">
        <f>+G28</f>
        <v>3.3150000017485581E-3</v>
      </c>
      <c r="O28">
        <f t="shared" ca="1" si="3"/>
        <v>2.9645665478938397E-3</v>
      </c>
      <c r="Q28" s="2">
        <f t="shared" si="4"/>
        <v>40649.8583</v>
      </c>
    </row>
    <row r="29" spans="1:17" x14ac:dyDescent="0.2">
      <c r="A29" s="37" t="s">
        <v>46</v>
      </c>
      <c r="B29" s="34" t="s">
        <v>40</v>
      </c>
      <c r="C29" s="33">
        <v>56001.425300000003</v>
      </c>
      <c r="D29" s="33">
        <v>2.0000000000000001E-4</v>
      </c>
      <c r="E29" s="32">
        <f t="shared" si="0"/>
        <v>1159.0004651764179</v>
      </c>
      <c r="F29">
        <f t="shared" si="1"/>
        <v>1159</v>
      </c>
      <c r="G29">
        <f t="shared" si="2"/>
        <v>3.1299999973271042E-3</v>
      </c>
      <c r="J29">
        <f>+G29</f>
        <v>3.1299999973271042E-3</v>
      </c>
      <c r="O29">
        <f t="shared" ca="1" si="3"/>
        <v>2.2383775219259917E-3</v>
      </c>
      <c r="Q29" s="2">
        <f t="shared" si="4"/>
        <v>40982.925300000003</v>
      </c>
    </row>
    <row r="30" spans="1:17" x14ac:dyDescent="0.2">
      <c r="A30" s="37" t="s">
        <v>46</v>
      </c>
      <c r="B30" s="34" t="s">
        <v>40</v>
      </c>
      <c r="C30" s="33">
        <v>56001.4257</v>
      </c>
      <c r="D30" s="33">
        <v>5.0000000000000001E-3</v>
      </c>
      <c r="E30" s="32">
        <f t="shared" si="0"/>
        <v>1159.0005246238829</v>
      </c>
      <c r="F30">
        <f t="shared" si="1"/>
        <v>1159</v>
      </c>
      <c r="G30">
        <f t="shared" si="2"/>
        <v>3.5299999944982119E-3</v>
      </c>
      <c r="J30">
        <f>+G30</f>
        <v>3.5299999944982119E-3</v>
      </c>
      <c r="O30">
        <f t="shared" ca="1" si="3"/>
        <v>2.2383775219259917E-3</v>
      </c>
      <c r="Q30" s="2">
        <f t="shared" si="4"/>
        <v>40982.9257</v>
      </c>
    </row>
    <row r="31" spans="1:17" x14ac:dyDescent="0.2">
      <c r="A31" s="60" t="s">
        <v>103</v>
      </c>
      <c r="B31" s="61" t="s">
        <v>44</v>
      </c>
      <c r="C31" s="62">
        <v>57781.144</v>
      </c>
      <c r="D31" s="63" t="s">
        <v>104</v>
      </c>
      <c r="E31" s="32">
        <f>+(C31-C$7)/C$8</f>
        <v>1423.4998803619753</v>
      </c>
      <c r="F31">
        <f t="shared" si="1"/>
        <v>1423.5</v>
      </c>
      <c r="G31">
        <f>+C31-(C$7+F31*C$8)</f>
        <v>-8.0500000331085175E-4</v>
      </c>
      <c r="K31">
        <f>+G31</f>
        <v>-8.0500000331085175E-4</v>
      </c>
      <c r="O31">
        <f ca="1">+C$11+C$12*$F31</f>
        <v>-1.6419658592557382E-3</v>
      </c>
      <c r="Q31" s="2">
        <f>+C31-15018.5</f>
        <v>42762.644</v>
      </c>
    </row>
    <row r="32" spans="1:17" x14ac:dyDescent="0.2">
      <c r="A32" s="64" t="s">
        <v>105</v>
      </c>
      <c r="B32" s="65" t="s">
        <v>40</v>
      </c>
      <c r="C32" s="66">
        <v>58181.496590000112</v>
      </c>
      <c r="D32" s="66">
        <v>2.9999999999999997E-4</v>
      </c>
      <c r="E32" s="32">
        <f>+(C32-C$7)/C$8</f>
        <v>1482.9997473482877</v>
      </c>
      <c r="F32">
        <f>ROUND(2*E32,0)/2</f>
        <v>1483</v>
      </c>
      <c r="G32">
        <f>+C32-(C$7+F32*C$8)</f>
        <v>-1.6999998915707693E-3</v>
      </c>
      <c r="K32">
        <f>+G32</f>
        <v>-1.6999998915707693E-3</v>
      </c>
      <c r="O32">
        <f ca="1">+C$11+C$12*$F32</f>
        <v>-2.5148597389544648E-3</v>
      </c>
      <c r="Q32" s="2">
        <f>+C32-15018.5</f>
        <v>43162.996590000112</v>
      </c>
    </row>
    <row r="33" spans="1:17" x14ac:dyDescent="0.2">
      <c r="A33" s="67" t="s">
        <v>106</v>
      </c>
      <c r="B33" s="68" t="s">
        <v>40</v>
      </c>
      <c r="C33" s="69">
        <v>59681.975500000175</v>
      </c>
      <c r="D33" s="9"/>
      <c r="E33" s="32">
        <f>+(C33-C$7)/C$8</f>
        <v>1705.9989180561531</v>
      </c>
      <c r="F33">
        <f>ROUND(2*E33,0)/2</f>
        <v>1706</v>
      </c>
      <c r="G33">
        <f>+C33-(C$7+F33*C$8)</f>
        <v>-7.2799998306436464E-3</v>
      </c>
      <c r="K33">
        <f>+G33</f>
        <v>-7.2799998306436464E-3</v>
      </c>
      <c r="O33">
        <f ca="1">+C$11+C$12*$F33</f>
        <v>-5.7863779771530517E-3</v>
      </c>
      <c r="Q33" s="2">
        <f>+C33-15018.5</f>
        <v>44663.475500000175</v>
      </c>
    </row>
    <row r="34" spans="1:17" x14ac:dyDescent="0.2">
      <c r="C34" s="9"/>
      <c r="D34" s="9"/>
    </row>
    <row r="35" spans="1:17" x14ac:dyDescent="0.2">
      <c r="C35" s="9"/>
      <c r="D35" s="9"/>
    </row>
    <row r="36" spans="1:17" x14ac:dyDescent="0.2">
      <c r="C36" s="9"/>
      <c r="D36" s="9"/>
    </row>
    <row r="37" spans="1:17" x14ac:dyDescent="0.2">
      <c r="C37" s="9"/>
      <c r="D37" s="9"/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32:D3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6"/>
  <sheetViews>
    <sheetView workbookViewId="0">
      <selection activeCell="A11" sqref="A11:IV448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8" t="s">
        <v>48</v>
      </c>
      <c r="I1" s="39" t="s">
        <v>49</v>
      </c>
      <c r="J1" s="40" t="s">
        <v>50</v>
      </c>
    </row>
    <row r="2" spans="1:16" x14ac:dyDescent="0.2">
      <c r="I2" s="41" t="s">
        <v>51</v>
      </c>
      <c r="J2" s="42" t="s">
        <v>52</v>
      </c>
    </row>
    <row r="3" spans="1:16" x14ac:dyDescent="0.2">
      <c r="A3" s="43" t="s">
        <v>53</v>
      </c>
      <c r="I3" s="41" t="s">
        <v>54</v>
      </c>
      <c r="J3" s="42" t="s">
        <v>55</v>
      </c>
    </row>
    <row r="4" spans="1:16" x14ac:dyDescent="0.2">
      <c r="I4" s="41" t="s">
        <v>56</v>
      </c>
      <c r="J4" s="42" t="s">
        <v>55</v>
      </c>
    </row>
    <row r="5" spans="1:16" ht="13.5" thickBot="1" x14ac:dyDescent="0.25">
      <c r="I5" s="44" t="s">
        <v>57</v>
      </c>
      <c r="J5" s="45" t="s">
        <v>58</v>
      </c>
    </row>
    <row r="10" spans="1:16" ht="13.5" thickBot="1" x14ac:dyDescent="0.25"/>
    <row r="11" spans="1:16" ht="12.75" customHeight="1" thickBot="1" x14ac:dyDescent="0.25">
      <c r="A11" s="9" t="str">
        <f t="shared" ref="A11:A18" si="0">P11</f>
        <v>BAVM 201 </v>
      </c>
      <c r="B11" s="13" t="str">
        <f t="shared" ref="B11:B18" si="1">IF(H11=INT(H11),"I","II")</f>
        <v>I</v>
      </c>
      <c r="C11" s="9">
        <f t="shared" ref="C11:C18" si="2">1*G11</f>
        <v>54514.402000000002</v>
      </c>
      <c r="D11" s="11" t="str">
        <f t="shared" ref="D11:D18" si="3">VLOOKUP(F11,I$1:J$5,2,FALSE)</f>
        <v>vis</v>
      </c>
      <c r="E11" s="46">
        <f>VLOOKUP(C11,Active!C$21:E$973,3,FALSE)</f>
        <v>938.00104924776656</v>
      </c>
      <c r="F11" s="13" t="s">
        <v>57</v>
      </c>
      <c r="G11" s="11" t="str">
        <f t="shared" ref="G11:G18" si="4">MID(I11,3,LEN(I11)-3)</f>
        <v>54514.4020</v>
      </c>
      <c r="H11" s="9">
        <f t="shared" ref="H11:H18" si="5">1*K11</f>
        <v>299</v>
      </c>
      <c r="I11" s="47" t="s">
        <v>59</v>
      </c>
      <c r="J11" s="48" t="s">
        <v>60</v>
      </c>
      <c r="K11" s="47">
        <v>299</v>
      </c>
      <c r="L11" s="47" t="s">
        <v>61</v>
      </c>
      <c r="M11" s="48" t="s">
        <v>62</v>
      </c>
      <c r="N11" s="48" t="s">
        <v>63</v>
      </c>
      <c r="O11" s="49" t="s">
        <v>64</v>
      </c>
      <c r="P11" s="50" t="s">
        <v>65</v>
      </c>
    </row>
    <row r="12" spans="1:16" ht="12.75" customHeight="1" thickBot="1" x14ac:dyDescent="0.25">
      <c r="A12" s="9" t="str">
        <f t="shared" si="0"/>
        <v>IBVS 6007 </v>
      </c>
      <c r="B12" s="13" t="str">
        <f t="shared" si="1"/>
        <v>I</v>
      </c>
      <c r="C12" s="9">
        <f t="shared" si="2"/>
        <v>54534.587679999997</v>
      </c>
      <c r="D12" s="11" t="str">
        <f t="shared" si="3"/>
        <v>vis</v>
      </c>
      <c r="E12" s="46">
        <f>VLOOKUP(C12,Active!C$21:E$973,3,FALSE)</f>
        <v>941.00101803784639</v>
      </c>
      <c r="F12" s="13" t="s">
        <v>57</v>
      </c>
      <c r="G12" s="11" t="str">
        <f t="shared" si="4"/>
        <v>54534.58768</v>
      </c>
      <c r="H12" s="9">
        <f t="shared" si="5"/>
        <v>302</v>
      </c>
      <c r="I12" s="47" t="s">
        <v>66</v>
      </c>
      <c r="J12" s="48" t="s">
        <v>67</v>
      </c>
      <c r="K12" s="47" t="s">
        <v>68</v>
      </c>
      <c r="L12" s="47" t="s">
        <v>69</v>
      </c>
      <c r="M12" s="48" t="s">
        <v>62</v>
      </c>
      <c r="N12" s="48" t="s">
        <v>70</v>
      </c>
      <c r="O12" s="49" t="s">
        <v>71</v>
      </c>
      <c r="P12" s="50" t="s">
        <v>72</v>
      </c>
    </row>
    <row r="13" spans="1:16" ht="12.75" customHeight="1" thickBot="1" x14ac:dyDescent="0.25">
      <c r="A13" s="9" t="str">
        <f t="shared" si="0"/>
        <v>IBVS 6007 </v>
      </c>
      <c r="B13" s="13" t="str">
        <f t="shared" si="1"/>
        <v>I</v>
      </c>
      <c r="C13" s="9">
        <f t="shared" si="2"/>
        <v>54534.588100000001</v>
      </c>
      <c r="D13" s="11" t="str">
        <f t="shared" si="3"/>
        <v>vis</v>
      </c>
      <c r="E13" s="46">
        <f>VLOOKUP(C13,Active!C$21:E$973,3,FALSE)</f>
        <v>941.00108045768582</v>
      </c>
      <c r="F13" s="13" t="s">
        <v>57</v>
      </c>
      <c r="G13" s="11" t="str">
        <f t="shared" si="4"/>
        <v>54534.58810</v>
      </c>
      <c r="H13" s="9">
        <f t="shared" si="5"/>
        <v>302</v>
      </c>
      <c r="I13" s="47" t="s">
        <v>73</v>
      </c>
      <c r="J13" s="48" t="s">
        <v>67</v>
      </c>
      <c r="K13" s="47" t="s">
        <v>68</v>
      </c>
      <c r="L13" s="47" t="s">
        <v>74</v>
      </c>
      <c r="M13" s="48" t="s">
        <v>62</v>
      </c>
      <c r="N13" s="48" t="s">
        <v>40</v>
      </c>
      <c r="O13" s="49" t="s">
        <v>71</v>
      </c>
      <c r="P13" s="50" t="s">
        <v>72</v>
      </c>
    </row>
    <row r="14" spans="1:16" ht="12.75" customHeight="1" thickBot="1" x14ac:dyDescent="0.25">
      <c r="A14" s="9" t="str">
        <f t="shared" si="0"/>
        <v>BAVM 234 </v>
      </c>
      <c r="B14" s="13" t="str">
        <f t="shared" si="1"/>
        <v>I</v>
      </c>
      <c r="C14" s="9">
        <f t="shared" si="2"/>
        <v>54911.384100000003</v>
      </c>
      <c r="D14" s="11" t="str">
        <f t="shared" si="3"/>
        <v>vis</v>
      </c>
      <c r="E14" s="46">
        <f>VLOOKUP(C14,Active!C$21:E$973,3,FALSE)</f>
        <v>996.99999851381347</v>
      </c>
      <c r="F14" s="13" t="s">
        <v>57</v>
      </c>
      <c r="G14" s="11" t="str">
        <f t="shared" si="4"/>
        <v>54911.3841</v>
      </c>
      <c r="H14" s="9">
        <f t="shared" si="5"/>
        <v>358</v>
      </c>
      <c r="I14" s="47" t="s">
        <v>75</v>
      </c>
      <c r="J14" s="48" t="s">
        <v>76</v>
      </c>
      <c r="K14" s="47" t="s">
        <v>77</v>
      </c>
      <c r="L14" s="47" t="s">
        <v>78</v>
      </c>
      <c r="M14" s="48" t="s">
        <v>62</v>
      </c>
      <c r="N14" s="48" t="s">
        <v>79</v>
      </c>
      <c r="O14" s="49" t="s">
        <v>80</v>
      </c>
      <c r="P14" s="50" t="s">
        <v>81</v>
      </c>
    </row>
    <row r="15" spans="1:16" ht="12.75" customHeight="1" thickBot="1" x14ac:dyDescent="0.25">
      <c r="A15" s="9" t="str">
        <f t="shared" si="0"/>
        <v>IBVS 6007 </v>
      </c>
      <c r="B15" s="13" t="str">
        <f t="shared" si="1"/>
        <v>II</v>
      </c>
      <c r="C15" s="9">
        <f t="shared" si="2"/>
        <v>55641.445220000001</v>
      </c>
      <c r="D15" s="11" t="str">
        <f t="shared" si="3"/>
        <v>vis</v>
      </c>
      <c r="E15" s="46">
        <f>VLOOKUP(C15,Active!C$21:E$973,3,FALSE)</f>
        <v>1105.5007066817464</v>
      </c>
      <c r="F15" s="13" t="s">
        <v>57</v>
      </c>
      <c r="G15" s="11" t="str">
        <f t="shared" si="4"/>
        <v>55641.44522</v>
      </c>
      <c r="H15" s="9">
        <f t="shared" si="5"/>
        <v>466.5</v>
      </c>
      <c r="I15" s="47" t="s">
        <v>82</v>
      </c>
      <c r="J15" s="48" t="s">
        <v>83</v>
      </c>
      <c r="K15" s="47" t="s">
        <v>84</v>
      </c>
      <c r="L15" s="47" t="s">
        <v>85</v>
      </c>
      <c r="M15" s="48" t="s">
        <v>62</v>
      </c>
      <c r="N15" s="48" t="s">
        <v>86</v>
      </c>
      <c r="O15" s="49" t="s">
        <v>87</v>
      </c>
      <c r="P15" s="50" t="s">
        <v>72</v>
      </c>
    </row>
    <row r="16" spans="1:16" ht="12.75" customHeight="1" thickBot="1" x14ac:dyDescent="0.25">
      <c r="A16" s="9" t="str">
        <f t="shared" si="0"/>
        <v>BAVM 220 </v>
      </c>
      <c r="B16" s="13" t="str">
        <f t="shared" si="1"/>
        <v>II</v>
      </c>
      <c r="C16" s="9">
        <f t="shared" si="2"/>
        <v>55668.3583</v>
      </c>
      <c r="D16" s="11" t="str">
        <f t="shared" si="3"/>
        <v>vis</v>
      </c>
      <c r="E16" s="46">
        <f>VLOOKUP(C16,Active!C$21:E$973,3,FALSE)</f>
        <v>1109.5004926708702</v>
      </c>
      <c r="F16" s="13" t="s">
        <v>57</v>
      </c>
      <c r="G16" s="11" t="str">
        <f t="shared" si="4"/>
        <v>55668.3583</v>
      </c>
      <c r="H16" s="9">
        <f t="shared" si="5"/>
        <v>470.5</v>
      </c>
      <c r="I16" s="47" t="s">
        <v>88</v>
      </c>
      <c r="J16" s="48" t="s">
        <v>89</v>
      </c>
      <c r="K16" s="47" t="s">
        <v>90</v>
      </c>
      <c r="L16" s="47" t="s">
        <v>91</v>
      </c>
      <c r="M16" s="48" t="s">
        <v>62</v>
      </c>
      <c r="N16" s="48" t="s">
        <v>79</v>
      </c>
      <c r="O16" s="49" t="s">
        <v>92</v>
      </c>
      <c r="P16" s="50" t="s">
        <v>93</v>
      </c>
    </row>
    <row r="17" spans="1:16" ht="12.75" customHeight="1" thickBot="1" x14ac:dyDescent="0.25">
      <c r="A17" s="9" t="str">
        <f t="shared" si="0"/>
        <v>BAVM 228 </v>
      </c>
      <c r="B17" s="13" t="str">
        <f t="shared" si="1"/>
        <v>I</v>
      </c>
      <c r="C17" s="9">
        <f t="shared" si="2"/>
        <v>56001.425300000003</v>
      </c>
      <c r="D17" s="11" t="str">
        <f t="shared" si="3"/>
        <v>vis</v>
      </c>
      <c r="E17" s="46">
        <f>VLOOKUP(C17,Active!C$21:E$973,3,FALSE)</f>
        <v>1159.0004651764179</v>
      </c>
      <c r="F17" s="13" t="s">
        <v>57</v>
      </c>
      <c r="G17" s="11" t="str">
        <f t="shared" si="4"/>
        <v>56001.4253</v>
      </c>
      <c r="H17" s="9">
        <f t="shared" si="5"/>
        <v>520</v>
      </c>
      <c r="I17" s="47" t="s">
        <v>94</v>
      </c>
      <c r="J17" s="48" t="s">
        <v>95</v>
      </c>
      <c r="K17" s="47" t="s">
        <v>96</v>
      </c>
      <c r="L17" s="47" t="s">
        <v>97</v>
      </c>
      <c r="M17" s="48" t="s">
        <v>62</v>
      </c>
      <c r="N17" s="48">
        <v>0</v>
      </c>
      <c r="O17" s="49" t="s">
        <v>64</v>
      </c>
      <c r="P17" s="50" t="s">
        <v>98</v>
      </c>
    </row>
    <row r="18" spans="1:16" ht="12.75" customHeight="1" thickBot="1" x14ac:dyDescent="0.25">
      <c r="A18" s="9" t="str">
        <f t="shared" si="0"/>
        <v>BAVM 228 </v>
      </c>
      <c r="B18" s="13" t="str">
        <f t="shared" si="1"/>
        <v>I</v>
      </c>
      <c r="C18" s="9">
        <f t="shared" si="2"/>
        <v>56001.4257</v>
      </c>
      <c r="D18" s="11" t="str">
        <f t="shared" si="3"/>
        <v>vis</v>
      </c>
      <c r="E18" s="46">
        <f>VLOOKUP(C18,Active!C$21:E$973,3,FALSE)</f>
        <v>1159.0005246238829</v>
      </c>
      <c r="F18" s="13" t="s">
        <v>57</v>
      </c>
      <c r="G18" s="11" t="str">
        <f t="shared" si="4"/>
        <v>56001.4257</v>
      </c>
      <c r="H18" s="9">
        <f t="shared" si="5"/>
        <v>520</v>
      </c>
      <c r="I18" s="47" t="s">
        <v>99</v>
      </c>
      <c r="J18" s="48" t="s">
        <v>100</v>
      </c>
      <c r="K18" s="47">
        <v>520</v>
      </c>
      <c r="L18" s="47" t="s">
        <v>101</v>
      </c>
      <c r="M18" s="48" t="s">
        <v>62</v>
      </c>
      <c r="N18" s="48" t="s">
        <v>79</v>
      </c>
      <c r="O18" s="49" t="s">
        <v>92</v>
      </c>
      <c r="P18" s="50" t="s">
        <v>98</v>
      </c>
    </row>
    <row r="19" spans="1:16" x14ac:dyDescent="0.2">
      <c r="B19" s="13"/>
      <c r="E19" s="46"/>
      <c r="F19" s="13"/>
    </row>
    <row r="20" spans="1:16" x14ac:dyDescent="0.2">
      <c r="B20" s="13"/>
      <c r="E20" s="46"/>
      <c r="F20" s="13"/>
    </row>
    <row r="21" spans="1:16" x14ac:dyDescent="0.2">
      <c r="B21" s="13"/>
      <c r="E21" s="46"/>
      <c r="F21" s="13"/>
    </row>
    <row r="22" spans="1:16" x14ac:dyDescent="0.2">
      <c r="B22" s="13"/>
      <c r="E22" s="46"/>
      <c r="F22" s="13"/>
    </row>
    <row r="23" spans="1:16" x14ac:dyDescent="0.2">
      <c r="B23" s="13"/>
      <c r="E23" s="46"/>
      <c r="F23" s="13"/>
    </row>
    <row r="24" spans="1:16" x14ac:dyDescent="0.2">
      <c r="B24" s="13"/>
      <c r="E24" s="46"/>
      <c r="F24" s="13"/>
    </row>
    <row r="25" spans="1:16" x14ac:dyDescent="0.2">
      <c r="B25" s="13"/>
      <c r="E25" s="46"/>
      <c r="F25" s="13"/>
    </row>
    <row r="26" spans="1:16" x14ac:dyDescent="0.2">
      <c r="B26" s="13"/>
      <c r="E26" s="46"/>
      <c r="F26" s="13"/>
    </row>
    <row r="27" spans="1:16" x14ac:dyDescent="0.2">
      <c r="B27" s="13"/>
      <c r="E27" s="46"/>
      <c r="F27" s="13"/>
    </row>
    <row r="28" spans="1:16" x14ac:dyDescent="0.2">
      <c r="B28" s="13"/>
      <c r="E28" s="46"/>
      <c r="F28" s="13"/>
    </row>
    <row r="29" spans="1:16" x14ac:dyDescent="0.2">
      <c r="B29" s="13"/>
      <c r="E29" s="46"/>
      <c r="F29" s="13"/>
    </row>
    <row r="30" spans="1:16" x14ac:dyDescent="0.2">
      <c r="B30" s="13"/>
      <c r="E30" s="46"/>
      <c r="F30" s="13"/>
    </row>
    <row r="31" spans="1:16" x14ac:dyDescent="0.2">
      <c r="B31" s="13"/>
      <c r="E31" s="46"/>
      <c r="F31" s="13"/>
    </row>
    <row r="32" spans="1:16" x14ac:dyDescent="0.2">
      <c r="B32" s="13"/>
      <c r="E32" s="46"/>
      <c r="F32" s="13"/>
    </row>
    <row r="33" spans="2:6" x14ac:dyDescent="0.2">
      <c r="B33" s="13"/>
      <c r="E33" s="46"/>
      <c r="F33" s="13"/>
    </row>
    <row r="34" spans="2:6" x14ac:dyDescent="0.2">
      <c r="B34" s="13"/>
      <c r="E34" s="46"/>
      <c r="F34" s="13"/>
    </row>
    <row r="35" spans="2:6" x14ac:dyDescent="0.2">
      <c r="B35" s="13"/>
      <c r="E35" s="46"/>
      <c r="F35" s="13"/>
    </row>
    <row r="36" spans="2:6" x14ac:dyDescent="0.2">
      <c r="B36" s="13"/>
      <c r="E36" s="46"/>
      <c r="F36" s="13"/>
    </row>
    <row r="37" spans="2:6" x14ac:dyDescent="0.2">
      <c r="B37" s="13"/>
      <c r="E37" s="46"/>
      <c r="F37" s="13"/>
    </row>
    <row r="38" spans="2:6" x14ac:dyDescent="0.2">
      <c r="B38" s="13"/>
      <c r="E38" s="46"/>
      <c r="F38" s="13"/>
    </row>
    <row r="39" spans="2:6" x14ac:dyDescent="0.2">
      <c r="B39" s="13"/>
      <c r="E39" s="46"/>
      <c r="F39" s="13"/>
    </row>
    <row r="40" spans="2:6" x14ac:dyDescent="0.2">
      <c r="B40" s="13"/>
      <c r="E40" s="46"/>
      <c r="F40" s="13"/>
    </row>
    <row r="41" spans="2:6" x14ac:dyDescent="0.2">
      <c r="B41" s="13"/>
      <c r="E41" s="46"/>
      <c r="F41" s="13"/>
    </row>
    <row r="42" spans="2:6" x14ac:dyDescent="0.2">
      <c r="B42" s="13"/>
      <c r="E42" s="46"/>
      <c r="F42" s="13"/>
    </row>
    <row r="43" spans="2:6" x14ac:dyDescent="0.2">
      <c r="B43" s="13"/>
      <c r="E43" s="46"/>
      <c r="F43" s="13"/>
    </row>
    <row r="44" spans="2:6" x14ac:dyDescent="0.2">
      <c r="B44" s="13"/>
      <c r="E44" s="46"/>
      <c r="F44" s="13"/>
    </row>
    <row r="45" spans="2:6" x14ac:dyDescent="0.2">
      <c r="B45" s="13"/>
      <c r="E45" s="46"/>
      <c r="F45" s="13"/>
    </row>
    <row r="46" spans="2:6" x14ac:dyDescent="0.2">
      <c r="B46" s="13"/>
      <c r="E46" s="46"/>
      <c r="F46" s="13"/>
    </row>
    <row r="47" spans="2:6" x14ac:dyDescent="0.2">
      <c r="B47" s="13"/>
      <c r="E47" s="46"/>
      <c r="F47" s="13"/>
    </row>
    <row r="48" spans="2:6" x14ac:dyDescent="0.2">
      <c r="B48" s="13"/>
      <c r="E48" s="46"/>
      <c r="F48" s="13"/>
    </row>
    <row r="49" spans="2:6" x14ac:dyDescent="0.2">
      <c r="B49" s="13"/>
      <c r="E49" s="46"/>
      <c r="F49" s="13"/>
    </row>
    <row r="50" spans="2:6" x14ac:dyDescent="0.2">
      <c r="B50" s="13"/>
      <c r="E50" s="46"/>
      <c r="F50" s="13"/>
    </row>
    <row r="51" spans="2:6" x14ac:dyDescent="0.2">
      <c r="B51" s="13"/>
      <c r="E51" s="46"/>
      <c r="F51" s="13"/>
    </row>
    <row r="52" spans="2:6" x14ac:dyDescent="0.2">
      <c r="B52" s="13"/>
      <c r="E52" s="46"/>
      <c r="F52" s="13"/>
    </row>
    <row r="53" spans="2:6" x14ac:dyDescent="0.2">
      <c r="B53" s="13"/>
      <c r="E53" s="46"/>
      <c r="F53" s="13"/>
    </row>
    <row r="54" spans="2:6" x14ac:dyDescent="0.2">
      <c r="B54" s="13"/>
      <c r="E54" s="46"/>
      <c r="F54" s="13"/>
    </row>
    <row r="55" spans="2:6" x14ac:dyDescent="0.2">
      <c r="B55" s="13"/>
      <c r="E55" s="46"/>
      <c r="F55" s="13"/>
    </row>
    <row r="56" spans="2:6" x14ac:dyDescent="0.2">
      <c r="B56" s="13"/>
      <c r="E56" s="46"/>
      <c r="F56" s="13"/>
    </row>
    <row r="57" spans="2:6" x14ac:dyDescent="0.2">
      <c r="B57" s="13"/>
      <c r="E57" s="46"/>
      <c r="F57" s="13"/>
    </row>
    <row r="58" spans="2:6" x14ac:dyDescent="0.2">
      <c r="B58" s="13"/>
      <c r="E58" s="46"/>
      <c r="F58" s="13"/>
    </row>
    <row r="59" spans="2:6" x14ac:dyDescent="0.2">
      <c r="B59" s="13"/>
      <c r="F59" s="13"/>
    </row>
    <row r="60" spans="2:6" x14ac:dyDescent="0.2">
      <c r="B60" s="13"/>
      <c r="F60" s="13"/>
    </row>
    <row r="61" spans="2:6" x14ac:dyDescent="0.2">
      <c r="B61" s="13"/>
      <c r="F61" s="13"/>
    </row>
    <row r="62" spans="2:6" x14ac:dyDescent="0.2">
      <c r="B62" s="13"/>
      <c r="F62" s="13"/>
    </row>
    <row r="63" spans="2:6" x14ac:dyDescent="0.2">
      <c r="B63" s="13"/>
      <c r="F63" s="13"/>
    </row>
    <row r="64" spans="2:6" x14ac:dyDescent="0.2">
      <c r="B64" s="13"/>
      <c r="F64" s="13"/>
    </row>
    <row r="65" spans="2:6" x14ac:dyDescent="0.2">
      <c r="B65" s="13"/>
      <c r="F65" s="13"/>
    </row>
    <row r="66" spans="2:6" x14ac:dyDescent="0.2">
      <c r="B66" s="13"/>
      <c r="F66" s="13"/>
    </row>
    <row r="67" spans="2:6" x14ac:dyDescent="0.2">
      <c r="B67" s="13"/>
      <c r="F67" s="13"/>
    </row>
    <row r="68" spans="2:6" x14ac:dyDescent="0.2">
      <c r="B68" s="13"/>
      <c r="F68" s="13"/>
    </row>
    <row r="69" spans="2:6" x14ac:dyDescent="0.2">
      <c r="B69" s="13"/>
      <c r="F69" s="13"/>
    </row>
    <row r="70" spans="2:6" x14ac:dyDescent="0.2">
      <c r="B70" s="13"/>
      <c r="F70" s="13"/>
    </row>
    <row r="71" spans="2:6" x14ac:dyDescent="0.2">
      <c r="B71" s="13"/>
      <c r="F71" s="13"/>
    </row>
    <row r="72" spans="2:6" x14ac:dyDescent="0.2">
      <c r="B72" s="13"/>
      <c r="F72" s="13"/>
    </row>
    <row r="73" spans="2:6" x14ac:dyDescent="0.2">
      <c r="B73" s="13"/>
      <c r="F73" s="13"/>
    </row>
    <row r="74" spans="2:6" x14ac:dyDescent="0.2">
      <c r="B74" s="13"/>
      <c r="F74" s="13"/>
    </row>
    <row r="75" spans="2:6" x14ac:dyDescent="0.2">
      <c r="B75" s="13"/>
      <c r="F75" s="13"/>
    </row>
    <row r="76" spans="2:6" x14ac:dyDescent="0.2">
      <c r="B76" s="13"/>
      <c r="F76" s="13"/>
    </row>
    <row r="77" spans="2:6" x14ac:dyDescent="0.2">
      <c r="B77" s="13"/>
      <c r="F77" s="13"/>
    </row>
    <row r="78" spans="2:6" x14ac:dyDescent="0.2">
      <c r="B78" s="13"/>
      <c r="F78" s="13"/>
    </row>
    <row r="79" spans="2:6" x14ac:dyDescent="0.2">
      <c r="B79" s="13"/>
      <c r="F79" s="13"/>
    </row>
    <row r="80" spans="2:6" x14ac:dyDescent="0.2">
      <c r="B80" s="13"/>
      <c r="F80" s="13"/>
    </row>
    <row r="81" spans="2:6" x14ac:dyDescent="0.2">
      <c r="B81" s="13"/>
      <c r="F81" s="13"/>
    </row>
    <row r="82" spans="2:6" x14ac:dyDescent="0.2">
      <c r="B82" s="13"/>
      <c r="F82" s="13"/>
    </row>
    <row r="83" spans="2:6" x14ac:dyDescent="0.2">
      <c r="B83" s="13"/>
      <c r="F83" s="13"/>
    </row>
    <row r="84" spans="2:6" x14ac:dyDescent="0.2">
      <c r="B84" s="13"/>
      <c r="F84" s="13"/>
    </row>
    <row r="85" spans="2:6" x14ac:dyDescent="0.2">
      <c r="B85" s="13"/>
      <c r="F85" s="13"/>
    </row>
    <row r="86" spans="2:6" x14ac:dyDescent="0.2">
      <c r="B86" s="13"/>
      <c r="F86" s="13"/>
    </row>
    <row r="87" spans="2:6" x14ac:dyDescent="0.2">
      <c r="B87" s="13"/>
      <c r="F87" s="13"/>
    </row>
    <row r="88" spans="2:6" x14ac:dyDescent="0.2">
      <c r="B88" s="13"/>
      <c r="F88" s="13"/>
    </row>
    <row r="89" spans="2:6" x14ac:dyDescent="0.2">
      <c r="B89" s="13"/>
      <c r="F89" s="13"/>
    </row>
    <row r="90" spans="2:6" x14ac:dyDescent="0.2">
      <c r="B90" s="13"/>
      <c r="F90" s="13"/>
    </row>
    <row r="91" spans="2:6" x14ac:dyDescent="0.2">
      <c r="B91" s="13"/>
      <c r="F91" s="13"/>
    </row>
    <row r="92" spans="2:6" x14ac:dyDescent="0.2">
      <c r="B92" s="13"/>
      <c r="F92" s="13"/>
    </row>
    <row r="93" spans="2:6" x14ac:dyDescent="0.2">
      <c r="B93" s="13"/>
      <c r="F93" s="13"/>
    </row>
    <row r="94" spans="2:6" x14ac:dyDescent="0.2">
      <c r="B94" s="13"/>
      <c r="F94" s="13"/>
    </row>
    <row r="95" spans="2:6" x14ac:dyDescent="0.2">
      <c r="B95" s="13"/>
      <c r="F95" s="13"/>
    </row>
    <row r="96" spans="2:6" x14ac:dyDescent="0.2">
      <c r="B96" s="13"/>
      <c r="F96" s="13"/>
    </row>
    <row r="97" spans="2:6" x14ac:dyDescent="0.2">
      <c r="B97" s="13"/>
      <c r="F97" s="13"/>
    </row>
    <row r="98" spans="2:6" x14ac:dyDescent="0.2">
      <c r="B98" s="13"/>
      <c r="F98" s="13"/>
    </row>
    <row r="99" spans="2:6" x14ac:dyDescent="0.2">
      <c r="B99" s="13"/>
      <c r="F99" s="13"/>
    </row>
    <row r="100" spans="2:6" x14ac:dyDescent="0.2">
      <c r="B100" s="13"/>
      <c r="F100" s="13"/>
    </row>
    <row r="101" spans="2:6" x14ac:dyDescent="0.2">
      <c r="B101" s="13"/>
      <c r="F101" s="13"/>
    </row>
    <row r="102" spans="2:6" x14ac:dyDescent="0.2">
      <c r="B102" s="13"/>
      <c r="F102" s="13"/>
    </row>
    <row r="103" spans="2:6" x14ac:dyDescent="0.2">
      <c r="B103" s="13"/>
      <c r="F103" s="13"/>
    </row>
    <row r="104" spans="2:6" x14ac:dyDescent="0.2">
      <c r="B104" s="13"/>
      <c r="F104" s="13"/>
    </row>
    <row r="105" spans="2:6" x14ac:dyDescent="0.2">
      <c r="B105" s="13"/>
      <c r="F105" s="13"/>
    </row>
    <row r="106" spans="2:6" x14ac:dyDescent="0.2">
      <c r="B106" s="13"/>
      <c r="F106" s="13"/>
    </row>
    <row r="107" spans="2:6" x14ac:dyDescent="0.2">
      <c r="B107" s="13"/>
      <c r="F107" s="13"/>
    </row>
    <row r="108" spans="2:6" x14ac:dyDescent="0.2">
      <c r="B108" s="13"/>
      <c r="F108" s="13"/>
    </row>
    <row r="109" spans="2:6" x14ac:dyDescent="0.2">
      <c r="B109" s="13"/>
      <c r="F109" s="13"/>
    </row>
    <row r="110" spans="2:6" x14ac:dyDescent="0.2">
      <c r="B110" s="13"/>
      <c r="F110" s="13"/>
    </row>
    <row r="111" spans="2:6" x14ac:dyDescent="0.2">
      <c r="B111" s="13"/>
      <c r="F111" s="13"/>
    </row>
    <row r="112" spans="2:6" x14ac:dyDescent="0.2">
      <c r="B112" s="13"/>
      <c r="F112" s="13"/>
    </row>
    <row r="113" spans="2:6" x14ac:dyDescent="0.2">
      <c r="B113" s="13"/>
      <c r="F113" s="13"/>
    </row>
    <row r="114" spans="2:6" x14ac:dyDescent="0.2">
      <c r="B114" s="13"/>
      <c r="F114" s="13"/>
    </row>
    <row r="115" spans="2:6" x14ac:dyDescent="0.2">
      <c r="B115" s="13"/>
      <c r="F115" s="13"/>
    </row>
    <row r="116" spans="2:6" x14ac:dyDescent="0.2">
      <c r="B116" s="13"/>
      <c r="F116" s="13"/>
    </row>
    <row r="117" spans="2:6" x14ac:dyDescent="0.2">
      <c r="B117" s="13"/>
      <c r="F117" s="13"/>
    </row>
    <row r="118" spans="2:6" x14ac:dyDescent="0.2">
      <c r="B118" s="13"/>
      <c r="F118" s="13"/>
    </row>
    <row r="119" spans="2:6" x14ac:dyDescent="0.2">
      <c r="B119" s="13"/>
      <c r="F119" s="13"/>
    </row>
    <row r="120" spans="2:6" x14ac:dyDescent="0.2">
      <c r="B120" s="13"/>
      <c r="F120" s="13"/>
    </row>
    <row r="121" spans="2:6" x14ac:dyDescent="0.2">
      <c r="B121" s="13"/>
      <c r="F121" s="13"/>
    </row>
    <row r="122" spans="2:6" x14ac:dyDescent="0.2">
      <c r="B122" s="13"/>
      <c r="F122" s="13"/>
    </row>
    <row r="123" spans="2:6" x14ac:dyDescent="0.2">
      <c r="B123" s="13"/>
      <c r="F123" s="13"/>
    </row>
    <row r="124" spans="2:6" x14ac:dyDescent="0.2">
      <c r="B124" s="13"/>
      <c r="F124" s="13"/>
    </row>
    <row r="125" spans="2:6" x14ac:dyDescent="0.2">
      <c r="B125" s="13"/>
      <c r="F125" s="13"/>
    </row>
    <row r="126" spans="2:6" x14ac:dyDescent="0.2">
      <c r="B126" s="13"/>
      <c r="F126" s="13"/>
    </row>
    <row r="127" spans="2:6" x14ac:dyDescent="0.2">
      <c r="B127" s="13"/>
      <c r="F127" s="13"/>
    </row>
    <row r="128" spans="2:6" x14ac:dyDescent="0.2">
      <c r="B128" s="13"/>
      <c r="F128" s="13"/>
    </row>
    <row r="129" spans="2:6" x14ac:dyDescent="0.2">
      <c r="B129" s="13"/>
      <c r="F129" s="13"/>
    </row>
    <row r="130" spans="2:6" x14ac:dyDescent="0.2">
      <c r="B130" s="13"/>
      <c r="F130" s="13"/>
    </row>
    <row r="131" spans="2:6" x14ac:dyDescent="0.2">
      <c r="B131" s="13"/>
      <c r="F131" s="13"/>
    </row>
    <row r="132" spans="2:6" x14ac:dyDescent="0.2">
      <c r="B132" s="13"/>
      <c r="F132" s="13"/>
    </row>
    <row r="133" spans="2:6" x14ac:dyDescent="0.2">
      <c r="B133" s="13"/>
      <c r="F133" s="13"/>
    </row>
    <row r="134" spans="2:6" x14ac:dyDescent="0.2">
      <c r="B134" s="13"/>
      <c r="F134" s="13"/>
    </row>
    <row r="135" spans="2:6" x14ac:dyDescent="0.2">
      <c r="B135" s="13"/>
      <c r="F135" s="13"/>
    </row>
    <row r="136" spans="2:6" x14ac:dyDescent="0.2">
      <c r="B136" s="13"/>
      <c r="F136" s="13"/>
    </row>
    <row r="137" spans="2:6" x14ac:dyDescent="0.2">
      <c r="B137" s="13"/>
      <c r="F137" s="13"/>
    </row>
    <row r="138" spans="2:6" x14ac:dyDescent="0.2">
      <c r="B138" s="13"/>
      <c r="F138" s="13"/>
    </row>
    <row r="139" spans="2:6" x14ac:dyDescent="0.2">
      <c r="B139" s="13"/>
      <c r="F139" s="13"/>
    </row>
    <row r="140" spans="2:6" x14ac:dyDescent="0.2">
      <c r="B140" s="13"/>
      <c r="F140" s="13"/>
    </row>
    <row r="141" spans="2:6" x14ac:dyDescent="0.2">
      <c r="B141" s="13"/>
      <c r="F141" s="13"/>
    </row>
    <row r="142" spans="2:6" x14ac:dyDescent="0.2">
      <c r="B142" s="13"/>
      <c r="F142" s="13"/>
    </row>
    <row r="143" spans="2:6" x14ac:dyDescent="0.2">
      <c r="B143" s="13"/>
      <c r="F143" s="13"/>
    </row>
    <row r="144" spans="2:6" x14ac:dyDescent="0.2">
      <c r="B144" s="13"/>
      <c r="F144" s="13"/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  <row r="797" spans="2:6" x14ac:dyDescent="0.2">
      <c r="B797" s="13"/>
      <c r="F797" s="13"/>
    </row>
    <row r="798" spans="2:6" x14ac:dyDescent="0.2">
      <c r="B798" s="13"/>
      <c r="F798" s="13"/>
    </row>
    <row r="799" spans="2:6" x14ac:dyDescent="0.2">
      <c r="B799" s="13"/>
      <c r="F799" s="13"/>
    </row>
    <row r="800" spans="2:6" x14ac:dyDescent="0.2">
      <c r="B800" s="13"/>
      <c r="F800" s="13"/>
    </row>
    <row r="801" spans="2:6" x14ac:dyDescent="0.2">
      <c r="B801" s="13"/>
      <c r="F801" s="13"/>
    </row>
    <row r="802" spans="2:6" x14ac:dyDescent="0.2">
      <c r="B802" s="13"/>
      <c r="F802" s="13"/>
    </row>
    <row r="803" spans="2:6" x14ac:dyDescent="0.2">
      <c r="B803" s="13"/>
      <c r="F803" s="13"/>
    </row>
    <row r="804" spans="2:6" x14ac:dyDescent="0.2">
      <c r="B804" s="13"/>
      <c r="F804" s="13"/>
    </row>
    <row r="805" spans="2:6" x14ac:dyDescent="0.2">
      <c r="B805" s="13"/>
      <c r="F805" s="13"/>
    </row>
    <row r="806" spans="2:6" x14ac:dyDescent="0.2">
      <c r="B806" s="13"/>
      <c r="F806" s="13"/>
    </row>
    <row r="807" spans="2:6" x14ac:dyDescent="0.2">
      <c r="B807" s="13"/>
      <c r="F807" s="13"/>
    </row>
    <row r="808" spans="2:6" x14ac:dyDescent="0.2">
      <c r="B808" s="13"/>
      <c r="F808" s="13"/>
    </row>
    <row r="809" spans="2:6" x14ac:dyDescent="0.2">
      <c r="B809" s="13"/>
      <c r="F809" s="13"/>
    </row>
    <row r="810" spans="2:6" x14ac:dyDescent="0.2">
      <c r="B810" s="13"/>
      <c r="F810" s="13"/>
    </row>
    <row r="811" spans="2:6" x14ac:dyDescent="0.2">
      <c r="B811" s="13"/>
      <c r="F811" s="13"/>
    </row>
    <row r="812" spans="2:6" x14ac:dyDescent="0.2">
      <c r="B812" s="13"/>
      <c r="F812" s="13"/>
    </row>
    <row r="813" spans="2:6" x14ac:dyDescent="0.2">
      <c r="B813" s="13"/>
      <c r="F813" s="13"/>
    </row>
    <row r="814" spans="2:6" x14ac:dyDescent="0.2">
      <c r="B814" s="13"/>
      <c r="F814" s="13"/>
    </row>
    <row r="815" spans="2:6" x14ac:dyDescent="0.2">
      <c r="B815" s="13"/>
      <c r="F815" s="13"/>
    </row>
    <row r="816" spans="2:6" x14ac:dyDescent="0.2">
      <c r="B816" s="13"/>
      <c r="F816" s="13"/>
    </row>
    <row r="817" spans="2:6" x14ac:dyDescent="0.2">
      <c r="B817" s="13"/>
      <c r="F817" s="13"/>
    </row>
    <row r="818" spans="2:6" x14ac:dyDescent="0.2">
      <c r="B818" s="13"/>
      <c r="F818" s="13"/>
    </row>
    <row r="819" spans="2:6" x14ac:dyDescent="0.2">
      <c r="B819" s="13"/>
      <c r="F819" s="13"/>
    </row>
    <row r="820" spans="2:6" x14ac:dyDescent="0.2">
      <c r="B820" s="13"/>
      <c r="F820" s="13"/>
    </row>
    <row r="821" spans="2:6" x14ac:dyDescent="0.2">
      <c r="B821" s="13"/>
      <c r="F821" s="13"/>
    </row>
    <row r="822" spans="2:6" x14ac:dyDescent="0.2">
      <c r="B822" s="13"/>
      <c r="F822" s="13"/>
    </row>
    <row r="823" spans="2:6" x14ac:dyDescent="0.2">
      <c r="B823" s="13"/>
      <c r="F823" s="13"/>
    </row>
    <row r="824" spans="2:6" x14ac:dyDescent="0.2">
      <c r="B824" s="13"/>
      <c r="F824" s="13"/>
    </row>
    <row r="825" spans="2:6" x14ac:dyDescent="0.2">
      <c r="B825" s="13"/>
      <c r="F825" s="13"/>
    </row>
    <row r="826" spans="2:6" x14ac:dyDescent="0.2">
      <c r="B826" s="13"/>
      <c r="F826" s="13"/>
    </row>
    <row r="827" spans="2:6" x14ac:dyDescent="0.2">
      <c r="B827" s="13"/>
      <c r="F827" s="13"/>
    </row>
    <row r="828" spans="2:6" x14ac:dyDescent="0.2">
      <c r="B828" s="13"/>
      <c r="F828" s="13"/>
    </row>
    <row r="829" spans="2:6" x14ac:dyDescent="0.2">
      <c r="B829" s="13"/>
      <c r="F829" s="13"/>
    </row>
    <row r="830" spans="2:6" x14ac:dyDescent="0.2">
      <c r="B830" s="13"/>
      <c r="F830" s="13"/>
    </row>
    <row r="831" spans="2:6" x14ac:dyDescent="0.2">
      <c r="B831" s="13"/>
      <c r="F831" s="13"/>
    </row>
    <row r="832" spans="2:6" x14ac:dyDescent="0.2">
      <c r="B832" s="13"/>
      <c r="F832" s="13"/>
    </row>
    <row r="833" spans="2:6" x14ac:dyDescent="0.2">
      <c r="B833" s="13"/>
      <c r="F833" s="13"/>
    </row>
    <row r="834" spans="2:6" x14ac:dyDescent="0.2">
      <c r="B834" s="13"/>
      <c r="F834" s="13"/>
    </row>
    <row r="835" spans="2:6" x14ac:dyDescent="0.2">
      <c r="B835" s="13"/>
      <c r="F835" s="13"/>
    </row>
    <row r="836" spans="2:6" x14ac:dyDescent="0.2">
      <c r="B836" s="13"/>
      <c r="F836" s="13"/>
    </row>
    <row r="837" spans="2:6" x14ac:dyDescent="0.2">
      <c r="B837" s="13"/>
      <c r="F837" s="13"/>
    </row>
    <row r="838" spans="2:6" x14ac:dyDescent="0.2">
      <c r="B838" s="13"/>
      <c r="F838" s="13"/>
    </row>
    <row r="839" spans="2:6" x14ac:dyDescent="0.2">
      <c r="B839" s="13"/>
      <c r="F839" s="13"/>
    </row>
    <row r="840" spans="2:6" x14ac:dyDescent="0.2">
      <c r="B840" s="13"/>
      <c r="F840" s="13"/>
    </row>
    <row r="841" spans="2:6" x14ac:dyDescent="0.2">
      <c r="B841" s="13"/>
      <c r="F841" s="13"/>
    </row>
    <row r="842" spans="2:6" x14ac:dyDescent="0.2">
      <c r="B842" s="13"/>
      <c r="F842" s="13"/>
    </row>
    <row r="843" spans="2:6" x14ac:dyDescent="0.2">
      <c r="B843" s="13"/>
      <c r="F843" s="13"/>
    </row>
    <row r="844" spans="2:6" x14ac:dyDescent="0.2">
      <c r="B844" s="13"/>
      <c r="F844" s="13"/>
    </row>
    <row r="845" spans="2:6" x14ac:dyDescent="0.2">
      <c r="B845" s="13"/>
      <c r="F845" s="13"/>
    </row>
    <row r="846" spans="2:6" x14ac:dyDescent="0.2">
      <c r="B846" s="13"/>
      <c r="F846" s="13"/>
    </row>
  </sheetData>
  <phoneticPr fontId="7" type="noConversion"/>
  <hyperlinks>
    <hyperlink ref="P11" r:id="rId1" display="http://www.bav-astro.de/sfs/BAVM_link.php?BAVMnr=201"/>
    <hyperlink ref="P12" r:id="rId2" display="http://www.konkoly.hu/cgi-bin/IBVS?6007"/>
    <hyperlink ref="P13" r:id="rId3" display="http://www.konkoly.hu/cgi-bin/IBVS?6007"/>
    <hyperlink ref="P14" r:id="rId4" display="http://www.bav-astro.de/sfs/BAVM_link.php?BAVMnr=234"/>
    <hyperlink ref="P15" r:id="rId5" display="http://www.konkoly.hu/cgi-bin/IBVS?6007"/>
    <hyperlink ref="P16" r:id="rId6" display="http://www.bav-astro.de/sfs/BAVM_link.php?BAVMnr=220"/>
    <hyperlink ref="P17" r:id="rId7" display="http://www.bav-astro.de/sfs/BAVM_link.php?BAVMnr=228"/>
    <hyperlink ref="P18" r:id="rId8" display="http://www.bav-astro.de/sfs/BAVM_link.php?BAVMnr=228"/>
  </hyperlinks>
  <pageMargins left="0.75" right="0.75" top="1" bottom="1" header="0.5" footer="0.5"/>
  <pageSetup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2023-08-21T07:43:29Z</dcterms:modified>
</cp:coreProperties>
</file>