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F69E01B-7AB8-4F19-BAD7-0D80C5A5BD46}" xr6:coauthVersionLast="47" xr6:coauthVersionMax="47" xr10:uidLastSave="{00000000-0000-0000-0000-000000000000}"/>
  <bookViews>
    <workbookView xWindow="14325" yWindow="142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O24" i="1" l="1"/>
  <c r="O23" i="1"/>
  <c r="C16" i="1"/>
  <c r="D18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<sst xmlns="http://schemas.openxmlformats.org/spreadsheetml/2006/main" count="58" uniqueCount="53">
  <si>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</si>
  <si>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</si>
  <si>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</si>
  <si>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</si>
  <si>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</si>
  <si>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</si>
  <si>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</si>
  <si>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</si>
  <si>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</si>
  <si>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</si>
  <si>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</si>
  <si>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</si>
  <si>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</si>
  <si>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</si>
  <si>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</si>
  <si>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</si>
  <si>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</si>
  <si>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</si>
  <si>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</si>
  <si>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</si>
  <si>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</si>
  <si>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</si>
  <si>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</si>
  <si>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</si>
  <si>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</si>
  <si>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</si>
  <si>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</si>
  <si>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</si>
  <si>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</si>
  <si>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</si>
  <si>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</si>
  <si>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</si>
  <si>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</si>
  <si>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</si>
  <si>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</si>
  <si>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</si>
  <si>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</si>
  <si>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</si>
  <si>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</si>
  <si>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</si>
  <si>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</si>
  <si>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</si>
  <si>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</si>
  <si>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G1978-1818</t>
  </si>
  <si>
    <t>G1978-1818_Leo.xls</t>
  </si>
  <si>
    <t>EW</t>
  </si>
  <si>
    <t>Leo</t>
  </si>
  <si>
    <t>VSX</t>
  </si>
  <si>
    <t>IBVS 5945</t>
  </si>
  <si>
    <t>II</t>
  </si>
  <si>
    <t>JBAV, 60</t>
  </si>
  <si>
    <t>I</t>
  </si>
  <si>
    <t>MY Leo / GSC 1978-1818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</si>
</sst>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1978-1818 -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7-4C67-8008-78CF98FD89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-1.7599500009964686E-2</c:v>
                </c:pt>
                <c:pt idx="2">
                  <c:v>-6.2774500009254552E-2</c:v>
                </c:pt>
                <c:pt idx="3">
                  <c:v>-5.9428000015032012E-2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57-4C67-8008-78CF98FD89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57-4C67-8008-78CF98FD89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57-4C67-8008-78CF98FD89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57-4C67-8008-78CF98FD89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57-4C67-8008-78CF98FD89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57-4C67-8008-78CF98FD89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-6.4157108897144981E-3</c:v>
                </c:pt>
                <c:pt idx="1">
                  <c:v>-1.0648454185825024E-2</c:v>
                </c:pt>
                <c:pt idx="2">
                  <c:v>-6.136783604264251E-2</c:v>
                </c:pt>
                <c:pt idx="3">
                  <c:v>-6.1369998916069229E-2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57-4C67-8008-78CF98FD89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978.5</c:v>
                </c:pt>
                <c:pt idx="2">
                  <c:v>12703.5</c:v>
                </c:pt>
                <c:pt idx="3">
                  <c:v>12704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57-4C67-8008-78CF98FD8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6216"/>
        <c:axId val="1"/>
      </c:scatterChart>
      <c:valAx>
        <c:axId val="41803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D330DB-5DFB-2069-BD06-F0E0D3464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54939.591000000015</v>
      </c>
      <c r="D7" s="29" t="s">
        <v>47</v>
      </c>
    </row>
    <row r="8" spans="1:7" x14ac:dyDescent="0.2">
      <c r="A8" t="s">
        <v>3</v>
      </c>
      <c r="C8" s="7">
        <v>0.34170699999999998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-6.4157108897144981E-3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-4.325746853459913E-6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59961.717722453701</v>
      </c>
    </row>
    <row r="15" spans="1:7" x14ac:dyDescent="0.2">
      <c r="A15" s="11" t="s">
        <v>17</v>
      </c>
      <c r="B15" s="9"/>
      <c r="C15" s="12">
        <f ca="1">(C7+C11)+(C8+C12)*INT(MAX(F21:F3533))</f>
        <v>59280.575358001101</v>
      </c>
      <c r="D15" s="13" t="s">
        <v>39</v>
      </c>
      <c r="E15" s="14">
        <f ca="1">ROUND(2*(E14-$C$7)/$C$8,0)/2+E13</f>
        <v>14698</v>
      </c>
    </row>
    <row r="16" spans="1:7" x14ac:dyDescent="0.2">
      <c r="A16" s="15" t="s">
        <v>4</v>
      </c>
      <c r="B16" s="9"/>
      <c r="C16" s="16">
        <f ca="1">+C8+C12</f>
        <v>0.34170267425314654</v>
      </c>
      <c r="D16" s="13" t="s">
        <v>40</v>
      </c>
      <c r="E16" s="23">
        <f ca="1">ROUND(2*(E14-$C$15)/$C$16,0)/2+E13</f>
        <v>1994.5</v>
      </c>
    </row>
    <row r="17" spans="1:19" ht="13.5" thickBot="1" x14ac:dyDescent="0.25">
      <c r="A17" s="13" t="s">
        <v>30</v>
      </c>
      <c r="B17" s="9"/>
      <c r="C17" s="9">
        <f>COUNT(C21:C2191)</f>
        <v>4</v>
      </c>
      <c r="D17" s="13" t="s">
        <v>34</v>
      </c>
      <c r="E17" s="17">
        <f ca="1">+$C$15+$C$16*E16-15018.5-$C$9/24</f>
        <v>44943.997175132339</v>
      </c>
    </row>
    <row r="18" spans="1:19" ht="14.25" thickTop="1" thickBot="1" x14ac:dyDescent="0.25">
      <c r="A18" s="15" t="s">
        <v>5</v>
      </c>
      <c r="B18" s="9"/>
      <c r="C18" s="18">
        <f ca="1">+C15</f>
        <v>59280.575358001101</v>
      </c>
      <c r="D18" s="19">
        <f ca="1">+C16</f>
        <v>0.34170267425314654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9.459301468379715E-3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54939.591000000015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-6.4157108897144981E-3</v>
      </c>
      <c r="Q21" s="1">
        <f>+C21-15018.5</f>
        <v>39921.091000000015</v>
      </c>
      <c r="S21">
        <f ca="1">+(O21-G21)^2</f>
        <v>4.1161346220401199E-5</v>
      </c>
    </row>
    <row r="22" spans="1:19" x14ac:dyDescent="0.2">
      <c r="A22" s="32" t="s">
        <v>48</v>
      </c>
      <c r="B22" s="33" t="s">
        <v>49</v>
      </c>
      <c r="C22" s="32">
        <v>55273.933700000001</v>
      </c>
      <c r="D22" s="32">
        <v>5.0000000000000001E-4</v>
      </c>
      <c r="E22">
        <f>+(C22-C$7)/C$8</f>
        <v>978.44849534831451</v>
      </c>
      <c r="F22">
        <f>ROUND(2*E22,0)/2</f>
        <v>978.5</v>
      </c>
      <c r="G22">
        <f>+C22-(C$7+F22*C$8)</f>
        <v>-1.7599500009964686E-2</v>
      </c>
      <c r="I22">
        <f>+G22</f>
        <v>-1.7599500009964686E-2</v>
      </c>
      <c r="O22">
        <f ca="1">+C$11+C$12*$F22</f>
        <v>-1.0648454185825024E-2</v>
      </c>
      <c r="Q22" s="1">
        <f>+C22-15018.5</f>
        <v>40255.433700000001</v>
      </c>
      <c r="S22">
        <f ca="1">+(O22-G22)^2</f>
        <v>4.8317038049289439E-5</v>
      </c>
    </row>
    <row r="23" spans="1:19" x14ac:dyDescent="0.2">
      <c r="A23" s="34" t="s">
        <v>50</v>
      </c>
      <c r="B23" s="35" t="s">
        <v>51</v>
      </c>
      <c r="C23" s="36">
        <v>59280.403100000003</v>
      </c>
      <c r="D23" s="34">
        <v>8.9999999999999998E-4</v>
      </c>
      <c r="E23">
        <f t="shared" ref="E23:E24" si="0">+(C23-C$7)/C$8</f>
        <v>12703.316291442636</v>
      </c>
      <c r="F23">
        <f t="shared" ref="F23:F24" si="1">ROUND(2*E23,0)/2</f>
        <v>12703.5</v>
      </c>
      <c r="G23">
        <f t="shared" ref="G23:G24" si="2">+C23-(C$7+F23*C$8)</f>
        <v>-6.2774500009254552E-2</v>
      </c>
      <c r="I23">
        <f t="shared" ref="I23:I24" si="3">+G23</f>
        <v>-6.2774500009254552E-2</v>
      </c>
      <c r="O23">
        <f t="shared" ref="O23:O24" ca="1" si="4">+C$11+C$12*$F23</f>
        <v>-6.136783604264251E-2</v>
      </c>
      <c r="Q23" s="1">
        <f t="shared" ref="Q23:Q24" si="5">+C23-15018.5</f>
        <v>44261.903100000003</v>
      </c>
    </row>
    <row r="24" spans="1:19" x14ac:dyDescent="0.2">
      <c r="A24" s="34" t="s">
        <v>50</v>
      </c>
      <c r="B24" s="35" t="s">
        <v>51</v>
      </c>
      <c r="C24" s="36">
        <v>59280.577299999997</v>
      </c>
      <c r="D24" s="34">
        <v>2.8999999999999998E-3</v>
      </c>
      <c r="E24">
        <f t="shared" si="0"/>
        <v>12703.826084920656</v>
      </c>
      <c r="F24">
        <f t="shared" si="1"/>
        <v>12704</v>
      </c>
      <c r="G24">
        <f t="shared" si="2"/>
        <v>-5.9428000015032012E-2</v>
      </c>
      <c r="I24">
        <f t="shared" si="3"/>
        <v>-5.9428000015032012E-2</v>
      </c>
      <c r="O24">
        <f t="shared" ca="1" si="4"/>
        <v>-6.1369998916069229E-2</v>
      </c>
      <c r="Q24" s="1">
        <f t="shared" si="5"/>
        <v>44262.077299999997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2023-01-17T04:13:31Z</dcterms:modified>
</cp:coreProperties>
</file>