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9BEFA04-0940-4507-8E0F-EC18FF8A51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Graphs" sheetId="5" r:id="rId2"/>
    <sheet name="BAV" sheetId="4" r:id="rId3"/>
    <sheet name="Q_fit" sheetId="3" r:id="rId4"/>
    <sheet name="B" sheetId="2" r:id="rId5"/>
  </sheets>
  <definedNames>
    <definedName name="solver_adj" localSheetId="0" hidden="1">Active!$AC$3:$AC$10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Active!$AC$11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158" i="1" l="1"/>
  <c r="F158" i="1" s="1"/>
  <c r="Q158" i="1"/>
  <c r="S158" i="1"/>
  <c r="Q156" i="1"/>
  <c r="S156" i="1"/>
  <c r="Q157" i="1"/>
  <c r="S157" i="1"/>
  <c r="Q155" i="1"/>
  <c r="S155" i="1"/>
  <c r="Q151" i="1"/>
  <c r="S151" i="1"/>
  <c r="Q152" i="1"/>
  <c r="S152" i="1"/>
  <c r="Q153" i="1"/>
  <c r="S153" i="1"/>
  <c r="Q154" i="1"/>
  <c r="S154" i="1"/>
  <c r="Q148" i="1"/>
  <c r="S148" i="1"/>
  <c r="Q149" i="1"/>
  <c r="S149" i="1"/>
  <c r="Q140" i="1"/>
  <c r="S140" i="1"/>
  <c r="Q150" i="1"/>
  <c r="S150" i="1"/>
  <c r="Q145" i="1"/>
  <c r="S145" i="1"/>
  <c r="S104" i="1"/>
  <c r="S103" i="1"/>
  <c r="S109" i="1"/>
  <c r="S110" i="1"/>
  <c r="S108" i="1"/>
  <c r="S111" i="1"/>
  <c r="S113" i="1"/>
  <c r="S115" i="1"/>
  <c r="S117" i="1"/>
  <c r="S124" i="1"/>
  <c r="S121" i="1"/>
  <c r="S120" i="1"/>
  <c r="S119" i="1"/>
  <c r="S125" i="1"/>
  <c r="S126" i="1"/>
  <c r="S127" i="1"/>
  <c r="S129" i="1"/>
  <c r="S128" i="1"/>
  <c r="S130" i="1"/>
  <c r="S131" i="1"/>
  <c r="S132" i="1"/>
  <c r="S133" i="1"/>
  <c r="S137" i="1"/>
  <c r="S135" i="1"/>
  <c r="S136" i="1"/>
  <c r="S138" i="1"/>
  <c r="S142" i="1"/>
  <c r="S139" i="1"/>
  <c r="S143" i="1"/>
  <c r="S144" i="1"/>
  <c r="S147" i="1"/>
  <c r="S22" i="1"/>
  <c r="S116" i="1"/>
  <c r="S122" i="1"/>
  <c r="S123" i="1"/>
  <c r="S134" i="1"/>
  <c r="S141" i="1"/>
  <c r="S146" i="1"/>
  <c r="S112" i="1"/>
  <c r="S56" i="1"/>
  <c r="S37" i="1"/>
  <c r="S51" i="1"/>
  <c r="S39" i="1"/>
  <c r="S60" i="1"/>
  <c r="S59" i="1"/>
  <c r="S66" i="1"/>
  <c r="S76" i="1"/>
  <c r="S54" i="1"/>
  <c r="S45" i="1"/>
  <c r="S58" i="1"/>
  <c r="S40" i="1"/>
  <c r="S52" i="1"/>
  <c r="S67" i="1"/>
  <c r="S48" i="1"/>
  <c r="S57" i="1"/>
  <c r="S42" i="1"/>
  <c r="S50" i="1"/>
  <c r="S72" i="1"/>
  <c r="S34" i="1"/>
  <c r="S35" i="1"/>
  <c r="S61" i="1"/>
  <c r="S62" i="1"/>
  <c r="S43" i="1"/>
  <c r="S53" i="1"/>
  <c r="S70" i="1"/>
  <c r="S49" i="1"/>
  <c r="S74" i="1"/>
  <c r="S44" i="1"/>
  <c r="S38" i="1"/>
  <c r="S79" i="1"/>
  <c r="S47" i="1"/>
  <c r="S75" i="1"/>
  <c r="S65" i="1"/>
  <c r="S46" i="1"/>
  <c r="S68" i="1"/>
  <c r="S73" i="1"/>
  <c r="S64" i="1"/>
  <c r="S69" i="1"/>
  <c r="S63" i="1"/>
  <c r="S36" i="1"/>
  <c r="S77" i="1"/>
  <c r="S78" i="1"/>
  <c r="S55" i="1"/>
  <c r="S82" i="1"/>
  <c r="S83" i="1"/>
  <c r="S87" i="1"/>
  <c r="S84" i="1"/>
  <c r="S81" i="1"/>
  <c r="S80" i="1"/>
  <c r="S86" i="1"/>
  <c r="S85" i="1"/>
  <c r="S94" i="1"/>
  <c r="S90" i="1"/>
  <c r="S88" i="1"/>
  <c r="S91" i="1"/>
  <c r="S89" i="1"/>
  <c r="S92" i="1"/>
  <c r="S93" i="1"/>
  <c r="S95" i="1"/>
  <c r="S97" i="1"/>
  <c r="S101" i="1"/>
  <c r="S102" i="1"/>
  <c r="S96" i="1"/>
  <c r="S100" i="1"/>
  <c r="S98" i="1"/>
  <c r="S99" i="1"/>
  <c r="S41" i="1"/>
  <c r="S27" i="1"/>
  <c r="S21" i="1"/>
  <c r="S23" i="1"/>
  <c r="S26" i="1"/>
  <c r="S25" i="1"/>
  <c r="S29" i="1"/>
  <c r="S33" i="1"/>
  <c r="S31" i="1"/>
  <c r="S71" i="1"/>
  <c r="S32" i="1"/>
  <c r="S30" i="1"/>
  <c r="S28" i="1"/>
  <c r="S114" i="1"/>
  <c r="S24" i="1"/>
  <c r="AB9" i="1"/>
  <c r="AB8" i="1"/>
  <c r="C8" i="1"/>
  <c r="AB10" i="1"/>
  <c r="C7" i="1"/>
  <c r="E156" i="1" s="1"/>
  <c r="F156" i="1" s="1"/>
  <c r="AB7" i="1"/>
  <c r="AB6" i="1"/>
  <c r="AB3" i="1"/>
  <c r="AB4" i="1"/>
  <c r="AB5" i="1"/>
  <c r="D11" i="1"/>
  <c r="D12" i="1"/>
  <c r="D13" i="1"/>
  <c r="E134" i="1"/>
  <c r="AF118" i="1"/>
  <c r="AD118" i="1"/>
  <c r="AB118" i="1"/>
  <c r="AF107" i="1"/>
  <c r="AD107" i="1"/>
  <c r="AB107" i="1"/>
  <c r="AF106" i="1"/>
  <c r="AD106" i="1"/>
  <c r="AB106" i="1"/>
  <c r="AF105" i="1"/>
  <c r="AD105" i="1"/>
  <c r="AB105" i="1"/>
  <c r="E35" i="1"/>
  <c r="E26" i="1"/>
  <c r="AB13" i="1"/>
  <c r="AB17" i="1"/>
  <c r="AB16" i="1"/>
  <c r="Z10" i="1"/>
  <c r="E9" i="1"/>
  <c r="D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04" i="1"/>
  <c r="Q108" i="1"/>
  <c r="Q109" i="1"/>
  <c r="Q110" i="1"/>
  <c r="Q113" i="1"/>
  <c r="Q117" i="1"/>
  <c r="Q119" i="1"/>
  <c r="Q120" i="1"/>
  <c r="Q121" i="1"/>
  <c r="Q142" i="1"/>
  <c r="Q147" i="1"/>
  <c r="G130" i="4"/>
  <c r="C130" i="4"/>
  <c r="G101" i="4"/>
  <c r="C101" i="4"/>
  <c r="G100" i="4"/>
  <c r="C100" i="4"/>
  <c r="G99" i="4"/>
  <c r="C99" i="4"/>
  <c r="G129" i="4"/>
  <c r="C129" i="4"/>
  <c r="G98" i="4"/>
  <c r="C98" i="4"/>
  <c r="G97" i="4"/>
  <c r="C97" i="4"/>
  <c r="G96" i="4"/>
  <c r="C96" i="4"/>
  <c r="G95" i="4"/>
  <c r="C95" i="4"/>
  <c r="G128" i="4"/>
  <c r="C128" i="4"/>
  <c r="E128" i="4"/>
  <c r="G94" i="4"/>
  <c r="C94" i="4"/>
  <c r="G93" i="4"/>
  <c r="C93" i="4"/>
  <c r="G92" i="4"/>
  <c r="C92" i="4"/>
  <c r="G91" i="4"/>
  <c r="C91" i="4"/>
  <c r="G90" i="4"/>
  <c r="C90" i="4"/>
  <c r="G89" i="4"/>
  <c r="C89" i="4"/>
  <c r="G88" i="4"/>
  <c r="C88" i="4"/>
  <c r="G87" i="4"/>
  <c r="C87" i="4"/>
  <c r="G86" i="4"/>
  <c r="C86" i="4"/>
  <c r="G85" i="4"/>
  <c r="C85" i="4"/>
  <c r="G127" i="4"/>
  <c r="C127" i="4"/>
  <c r="G126" i="4"/>
  <c r="C126" i="4"/>
  <c r="G125" i="4"/>
  <c r="C125" i="4"/>
  <c r="G124" i="4"/>
  <c r="C124" i="4"/>
  <c r="E124" i="4"/>
  <c r="G123" i="4"/>
  <c r="C123" i="4"/>
  <c r="G84" i="4"/>
  <c r="C84" i="4"/>
  <c r="G83" i="4"/>
  <c r="C83" i="4"/>
  <c r="G82" i="4"/>
  <c r="C82" i="4"/>
  <c r="G122" i="4"/>
  <c r="C122" i="4"/>
  <c r="G81" i="4"/>
  <c r="C81" i="4"/>
  <c r="G80" i="4"/>
  <c r="C80" i="4"/>
  <c r="G121" i="4"/>
  <c r="C121" i="4"/>
  <c r="G120" i="4"/>
  <c r="C120" i="4"/>
  <c r="G119" i="4"/>
  <c r="C119" i="4"/>
  <c r="G118" i="4"/>
  <c r="C118" i="4"/>
  <c r="E118" i="4"/>
  <c r="G117" i="4"/>
  <c r="C117" i="4"/>
  <c r="E117" i="4"/>
  <c r="G116" i="4"/>
  <c r="C116" i="4"/>
  <c r="E116" i="4"/>
  <c r="G115" i="4"/>
  <c r="C115" i="4"/>
  <c r="G79" i="4"/>
  <c r="C79" i="4"/>
  <c r="G78" i="4"/>
  <c r="C78" i="4"/>
  <c r="G77" i="4"/>
  <c r="C77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6" i="4"/>
  <c r="C66" i="4"/>
  <c r="G65" i="4"/>
  <c r="C65" i="4"/>
  <c r="G64" i="4"/>
  <c r="C64" i="4"/>
  <c r="G63" i="4"/>
  <c r="C63" i="4"/>
  <c r="G62" i="4"/>
  <c r="C62" i="4"/>
  <c r="G61" i="4"/>
  <c r="C61" i="4"/>
  <c r="G60" i="4"/>
  <c r="C60" i="4"/>
  <c r="G59" i="4"/>
  <c r="C59" i="4"/>
  <c r="G58" i="4"/>
  <c r="C58" i="4"/>
  <c r="G57" i="4"/>
  <c r="C57" i="4"/>
  <c r="G56" i="4"/>
  <c r="C56" i="4"/>
  <c r="G55" i="4"/>
  <c r="C55" i="4"/>
  <c r="G54" i="4"/>
  <c r="C54" i="4"/>
  <c r="G53" i="4"/>
  <c r="C53" i="4"/>
  <c r="G52" i="4"/>
  <c r="C52" i="4"/>
  <c r="G51" i="4"/>
  <c r="C51" i="4"/>
  <c r="G50" i="4"/>
  <c r="C50" i="4"/>
  <c r="G49" i="4"/>
  <c r="C49" i="4"/>
  <c r="G48" i="4"/>
  <c r="C48" i="4"/>
  <c r="G47" i="4"/>
  <c r="C47" i="4"/>
  <c r="G46" i="4"/>
  <c r="C46" i="4"/>
  <c r="G45" i="4"/>
  <c r="C45" i="4"/>
  <c r="G44" i="4"/>
  <c r="C44" i="4"/>
  <c r="G43" i="4"/>
  <c r="C43" i="4"/>
  <c r="G42" i="4"/>
  <c r="C42" i="4"/>
  <c r="G41" i="4"/>
  <c r="C41" i="4"/>
  <c r="G40" i="4"/>
  <c r="C40" i="4"/>
  <c r="G39" i="4"/>
  <c r="C39" i="4"/>
  <c r="G38" i="4"/>
  <c r="C38" i="4"/>
  <c r="G37" i="4"/>
  <c r="C37" i="4"/>
  <c r="G36" i="4"/>
  <c r="C36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7" i="4"/>
  <c r="C17" i="4"/>
  <c r="G16" i="4"/>
  <c r="C16" i="4"/>
  <c r="G15" i="4"/>
  <c r="C15" i="4"/>
  <c r="G14" i="4"/>
  <c r="C14" i="4"/>
  <c r="G13" i="4"/>
  <c r="C13" i="4"/>
  <c r="G12" i="4"/>
  <c r="C12" i="4"/>
  <c r="G11" i="4"/>
  <c r="C11" i="4"/>
  <c r="G114" i="4"/>
  <c r="C114" i="4"/>
  <c r="G113" i="4"/>
  <c r="C113" i="4"/>
  <c r="G112" i="4"/>
  <c r="C112" i="4"/>
  <c r="G111" i="4"/>
  <c r="C111" i="4"/>
  <c r="G110" i="4"/>
  <c r="C110" i="4"/>
  <c r="G109" i="4"/>
  <c r="C109" i="4"/>
  <c r="G108" i="4"/>
  <c r="C108" i="4"/>
  <c r="G107" i="4"/>
  <c r="C107" i="4"/>
  <c r="G106" i="4"/>
  <c r="C106" i="4"/>
  <c r="G105" i="4"/>
  <c r="C105" i="4"/>
  <c r="G104" i="4"/>
  <c r="C104" i="4"/>
  <c r="G103" i="4"/>
  <c r="C103" i="4"/>
  <c r="G102" i="4"/>
  <c r="C102" i="4"/>
  <c r="H130" i="4"/>
  <c r="B130" i="4"/>
  <c r="D130" i="4"/>
  <c r="A130" i="4"/>
  <c r="H101" i="4"/>
  <c r="B101" i="4"/>
  <c r="D101" i="4"/>
  <c r="A101" i="4"/>
  <c r="H100" i="4"/>
  <c r="B100" i="4"/>
  <c r="D100" i="4"/>
  <c r="A100" i="4"/>
  <c r="H99" i="4"/>
  <c r="B99" i="4"/>
  <c r="D99" i="4"/>
  <c r="A99" i="4"/>
  <c r="H129" i="4"/>
  <c r="B129" i="4"/>
  <c r="D129" i="4"/>
  <c r="A129" i="4"/>
  <c r="H98" i="4"/>
  <c r="B98" i="4"/>
  <c r="D98" i="4"/>
  <c r="A98" i="4"/>
  <c r="H97" i="4"/>
  <c r="B97" i="4"/>
  <c r="D97" i="4"/>
  <c r="A97" i="4"/>
  <c r="H96" i="4"/>
  <c r="B96" i="4"/>
  <c r="D96" i="4"/>
  <c r="A96" i="4"/>
  <c r="H95" i="4"/>
  <c r="B95" i="4"/>
  <c r="D95" i="4"/>
  <c r="A95" i="4"/>
  <c r="H128" i="4"/>
  <c r="B128" i="4"/>
  <c r="D128" i="4"/>
  <c r="A128" i="4"/>
  <c r="H94" i="4"/>
  <c r="B94" i="4"/>
  <c r="D94" i="4"/>
  <c r="A94" i="4"/>
  <c r="H93" i="4"/>
  <c r="B93" i="4"/>
  <c r="D93" i="4"/>
  <c r="A93" i="4"/>
  <c r="H92" i="4"/>
  <c r="B92" i="4"/>
  <c r="D92" i="4"/>
  <c r="A92" i="4"/>
  <c r="H91" i="4"/>
  <c r="B91" i="4"/>
  <c r="D91" i="4"/>
  <c r="A91" i="4"/>
  <c r="H90" i="4"/>
  <c r="B90" i="4"/>
  <c r="D90" i="4"/>
  <c r="A90" i="4"/>
  <c r="H89" i="4"/>
  <c r="B89" i="4"/>
  <c r="D89" i="4"/>
  <c r="A89" i="4"/>
  <c r="H88" i="4"/>
  <c r="B88" i="4"/>
  <c r="D88" i="4"/>
  <c r="A88" i="4"/>
  <c r="H87" i="4"/>
  <c r="B87" i="4"/>
  <c r="D87" i="4"/>
  <c r="A87" i="4"/>
  <c r="H86" i="4"/>
  <c r="B86" i="4"/>
  <c r="D86" i="4"/>
  <c r="A86" i="4"/>
  <c r="H85" i="4"/>
  <c r="B85" i="4"/>
  <c r="D85" i="4"/>
  <c r="A85" i="4"/>
  <c r="H127" i="4"/>
  <c r="D127" i="4"/>
  <c r="B127" i="4"/>
  <c r="A127" i="4"/>
  <c r="H126" i="4"/>
  <c r="B126" i="4"/>
  <c r="D126" i="4"/>
  <c r="A126" i="4"/>
  <c r="H125" i="4"/>
  <c r="D125" i="4"/>
  <c r="B125" i="4"/>
  <c r="A125" i="4"/>
  <c r="H124" i="4"/>
  <c r="B124" i="4"/>
  <c r="D124" i="4"/>
  <c r="A124" i="4"/>
  <c r="H123" i="4"/>
  <c r="B123" i="4"/>
  <c r="D123" i="4"/>
  <c r="A123" i="4"/>
  <c r="H84" i="4"/>
  <c r="B84" i="4"/>
  <c r="D84" i="4"/>
  <c r="A84" i="4"/>
  <c r="H83" i="4"/>
  <c r="B83" i="4"/>
  <c r="D83" i="4"/>
  <c r="A83" i="4"/>
  <c r="H82" i="4"/>
  <c r="B82" i="4"/>
  <c r="D82" i="4"/>
  <c r="A82" i="4"/>
  <c r="H122" i="4"/>
  <c r="D122" i="4"/>
  <c r="B122" i="4"/>
  <c r="A122" i="4"/>
  <c r="H81" i="4"/>
  <c r="B81" i="4"/>
  <c r="D81" i="4"/>
  <c r="A81" i="4"/>
  <c r="H80" i="4"/>
  <c r="B80" i="4"/>
  <c r="D80" i="4"/>
  <c r="A80" i="4"/>
  <c r="H121" i="4"/>
  <c r="B121" i="4"/>
  <c r="D121" i="4"/>
  <c r="A121" i="4"/>
  <c r="H120" i="4"/>
  <c r="B120" i="4"/>
  <c r="D120" i="4"/>
  <c r="A120" i="4"/>
  <c r="H119" i="4"/>
  <c r="B119" i="4"/>
  <c r="D119" i="4"/>
  <c r="A119" i="4"/>
  <c r="H118" i="4"/>
  <c r="B118" i="4"/>
  <c r="D118" i="4"/>
  <c r="A118" i="4"/>
  <c r="H117" i="4"/>
  <c r="B117" i="4"/>
  <c r="D117" i="4"/>
  <c r="A117" i="4"/>
  <c r="H116" i="4"/>
  <c r="D116" i="4"/>
  <c r="B116" i="4"/>
  <c r="A116" i="4"/>
  <c r="H115" i="4"/>
  <c r="B115" i="4"/>
  <c r="D115" i="4"/>
  <c r="A115" i="4"/>
  <c r="H79" i="4"/>
  <c r="D79" i="4"/>
  <c r="B79" i="4"/>
  <c r="A79" i="4"/>
  <c r="H78" i="4"/>
  <c r="B78" i="4"/>
  <c r="D78" i="4"/>
  <c r="A78" i="4"/>
  <c r="H77" i="4"/>
  <c r="B77" i="4"/>
  <c r="D77" i="4"/>
  <c r="A77" i="4"/>
  <c r="H76" i="4"/>
  <c r="B76" i="4"/>
  <c r="D76" i="4"/>
  <c r="A76" i="4"/>
  <c r="H75" i="4"/>
  <c r="B75" i="4"/>
  <c r="D75" i="4"/>
  <c r="A75" i="4"/>
  <c r="H74" i="4"/>
  <c r="B74" i="4"/>
  <c r="D74" i="4"/>
  <c r="A74" i="4"/>
  <c r="H73" i="4"/>
  <c r="D73" i="4"/>
  <c r="B73" i="4"/>
  <c r="A73" i="4"/>
  <c r="H72" i="4"/>
  <c r="B72" i="4"/>
  <c r="D72" i="4"/>
  <c r="A72" i="4"/>
  <c r="H71" i="4"/>
  <c r="B71" i="4"/>
  <c r="D71" i="4"/>
  <c r="A71" i="4"/>
  <c r="H70" i="4"/>
  <c r="B70" i="4"/>
  <c r="D70" i="4"/>
  <c r="A70" i="4"/>
  <c r="H69" i="4"/>
  <c r="B69" i="4"/>
  <c r="F69" i="4"/>
  <c r="D69" i="4"/>
  <c r="A69" i="4"/>
  <c r="H68" i="4"/>
  <c r="B68" i="4"/>
  <c r="F68" i="4"/>
  <c r="D68" i="4"/>
  <c r="A68" i="4"/>
  <c r="H67" i="4"/>
  <c r="B67" i="4"/>
  <c r="F67" i="4"/>
  <c r="D67" i="4"/>
  <c r="A67" i="4"/>
  <c r="H66" i="4"/>
  <c r="B66" i="4"/>
  <c r="F66" i="4"/>
  <c r="D66" i="4"/>
  <c r="A66" i="4"/>
  <c r="H65" i="4"/>
  <c r="B65" i="4"/>
  <c r="F65" i="4"/>
  <c r="D65" i="4"/>
  <c r="A65" i="4"/>
  <c r="H64" i="4"/>
  <c r="B64" i="4"/>
  <c r="D64" i="4"/>
  <c r="A64" i="4"/>
  <c r="H63" i="4"/>
  <c r="B63" i="4"/>
  <c r="D63" i="4"/>
  <c r="A63" i="4"/>
  <c r="H62" i="4"/>
  <c r="B62" i="4"/>
  <c r="D62" i="4"/>
  <c r="A62" i="4"/>
  <c r="H61" i="4"/>
  <c r="B61" i="4"/>
  <c r="D61" i="4"/>
  <c r="A61" i="4"/>
  <c r="H60" i="4"/>
  <c r="B60" i="4"/>
  <c r="D60" i="4"/>
  <c r="A60" i="4"/>
  <c r="H59" i="4"/>
  <c r="B59" i="4"/>
  <c r="D59" i="4"/>
  <c r="A59" i="4"/>
  <c r="H58" i="4"/>
  <c r="B58" i="4"/>
  <c r="D58" i="4"/>
  <c r="A58" i="4"/>
  <c r="H57" i="4"/>
  <c r="B57" i="4"/>
  <c r="D57" i="4"/>
  <c r="A57" i="4"/>
  <c r="H56" i="4"/>
  <c r="B56" i="4"/>
  <c r="D56" i="4"/>
  <c r="A56" i="4"/>
  <c r="H55" i="4"/>
  <c r="B55" i="4"/>
  <c r="D55" i="4"/>
  <c r="A55" i="4"/>
  <c r="H54" i="4"/>
  <c r="B54" i="4"/>
  <c r="D54" i="4"/>
  <c r="A54" i="4"/>
  <c r="H53" i="4"/>
  <c r="B53" i="4"/>
  <c r="D53" i="4"/>
  <c r="A53" i="4"/>
  <c r="H52" i="4"/>
  <c r="B52" i="4"/>
  <c r="D52" i="4"/>
  <c r="A52" i="4"/>
  <c r="H51" i="4"/>
  <c r="B51" i="4"/>
  <c r="D51" i="4"/>
  <c r="A51" i="4"/>
  <c r="H50" i="4"/>
  <c r="B50" i="4"/>
  <c r="D50" i="4"/>
  <c r="A50" i="4"/>
  <c r="H49" i="4"/>
  <c r="B49" i="4"/>
  <c r="D49" i="4"/>
  <c r="A49" i="4"/>
  <c r="H48" i="4"/>
  <c r="B48" i="4"/>
  <c r="D48" i="4"/>
  <c r="A48" i="4"/>
  <c r="H47" i="4"/>
  <c r="B47" i="4"/>
  <c r="D47" i="4"/>
  <c r="A47" i="4"/>
  <c r="H46" i="4"/>
  <c r="B46" i="4"/>
  <c r="D46" i="4"/>
  <c r="A46" i="4"/>
  <c r="H45" i="4"/>
  <c r="B45" i="4"/>
  <c r="D45" i="4"/>
  <c r="A45" i="4"/>
  <c r="H44" i="4"/>
  <c r="B44" i="4"/>
  <c r="D44" i="4"/>
  <c r="A44" i="4"/>
  <c r="H43" i="4"/>
  <c r="B43" i="4"/>
  <c r="D43" i="4"/>
  <c r="A43" i="4"/>
  <c r="H42" i="4"/>
  <c r="B42" i="4"/>
  <c r="D42" i="4"/>
  <c r="A42" i="4"/>
  <c r="H41" i="4"/>
  <c r="B41" i="4"/>
  <c r="D41" i="4"/>
  <c r="A41" i="4"/>
  <c r="H40" i="4"/>
  <c r="B40" i="4"/>
  <c r="D40" i="4"/>
  <c r="A40" i="4"/>
  <c r="H39" i="4"/>
  <c r="B39" i="4"/>
  <c r="D39" i="4"/>
  <c r="A39" i="4"/>
  <c r="H38" i="4"/>
  <c r="B38" i="4"/>
  <c r="D38" i="4"/>
  <c r="A38" i="4"/>
  <c r="H37" i="4"/>
  <c r="B37" i="4"/>
  <c r="D37" i="4"/>
  <c r="A37" i="4"/>
  <c r="H36" i="4"/>
  <c r="B36" i="4"/>
  <c r="D36" i="4"/>
  <c r="A36" i="4"/>
  <c r="H35" i="4"/>
  <c r="B35" i="4"/>
  <c r="D35" i="4"/>
  <c r="A35" i="4"/>
  <c r="H34" i="4"/>
  <c r="B34" i="4"/>
  <c r="D34" i="4"/>
  <c r="A34" i="4"/>
  <c r="H33" i="4"/>
  <c r="B33" i="4"/>
  <c r="D33" i="4"/>
  <c r="A33" i="4"/>
  <c r="H32" i="4"/>
  <c r="B32" i="4"/>
  <c r="D32" i="4"/>
  <c r="A32" i="4"/>
  <c r="H31" i="4"/>
  <c r="B31" i="4"/>
  <c r="D31" i="4"/>
  <c r="A31" i="4"/>
  <c r="H30" i="4"/>
  <c r="B30" i="4"/>
  <c r="D30" i="4"/>
  <c r="A30" i="4"/>
  <c r="H29" i="4"/>
  <c r="B29" i="4"/>
  <c r="D29" i="4"/>
  <c r="A29" i="4"/>
  <c r="H28" i="4"/>
  <c r="B28" i="4"/>
  <c r="D28" i="4"/>
  <c r="A28" i="4"/>
  <c r="H27" i="4"/>
  <c r="B27" i="4"/>
  <c r="D27" i="4"/>
  <c r="A27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B17" i="4"/>
  <c r="D17" i="4"/>
  <c r="A1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1" i="4"/>
  <c r="B11" i="4"/>
  <c r="D11" i="4"/>
  <c r="A11" i="4"/>
  <c r="H114" i="4"/>
  <c r="B114" i="4"/>
  <c r="D114" i="4"/>
  <c r="A114" i="4"/>
  <c r="H113" i="4"/>
  <c r="B113" i="4"/>
  <c r="D113" i="4"/>
  <c r="A113" i="4"/>
  <c r="H112" i="4"/>
  <c r="B112" i="4"/>
  <c r="D112" i="4"/>
  <c r="A112" i="4"/>
  <c r="H111" i="4"/>
  <c r="B111" i="4"/>
  <c r="D111" i="4"/>
  <c r="A111" i="4"/>
  <c r="H110" i="4"/>
  <c r="B110" i="4"/>
  <c r="D110" i="4"/>
  <c r="A110" i="4"/>
  <c r="H109" i="4"/>
  <c r="B109" i="4"/>
  <c r="D109" i="4"/>
  <c r="A109" i="4"/>
  <c r="H108" i="4"/>
  <c r="B108" i="4"/>
  <c r="D108" i="4"/>
  <c r="A108" i="4"/>
  <c r="H107" i="4"/>
  <c r="B107" i="4"/>
  <c r="D107" i="4"/>
  <c r="A107" i="4"/>
  <c r="H106" i="4"/>
  <c r="B106" i="4"/>
  <c r="D106" i="4"/>
  <c r="A106" i="4"/>
  <c r="H105" i="4"/>
  <c r="B105" i="4"/>
  <c r="D105" i="4"/>
  <c r="A105" i="4"/>
  <c r="H104" i="4"/>
  <c r="B104" i="4"/>
  <c r="D104" i="4"/>
  <c r="A104" i="4"/>
  <c r="H103" i="4"/>
  <c r="B103" i="4"/>
  <c r="D103" i="4"/>
  <c r="A103" i="4"/>
  <c r="H102" i="4"/>
  <c r="B102" i="4"/>
  <c r="D102" i="4"/>
  <c r="A102" i="4"/>
  <c r="Q146" i="1"/>
  <c r="Q144" i="1"/>
  <c r="Q143" i="1"/>
  <c r="Q132" i="1"/>
  <c r="Q127" i="1"/>
  <c r="Q138" i="1"/>
  <c r="Q137" i="1"/>
  <c r="Q125" i="1"/>
  <c r="Q124" i="1"/>
  <c r="Q126" i="1"/>
  <c r="Q130" i="1"/>
  <c r="Q131" i="1"/>
  <c r="Q134" i="1"/>
  <c r="Q141" i="1"/>
  <c r="Q114" i="1"/>
  <c r="Q139" i="1"/>
  <c r="Q136" i="1"/>
  <c r="F16" i="1"/>
  <c r="F17" i="1" s="1"/>
  <c r="Q133" i="1"/>
  <c r="Q135" i="1"/>
  <c r="E336" i="3"/>
  <c r="E16" i="3"/>
  <c r="E15" i="3"/>
  <c r="E21" i="3"/>
  <c r="D21" i="3"/>
  <c r="F21" i="3" s="1"/>
  <c r="E22" i="3"/>
  <c r="E23" i="3"/>
  <c r="E24" i="3"/>
  <c r="E25" i="3"/>
  <c r="D25" i="3"/>
  <c r="E26" i="3"/>
  <c r="E27" i="3"/>
  <c r="I27" i="3" s="1"/>
  <c r="J27" i="3" s="1"/>
  <c r="E28" i="3"/>
  <c r="E29" i="3"/>
  <c r="E30" i="3"/>
  <c r="E31" i="3"/>
  <c r="I31" i="3" s="1"/>
  <c r="J31" i="3" s="1"/>
  <c r="D31" i="3"/>
  <c r="E32" i="3"/>
  <c r="I32" i="3" s="1"/>
  <c r="J32" i="3" s="1"/>
  <c r="E33" i="3"/>
  <c r="D33" i="3"/>
  <c r="F33" i="3" s="1"/>
  <c r="H33" i="3" s="1"/>
  <c r="E34" i="3"/>
  <c r="E35" i="3"/>
  <c r="E36" i="3"/>
  <c r="E37" i="3"/>
  <c r="I37" i="3" s="1"/>
  <c r="J37" i="3" s="1"/>
  <c r="D37" i="3"/>
  <c r="E38" i="3"/>
  <c r="E39" i="3"/>
  <c r="I39" i="3" s="1"/>
  <c r="J39" i="3" s="1"/>
  <c r="E40" i="3"/>
  <c r="D40" i="3"/>
  <c r="F40" i="3" s="1"/>
  <c r="H40" i="3" s="1"/>
  <c r="E41" i="3"/>
  <c r="D41" i="3"/>
  <c r="F41" i="3" s="1"/>
  <c r="E42" i="3"/>
  <c r="E43" i="3"/>
  <c r="E44" i="3"/>
  <c r="D44" i="3"/>
  <c r="F44" i="3" s="1"/>
  <c r="E45" i="3"/>
  <c r="E46" i="3"/>
  <c r="E47" i="3"/>
  <c r="E48" i="3"/>
  <c r="I48" i="3" s="1"/>
  <c r="J48" i="3" s="1"/>
  <c r="E49" i="3"/>
  <c r="E50" i="3"/>
  <c r="D50" i="3"/>
  <c r="E51" i="3"/>
  <c r="E52" i="3"/>
  <c r="E53" i="3"/>
  <c r="E54" i="3"/>
  <c r="E55" i="3"/>
  <c r="E56" i="3"/>
  <c r="E57" i="3"/>
  <c r="E58" i="3"/>
  <c r="E59" i="3"/>
  <c r="E60" i="3"/>
  <c r="E61" i="3"/>
  <c r="I61" i="3"/>
  <c r="J61" i="3"/>
  <c r="E62" i="3"/>
  <c r="E63" i="3"/>
  <c r="E64" i="3"/>
  <c r="E65" i="3"/>
  <c r="E66" i="3"/>
  <c r="E67" i="3"/>
  <c r="E68" i="3"/>
  <c r="E69" i="3"/>
  <c r="E70" i="3"/>
  <c r="E71" i="3"/>
  <c r="E72" i="3"/>
  <c r="E73" i="3"/>
  <c r="I73" i="3"/>
  <c r="J73" i="3"/>
  <c r="E74" i="3"/>
  <c r="E75" i="3"/>
  <c r="E76" i="3"/>
  <c r="E77" i="3"/>
  <c r="I77" i="3"/>
  <c r="J77" i="3"/>
  <c r="E78" i="3"/>
  <c r="E79" i="3"/>
  <c r="E80" i="3"/>
  <c r="I80" i="3"/>
  <c r="J80" i="3"/>
  <c r="E81" i="3"/>
  <c r="E82" i="3"/>
  <c r="E83" i="3"/>
  <c r="E84" i="3"/>
  <c r="E85" i="3"/>
  <c r="E86" i="3"/>
  <c r="E87" i="3"/>
  <c r="I87" i="3"/>
  <c r="J87" i="3"/>
  <c r="E88" i="3"/>
  <c r="E89" i="3"/>
  <c r="I89" i="3"/>
  <c r="E90" i="3"/>
  <c r="I90" i="3"/>
  <c r="J90" i="3"/>
  <c r="E91" i="3"/>
  <c r="E92" i="3"/>
  <c r="E93" i="3"/>
  <c r="I93" i="3"/>
  <c r="J93" i="3"/>
  <c r="E94" i="3"/>
  <c r="E95" i="3"/>
  <c r="E96" i="3"/>
  <c r="E97" i="3"/>
  <c r="I97" i="3"/>
  <c r="J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I125" i="3"/>
  <c r="J125" i="3"/>
  <c r="E126" i="3"/>
  <c r="E127" i="3"/>
  <c r="E128" i="3"/>
  <c r="E129" i="3"/>
  <c r="E130" i="3"/>
  <c r="E131" i="3"/>
  <c r="E132" i="3"/>
  <c r="E133" i="3"/>
  <c r="I133" i="3"/>
  <c r="J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I160" i="3"/>
  <c r="J160" i="3"/>
  <c r="E161" i="3"/>
  <c r="E162" i="3"/>
  <c r="E163" i="3"/>
  <c r="E164" i="3"/>
  <c r="E165" i="3"/>
  <c r="E166" i="3"/>
  <c r="E167" i="3"/>
  <c r="E168" i="3"/>
  <c r="F16" i="3"/>
  <c r="F15" i="3"/>
  <c r="F12" i="3"/>
  <c r="F13" i="3"/>
  <c r="D22" i="3"/>
  <c r="F22" i="3" s="1"/>
  <c r="H22" i="3" s="1"/>
  <c r="D23" i="3"/>
  <c r="F23" i="3" s="1"/>
  <c r="H23" i="3" s="1"/>
  <c r="D24" i="3"/>
  <c r="F24" i="3" s="1"/>
  <c r="D26" i="3"/>
  <c r="F26" i="3" s="1"/>
  <c r="H26" i="3" s="1"/>
  <c r="D27" i="3"/>
  <c r="F27" i="3"/>
  <c r="D28" i="3"/>
  <c r="F28" i="3" s="1"/>
  <c r="H28" i="3" s="1"/>
  <c r="D29" i="3"/>
  <c r="D30" i="3"/>
  <c r="F31" i="3"/>
  <c r="G31" i="3" s="1"/>
  <c r="D32" i="3"/>
  <c r="F32" i="3" s="1"/>
  <c r="D34" i="3"/>
  <c r="D35" i="3"/>
  <c r="D36" i="3"/>
  <c r="F36" i="3" s="1"/>
  <c r="F37" i="3"/>
  <c r="H37" i="3" s="1"/>
  <c r="D38" i="3"/>
  <c r="F38" i="3" s="1"/>
  <c r="H38" i="3" s="1"/>
  <c r="D39" i="3"/>
  <c r="F39" i="3" s="1"/>
  <c r="H39" i="3" s="1"/>
  <c r="D42" i="3"/>
  <c r="F42" i="3" s="1"/>
  <c r="H42" i="3" s="1"/>
  <c r="D43" i="3"/>
  <c r="D45" i="3"/>
  <c r="D46" i="3"/>
  <c r="D47" i="3"/>
  <c r="F47" i="3" s="1"/>
  <c r="D48" i="3"/>
  <c r="F48" i="3" s="1"/>
  <c r="D49" i="3"/>
  <c r="D51" i="3"/>
  <c r="F51" i="3" s="1"/>
  <c r="D52" i="3"/>
  <c r="F52" i="3"/>
  <c r="G52" i="3" s="1"/>
  <c r="D53" i="3"/>
  <c r="F53" i="3"/>
  <c r="H53" i="3"/>
  <c r="D54" i="3"/>
  <c r="F54" i="3"/>
  <c r="H54" i="3"/>
  <c r="I54" i="3"/>
  <c r="J54" i="3"/>
  <c r="D55" i="3"/>
  <c r="F55" i="3"/>
  <c r="D56" i="3"/>
  <c r="F56" i="3"/>
  <c r="H56" i="3"/>
  <c r="D57" i="3"/>
  <c r="F57" i="3"/>
  <c r="H57" i="3"/>
  <c r="D58" i="3"/>
  <c r="F58" i="3"/>
  <c r="H58" i="3"/>
  <c r="I58" i="3"/>
  <c r="J58" i="3"/>
  <c r="G58" i="3"/>
  <c r="D59" i="3"/>
  <c r="D60" i="3"/>
  <c r="F60" i="3"/>
  <c r="H60" i="3"/>
  <c r="D61" i="3"/>
  <c r="F61" i="3"/>
  <c r="D62" i="3"/>
  <c r="F62" i="3"/>
  <c r="I62" i="3"/>
  <c r="J62" i="3"/>
  <c r="D63" i="3"/>
  <c r="I63" i="3"/>
  <c r="J63" i="3"/>
  <c r="F63" i="3"/>
  <c r="G63" i="3"/>
  <c r="D64" i="3"/>
  <c r="F64" i="3"/>
  <c r="H64" i="3"/>
  <c r="D65" i="3"/>
  <c r="D66" i="3"/>
  <c r="D67" i="3"/>
  <c r="D68" i="3"/>
  <c r="F68" i="3"/>
  <c r="H68" i="3"/>
  <c r="D69" i="3"/>
  <c r="F69" i="3"/>
  <c r="H69" i="3"/>
  <c r="D70" i="3"/>
  <c r="F70" i="3"/>
  <c r="H70" i="3"/>
  <c r="D71" i="3"/>
  <c r="F71" i="3"/>
  <c r="D72" i="3"/>
  <c r="D73" i="3"/>
  <c r="F73" i="3"/>
  <c r="H73" i="3"/>
  <c r="D74" i="3"/>
  <c r="I74" i="3"/>
  <c r="J74" i="3"/>
  <c r="D75" i="3"/>
  <c r="F75" i="3"/>
  <c r="D76" i="3"/>
  <c r="F76" i="3"/>
  <c r="H76" i="3"/>
  <c r="D77" i="3"/>
  <c r="F77" i="3"/>
  <c r="D78" i="3"/>
  <c r="D79" i="3"/>
  <c r="F79" i="3"/>
  <c r="D80" i="3"/>
  <c r="F80" i="3"/>
  <c r="H80" i="3"/>
  <c r="D81" i="3"/>
  <c r="I81" i="3"/>
  <c r="F81" i="3"/>
  <c r="D82" i="3"/>
  <c r="F82" i="3"/>
  <c r="H82" i="3"/>
  <c r="I82" i="3"/>
  <c r="J82" i="3"/>
  <c r="D83" i="3"/>
  <c r="D84" i="3"/>
  <c r="F84" i="3"/>
  <c r="H84" i="3"/>
  <c r="D85" i="3"/>
  <c r="F85" i="3"/>
  <c r="D86" i="3"/>
  <c r="F86" i="3"/>
  <c r="D87" i="3"/>
  <c r="F87" i="3"/>
  <c r="D88" i="3"/>
  <c r="F88" i="3"/>
  <c r="H88" i="3"/>
  <c r="D89" i="3"/>
  <c r="F89" i="3"/>
  <c r="D90" i="3"/>
  <c r="F90" i="3"/>
  <c r="D91" i="3"/>
  <c r="F91" i="3"/>
  <c r="H91" i="3"/>
  <c r="D92" i="3"/>
  <c r="F92" i="3"/>
  <c r="H92" i="3"/>
  <c r="D93" i="3"/>
  <c r="D94" i="3"/>
  <c r="D95" i="3"/>
  <c r="D96" i="3"/>
  <c r="D97" i="3"/>
  <c r="F97" i="3"/>
  <c r="H97" i="3"/>
  <c r="D98" i="3"/>
  <c r="F98" i="3"/>
  <c r="I98" i="3"/>
  <c r="J98" i="3"/>
  <c r="D99" i="3"/>
  <c r="F99" i="3"/>
  <c r="H99" i="3"/>
  <c r="D100" i="3"/>
  <c r="F100" i="3"/>
  <c r="H100" i="3"/>
  <c r="D101" i="3"/>
  <c r="D102" i="3"/>
  <c r="I102" i="3"/>
  <c r="J102" i="3"/>
  <c r="F102" i="3"/>
  <c r="G102" i="3"/>
  <c r="D103" i="3"/>
  <c r="F103" i="3"/>
  <c r="D104" i="3"/>
  <c r="F104" i="3"/>
  <c r="H104" i="3"/>
  <c r="D105" i="3"/>
  <c r="D106" i="3"/>
  <c r="D107" i="3"/>
  <c r="F107" i="3"/>
  <c r="D108" i="3"/>
  <c r="F108" i="3"/>
  <c r="H108" i="3"/>
  <c r="D109" i="3"/>
  <c r="I109" i="3"/>
  <c r="J109" i="3"/>
  <c r="F109" i="3"/>
  <c r="H109" i="3"/>
  <c r="D110" i="3"/>
  <c r="F110" i="3"/>
  <c r="G110" i="3"/>
  <c r="I110" i="3"/>
  <c r="J110" i="3"/>
  <c r="D111" i="3"/>
  <c r="F111" i="3"/>
  <c r="H111" i="3"/>
  <c r="D112" i="3"/>
  <c r="F112" i="3"/>
  <c r="H112" i="3"/>
  <c r="D113" i="3"/>
  <c r="D114" i="3"/>
  <c r="F114" i="3"/>
  <c r="H114" i="3"/>
  <c r="D115" i="3"/>
  <c r="F115" i="3"/>
  <c r="H115" i="3"/>
  <c r="D116" i="3"/>
  <c r="F116" i="3"/>
  <c r="H116" i="3"/>
  <c r="D117" i="3"/>
  <c r="F117" i="3"/>
  <c r="D118" i="3"/>
  <c r="I118" i="3"/>
  <c r="J118" i="3"/>
  <c r="D119" i="3"/>
  <c r="F119" i="3"/>
  <c r="D120" i="3"/>
  <c r="I120" i="3"/>
  <c r="J120" i="3"/>
  <c r="D121" i="3"/>
  <c r="D122" i="3"/>
  <c r="I122" i="3"/>
  <c r="J122" i="3"/>
  <c r="D123" i="3"/>
  <c r="F123" i="3"/>
  <c r="H123" i="3"/>
  <c r="D124" i="3"/>
  <c r="D125" i="3"/>
  <c r="F125" i="3"/>
  <c r="H125" i="3"/>
  <c r="D126" i="3"/>
  <c r="F126" i="3"/>
  <c r="D127" i="3"/>
  <c r="I127" i="3"/>
  <c r="J127" i="3"/>
  <c r="D128" i="3"/>
  <c r="D129" i="3"/>
  <c r="F129" i="3"/>
  <c r="D130" i="3"/>
  <c r="I130" i="3"/>
  <c r="J130" i="3"/>
  <c r="F130" i="3"/>
  <c r="H130" i="3"/>
  <c r="D131" i="3"/>
  <c r="D132" i="3"/>
  <c r="F132" i="3"/>
  <c r="H132" i="3"/>
  <c r="D133" i="3"/>
  <c r="G133" i="3"/>
  <c r="F133" i="3"/>
  <c r="H133" i="3"/>
  <c r="D134" i="3"/>
  <c r="I134" i="3"/>
  <c r="J134" i="3"/>
  <c r="F134" i="3"/>
  <c r="H134" i="3"/>
  <c r="D135" i="3"/>
  <c r="D136" i="3"/>
  <c r="F136" i="3"/>
  <c r="H136" i="3"/>
  <c r="D137" i="3"/>
  <c r="I137" i="3"/>
  <c r="J137" i="3"/>
  <c r="D138" i="3"/>
  <c r="D139" i="3"/>
  <c r="G139" i="3"/>
  <c r="F139" i="3"/>
  <c r="H139" i="3"/>
  <c r="D140" i="3"/>
  <c r="F140" i="3"/>
  <c r="H140" i="3"/>
  <c r="D141" i="3"/>
  <c r="F141" i="3"/>
  <c r="H141" i="3"/>
  <c r="D142" i="3"/>
  <c r="F142" i="3"/>
  <c r="H142" i="3"/>
  <c r="D143" i="3"/>
  <c r="F143" i="3"/>
  <c r="G143" i="3"/>
  <c r="D144" i="3"/>
  <c r="D145" i="3"/>
  <c r="D146" i="3"/>
  <c r="I146" i="3"/>
  <c r="J146" i="3"/>
  <c r="D147" i="3"/>
  <c r="F147" i="3"/>
  <c r="D148" i="3"/>
  <c r="F148" i="3"/>
  <c r="H148" i="3"/>
  <c r="D149" i="3"/>
  <c r="F149" i="3"/>
  <c r="H149" i="3"/>
  <c r="D150" i="3"/>
  <c r="D151" i="3"/>
  <c r="F151" i="3"/>
  <c r="D152" i="3"/>
  <c r="F152" i="3"/>
  <c r="H152" i="3"/>
  <c r="D153" i="3"/>
  <c r="F153" i="3"/>
  <c r="H153" i="3"/>
  <c r="D154" i="3"/>
  <c r="I154" i="3"/>
  <c r="J154" i="3"/>
  <c r="F154" i="3"/>
  <c r="D155" i="3"/>
  <c r="D156" i="3"/>
  <c r="F156" i="3"/>
  <c r="H156" i="3"/>
  <c r="D157" i="3"/>
  <c r="D158" i="3"/>
  <c r="F158" i="3"/>
  <c r="I158" i="3"/>
  <c r="J158" i="3"/>
  <c r="D159" i="3"/>
  <c r="F159" i="3"/>
  <c r="D160" i="3"/>
  <c r="F160" i="3"/>
  <c r="H160" i="3"/>
  <c r="D161" i="3"/>
  <c r="F161" i="3"/>
  <c r="H161" i="3"/>
  <c r="D162" i="3"/>
  <c r="I162" i="3"/>
  <c r="J162" i="3"/>
  <c r="F162" i="3"/>
  <c r="D163" i="3"/>
  <c r="D164" i="3"/>
  <c r="F164" i="3"/>
  <c r="H164" i="3"/>
  <c r="D165" i="3"/>
  <c r="F165" i="3"/>
  <c r="H165" i="3"/>
  <c r="D166" i="3"/>
  <c r="I166" i="3"/>
  <c r="J166" i="3"/>
  <c r="D167" i="3"/>
  <c r="F167" i="3"/>
  <c r="D168" i="3"/>
  <c r="H16" i="3"/>
  <c r="H15" i="3"/>
  <c r="H63" i="3"/>
  <c r="H75" i="3"/>
  <c r="H79" i="3"/>
  <c r="H143" i="3"/>
  <c r="G16" i="3"/>
  <c r="G15" i="3"/>
  <c r="G53" i="3"/>
  <c r="G57" i="3"/>
  <c r="G97" i="3"/>
  <c r="G125" i="3"/>
  <c r="G141" i="3"/>
  <c r="I16" i="3"/>
  <c r="I15" i="3"/>
  <c r="I12" i="3"/>
  <c r="I55" i="3"/>
  <c r="J55" i="3"/>
  <c r="I56" i="3"/>
  <c r="J56" i="3"/>
  <c r="I59" i="3"/>
  <c r="J59" i="3"/>
  <c r="I60" i="3"/>
  <c r="J60" i="3"/>
  <c r="I68" i="3"/>
  <c r="J68" i="3"/>
  <c r="I75" i="3"/>
  <c r="J75" i="3"/>
  <c r="I76" i="3"/>
  <c r="J76" i="3"/>
  <c r="I79" i="3"/>
  <c r="J79" i="3"/>
  <c r="I83" i="3"/>
  <c r="J83" i="3"/>
  <c r="I84" i="3"/>
  <c r="I88" i="3"/>
  <c r="J88" i="3"/>
  <c r="I91" i="3"/>
  <c r="J91" i="3"/>
  <c r="I92" i="3"/>
  <c r="J92" i="3"/>
  <c r="I103" i="3"/>
  <c r="J103" i="3"/>
  <c r="I104" i="3"/>
  <c r="J104" i="3"/>
  <c r="I107" i="3"/>
  <c r="J107" i="3"/>
  <c r="I108" i="3"/>
  <c r="J108" i="3"/>
  <c r="I111" i="3"/>
  <c r="J111" i="3"/>
  <c r="I112" i="3"/>
  <c r="I115" i="3"/>
  <c r="J115" i="3"/>
  <c r="I131" i="3"/>
  <c r="J131" i="3"/>
  <c r="I139" i="3"/>
  <c r="J139" i="3"/>
  <c r="I143" i="3"/>
  <c r="J143" i="3"/>
  <c r="I148" i="3"/>
  <c r="J148" i="3"/>
  <c r="I151" i="3"/>
  <c r="J151" i="3"/>
  <c r="I156" i="3"/>
  <c r="J156" i="3"/>
  <c r="I163" i="3"/>
  <c r="J163" i="3"/>
  <c r="D16" i="3"/>
  <c r="D15" i="3"/>
  <c r="J16" i="3"/>
  <c r="J15" i="3"/>
  <c r="J12" i="3"/>
  <c r="J81" i="3"/>
  <c r="J84" i="3"/>
  <c r="J89" i="3"/>
  <c r="J112" i="3"/>
  <c r="D17" i="3"/>
  <c r="D336" i="3"/>
  <c r="E335" i="3"/>
  <c r="I335" i="3"/>
  <c r="J335" i="3"/>
  <c r="D335" i="3"/>
  <c r="E334" i="3"/>
  <c r="D334" i="3"/>
  <c r="F334" i="3"/>
  <c r="H334" i="3"/>
  <c r="E333" i="3"/>
  <c r="D333" i="3"/>
  <c r="F333" i="3"/>
  <c r="E332" i="3"/>
  <c r="I332" i="3"/>
  <c r="J332" i="3"/>
  <c r="D332" i="3"/>
  <c r="E331" i="3"/>
  <c r="I331" i="3"/>
  <c r="J331" i="3"/>
  <c r="D331" i="3"/>
  <c r="E330" i="3"/>
  <c r="D330" i="3"/>
  <c r="F330" i="3"/>
  <c r="H330" i="3"/>
  <c r="E329" i="3"/>
  <c r="D329" i="3"/>
  <c r="F329" i="3"/>
  <c r="E328" i="3"/>
  <c r="I328" i="3"/>
  <c r="J328" i="3"/>
  <c r="D328" i="3"/>
  <c r="F328" i="3"/>
  <c r="H328" i="3"/>
  <c r="E327" i="3"/>
  <c r="I327" i="3"/>
  <c r="J327" i="3"/>
  <c r="D327" i="3"/>
  <c r="E326" i="3"/>
  <c r="D326" i="3"/>
  <c r="E325" i="3"/>
  <c r="D325" i="3"/>
  <c r="I325" i="3"/>
  <c r="J325" i="3"/>
  <c r="F325" i="3"/>
  <c r="E324" i="3"/>
  <c r="D324" i="3"/>
  <c r="E323" i="3"/>
  <c r="D323" i="3"/>
  <c r="I323" i="3"/>
  <c r="J323" i="3"/>
  <c r="E322" i="3"/>
  <c r="D322" i="3"/>
  <c r="F322" i="3"/>
  <c r="E321" i="3"/>
  <c r="I321" i="3"/>
  <c r="J321" i="3"/>
  <c r="D321" i="3"/>
  <c r="F321" i="3"/>
  <c r="E320" i="3"/>
  <c r="D320" i="3"/>
  <c r="F320" i="3"/>
  <c r="E319" i="3"/>
  <c r="D319" i="3"/>
  <c r="E318" i="3"/>
  <c r="I318" i="3"/>
  <c r="J318" i="3"/>
  <c r="D318" i="3"/>
  <c r="F318" i="3"/>
  <c r="E317" i="3"/>
  <c r="D317" i="3"/>
  <c r="E316" i="3"/>
  <c r="D316" i="3"/>
  <c r="E315" i="3"/>
  <c r="D315" i="3"/>
  <c r="F315" i="3"/>
  <c r="E314" i="3"/>
  <c r="D314" i="3"/>
  <c r="E313" i="3"/>
  <c r="I313" i="3"/>
  <c r="D313" i="3"/>
  <c r="F313" i="3"/>
  <c r="J313" i="3"/>
  <c r="E312" i="3"/>
  <c r="D312" i="3"/>
  <c r="I312" i="3"/>
  <c r="J312" i="3"/>
  <c r="E311" i="3"/>
  <c r="D311" i="3"/>
  <c r="F311" i="3"/>
  <c r="H311" i="3"/>
  <c r="E310" i="3"/>
  <c r="D310" i="3"/>
  <c r="F310" i="3"/>
  <c r="I310" i="3"/>
  <c r="J310" i="3"/>
  <c r="E309" i="3"/>
  <c r="D309" i="3"/>
  <c r="F309" i="3"/>
  <c r="H309" i="3"/>
  <c r="I309" i="3"/>
  <c r="J309" i="3"/>
  <c r="E308" i="3"/>
  <c r="I308" i="3"/>
  <c r="J308" i="3"/>
  <c r="D308" i="3"/>
  <c r="E307" i="3"/>
  <c r="D307" i="3"/>
  <c r="F307" i="3"/>
  <c r="E306" i="3"/>
  <c r="I306" i="3"/>
  <c r="J306" i="3"/>
  <c r="D306" i="3"/>
  <c r="F306" i="3"/>
  <c r="H306" i="3"/>
  <c r="E305" i="3"/>
  <c r="D305" i="3"/>
  <c r="I305" i="3"/>
  <c r="J305" i="3"/>
  <c r="E304" i="3"/>
  <c r="D304" i="3"/>
  <c r="E303" i="3"/>
  <c r="D303" i="3"/>
  <c r="E302" i="3"/>
  <c r="D302" i="3"/>
  <c r="I302" i="3"/>
  <c r="J302" i="3"/>
  <c r="F302" i="3"/>
  <c r="E301" i="3"/>
  <c r="I301" i="3"/>
  <c r="J301" i="3"/>
  <c r="D301" i="3"/>
  <c r="G301" i="3"/>
  <c r="F301" i="3"/>
  <c r="H301" i="3"/>
  <c r="E300" i="3"/>
  <c r="D300" i="3"/>
  <c r="E299" i="3"/>
  <c r="D299" i="3"/>
  <c r="F299" i="3"/>
  <c r="E298" i="3"/>
  <c r="D298" i="3"/>
  <c r="F298" i="3"/>
  <c r="H298" i="3"/>
  <c r="E297" i="3"/>
  <c r="D297" i="3"/>
  <c r="G297" i="3"/>
  <c r="F297" i="3"/>
  <c r="H297" i="3"/>
  <c r="E296" i="3"/>
  <c r="D296" i="3"/>
  <c r="E295" i="3"/>
  <c r="D295" i="3"/>
  <c r="F295" i="3"/>
  <c r="H295" i="3"/>
  <c r="E294" i="3"/>
  <c r="D294" i="3"/>
  <c r="I294" i="3"/>
  <c r="J294" i="3"/>
  <c r="F294" i="3"/>
  <c r="H294" i="3"/>
  <c r="E293" i="3"/>
  <c r="I293" i="3"/>
  <c r="J293" i="3"/>
  <c r="D293" i="3"/>
  <c r="E292" i="3"/>
  <c r="D292" i="3"/>
  <c r="E291" i="3"/>
  <c r="D291" i="3"/>
  <c r="E290" i="3"/>
  <c r="I290" i="3"/>
  <c r="J290" i="3"/>
  <c r="D290" i="3"/>
  <c r="F290" i="3"/>
  <c r="H290" i="3"/>
  <c r="G290" i="3"/>
  <c r="E289" i="3"/>
  <c r="D289" i="3"/>
  <c r="F289" i="3"/>
  <c r="H289" i="3"/>
  <c r="I289" i="3"/>
  <c r="J289" i="3"/>
  <c r="G289" i="3"/>
  <c r="E288" i="3"/>
  <c r="D288" i="3"/>
  <c r="E287" i="3"/>
  <c r="D287" i="3"/>
  <c r="F287" i="3"/>
  <c r="H287" i="3"/>
  <c r="E286" i="3"/>
  <c r="D286" i="3"/>
  <c r="I286" i="3"/>
  <c r="J286" i="3"/>
  <c r="F286" i="3"/>
  <c r="E285" i="3"/>
  <c r="D285" i="3"/>
  <c r="E284" i="3"/>
  <c r="D284" i="3"/>
  <c r="I284" i="3"/>
  <c r="J284" i="3"/>
  <c r="E283" i="3"/>
  <c r="D283" i="3"/>
  <c r="F283" i="3"/>
  <c r="E282" i="3"/>
  <c r="I282" i="3"/>
  <c r="J282" i="3"/>
  <c r="D282" i="3"/>
  <c r="F282" i="3"/>
  <c r="H282" i="3"/>
  <c r="E281" i="3"/>
  <c r="D281" i="3"/>
  <c r="E280" i="3"/>
  <c r="D280" i="3"/>
  <c r="I280" i="3"/>
  <c r="J280" i="3"/>
  <c r="E279" i="3"/>
  <c r="D279" i="3"/>
  <c r="E278" i="3"/>
  <c r="D278" i="3"/>
  <c r="E277" i="3"/>
  <c r="I277" i="3"/>
  <c r="J277" i="3"/>
  <c r="D277" i="3"/>
  <c r="F277" i="3"/>
  <c r="H277" i="3"/>
  <c r="E276" i="3"/>
  <c r="D276" i="3"/>
  <c r="I276" i="3"/>
  <c r="J276" i="3"/>
  <c r="E275" i="3"/>
  <c r="D275" i="3"/>
  <c r="F275" i="3"/>
  <c r="E274" i="3"/>
  <c r="D274" i="3"/>
  <c r="I274" i="3"/>
  <c r="J274" i="3"/>
  <c r="E273" i="3"/>
  <c r="I273" i="3"/>
  <c r="J273" i="3"/>
  <c r="D273" i="3"/>
  <c r="F273" i="3"/>
  <c r="G273" i="3"/>
  <c r="E272" i="3"/>
  <c r="D272" i="3"/>
  <c r="E271" i="3"/>
  <c r="D271" i="3"/>
  <c r="E270" i="3"/>
  <c r="I270" i="3"/>
  <c r="J270" i="3"/>
  <c r="D270" i="3"/>
  <c r="G270" i="3"/>
  <c r="F270" i="3"/>
  <c r="H270" i="3"/>
  <c r="E269" i="3"/>
  <c r="D269" i="3"/>
  <c r="E268" i="3"/>
  <c r="D268" i="3"/>
  <c r="I268" i="3"/>
  <c r="J268" i="3"/>
  <c r="E267" i="3"/>
  <c r="D267" i="3"/>
  <c r="F267" i="3"/>
  <c r="E266" i="3"/>
  <c r="D266" i="3"/>
  <c r="I266" i="3"/>
  <c r="J266" i="3"/>
  <c r="E265" i="3"/>
  <c r="I265" i="3"/>
  <c r="J265" i="3"/>
  <c r="D265" i="3"/>
  <c r="G265" i="3"/>
  <c r="F265" i="3"/>
  <c r="H265" i="3"/>
  <c r="E264" i="3"/>
  <c r="D264" i="3"/>
  <c r="E263" i="3"/>
  <c r="D263" i="3"/>
  <c r="E262" i="3"/>
  <c r="D262" i="3"/>
  <c r="F262" i="3"/>
  <c r="H262" i="3"/>
  <c r="E261" i="3"/>
  <c r="D261" i="3"/>
  <c r="F261" i="3"/>
  <c r="H261" i="3"/>
  <c r="E260" i="3"/>
  <c r="I260" i="3"/>
  <c r="J260" i="3"/>
  <c r="D260" i="3"/>
  <c r="E259" i="3"/>
  <c r="D259" i="3"/>
  <c r="F259" i="3"/>
  <c r="E258" i="3"/>
  <c r="I258" i="3"/>
  <c r="J258" i="3"/>
  <c r="D258" i="3"/>
  <c r="E257" i="3"/>
  <c r="I257" i="3"/>
  <c r="J257" i="3"/>
  <c r="D257" i="3"/>
  <c r="F257" i="3"/>
  <c r="H257" i="3"/>
  <c r="E256" i="3"/>
  <c r="I256" i="3"/>
  <c r="J256" i="3"/>
  <c r="D256" i="3"/>
  <c r="E255" i="3"/>
  <c r="D255" i="3"/>
  <c r="F255" i="3"/>
  <c r="H255" i="3"/>
  <c r="E254" i="3"/>
  <c r="I254" i="3"/>
  <c r="J254" i="3"/>
  <c r="D254" i="3"/>
  <c r="F254" i="3"/>
  <c r="H254" i="3"/>
  <c r="E253" i="3"/>
  <c r="D253" i="3"/>
  <c r="F253" i="3"/>
  <c r="H253" i="3"/>
  <c r="I253" i="3"/>
  <c r="J253" i="3"/>
  <c r="E252" i="3"/>
  <c r="D252" i="3"/>
  <c r="I252" i="3"/>
  <c r="J252" i="3"/>
  <c r="E251" i="3"/>
  <c r="D251" i="3"/>
  <c r="E250" i="3"/>
  <c r="I250" i="3"/>
  <c r="J250" i="3"/>
  <c r="D250" i="3"/>
  <c r="F250" i="3"/>
  <c r="H250" i="3"/>
  <c r="E249" i="3"/>
  <c r="D249" i="3"/>
  <c r="F249" i="3"/>
  <c r="H249" i="3"/>
  <c r="E248" i="3"/>
  <c r="I248" i="3"/>
  <c r="J248" i="3"/>
  <c r="D248" i="3"/>
  <c r="E247" i="3"/>
  <c r="D247" i="3"/>
  <c r="E246" i="3"/>
  <c r="D246" i="3"/>
  <c r="F246" i="3"/>
  <c r="H246" i="3"/>
  <c r="E245" i="3"/>
  <c r="D245" i="3"/>
  <c r="E244" i="3"/>
  <c r="D244" i="3"/>
  <c r="E243" i="3"/>
  <c r="I243" i="3"/>
  <c r="J243" i="3"/>
  <c r="D243" i="3"/>
  <c r="F243" i="3"/>
  <c r="E242" i="3"/>
  <c r="I242" i="3"/>
  <c r="J242" i="3"/>
  <c r="D242" i="3"/>
  <c r="F242" i="3"/>
  <c r="H242" i="3"/>
  <c r="E241" i="3"/>
  <c r="I241" i="3"/>
  <c r="J241" i="3"/>
  <c r="D241" i="3"/>
  <c r="F241" i="3"/>
  <c r="H241" i="3"/>
  <c r="E240" i="3"/>
  <c r="I240" i="3"/>
  <c r="D240" i="3"/>
  <c r="J240" i="3"/>
  <c r="E239" i="3"/>
  <c r="D239" i="3"/>
  <c r="F239" i="3"/>
  <c r="H239" i="3"/>
  <c r="E238" i="3"/>
  <c r="D238" i="3"/>
  <c r="F238" i="3"/>
  <c r="G238" i="3"/>
  <c r="E237" i="3"/>
  <c r="D237" i="3"/>
  <c r="I237" i="3"/>
  <c r="J237" i="3"/>
  <c r="E236" i="3"/>
  <c r="D236" i="3"/>
  <c r="E235" i="3"/>
  <c r="D235" i="3"/>
  <c r="F235" i="3"/>
  <c r="H235" i="3"/>
  <c r="E234" i="3"/>
  <c r="I234" i="3"/>
  <c r="J234" i="3"/>
  <c r="D234" i="3"/>
  <c r="G234" i="3"/>
  <c r="F234" i="3"/>
  <c r="H234" i="3"/>
  <c r="E233" i="3"/>
  <c r="D233" i="3"/>
  <c r="I233" i="3"/>
  <c r="J233" i="3"/>
  <c r="E232" i="3"/>
  <c r="I232" i="3"/>
  <c r="J232" i="3"/>
  <c r="D232" i="3"/>
  <c r="E231" i="3"/>
  <c r="D231" i="3"/>
  <c r="F231" i="3"/>
  <c r="H231" i="3"/>
  <c r="E230" i="3"/>
  <c r="I230" i="3"/>
  <c r="J230" i="3"/>
  <c r="D230" i="3"/>
  <c r="F230" i="3"/>
  <c r="E229" i="3"/>
  <c r="I229" i="3"/>
  <c r="J229" i="3"/>
  <c r="D229" i="3"/>
  <c r="F229" i="3"/>
  <c r="H229" i="3"/>
  <c r="G229" i="3"/>
  <c r="E228" i="3"/>
  <c r="D228" i="3"/>
  <c r="I228" i="3"/>
  <c r="J228" i="3"/>
  <c r="E227" i="3"/>
  <c r="D227" i="3"/>
  <c r="F227" i="3"/>
  <c r="E226" i="3"/>
  <c r="I226" i="3"/>
  <c r="J226" i="3"/>
  <c r="D226" i="3"/>
  <c r="F226" i="3"/>
  <c r="E225" i="3"/>
  <c r="D225" i="3"/>
  <c r="F225" i="3"/>
  <c r="H225" i="3"/>
  <c r="E224" i="3"/>
  <c r="I224" i="3"/>
  <c r="J224" i="3"/>
  <c r="D224" i="3"/>
  <c r="E223" i="3"/>
  <c r="D223" i="3"/>
  <c r="F223" i="3"/>
  <c r="G223" i="3"/>
  <c r="H223" i="3"/>
  <c r="E222" i="3"/>
  <c r="D222" i="3"/>
  <c r="E221" i="3"/>
  <c r="D221" i="3"/>
  <c r="F221" i="3"/>
  <c r="H221" i="3"/>
  <c r="E220" i="3"/>
  <c r="I220" i="3"/>
  <c r="D220" i="3"/>
  <c r="J220" i="3"/>
  <c r="E219" i="3"/>
  <c r="D219" i="3"/>
  <c r="F219" i="3"/>
  <c r="E218" i="3"/>
  <c r="I218" i="3"/>
  <c r="J218" i="3"/>
  <c r="D218" i="3"/>
  <c r="F218" i="3"/>
  <c r="E217" i="3"/>
  <c r="D217" i="3"/>
  <c r="F217" i="3"/>
  <c r="H217" i="3"/>
  <c r="E216" i="3"/>
  <c r="D216" i="3"/>
  <c r="E215" i="3"/>
  <c r="D215" i="3"/>
  <c r="F215" i="3"/>
  <c r="H215" i="3"/>
  <c r="E214" i="3"/>
  <c r="D214" i="3"/>
  <c r="F214" i="3"/>
  <c r="H214" i="3"/>
  <c r="I214" i="3"/>
  <c r="J214" i="3"/>
  <c r="E213" i="3"/>
  <c r="D213" i="3"/>
  <c r="G213" i="3"/>
  <c r="F213" i="3"/>
  <c r="H213" i="3"/>
  <c r="E212" i="3"/>
  <c r="D212" i="3"/>
  <c r="I212" i="3"/>
  <c r="J212" i="3"/>
  <c r="E211" i="3"/>
  <c r="D211" i="3"/>
  <c r="F211" i="3"/>
  <c r="E210" i="3"/>
  <c r="D210" i="3"/>
  <c r="I210" i="3"/>
  <c r="J210" i="3"/>
  <c r="E209" i="3"/>
  <c r="D209" i="3"/>
  <c r="E208" i="3"/>
  <c r="D208" i="3"/>
  <c r="E207" i="3"/>
  <c r="D207" i="3"/>
  <c r="E206" i="3"/>
  <c r="D206" i="3"/>
  <c r="E205" i="3"/>
  <c r="I205" i="3"/>
  <c r="J205" i="3"/>
  <c r="D205" i="3"/>
  <c r="F205" i="3"/>
  <c r="H205" i="3"/>
  <c r="E204" i="3"/>
  <c r="D204" i="3"/>
  <c r="I204" i="3"/>
  <c r="J204" i="3"/>
  <c r="E203" i="3"/>
  <c r="D203" i="3"/>
  <c r="E202" i="3"/>
  <c r="I202" i="3"/>
  <c r="J202" i="3"/>
  <c r="D202" i="3"/>
  <c r="F202" i="3"/>
  <c r="G202" i="3"/>
  <c r="E201" i="3"/>
  <c r="D201" i="3"/>
  <c r="I201" i="3"/>
  <c r="J201" i="3"/>
  <c r="E200" i="3"/>
  <c r="D200" i="3"/>
  <c r="E199" i="3"/>
  <c r="D199" i="3"/>
  <c r="F199" i="3"/>
  <c r="H199" i="3"/>
  <c r="E198" i="3"/>
  <c r="I198" i="3"/>
  <c r="J198" i="3"/>
  <c r="D198" i="3"/>
  <c r="F198" i="3"/>
  <c r="E197" i="3"/>
  <c r="I197" i="3"/>
  <c r="D197" i="3"/>
  <c r="F197" i="3"/>
  <c r="G197" i="3"/>
  <c r="J197" i="3"/>
  <c r="H197" i="3"/>
  <c r="E196" i="3"/>
  <c r="D196" i="3"/>
  <c r="E195" i="3"/>
  <c r="D195" i="3"/>
  <c r="F195" i="3"/>
  <c r="H195" i="3"/>
  <c r="E194" i="3"/>
  <c r="I194" i="3"/>
  <c r="J194" i="3"/>
  <c r="D194" i="3"/>
  <c r="F194" i="3"/>
  <c r="H194" i="3"/>
  <c r="E193" i="3"/>
  <c r="I193" i="3"/>
  <c r="J193" i="3"/>
  <c r="D193" i="3"/>
  <c r="E192" i="3"/>
  <c r="D192" i="3"/>
  <c r="I192" i="3"/>
  <c r="J192" i="3"/>
  <c r="E191" i="3"/>
  <c r="D191" i="3"/>
  <c r="E190" i="3"/>
  <c r="D190" i="3"/>
  <c r="I190" i="3"/>
  <c r="J190" i="3"/>
  <c r="F190" i="3"/>
  <c r="H190" i="3"/>
  <c r="E189" i="3"/>
  <c r="I189" i="3"/>
  <c r="J189" i="3"/>
  <c r="D189" i="3"/>
  <c r="F189" i="3"/>
  <c r="H189" i="3"/>
  <c r="G189" i="3"/>
  <c r="E188" i="3"/>
  <c r="D188" i="3"/>
  <c r="I188" i="3"/>
  <c r="J188" i="3"/>
  <c r="E187" i="3"/>
  <c r="D187" i="3"/>
  <c r="F187" i="3"/>
  <c r="E186" i="3"/>
  <c r="I186" i="3"/>
  <c r="J186" i="3"/>
  <c r="D186" i="3"/>
  <c r="G186" i="3"/>
  <c r="F186" i="3"/>
  <c r="H186" i="3"/>
  <c r="E185" i="3"/>
  <c r="D185" i="3"/>
  <c r="E184" i="3"/>
  <c r="D184" i="3"/>
  <c r="I184" i="3"/>
  <c r="J184" i="3"/>
  <c r="E183" i="3"/>
  <c r="D183" i="3"/>
  <c r="G183" i="3"/>
  <c r="F183" i="3"/>
  <c r="H183" i="3"/>
  <c r="E182" i="3"/>
  <c r="D182" i="3"/>
  <c r="F182" i="3"/>
  <c r="H182" i="3"/>
  <c r="E181" i="3"/>
  <c r="I181" i="3"/>
  <c r="J181" i="3"/>
  <c r="D181" i="3"/>
  <c r="F181" i="3"/>
  <c r="E180" i="3"/>
  <c r="I180" i="3"/>
  <c r="J180" i="3"/>
  <c r="D180" i="3"/>
  <c r="E179" i="3"/>
  <c r="D179" i="3"/>
  <c r="F179" i="3"/>
  <c r="H179" i="3"/>
  <c r="E178" i="3"/>
  <c r="D178" i="3"/>
  <c r="F178" i="3"/>
  <c r="E177" i="3"/>
  <c r="D177" i="3"/>
  <c r="E176" i="3"/>
  <c r="D176" i="3"/>
  <c r="E175" i="3"/>
  <c r="D175" i="3"/>
  <c r="F175" i="3"/>
  <c r="E174" i="3"/>
  <c r="D174" i="3"/>
  <c r="E173" i="3"/>
  <c r="I173" i="3"/>
  <c r="J173" i="3"/>
  <c r="D173" i="3"/>
  <c r="F173" i="3"/>
  <c r="H173" i="3"/>
  <c r="E172" i="3"/>
  <c r="D172" i="3"/>
  <c r="E171" i="3"/>
  <c r="D171" i="3"/>
  <c r="F171" i="3"/>
  <c r="H171" i="3"/>
  <c r="E170" i="3"/>
  <c r="D170" i="3"/>
  <c r="E169" i="3"/>
  <c r="D169" i="3"/>
  <c r="F169" i="3"/>
  <c r="O16" i="3"/>
  <c r="O15" i="3"/>
  <c r="N16" i="3"/>
  <c r="N15" i="3"/>
  <c r="M16" i="3"/>
  <c r="M15" i="3"/>
  <c r="M13" i="3"/>
  <c r="L16" i="3"/>
  <c r="L15" i="3"/>
  <c r="L13" i="3"/>
  <c r="K16" i="3"/>
  <c r="K15" i="3"/>
  <c r="A13" i="3"/>
  <c r="G6" i="3"/>
  <c r="G7" i="3"/>
  <c r="G5" i="3"/>
  <c r="G4" i="3"/>
  <c r="E342" i="2"/>
  <c r="E16" i="2"/>
  <c r="E15" i="2"/>
  <c r="E21" i="2"/>
  <c r="E22" i="2"/>
  <c r="I22" i="2" s="1"/>
  <c r="J22" i="2" s="1"/>
  <c r="D22" i="2"/>
  <c r="E23" i="2"/>
  <c r="E24" i="2"/>
  <c r="E25" i="2"/>
  <c r="E26" i="2"/>
  <c r="E27" i="2"/>
  <c r="E28" i="2"/>
  <c r="E29" i="2"/>
  <c r="E30" i="2"/>
  <c r="D30" i="2"/>
  <c r="F30" i="2" s="1"/>
  <c r="H30" i="2" s="1"/>
  <c r="E31" i="2"/>
  <c r="E32" i="2"/>
  <c r="E33" i="2"/>
  <c r="E34" i="2"/>
  <c r="I34" i="2" s="1"/>
  <c r="J34" i="2" s="1"/>
  <c r="D34" i="2"/>
  <c r="E35" i="2"/>
  <c r="E36" i="2"/>
  <c r="D36" i="2"/>
  <c r="I36" i="2" s="1"/>
  <c r="J36" i="2" s="1"/>
  <c r="E37" i="2"/>
  <c r="E38" i="2"/>
  <c r="D38" i="2"/>
  <c r="F38" i="2" s="1"/>
  <c r="E39" i="2"/>
  <c r="I39" i="2" s="1"/>
  <c r="J39" i="2" s="1"/>
  <c r="E40" i="2"/>
  <c r="D40" i="2"/>
  <c r="F40" i="2" s="1"/>
  <c r="E41" i="2"/>
  <c r="E42" i="2"/>
  <c r="E43" i="2"/>
  <c r="E44" i="2"/>
  <c r="D44" i="2"/>
  <c r="E45" i="2"/>
  <c r="I45" i="2" s="1"/>
  <c r="J45" i="2" s="1"/>
  <c r="E46" i="2"/>
  <c r="E47" i="2"/>
  <c r="E48" i="2"/>
  <c r="E49" i="2"/>
  <c r="E50" i="2"/>
  <c r="D50" i="2"/>
  <c r="F50" i="2" s="1"/>
  <c r="E51" i="2"/>
  <c r="I51" i="2" s="1"/>
  <c r="J51" i="2" s="1"/>
  <c r="E52" i="2"/>
  <c r="E53" i="2"/>
  <c r="E54" i="2"/>
  <c r="E55" i="2"/>
  <c r="E56" i="2"/>
  <c r="E57" i="2"/>
  <c r="I57" i="2"/>
  <c r="E58" i="2"/>
  <c r="I58" i="2"/>
  <c r="J58" i="2"/>
  <c r="E59" i="2"/>
  <c r="E60" i="2"/>
  <c r="E61" i="2"/>
  <c r="I61" i="2"/>
  <c r="J61" i="2"/>
  <c r="E62" i="2"/>
  <c r="E63" i="2"/>
  <c r="E64" i="2"/>
  <c r="E65" i="2"/>
  <c r="E66" i="2"/>
  <c r="E67" i="2"/>
  <c r="E68" i="2"/>
  <c r="E69" i="2"/>
  <c r="I69" i="2"/>
  <c r="J69" i="2"/>
  <c r="E70" i="2"/>
  <c r="E71" i="2"/>
  <c r="E72" i="2"/>
  <c r="E73" i="2"/>
  <c r="E74" i="2"/>
  <c r="I74" i="2"/>
  <c r="J74" i="2"/>
  <c r="E75" i="2"/>
  <c r="E76" i="2"/>
  <c r="E77" i="2"/>
  <c r="E78" i="2"/>
  <c r="E79" i="2"/>
  <c r="E80" i="2"/>
  <c r="E81" i="2"/>
  <c r="E82" i="2"/>
  <c r="E83" i="2"/>
  <c r="E84" i="2"/>
  <c r="I84" i="2"/>
  <c r="J84" i="2"/>
  <c r="E85" i="2"/>
  <c r="E86" i="2"/>
  <c r="E87" i="2"/>
  <c r="I87" i="2"/>
  <c r="J87" i="2"/>
  <c r="E88" i="2"/>
  <c r="E89" i="2"/>
  <c r="E90" i="2"/>
  <c r="E91" i="2"/>
  <c r="E92" i="2"/>
  <c r="I92" i="2"/>
  <c r="J92" i="2"/>
  <c r="E93" i="2"/>
  <c r="E94" i="2"/>
  <c r="E95" i="2"/>
  <c r="E96" i="2"/>
  <c r="E97" i="2"/>
  <c r="E98" i="2"/>
  <c r="I98" i="2"/>
  <c r="J98" i="2"/>
  <c r="E99" i="2"/>
  <c r="E100" i="2"/>
  <c r="I100" i="2"/>
  <c r="J100" i="2"/>
  <c r="E101" i="2"/>
  <c r="E102" i="2"/>
  <c r="I102" i="2"/>
  <c r="J102" i="2"/>
  <c r="E103" i="2"/>
  <c r="E104" i="2"/>
  <c r="I104" i="2"/>
  <c r="J104" i="2"/>
  <c r="E105" i="2"/>
  <c r="E106" i="2"/>
  <c r="I106" i="2"/>
  <c r="J106" i="2"/>
  <c r="E107" i="2"/>
  <c r="E108" i="2"/>
  <c r="E109" i="2"/>
  <c r="E110" i="2"/>
  <c r="I110" i="2"/>
  <c r="J110" i="2"/>
  <c r="E111" i="2"/>
  <c r="E112" i="2"/>
  <c r="I112" i="2"/>
  <c r="J112" i="2"/>
  <c r="E113" i="2"/>
  <c r="E114" i="2"/>
  <c r="E115" i="2"/>
  <c r="I115" i="2"/>
  <c r="J115" i="2"/>
  <c r="E116" i="2"/>
  <c r="E117" i="2"/>
  <c r="I117" i="2"/>
  <c r="J117" i="2"/>
  <c r="E118" i="2"/>
  <c r="I118" i="2"/>
  <c r="J118" i="2"/>
  <c r="E119" i="2"/>
  <c r="E120" i="2"/>
  <c r="E121" i="2"/>
  <c r="E122" i="2"/>
  <c r="E123" i="2"/>
  <c r="I123" i="2"/>
  <c r="J123" i="2"/>
  <c r="E124" i="2"/>
  <c r="E125" i="2"/>
  <c r="E126" i="2"/>
  <c r="E127" i="2"/>
  <c r="E128" i="2"/>
  <c r="E129" i="2"/>
  <c r="E130" i="2"/>
  <c r="I130" i="2"/>
  <c r="J130" i="2"/>
  <c r="E131" i="2"/>
  <c r="E132" i="2"/>
  <c r="I132" i="2"/>
  <c r="J132" i="2"/>
  <c r="E133" i="2"/>
  <c r="I133" i="2"/>
  <c r="J133" i="2"/>
  <c r="E134" i="2"/>
  <c r="I134" i="2"/>
  <c r="J134" i="2"/>
  <c r="E135" i="2"/>
  <c r="E136" i="2"/>
  <c r="E137" i="2"/>
  <c r="I137" i="2"/>
  <c r="J137" i="2"/>
  <c r="E138" i="2"/>
  <c r="E139" i="2"/>
  <c r="E140" i="2"/>
  <c r="E141" i="2"/>
  <c r="E142" i="2"/>
  <c r="I142" i="2"/>
  <c r="E143" i="2"/>
  <c r="E144" i="2"/>
  <c r="E145" i="2"/>
  <c r="I145" i="2"/>
  <c r="J145" i="2"/>
  <c r="E146" i="2"/>
  <c r="E147" i="2"/>
  <c r="E148" i="2"/>
  <c r="E149" i="2"/>
  <c r="I149" i="2"/>
  <c r="J149" i="2"/>
  <c r="E150" i="2"/>
  <c r="I150" i="2"/>
  <c r="J150" i="2"/>
  <c r="E151" i="2"/>
  <c r="E152" i="2"/>
  <c r="E153" i="2"/>
  <c r="E154" i="2"/>
  <c r="E155" i="2"/>
  <c r="E156" i="2"/>
  <c r="E157" i="2"/>
  <c r="E158" i="2"/>
  <c r="E159" i="2"/>
  <c r="E160" i="2"/>
  <c r="E161" i="2"/>
  <c r="I161" i="2"/>
  <c r="J161" i="2"/>
  <c r="E162" i="2"/>
  <c r="I162" i="2"/>
  <c r="J162" i="2"/>
  <c r="E163" i="2"/>
  <c r="E164" i="2"/>
  <c r="E165" i="2"/>
  <c r="I165" i="2"/>
  <c r="E166" i="2"/>
  <c r="I166" i="2"/>
  <c r="J166" i="2"/>
  <c r="E167" i="2"/>
  <c r="E168" i="2"/>
  <c r="I168" i="2"/>
  <c r="J168" i="2"/>
  <c r="F16" i="2"/>
  <c r="F15" i="2"/>
  <c r="D21" i="2"/>
  <c r="F21" i="2" s="1"/>
  <c r="F22" i="2"/>
  <c r="D23" i="2"/>
  <c r="D24" i="2"/>
  <c r="F24" i="2" s="1"/>
  <c r="D25" i="2"/>
  <c r="F25" i="2" s="1"/>
  <c r="H25" i="2" s="1"/>
  <c r="D26" i="2"/>
  <c r="F26" i="2" s="1"/>
  <c r="D27" i="2"/>
  <c r="D28" i="2"/>
  <c r="D29" i="2"/>
  <c r="D31" i="2"/>
  <c r="F31" i="2" s="1"/>
  <c r="D32" i="2"/>
  <c r="D33" i="2"/>
  <c r="F33" i="2" s="1"/>
  <c r="H33" i="2" s="1"/>
  <c r="D35" i="2"/>
  <c r="D37" i="2"/>
  <c r="F37" i="2" s="1"/>
  <c r="H37" i="2" s="1"/>
  <c r="D39" i="2"/>
  <c r="F39" i="2" s="1"/>
  <c r="H39" i="2" s="1"/>
  <c r="D41" i="2"/>
  <c r="D42" i="2"/>
  <c r="I42" i="2" s="1"/>
  <c r="J42" i="2" s="1"/>
  <c r="F42" i="2"/>
  <c r="H42" i="2" s="1"/>
  <c r="D43" i="2"/>
  <c r="D45" i="2"/>
  <c r="D46" i="2"/>
  <c r="F46" i="2" s="1"/>
  <c r="H46" i="2" s="1"/>
  <c r="D47" i="2"/>
  <c r="I47" i="2" s="1"/>
  <c r="J47" i="2" s="1"/>
  <c r="D48" i="2"/>
  <c r="I48" i="2" s="1"/>
  <c r="J48" i="2" s="1"/>
  <c r="D49" i="2"/>
  <c r="F49" i="2" s="1"/>
  <c r="H49" i="2" s="1"/>
  <c r="D51" i="2"/>
  <c r="D52" i="2"/>
  <c r="D53" i="2"/>
  <c r="D54" i="2"/>
  <c r="F54" i="2"/>
  <c r="D55" i="2"/>
  <c r="D56" i="2"/>
  <c r="F56" i="2"/>
  <c r="D57" i="2"/>
  <c r="D58" i="2"/>
  <c r="F58" i="2"/>
  <c r="D59" i="2"/>
  <c r="D60" i="2"/>
  <c r="F60" i="2"/>
  <c r="G60" i="2"/>
  <c r="D61" i="2"/>
  <c r="D62" i="2"/>
  <c r="D63" i="2"/>
  <c r="D64" i="2"/>
  <c r="D65" i="2"/>
  <c r="I65" i="2"/>
  <c r="J65" i="2"/>
  <c r="D66" i="2"/>
  <c r="I66" i="2"/>
  <c r="J66" i="2"/>
  <c r="F66" i="2"/>
  <c r="D67" i="2"/>
  <c r="D68" i="2"/>
  <c r="G68" i="2"/>
  <c r="F68" i="2"/>
  <c r="D69" i="2"/>
  <c r="D70" i="2"/>
  <c r="F70" i="2"/>
  <c r="D71" i="2"/>
  <c r="D72" i="2"/>
  <c r="D73" i="2"/>
  <c r="D74" i="2"/>
  <c r="F74" i="2"/>
  <c r="D75" i="2"/>
  <c r="D76" i="2"/>
  <c r="D77" i="2"/>
  <c r="D78" i="2"/>
  <c r="I78" i="2"/>
  <c r="J78" i="2"/>
  <c r="D79" i="2"/>
  <c r="D80" i="2"/>
  <c r="F80" i="2"/>
  <c r="G80" i="2"/>
  <c r="D81" i="2"/>
  <c r="D82" i="2"/>
  <c r="D83" i="2"/>
  <c r="D84" i="2"/>
  <c r="F84" i="2"/>
  <c r="G84" i="2"/>
  <c r="D85" i="2"/>
  <c r="I85" i="2"/>
  <c r="J85" i="2"/>
  <c r="D86" i="2"/>
  <c r="F86" i="2"/>
  <c r="D87" i="2"/>
  <c r="D88" i="2"/>
  <c r="F88" i="2"/>
  <c r="D89" i="2"/>
  <c r="I89" i="2"/>
  <c r="J89" i="2"/>
  <c r="D90" i="2"/>
  <c r="I90" i="2"/>
  <c r="J90" i="2"/>
  <c r="F90" i="2"/>
  <c r="D91" i="2"/>
  <c r="D92" i="2"/>
  <c r="G92" i="2"/>
  <c r="F92" i="2"/>
  <c r="D93" i="2"/>
  <c r="I93" i="2"/>
  <c r="J93" i="2"/>
  <c r="D94" i="2"/>
  <c r="D95" i="2"/>
  <c r="D96" i="2"/>
  <c r="D97" i="2"/>
  <c r="D98" i="2"/>
  <c r="G98" i="2"/>
  <c r="F98" i="2"/>
  <c r="D99" i="2"/>
  <c r="D100" i="2"/>
  <c r="F100" i="2"/>
  <c r="D101" i="2"/>
  <c r="D102" i="2"/>
  <c r="F102" i="2"/>
  <c r="D103" i="2"/>
  <c r="D104" i="2"/>
  <c r="F104" i="2"/>
  <c r="H104" i="2"/>
  <c r="G104" i="2"/>
  <c r="D105" i="2"/>
  <c r="D106" i="2"/>
  <c r="D107" i="2"/>
  <c r="D108" i="2"/>
  <c r="D109" i="2"/>
  <c r="I109" i="2"/>
  <c r="J109" i="2"/>
  <c r="D110" i="2"/>
  <c r="F110" i="2"/>
  <c r="D111" i="2"/>
  <c r="D112" i="2"/>
  <c r="F112" i="2"/>
  <c r="D113" i="2"/>
  <c r="I113" i="2"/>
  <c r="D114" i="2"/>
  <c r="F114" i="2"/>
  <c r="D115" i="2"/>
  <c r="D116" i="2"/>
  <c r="F116" i="2"/>
  <c r="H116" i="2"/>
  <c r="D117" i="2"/>
  <c r="D118" i="2"/>
  <c r="F118" i="2"/>
  <c r="D119" i="2"/>
  <c r="D120" i="2"/>
  <c r="D121" i="2"/>
  <c r="D122" i="2"/>
  <c r="F122" i="2"/>
  <c r="D123" i="2"/>
  <c r="D124" i="2"/>
  <c r="F124" i="2"/>
  <c r="D125" i="2"/>
  <c r="F125" i="2"/>
  <c r="D126" i="2"/>
  <c r="F126" i="2"/>
  <c r="D127" i="2"/>
  <c r="D128" i="2"/>
  <c r="D129" i="2"/>
  <c r="D130" i="2"/>
  <c r="F130" i="2"/>
  <c r="D131" i="2"/>
  <c r="D132" i="2"/>
  <c r="G132" i="2"/>
  <c r="F132" i="2"/>
  <c r="H132" i="2"/>
  <c r="D133" i="2"/>
  <c r="D134" i="2"/>
  <c r="F134" i="2"/>
  <c r="D135" i="2"/>
  <c r="D136" i="2"/>
  <c r="I136" i="2"/>
  <c r="J136" i="2"/>
  <c r="D137" i="2"/>
  <c r="D138" i="2"/>
  <c r="F138" i="2"/>
  <c r="D139" i="2"/>
  <c r="D140" i="2"/>
  <c r="D141" i="2"/>
  <c r="D142" i="2"/>
  <c r="F142" i="2"/>
  <c r="G142" i="2"/>
  <c r="D143" i="2"/>
  <c r="D144" i="2"/>
  <c r="D145" i="2"/>
  <c r="D146" i="2"/>
  <c r="D147" i="2"/>
  <c r="D148" i="2"/>
  <c r="F148" i="2"/>
  <c r="G148" i="2"/>
  <c r="D149" i="2"/>
  <c r="D150" i="2"/>
  <c r="F150" i="2"/>
  <c r="D151" i="2"/>
  <c r="D152" i="2"/>
  <c r="D153" i="2"/>
  <c r="I153" i="2"/>
  <c r="J153" i="2"/>
  <c r="D154" i="2"/>
  <c r="D155" i="2"/>
  <c r="D156" i="2"/>
  <c r="F156" i="2"/>
  <c r="D157" i="2"/>
  <c r="D158" i="2"/>
  <c r="D159" i="2"/>
  <c r="D160" i="2"/>
  <c r="D161" i="2"/>
  <c r="D162" i="2"/>
  <c r="F162" i="2"/>
  <c r="D163" i="2"/>
  <c r="D164" i="2"/>
  <c r="G164" i="2"/>
  <c r="F164" i="2"/>
  <c r="H164" i="2"/>
  <c r="D165" i="2"/>
  <c r="D166" i="2"/>
  <c r="F166" i="2"/>
  <c r="D167" i="2"/>
  <c r="D168" i="2"/>
  <c r="F168" i="2"/>
  <c r="H168" i="2"/>
  <c r="G168" i="2"/>
  <c r="H16" i="2"/>
  <c r="H15" i="2"/>
  <c r="H68" i="2"/>
  <c r="H92" i="2"/>
  <c r="G16" i="2"/>
  <c r="G15" i="2"/>
  <c r="G13" i="2"/>
  <c r="I16" i="2"/>
  <c r="I15" i="2"/>
  <c r="I53" i="2"/>
  <c r="J53" i="2"/>
  <c r="I56" i="2"/>
  <c r="J56" i="2"/>
  <c r="J57" i="2"/>
  <c r="I60" i="2"/>
  <c r="J60" i="2"/>
  <c r="I73" i="2"/>
  <c r="J73" i="2"/>
  <c r="I77" i="2"/>
  <c r="J77" i="2"/>
  <c r="I80" i="2"/>
  <c r="J80" i="2"/>
  <c r="I81" i="2"/>
  <c r="J81" i="2"/>
  <c r="I88" i="2"/>
  <c r="J88" i="2"/>
  <c r="I97" i="2"/>
  <c r="J97" i="2"/>
  <c r="I101" i="2"/>
  <c r="J101" i="2"/>
  <c r="I105" i="2"/>
  <c r="J105" i="2"/>
  <c r="J113" i="2"/>
  <c r="I116" i="2"/>
  <c r="J116" i="2"/>
  <c r="I120" i="2"/>
  <c r="I124" i="2"/>
  <c r="J124" i="2"/>
  <c r="I129" i="2"/>
  <c r="J129" i="2"/>
  <c r="I141" i="2"/>
  <c r="J141" i="2"/>
  <c r="I148" i="2"/>
  <c r="J148" i="2"/>
  <c r="I156" i="2"/>
  <c r="I157" i="2"/>
  <c r="J157" i="2"/>
  <c r="J165" i="2"/>
  <c r="D16" i="2"/>
  <c r="D15" i="2"/>
  <c r="D12" i="2"/>
  <c r="J16" i="2"/>
  <c r="J15" i="2"/>
  <c r="J120" i="2"/>
  <c r="J142" i="2"/>
  <c r="J156" i="2"/>
  <c r="D17" i="2"/>
  <c r="D342" i="2"/>
  <c r="F342" i="2"/>
  <c r="H342" i="2"/>
  <c r="I342" i="2"/>
  <c r="J342" i="2"/>
  <c r="E341" i="2"/>
  <c r="I341" i="2"/>
  <c r="J341" i="2"/>
  <c r="D341" i="2"/>
  <c r="F341" i="2"/>
  <c r="E340" i="2"/>
  <c r="D340" i="2"/>
  <c r="I340" i="2"/>
  <c r="J340" i="2"/>
  <c r="E339" i="2"/>
  <c r="D339" i="2"/>
  <c r="E338" i="2"/>
  <c r="D338" i="2"/>
  <c r="F338" i="2"/>
  <c r="H338" i="2"/>
  <c r="E337" i="2"/>
  <c r="I337" i="2"/>
  <c r="J337" i="2"/>
  <c r="D337" i="2"/>
  <c r="E336" i="2"/>
  <c r="I336" i="2"/>
  <c r="D336" i="2"/>
  <c r="F336" i="2"/>
  <c r="H336" i="2"/>
  <c r="J336" i="2"/>
  <c r="E335" i="2"/>
  <c r="D335" i="2"/>
  <c r="E334" i="2"/>
  <c r="D334" i="2"/>
  <c r="F334" i="2"/>
  <c r="E333" i="2"/>
  <c r="D333" i="2"/>
  <c r="F333" i="2"/>
  <c r="E332" i="2"/>
  <c r="I332" i="2"/>
  <c r="J332" i="2"/>
  <c r="D332" i="2"/>
  <c r="F332" i="2"/>
  <c r="E331" i="2"/>
  <c r="I331" i="2"/>
  <c r="J331" i="2"/>
  <c r="D331" i="2"/>
  <c r="E330" i="2"/>
  <c r="D330" i="2"/>
  <c r="F330" i="2"/>
  <c r="E329" i="2"/>
  <c r="I329" i="2"/>
  <c r="J329" i="2"/>
  <c r="D329" i="2"/>
  <c r="F329" i="2"/>
  <c r="H329" i="2"/>
  <c r="E328" i="2"/>
  <c r="D328" i="2"/>
  <c r="E327" i="2"/>
  <c r="D327" i="2"/>
  <c r="E326" i="2"/>
  <c r="D326" i="2"/>
  <c r="F326" i="2"/>
  <c r="H326" i="2"/>
  <c r="E325" i="2"/>
  <c r="D325" i="2"/>
  <c r="E324" i="2"/>
  <c r="I324" i="2"/>
  <c r="J324" i="2"/>
  <c r="D324" i="2"/>
  <c r="F324" i="2"/>
  <c r="H324" i="2"/>
  <c r="E323" i="2"/>
  <c r="D323" i="2"/>
  <c r="I323" i="2"/>
  <c r="J323" i="2"/>
  <c r="E322" i="2"/>
  <c r="D322" i="2"/>
  <c r="F322" i="2"/>
  <c r="H322" i="2"/>
  <c r="E321" i="2"/>
  <c r="D321" i="2"/>
  <c r="E320" i="2"/>
  <c r="D320" i="2"/>
  <c r="E319" i="2"/>
  <c r="D319" i="2"/>
  <c r="E318" i="2"/>
  <c r="D318" i="2"/>
  <c r="F318" i="2"/>
  <c r="E317" i="2"/>
  <c r="I317" i="2"/>
  <c r="J317" i="2"/>
  <c r="D317" i="2"/>
  <c r="F317" i="2"/>
  <c r="E316" i="2"/>
  <c r="D316" i="2"/>
  <c r="I316" i="2"/>
  <c r="J316" i="2"/>
  <c r="F316" i="2"/>
  <c r="E315" i="2"/>
  <c r="D315" i="2"/>
  <c r="E314" i="2"/>
  <c r="D314" i="2"/>
  <c r="F314" i="2"/>
  <c r="E313" i="2"/>
  <c r="I313" i="2"/>
  <c r="J313" i="2"/>
  <c r="D313" i="2"/>
  <c r="F313" i="2"/>
  <c r="H313" i="2"/>
  <c r="E312" i="2"/>
  <c r="D312" i="2"/>
  <c r="F312" i="2"/>
  <c r="H312" i="2"/>
  <c r="E311" i="2"/>
  <c r="I311" i="2"/>
  <c r="J311" i="2"/>
  <c r="D311" i="2"/>
  <c r="E310" i="2"/>
  <c r="I310" i="2"/>
  <c r="J310" i="2"/>
  <c r="D310" i="2"/>
  <c r="F310" i="2"/>
  <c r="H310" i="2"/>
  <c r="E309" i="2"/>
  <c r="D309" i="2"/>
  <c r="E308" i="2"/>
  <c r="I308" i="2"/>
  <c r="J308" i="2"/>
  <c r="D308" i="2"/>
  <c r="G308" i="2"/>
  <c r="F308" i="2"/>
  <c r="H308" i="2"/>
  <c r="E307" i="2"/>
  <c r="D307" i="2"/>
  <c r="I307" i="2"/>
  <c r="J307" i="2"/>
  <c r="E306" i="2"/>
  <c r="D306" i="2"/>
  <c r="E305" i="2"/>
  <c r="I305" i="2"/>
  <c r="J305" i="2"/>
  <c r="D305" i="2"/>
  <c r="F305" i="2"/>
  <c r="H305" i="2"/>
  <c r="G305" i="2"/>
  <c r="E304" i="2"/>
  <c r="D304" i="2"/>
  <c r="E303" i="2"/>
  <c r="I303" i="2"/>
  <c r="D303" i="2"/>
  <c r="J303" i="2"/>
  <c r="E302" i="2"/>
  <c r="D302" i="2"/>
  <c r="F302" i="2"/>
  <c r="H302" i="2"/>
  <c r="E301" i="2"/>
  <c r="D301" i="2"/>
  <c r="E300" i="2"/>
  <c r="D300" i="2"/>
  <c r="F300" i="2"/>
  <c r="E299" i="2"/>
  <c r="I299" i="2"/>
  <c r="J299" i="2"/>
  <c r="D299" i="2"/>
  <c r="E298" i="2"/>
  <c r="D298" i="2"/>
  <c r="F298" i="2"/>
  <c r="H298" i="2"/>
  <c r="E297" i="2"/>
  <c r="I297" i="2"/>
  <c r="J297" i="2"/>
  <c r="D297" i="2"/>
  <c r="F297" i="2"/>
  <c r="H297" i="2"/>
  <c r="E296" i="2"/>
  <c r="D296" i="2"/>
  <c r="F296" i="2"/>
  <c r="H296" i="2"/>
  <c r="E295" i="2"/>
  <c r="D295" i="2"/>
  <c r="I295" i="2"/>
  <c r="J295" i="2"/>
  <c r="E294" i="2"/>
  <c r="D294" i="2"/>
  <c r="F294" i="2"/>
  <c r="E293" i="2"/>
  <c r="D293" i="2"/>
  <c r="F293" i="2"/>
  <c r="I293" i="2"/>
  <c r="J293" i="2"/>
  <c r="H293" i="2"/>
  <c r="G293" i="2"/>
  <c r="E292" i="2"/>
  <c r="D292" i="2"/>
  <c r="E291" i="2"/>
  <c r="D291" i="2"/>
  <c r="I291" i="2"/>
  <c r="J291" i="2"/>
  <c r="E290" i="2"/>
  <c r="D290" i="2"/>
  <c r="E289" i="2"/>
  <c r="D289" i="2"/>
  <c r="E288" i="2"/>
  <c r="I288" i="2"/>
  <c r="J288" i="2"/>
  <c r="D288" i="2"/>
  <c r="F288" i="2"/>
  <c r="H288" i="2"/>
  <c r="E287" i="2"/>
  <c r="I287" i="2"/>
  <c r="J287" i="2"/>
  <c r="D287" i="2"/>
  <c r="E286" i="2"/>
  <c r="D286" i="2"/>
  <c r="F286" i="2"/>
  <c r="H286" i="2"/>
  <c r="E285" i="2"/>
  <c r="D285" i="2"/>
  <c r="E284" i="2"/>
  <c r="D284" i="2"/>
  <c r="F284" i="2"/>
  <c r="H284" i="2"/>
  <c r="E283" i="2"/>
  <c r="D283" i="2"/>
  <c r="E282" i="2"/>
  <c r="D282" i="2"/>
  <c r="F282" i="2"/>
  <c r="H282" i="2"/>
  <c r="G282" i="2"/>
  <c r="E281" i="2"/>
  <c r="D281" i="2"/>
  <c r="F281" i="2"/>
  <c r="H281" i="2"/>
  <c r="E280" i="2"/>
  <c r="I280" i="2"/>
  <c r="J280" i="2"/>
  <c r="D280" i="2"/>
  <c r="F280" i="2"/>
  <c r="G280" i="2"/>
  <c r="H280" i="2"/>
  <c r="E279" i="2"/>
  <c r="D279" i="2"/>
  <c r="F279" i="2"/>
  <c r="H279" i="2"/>
  <c r="E278" i="2"/>
  <c r="D278" i="2"/>
  <c r="F278" i="2"/>
  <c r="H278" i="2"/>
  <c r="E277" i="2"/>
  <c r="D277" i="2"/>
  <c r="G277" i="2"/>
  <c r="F277" i="2"/>
  <c r="H277" i="2"/>
  <c r="I277" i="2"/>
  <c r="J277" i="2"/>
  <c r="E276" i="2"/>
  <c r="I276" i="2"/>
  <c r="D276" i="2"/>
  <c r="F276" i="2"/>
  <c r="G276" i="2"/>
  <c r="J276" i="2"/>
  <c r="H276" i="2"/>
  <c r="E275" i="2"/>
  <c r="I275" i="2"/>
  <c r="J275" i="2"/>
  <c r="D275" i="2"/>
  <c r="E274" i="2"/>
  <c r="D274" i="2"/>
  <c r="E273" i="2"/>
  <c r="I273" i="2"/>
  <c r="J273" i="2"/>
  <c r="D273" i="2"/>
  <c r="F273" i="2"/>
  <c r="H273" i="2"/>
  <c r="E272" i="2"/>
  <c r="D272" i="2"/>
  <c r="E271" i="2"/>
  <c r="D271" i="2"/>
  <c r="I271" i="2"/>
  <c r="J271" i="2"/>
  <c r="E270" i="2"/>
  <c r="I270" i="2"/>
  <c r="J270" i="2"/>
  <c r="D270" i="2"/>
  <c r="F270" i="2"/>
  <c r="E269" i="2"/>
  <c r="D269" i="2"/>
  <c r="E268" i="2"/>
  <c r="I268" i="2"/>
  <c r="J268" i="2"/>
  <c r="D268" i="2"/>
  <c r="F268" i="2"/>
  <c r="E267" i="2"/>
  <c r="D267" i="2"/>
  <c r="E266" i="2"/>
  <c r="I266" i="2"/>
  <c r="J266" i="2"/>
  <c r="D266" i="2"/>
  <c r="F266" i="2"/>
  <c r="E265" i="2"/>
  <c r="D265" i="2"/>
  <c r="F265" i="2"/>
  <c r="I265" i="2"/>
  <c r="J265" i="2"/>
  <c r="E264" i="2"/>
  <c r="I264" i="2"/>
  <c r="J264" i="2"/>
  <c r="D264" i="2"/>
  <c r="F264" i="2"/>
  <c r="E263" i="2"/>
  <c r="I263" i="2"/>
  <c r="J263" i="2"/>
  <c r="D263" i="2"/>
  <c r="E262" i="2"/>
  <c r="D262" i="2"/>
  <c r="F262" i="2"/>
  <c r="E261" i="2"/>
  <c r="I261" i="2"/>
  <c r="J261" i="2"/>
  <c r="D261" i="2"/>
  <c r="F261" i="2"/>
  <c r="H261" i="2"/>
  <c r="E260" i="2"/>
  <c r="D260" i="2"/>
  <c r="G260" i="2"/>
  <c r="F260" i="2"/>
  <c r="H260" i="2"/>
  <c r="I260" i="2"/>
  <c r="J260" i="2"/>
  <c r="E259" i="2"/>
  <c r="D259" i="2"/>
  <c r="E258" i="2"/>
  <c r="D258" i="2"/>
  <c r="F258" i="2"/>
  <c r="H258" i="2"/>
  <c r="G258" i="2"/>
  <c r="E257" i="2"/>
  <c r="I257" i="2"/>
  <c r="J257" i="2"/>
  <c r="D257" i="2"/>
  <c r="F257" i="2"/>
  <c r="H257" i="2"/>
  <c r="G257" i="2"/>
  <c r="E256" i="2"/>
  <c r="I256" i="2"/>
  <c r="J256" i="2"/>
  <c r="D256" i="2"/>
  <c r="F256" i="2"/>
  <c r="E255" i="2"/>
  <c r="D255" i="2"/>
  <c r="F255" i="2"/>
  <c r="H255" i="2"/>
  <c r="I255" i="2"/>
  <c r="J255" i="2"/>
  <c r="E254" i="2"/>
  <c r="D254" i="2"/>
  <c r="F254" i="2"/>
  <c r="I254" i="2"/>
  <c r="J254" i="2"/>
  <c r="E253" i="2"/>
  <c r="D253" i="2"/>
  <c r="E252" i="2"/>
  <c r="I252" i="2"/>
  <c r="J252" i="2"/>
  <c r="D252" i="2"/>
  <c r="F252" i="2"/>
  <c r="H252" i="2"/>
  <c r="E251" i="2"/>
  <c r="D251" i="2"/>
  <c r="E250" i="2"/>
  <c r="I250" i="2"/>
  <c r="J250" i="2"/>
  <c r="D250" i="2"/>
  <c r="F250" i="2"/>
  <c r="E249" i="2"/>
  <c r="I249" i="2"/>
  <c r="J249" i="2"/>
  <c r="D249" i="2"/>
  <c r="F249" i="2"/>
  <c r="H249" i="2"/>
  <c r="E248" i="2"/>
  <c r="D248" i="2"/>
  <c r="E247" i="2"/>
  <c r="D247" i="2"/>
  <c r="E246" i="2"/>
  <c r="I246" i="2"/>
  <c r="D246" i="2"/>
  <c r="F246" i="2"/>
  <c r="H246" i="2"/>
  <c r="J246" i="2"/>
  <c r="E245" i="2"/>
  <c r="D245" i="2"/>
  <c r="F245" i="2"/>
  <c r="E244" i="2"/>
  <c r="D244" i="2"/>
  <c r="F244" i="2"/>
  <c r="H244" i="2"/>
  <c r="I244" i="2"/>
  <c r="J244" i="2"/>
  <c r="E243" i="2"/>
  <c r="I243" i="2"/>
  <c r="J243" i="2"/>
  <c r="D243" i="2"/>
  <c r="F243" i="2"/>
  <c r="H243" i="2"/>
  <c r="E242" i="2"/>
  <c r="I242" i="2"/>
  <c r="J242" i="2"/>
  <c r="D242" i="2"/>
  <c r="F242" i="2"/>
  <c r="H242" i="2"/>
  <c r="E241" i="2"/>
  <c r="D241" i="2"/>
  <c r="F241" i="2"/>
  <c r="H241" i="2"/>
  <c r="G241" i="2"/>
  <c r="E240" i="2"/>
  <c r="D240" i="2"/>
  <c r="E239" i="2"/>
  <c r="D239" i="2"/>
  <c r="E238" i="2"/>
  <c r="I238" i="2"/>
  <c r="J238" i="2"/>
  <c r="D238" i="2"/>
  <c r="F238" i="2"/>
  <c r="H238" i="2"/>
  <c r="E237" i="2"/>
  <c r="I237" i="2"/>
  <c r="D237" i="2"/>
  <c r="F237" i="2"/>
  <c r="H237" i="2"/>
  <c r="E236" i="2"/>
  <c r="D236" i="2"/>
  <c r="F236" i="2"/>
  <c r="H236" i="2"/>
  <c r="E235" i="2"/>
  <c r="I235" i="2"/>
  <c r="J235" i="2"/>
  <c r="D235" i="2"/>
  <c r="E234" i="2"/>
  <c r="D234" i="2"/>
  <c r="E233" i="2"/>
  <c r="D233" i="2"/>
  <c r="F233" i="2"/>
  <c r="E232" i="2"/>
  <c r="D232" i="2"/>
  <c r="F232" i="2"/>
  <c r="E231" i="2"/>
  <c r="I231" i="2"/>
  <c r="J231" i="2"/>
  <c r="D231" i="2"/>
  <c r="F231" i="2"/>
  <c r="H231" i="2"/>
  <c r="E230" i="2"/>
  <c r="D230" i="2"/>
  <c r="F230" i="2"/>
  <c r="H230" i="2"/>
  <c r="I230" i="2"/>
  <c r="J230" i="2"/>
  <c r="E229" i="2"/>
  <c r="D229" i="2"/>
  <c r="E228" i="2"/>
  <c r="D228" i="2"/>
  <c r="E227" i="2"/>
  <c r="I227" i="2"/>
  <c r="J227" i="2"/>
  <c r="D227" i="2"/>
  <c r="F227" i="2"/>
  <c r="H227" i="2"/>
  <c r="E226" i="2"/>
  <c r="I226" i="2"/>
  <c r="J226" i="2"/>
  <c r="D226" i="2"/>
  <c r="F226" i="2"/>
  <c r="H226" i="2"/>
  <c r="E225" i="2"/>
  <c r="D225" i="2"/>
  <c r="E224" i="2"/>
  <c r="D224" i="2"/>
  <c r="F224" i="2"/>
  <c r="H224" i="2"/>
  <c r="E223" i="2"/>
  <c r="D223" i="2"/>
  <c r="E222" i="2"/>
  <c r="D222" i="2"/>
  <c r="F222" i="2"/>
  <c r="E221" i="2"/>
  <c r="I221" i="2"/>
  <c r="J221" i="2"/>
  <c r="D221" i="2"/>
  <c r="F221" i="2"/>
  <c r="E220" i="2"/>
  <c r="D220" i="2"/>
  <c r="E219" i="2"/>
  <c r="D219" i="2"/>
  <c r="F219" i="2"/>
  <c r="H219" i="2"/>
  <c r="E218" i="2"/>
  <c r="I218" i="2"/>
  <c r="J218" i="2"/>
  <c r="D218" i="2"/>
  <c r="F218" i="2"/>
  <c r="H218" i="2"/>
  <c r="E217" i="2"/>
  <c r="D217" i="2"/>
  <c r="F217" i="2"/>
  <c r="H217" i="2"/>
  <c r="E216" i="2"/>
  <c r="D216" i="2"/>
  <c r="E215" i="2"/>
  <c r="I215" i="2"/>
  <c r="J215" i="2"/>
  <c r="D215" i="2"/>
  <c r="F215" i="2"/>
  <c r="H215" i="2"/>
  <c r="E214" i="2"/>
  <c r="D214" i="2"/>
  <c r="F214" i="2"/>
  <c r="H214" i="2"/>
  <c r="E213" i="2"/>
  <c r="I213" i="2"/>
  <c r="D213" i="2"/>
  <c r="F213" i="2"/>
  <c r="E212" i="2"/>
  <c r="I212" i="2"/>
  <c r="J212" i="2"/>
  <c r="D212" i="2"/>
  <c r="F212" i="2"/>
  <c r="G212" i="2"/>
  <c r="H212" i="2"/>
  <c r="E211" i="2"/>
  <c r="D211" i="2"/>
  <c r="F211" i="2"/>
  <c r="H211" i="2"/>
  <c r="E210" i="2"/>
  <c r="D210" i="2"/>
  <c r="I210" i="2"/>
  <c r="J210" i="2"/>
  <c r="E209" i="2"/>
  <c r="D209" i="2"/>
  <c r="G209" i="2"/>
  <c r="F209" i="2"/>
  <c r="H209" i="2"/>
  <c r="E208" i="2"/>
  <c r="I208" i="2"/>
  <c r="J208" i="2"/>
  <c r="D208" i="2"/>
  <c r="F208" i="2"/>
  <c r="G208" i="2"/>
  <c r="E207" i="2"/>
  <c r="I207" i="2"/>
  <c r="J207" i="2"/>
  <c r="D207" i="2"/>
  <c r="F207" i="2"/>
  <c r="H207" i="2"/>
  <c r="E206" i="2"/>
  <c r="D206" i="2"/>
  <c r="E205" i="2"/>
  <c r="D205" i="2"/>
  <c r="F205" i="2"/>
  <c r="G205" i="2"/>
  <c r="H205" i="2"/>
  <c r="E204" i="2"/>
  <c r="I204" i="2"/>
  <c r="J204" i="2"/>
  <c r="D204" i="2"/>
  <c r="F204" i="2"/>
  <c r="H204" i="2"/>
  <c r="E203" i="2"/>
  <c r="I203" i="2"/>
  <c r="J203" i="2"/>
  <c r="D203" i="2"/>
  <c r="F203" i="2"/>
  <c r="H203" i="2"/>
  <c r="E202" i="2"/>
  <c r="D202" i="2"/>
  <c r="I202" i="2"/>
  <c r="J202" i="2"/>
  <c r="E201" i="2"/>
  <c r="D201" i="2"/>
  <c r="F201" i="2"/>
  <c r="H201" i="2"/>
  <c r="E200" i="2"/>
  <c r="I200" i="2"/>
  <c r="J200" i="2"/>
  <c r="D200" i="2"/>
  <c r="F200" i="2"/>
  <c r="G200" i="2"/>
  <c r="E199" i="2"/>
  <c r="I199" i="2"/>
  <c r="J199" i="2"/>
  <c r="D199" i="2"/>
  <c r="F199" i="2"/>
  <c r="H199" i="2"/>
  <c r="E198" i="2"/>
  <c r="I198" i="2"/>
  <c r="D198" i="2"/>
  <c r="F198" i="2"/>
  <c r="H198" i="2"/>
  <c r="J198" i="2"/>
  <c r="E197" i="2"/>
  <c r="I197" i="2"/>
  <c r="J197" i="2"/>
  <c r="D197" i="2"/>
  <c r="G197" i="2"/>
  <c r="F197" i="2"/>
  <c r="H197" i="2"/>
  <c r="E196" i="2"/>
  <c r="I196" i="2"/>
  <c r="J196" i="2"/>
  <c r="D196" i="2"/>
  <c r="F196" i="2"/>
  <c r="G196" i="2"/>
  <c r="E195" i="2"/>
  <c r="I195" i="2"/>
  <c r="J195" i="2"/>
  <c r="D195" i="2"/>
  <c r="G195" i="2"/>
  <c r="F195" i="2"/>
  <c r="H195" i="2"/>
  <c r="E194" i="2"/>
  <c r="D194" i="2"/>
  <c r="E193" i="2"/>
  <c r="D193" i="2"/>
  <c r="I193" i="2"/>
  <c r="J193" i="2"/>
  <c r="F193" i="2"/>
  <c r="H193" i="2"/>
  <c r="G193" i="2"/>
  <c r="E192" i="2"/>
  <c r="D192" i="2"/>
  <c r="E191" i="2"/>
  <c r="D191" i="2"/>
  <c r="I191" i="2"/>
  <c r="J191" i="2"/>
  <c r="E190" i="2"/>
  <c r="I190" i="2"/>
  <c r="J190" i="2"/>
  <c r="D190" i="2"/>
  <c r="F190" i="2"/>
  <c r="E189" i="2"/>
  <c r="D189" i="2"/>
  <c r="F189" i="2"/>
  <c r="H189" i="2"/>
  <c r="E188" i="2"/>
  <c r="D188" i="2"/>
  <c r="E187" i="2"/>
  <c r="D187" i="2"/>
  <c r="E186" i="2"/>
  <c r="D186" i="2"/>
  <c r="E185" i="2"/>
  <c r="I185" i="2"/>
  <c r="J185" i="2"/>
  <c r="D185" i="2"/>
  <c r="F185" i="2"/>
  <c r="E184" i="2"/>
  <c r="D184" i="2"/>
  <c r="E183" i="2"/>
  <c r="D183" i="2"/>
  <c r="E182" i="2"/>
  <c r="D182" i="2"/>
  <c r="E181" i="2"/>
  <c r="I181" i="2"/>
  <c r="J181" i="2"/>
  <c r="D181" i="2"/>
  <c r="F181" i="2"/>
  <c r="H181" i="2"/>
  <c r="E180" i="2"/>
  <c r="D180" i="2"/>
  <c r="F180" i="2"/>
  <c r="E179" i="2"/>
  <c r="I179" i="2"/>
  <c r="J179" i="2"/>
  <c r="D179" i="2"/>
  <c r="F179" i="2"/>
  <c r="E178" i="2"/>
  <c r="D178" i="2"/>
  <c r="E177" i="2"/>
  <c r="D177" i="2"/>
  <c r="E176" i="2"/>
  <c r="D176" i="2"/>
  <c r="E175" i="2"/>
  <c r="D175" i="2"/>
  <c r="F175" i="2"/>
  <c r="H175" i="2"/>
  <c r="E174" i="2"/>
  <c r="I174" i="2"/>
  <c r="J174" i="2"/>
  <c r="D174" i="2"/>
  <c r="F174" i="2"/>
  <c r="G174" i="2"/>
  <c r="E173" i="2"/>
  <c r="D173" i="2"/>
  <c r="E172" i="2"/>
  <c r="D172" i="2"/>
  <c r="E171" i="2"/>
  <c r="I171" i="2"/>
  <c r="J171" i="2"/>
  <c r="D171" i="2"/>
  <c r="F171" i="2"/>
  <c r="G171" i="2"/>
  <c r="E170" i="2"/>
  <c r="D170" i="2"/>
  <c r="F170" i="2"/>
  <c r="I170" i="2"/>
  <c r="J170" i="2"/>
  <c r="E169" i="2"/>
  <c r="I169" i="2"/>
  <c r="J169" i="2"/>
  <c r="D169" i="2"/>
  <c r="O16" i="2"/>
  <c r="O15" i="2"/>
  <c r="O12" i="2"/>
  <c r="N16" i="2"/>
  <c r="N15" i="2"/>
  <c r="N12" i="2"/>
  <c r="M16" i="2"/>
  <c r="M15" i="2"/>
  <c r="M12" i="2"/>
  <c r="L16" i="2"/>
  <c r="L15" i="2"/>
  <c r="K16" i="2"/>
  <c r="K15" i="2"/>
  <c r="A13" i="2"/>
  <c r="G7" i="2"/>
  <c r="G6" i="2"/>
  <c r="G5" i="2"/>
  <c r="G4" i="2"/>
  <c r="Q118" i="1"/>
  <c r="Q128" i="1"/>
  <c r="Q129" i="1"/>
  <c r="Q105" i="1"/>
  <c r="Q106" i="1"/>
  <c r="Q107" i="1"/>
  <c r="Q115" i="1"/>
  <c r="Q111" i="1"/>
  <c r="Q112" i="1"/>
  <c r="Q116" i="1"/>
  <c r="Q122" i="1"/>
  <c r="Q123" i="1"/>
  <c r="C17" i="1"/>
  <c r="Q10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71" i="1"/>
  <c r="M13" i="2"/>
  <c r="N13" i="2"/>
  <c r="I314" i="2"/>
  <c r="J314" i="2"/>
  <c r="I330" i="2"/>
  <c r="J330" i="2"/>
  <c r="F335" i="2"/>
  <c r="H335" i="2"/>
  <c r="G335" i="2"/>
  <c r="F339" i="2"/>
  <c r="H339" i="2"/>
  <c r="I163" i="2"/>
  <c r="J163" i="2"/>
  <c r="F163" i="2"/>
  <c r="H163" i="2"/>
  <c r="I151" i="2"/>
  <c r="J151" i="2"/>
  <c r="F151" i="2"/>
  <c r="I139" i="2"/>
  <c r="J139" i="2"/>
  <c r="F139" i="2"/>
  <c r="I119" i="2"/>
  <c r="J119" i="2"/>
  <c r="F119" i="2"/>
  <c r="I107" i="2"/>
  <c r="J107" i="2"/>
  <c r="F107" i="2"/>
  <c r="I91" i="2"/>
  <c r="J91" i="2"/>
  <c r="F91" i="2"/>
  <c r="I79" i="2"/>
  <c r="J79" i="2"/>
  <c r="F79" i="2"/>
  <c r="I67" i="2"/>
  <c r="J67" i="2"/>
  <c r="F67" i="2"/>
  <c r="G67" i="2"/>
  <c r="I59" i="2"/>
  <c r="J59" i="2"/>
  <c r="F59" i="2"/>
  <c r="I35" i="2"/>
  <c r="J35" i="2" s="1"/>
  <c r="F263" i="2"/>
  <c r="H263" i="2"/>
  <c r="F271" i="2"/>
  <c r="H271" i="2"/>
  <c r="F287" i="2"/>
  <c r="F295" i="2"/>
  <c r="H295" i="2"/>
  <c r="F307" i="2"/>
  <c r="I318" i="2"/>
  <c r="J318" i="2"/>
  <c r="F323" i="2"/>
  <c r="H323" i="2"/>
  <c r="G323" i="2"/>
  <c r="I334" i="2"/>
  <c r="J334" i="2"/>
  <c r="I338" i="2"/>
  <c r="J338" i="2"/>
  <c r="H162" i="2"/>
  <c r="G162" i="2"/>
  <c r="H142" i="2"/>
  <c r="H138" i="2"/>
  <c r="G138" i="2"/>
  <c r="H126" i="2"/>
  <c r="G126" i="2"/>
  <c r="H122" i="2"/>
  <c r="G122" i="2"/>
  <c r="H114" i="2"/>
  <c r="G114" i="2"/>
  <c r="H110" i="2"/>
  <c r="G110" i="2"/>
  <c r="H102" i="2"/>
  <c r="G102" i="2"/>
  <c r="H98" i="2"/>
  <c r="H90" i="2"/>
  <c r="G90" i="2"/>
  <c r="H86" i="2"/>
  <c r="G86" i="2"/>
  <c r="H66" i="2"/>
  <c r="G66" i="2"/>
  <c r="H58" i="2"/>
  <c r="G58" i="2"/>
  <c r="H54" i="2"/>
  <c r="G54" i="2"/>
  <c r="M12" i="3"/>
  <c r="I191" i="3"/>
  <c r="J191" i="3"/>
  <c r="F200" i="3"/>
  <c r="G200" i="3"/>
  <c r="I200" i="3"/>
  <c r="J200" i="3"/>
  <c r="H219" i="3"/>
  <c r="G219" i="3"/>
  <c r="I223" i="3"/>
  <c r="J223" i="3"/>
  <c r="I271" i="3"/>
  <c r="J271" i="3"/>
  <c r="H275" i="3"/>
  <c r="G275" i="3"/>
  <c r="F288" i="3"/>
  <c r="H288" i="3"/>
  <c r="I288" i="3"/>
  <c r="J288" i="3"/>
  <c r="G295" i="3"/>
  <c r="I311" i="3"/>
  <c r="J311" i="3"/>
  <c r="H315" i="3"/>
  <c r="G315" i="3"/>
  <c r="H171" i="2"/>
  <c r="F172" i="2"/>
  <c r="H172" i="2"/>
  <c r="I177" i="2"/>
  <c r="J177" i="2"/>
  <c r="I189" i="2"/>
  <c r="J189" i="2"/>
  <c r="I201" i="2"/>
  <c r="J201" i="2"/>
  <c r="I205" i="2"/>
  <c r="J205" i="2"/>
  <c r="I209" i="2"/>
  <c r="J209" i="2"/>
  <c r="J213" i="2"/>
  <c r="I217" i="2"/>
  <c r="J217" i="2"/>
  <c r="I233" i="2"/>
  <c r="J233" i="2"/>
  <c r="J237" i="2"/>
  <c r="I241" i="2"/>
  <c r="J241" i="2"/>
  <c r="G244" i="2"/>
  <c r="I245" i="2"/>
  <c r="J245" i="2"/>
  <c r="G252" i="2"/>
  <c r="G338" i="2"/>
  <c r="G342" i="2"/>
  <c r="G12" i="2"/>
  <c r="H80" i="2"/>
  <c r="I155" i="2"/>
  <c r="J155" i="2"/>
  <c r="F155" i="2"/>
  <c r="H155" i="2"/>
  <c r="I127" i="2"/>
  <c r="J127" i="2"/>
  <c r="F127" i="2"/>
  <c r="G127" i="2"/>
  <c r="H127" i="2"/>
  <c r="F115" i="2"/>
  <c r="H115" i="2"/>
  <c r="I103" i="2"/>
  <c r="J103" i="2"/>
  <c r="F103" i="2"/>
  <c r="I99" i="2"/>
  <c r="J99" i="2"/>
  <c r="F99" i="2"/>
  <c r="H99" i="2"/>
  <c r="F87" i="2"/>
  <c r="H87" i="2"/>
  <c r="I63" i="2"/>
  <c r="J63" i="2"/>
  <c r="F63" i="2"/>
  <c r="H63" i="2"/>
  <c r="F51" i="2"/>
  <c r="H51" i="2" s="1"/>
  <c r="I43" i="2"/>
  <c r="J43" i="2" s="1"/>
  <c r="F43" i="2"/>
  <c r="G43" i="2" s="1"/>
  <c r="I31" i="2"/>
  <c r="J31" i="2" s="1"/>
  <c r="F23" i="2"/>
  <c r="H23" i="2" s="1"/>
  <c r="F196" i="3"/>
  <c r="H196" i="3"/>
  <c r="G196" i="3"/>
  <c r="I196" i="3"/>
  <c r="J196" i="3"/>
  <c r="H227" i="3"/>
  <c r="G227" i="3"/>
  <c r="I279" i="3"/>
  <c r="J279" i="3"/>
  <c r="H283" i="3"/>
  <c r="G283" i="3"/>
  <c r="G325" i="3"/>
  <c r="H325" i="3"/>
  <c r="I258" i="2"/>
  <c r="J258" i="2"/>
  <c r="F267" i="2"/>
  <c r="H267" i="2"/>
  <c r="F275" i="2"/>
  <c r="F283" i="2"/>
  <c r="H283" i="2"/>
  <c r="F291" i="2"/>
  <c r="H291" i="2"/>
  <c r="F299" i="2"/>
  <c r="H299" i="2"/>
  <c r="F303" i="2"/>
  <c r="H303" i="2"/>
  <c r="F315" i="2"/>
  <c r="H315" i="2"/>
  <c r="I326" i="2"/>
  <c r="J326" i="2"/>
  <c r="F331" i="2"/>
  <c r="H331" i="2"/>
  <c r="I12" i="2"/>
  <c r="I13" i="2"/>
  <c r="F12" i="2"/>
  <c r="F13" i="2"/>
  <c r="I255" i="3"/>
  <c r="J255" i="3"/>
  <c r="H259" i="3"/>
  <c r="G259" i="3"/>
  <c r="H299" i="3"/>
  <c r="G299" i="3"/>
  <c r="G329" i="3"/>
  <c r="H329" i="3"/>
  <c r="G198" i="2"/>
  <c r="F202" i="2"/>
  <c r="G218" i="2"/>
  <c r="G226" i="2"/>
  <c r="G230" i="2"/>
  <c r="G238" i="2"/>
  <c r="G242" i="2"/>
  <c r="G155" i="2"/>
  <c r="I282" i="2"/>
  <c r="J282" i="2"/>
  <c r="I290" i="2"/>
  <c r="J290" i="2"/>
  <c r="I298" i="2"/>
  <c r="J298" i="2"/>
  <c r="I302" i="2"/>
  <c r="J302" i="2"/>
  <c r="F319" i="2"/>
  <c r="H319" i="2"/>
  <c r="I167" i="2"/>
  <c r="J167" i="2"/>
  <c r="F167" i="2"/>
  <c r="I159" i="2"/>
  <c r="J159" i="2"/>
  <c r="F159" i="2"/>
  <c r="H159" i="2"/>
  <c r="I147" i="2"/>
  <c r="J147" i="2"/>
  <c r="F147" i="2"/>
  <c r="I135" i="2"/>
  <c r="J135" i="2"/>
  <c r="F135" i="2"/>
  <c r="F123" i="2"/>
  <c r="H123" i="2"/>
  <c r="I111" i="2"/>
  <c r="J111" i="2"/>
  <c r="F111" i="2"/>
  <c r="H111" i="2"/>
  <c r="I95" i="2"/>
  <c r="J95" i="2"/>
  <c r="F95" i="2"/>
  <c r="H95" i="2"/>
  <c r="I83" i="2"/>
  <c r="J83" i="2"/>
  <c r="F83" i="2"/>
  <c r="H83" i="2"/>
  <c r="I71" i="2"/>
  <c r="J71" i="2"/>
  <c r="F71" i="2"/>
  <c r="I55" i="2"/>
  <c r="J55" i="2"/>
  <c r="F55" i="2"/>
  <c r="E13" i="2"/>
  <c r="E12" i="2"/>
  <c r="H175" i="3"/>
  <c r="G175" i="3"/>
  <c r="F208" i="3"/>
  <c r="I208" i="3"/>
  <c r="J208" i="3"/>
  <c r="I247" i="3"/>
  <c r="J247" i="3"/>
  <c r="H318" i="3"/>
  <c r="G318" i="3"/>
  <c r="I262" i="2"/>
  <c r="J262" i="2"/>
  <c r="I278" i="2"/>
  <c r="J278" i="2"/>
  <c r="I286" i="2"/>
  <c r="J286" i="2"/>
  <c r="I306" i="2"/>
  <c r="J306" i="2"/>
  <c r="F311" i="2"/>
  <c r="I322" i="2"/>
  <c r="J322" i="2"/>
  <c r="F165" i="2"/>
  <c r="H165" i="2"/>
  <c r="F161" i="2"/>
  <c r="H161" i="2"/>
  <c r="F157" i="2"/>
  <c r="H157" i="2"/>
  <c r="F153" i="2"/>
  <c r="G153" i="2"/>
  <c r="H153" i="2"/>
  <c r="F149" i="2"/>
  <c r="G149" i="2"/>
  <c r="G145" i="2"/>
  <c r="F145" i="2"/>
  <c r="H145" i="2"/>
  <c r="F141" i="2"/>
  <c r="H141" i="2"/>
  <c r="F137" i="2"/>
  <c r="G137" i="2"/>
  <c r="H137" i="2"/>
  <c r="F133" i="2"/>
  <c r="H133" i="2"/>
  <c r="G129" i="2"/>
  <c r="F129" i="2"/>
  <c r="H129" i="2"/>
  <c r="H125" i="2"/>
  <c r="F121" i="2"/>
  <c r="F117" i="2"/>
  <c r="H117" i="2"/>
  <c r="G113" i="2"/>
  <c r="F113" i="2"/>
  <c r="H113" i="2"/>
  <c r="F109" i="2"/>
  <c r="H109" i="2"/>
  <c r="F105" i="2"/>
  <c r="F101" i="2"/>
  <c r="H101" i="2"/>
  <c r="G97" i="2"/>
  <c r="F97" i="2"/>
  <c r="H97" i="2"/>
  <c r="F93" i="2"/>
  <c r="H93" i="2"/>
  <c r="F89" i="2"/>
  <c r="F85" i="2"/>
  <c r="H85" i="2"/>
  <c r="F81" i="2"/>
  <c r="G81" i="2"/>
  <c r="H81" i="2"/>
  <c r="F77" i="2"/>
  <c r="G77" i="2"/>
  <c r="H77" i="2"/>
  <c r="G73" i="2"/>
  <c r="F73" i="2"/>
  <c r="H73" i="2"/>
  <c r="F69" i="2"/>
  <c r="H69" i="2"/>
  <c r="F65" i="2"/>
  <c r="G65" i="2"/>
  <c r="F61" i="2"/>
  <c r="H61" i="2"/>
  <c r="F57" i="2"/>
  <c r="F53" i="2"/>
  <c r="H53" i="2"/>
  <c r="F45" i="2"/>
  <c r="H45" i="2" s="1"/>
  <c r="F41" i="2"/>
  <c r="H41" i="2" s="1"/>
  <c r="N13" i="3"/>
  <c r="N12" i="3"/>
  <c r="F172" i="3"/>
  <c r="H172" i="3"/>
  <c r="G172" i="3"/>
  <c r="I172" i="3"/>
  <c r="J172" i="3"/>
  <c r="I183" i="3"/>
  <c r="J183" i="3"/>
  <c r="H187" i="3"/>
  <c r="G187" i="3"/>
  <c r="H211" i="3"/>
  <c r="G211" i="3"/>
  <c r="I215" i="3"/>
  <c r="J215" i="3"/>
  <c r="F236" i="3"/>
  <c r="G236" i="3"/>
  <c r="H236" i="3"/>
  <c r="I236" i="3"/>
  <c r="J236" i="3"/>
  <c r="I239" i="3"/>
  <c r="J239" i="3"/>
  <c r="I263" i="3"/>
  <c r="J263" i="3"/>
  <c r="H267" i="3"/>
  <c r="G267" i="3"/>
  <c r="I303" i="3"/>
  <c r="J303" i="3"/>
  <c r="H307" i="3"/>
  <c r="G307" i="3"/>
  <c r="G320" i="3"/>
  <c r="H320" i="3"/>
  <c r="H322" i="3"/>
  <c r="G322" i="3"/>
  <c r="G278" i="2"/>
  <c r="G286" i="2"/>
  <c r="I319" i="2"/>
  <c r="J319" i="2"/>
  <c r="G322" i="2"/>
  <c r="I335" i="2"/>
  <c r="J335" i="2"/>
  <c r="I339" i="2"/>
  <c r="J339" i="2"/>
  <c r="G95" i="2"/>
  <c r="G63" i="2"/>
  <c r="I171" i="3"/>
  <c r="J171" i="3"/>
  <c r="F188" i="3"/>
  <c r="H188" i="3"/>
  <c r="I195" i="3"/>
  <c r="J195" i="3"/>
  <c r="I199" i="3"/>
  <c r="J199" i="3"/>
  <c r="F212" i="3"/>
  <c r="H212" i="3"/>
  <c r="F220" i="3"/>
  <c r="H220" i="3"/>
  <c r="F228" i="3"/>
  <c r="H228" i="3"/>
  <c r="I235" i="3"/>
  <c r="J235" i="3"/>
  <c r="F252" i="3"/>
  <c r="H252" i="3"/>
  <c r="F260" i="3"/>
  <c r="H260" i="3"/>
  <c r="F268" i="3"/>
  <c r="H268" i="3"/>
  <c r="F276" i="3"/>
  <c r="H276" i="3"/>
  <c r="F284" i="3"/>
  <c r="H284" i="3"/>
  <c r="I287" i="3"/>
  <c r="J287" i="3"/>
  <c r="F296" i="3"/>
  <c r="H296" i="3"/>
  <c r="F300" i="3"/>
  <c r="H300" i="3"/>
  <c r="F308" i="3"/>
  <c r="H308" i="3"/>
  <c r="F316" i="3"/>
  <c r="F317" i="3"/>
  <c r="H317" i="3"/>
  <c r="I317" i="3"/>
  <c r="J317" i="3"/>
  <c r="F319" i="3"/>
  <c r="I319" i="3"/>
  <c r="J319" i="3"/>
  <c r="I322" i="3"/>
  <c r="J322" i="3"/>
  <c r="F326" i="3"/>
  <c r="I326" i="3"/>
  <c r="J326" i="3"/>
  <c r="I329" i="3"/>
  <c r="J329" i="3"/>
  <c r="I333" i="3"/>
  <c r="J333" i="3"/>
  <c r="G167" i="3"/>
  <c r="H167" i="3"/>
  <c r="G151" i="3"/>
  <c r="H151" i="3"/>
  <c r="G119" i="3"/>
  <c r="H119" i="3"/>
  <c r="G103" i="3"/>
  <c r="H103" i="3"/>
  <c r="G87" i="3"/>
  <c r="H87" i="3"/>
  <c r="G71" i="3"/>
  <c r="H71" i="3"/>
  <c r="G55" i="3"/>
  <c r="H55" i="3"/>
  <c r="I296" i="2"/>
  <c r="J296" i="2"/>
  <c r="I300" i="2"/>
  <c r="J300" i="2"/>
  <c r="G171" i="3"/>
  <c r="G195" i="3"/>
  <c r="G199" i="3"/>
  <c r="G235" i="3"/>
  <c r="G287" i="3"/>
  <c r="I179" i="3"/>
  <c r="J179" i="3"/>
  <c r="F184" i="3"/>
  <c r="G184" i="3"/>
  <c r="H184" i="3"/>
  <c r="F192" i="3"/>
  <c r="H192" i="3"/>
  <c r="I203" i="3"/>
  <c r="J203" i="3"/>
  <c r="F216" i="3"/>
  <c r="H216" i="3"/>
  <c r="F224" i="3"/>
  <c r="G224" i="3"/>
  <c r="H224" i="3"/>
  <c r="I231" i="3"/>
  <c r="J231" i="3"/>
  <c r="F240" i="3"/>
  <c r="H240" i="3"/>
  <c r="F248" i="3"/>
  <c r="H248" i="3"/>
  <c r="F256" i="3"/>
  <c r="H256" i="3"/>
  <c r="F264" i="3"/>
  <c r="H264" i="3"/>
  <c r="F272" i="3"/>
  <c r="H272" i="3"/>
  <c r="F280" i="3"/>
  <c r="H280" i="3"/>
  <c r="F292" i="3"/>
  <c r="H292" i="3"/>
  <c r="F304" i="3"/>
  <c r="H304" i="3"/>
  <c r="F312" i="3"/>
  <c r="H312" i="3"/>
  <c r="G12" i="3"/>
  <c r="G13" i="3"/>
  <c r="I175" i="3"/>
  <c r="J175" i="3"/>
  <c r="F180" i="3"/>
  <c r="H180" i="3"/>
  <c r="I187" i="3"/>
  <c r="J187" i="3"/>
  <c r="F204" i="3"/>
  <c r="H204" i="3"/>
  <c r="I211" i="3"/>
  <c r="J211" i="3"/>
  <c r="I219" i="3"/>
  <c r="J219" i="3"/>
  <c r="I227" i="3"/>
  <c r="J227" i="3"/>
  <c r="F232" i="3"/>
  <c r="G232" i="3"/>
  <c r="H232" i="3"/>
  <c r="I259" i="3"/>
  <c r="J259" i="3"/>
  <c r="I267" i="3"/>
  <c r="J267" i="3"/>
  <c r="I275" i="3"/>
  <c r="J275" i="3"/>
  <c r="I283" i="3"/>
  <c r="J283" i="3"/>
  <c r="I295" i="3"/>
  <c r="J295" i="3"/>
  <c r="I299" i="3"/>
  <c r="J299" i="3"/>
  <c r="I307" i="3"/>
  <c r="J307" i="3"/>
  <c r="I315" i="3"/>
  <c r="J315" i="3"/>
  <c r="I320" i="3"/>
  <c r="J320" i="3"/>
  <c r="F323" i="3"/>
  <c r="G323" i="3"/>
  <c r="H323" i="3"/>
  <c r="F331" i="3"/>
  <c r="H331" i="3"/>
  <c r="F335" i="3"/>
  <c r="H335" i="3"/>
  <c r="G335" i="3"/>
  <c r="F336" i="3"/>
  <c r="H336" i="3"/>
  <c r="I336" i="3"/>
  <c r="J336" i="3"/>
  <c r="I169" i="3"/>
  <c r="J169" i="3"/>
  <c r="I213" i="3"/>
  <c r="J213" i="3"/>
  <c r="I217" i="3"/>
  <c r="J217" i="3"/>
  <c r="I221" i="3"/>
  <c r="J221" i="3"/>
  <c r="I225" i="3"/>
  <c r="J225" i="3"/>
  <c r="I297" i="3"/>
  <c r="J297" i="3"/>
  <c r="G330" i="3"/>
  <c r="G334" i="3"/>
  <c r="J13" i="3"/>
  <c r="I13" i="3"/>
  <c r="G164" i="3"/>
  <c r="G156" i="3"/>
  <c r="G148" i="3"/>
  <c r="G140" i="3"/>
  <c r="G132" i="3"/>
  <c r="G116" i="3"/>
  <c r="G108" i="3"/>
  <c r="G100" i="3"/>
  <c r="G92" i="3"/>
  <c r="G84" i="3"/>
  <c r="G76" i="3"/>
  <c r="G68" i="3"/>
  <c r="G60" i="3"/>
  <c r="E13" i="3"/>
  <c r="E12" i="3"/>
  <c r="H147" i="3"/>
  <c r="G160" i="3"/>
  <c r="G152" i="3"/>
  <c r="G136" i="3"/>
  <c r="G112" i="3"/>
  <c r="G104" i="3"/>
  <c r="G88" i="3"/>
  <c r="G80" i="3"/>
  <c r="G64" i="3"/>
  <c r="G56" i="3"/>
  <c r="F327" i="3"/>
  <c r="H327" i="3"/>
  <c r="I334" i="3"/>
  <c r="J334" i="3"/>
  <c r="E147" i="1"/>
  <c r="AB12" i="1"/>
  <c r="AB11" i="1"/>
  <c r="G304" i="3"/>
  <c r="G280" i="3"/>
  <c r="G264" i="3"/>
  <c r="G248" i="3"/>
  <c r="G240" i="3"/>
  <c r="G300" i="3"/>
  <c r="G276" i="3"/>
  <c r="G260" i="3"/>
  <c r="G220" i="3"/>
  <c r="G159" i="2"/>
  <c r="G53" i="2"/>
  <c r="G61" i="2"/>
  <c r="G69" i="2"/>
  <c r="G85" i="2"/>
  <c r="G93" i="2"/>
  <c r="G101" i="2"/>
  <c r="G109" i="2"/>
  <c r="G117" i="2"/>
  <c r="G125" i="2"/>
  <c r="G133" i="2"/>
  <c r="G141" i="2"/>
  <c r="G157" i="2"/>
  <c r="G165" i="2"/>
  <c r="G331" i="2"/>
  <c r="G315" i="2"/>
  <c r="G303" i="2"/>
  <c r="G291" i="2"/>
  <c r="G288" i="3"/>
  <c r="G115" i="2"/>
  <c r="H326" i="3"/>
  <c r="G326" i="3"/>
  <c r="H55" i="2"/>
  <c r="G55" i="2"/>
  <c r="H135" i="2"/>
  <c r="G135" i="2"/>
  <c r="H119" i="2"/>
  <c r="G119" i="2"/>
  <c r="G99" i="2"/>
  <c r="G204" i="3"/>
  <c r="G180" i="3"/>
  <c r="G312" i="3"/>
  <c r="G292" i="3"/>
  <c r="G272" i="3"/>
  <c r="G256" i="3"/>
  <c r="G216" i="3"/>
  <c r="G192" i="3"/>
  <c r="G317" i="3"/>
  <c r="G308" i="3"/>
  <c r="G296" i="3"/>
  <c r="G284" i="3"/>
  <c r="G268" i="3"/>
  <c r="G252" i="3"/>
  <c r="G228" i="3"/>
  <c r="G212" i="3"/>
  <c r="G188" i="3"/>
  <c r="G299" i="2"/>
  <c r="G283" i="2"/>
  <c r="G267" i="2"/>
  <c r="G83" i="2"/>
  <c r="H71" i="2"/>
  <c r="G71" i="2"/>
  <c r="H167" i="2"/>
  <c r="G167" i="2"/>
  <c r="G87" i="2"/>
  <c r="H151" i="2"/>
  <c r="G151" i="2"/>
  <c r="G336" i="3"/>
  <c r="G331" i="3"/>
  <c r="G111" i="2"/>
  <c r="G319" i="2"/>
  <c r="G163" i="2"/>
  <c r="G295" i="2"/>
  <c r="G279" i="2"/>
  <c r="G339" i="2"/>
  <c r="G51" i="2"/>
  <c r="G123" i="2"/>
  <c r="H208" i="2"/>
  <c r="K13" i="2"/>
  <c r="K12" i="2"/>
  <c r="H166" i="2"/>
  <c r="G166" i="2"/>
  <c r="G130" i="2"/>
  <c r="H130" i="2"/>
  <c r="F187" i="2"/>
  <c r="H187" i="2"/>
  <c r="G187" i="2"/>
  <c r="F220" i="2"/>
  <c r="H220" i="2"/>
  <c r="G223" i="2"/>
  <c r="F223" i="2"/>
  <c r="H223" i="2"/>
  <c r="G105" i="2"/>
  <c r="H105" i="2"/>
  <c r="G194" i="2"/>
  <c r="F194" i="2"/>
  <c r="H194" i="2"/>
  <c r="I194" i="2"/>
  <c r="J194" i="2"/>
  <c r="G316" i="2"/>
  <c r="H316" i="2"/>
  <c r="H12" i="2"/>
  <c r="H13" i="2"/>
  <c r="F274" i="2"/>
  <c r="H274" i="2"/>
  <c r="I274" i="2"/>
  <c r="J274" i="2"/>
  <c r="H294" i="2"/>
  <c r="G294" i="2"/>
  <c r="H319" i="3"/>
  <c r="G319" i="3"/>
  <c r="G236" i="2"/>
  <c r="F216" i="2"/>
  <c r="H216" i="2"/>
  <c r="H180" i="2"/>
  <c r="G180" i="2"/>
  <c r="I180" i="2"/>
  <c r="J180" i="2"/>
  <c r="H307" i="2"/>
  <c r="G307" i="2"/>
  <c r="H107" i="2"/>
  <c r="G107" i="2"/>
  <c r="F169" i="2"/>
  <c r="H169" i="2"/>
  <c r="H266" i="2"/>
  <c r="G266" i="2"/>
  <c r="F304" i="2"/>
  <c r="H304" i="2"/>
  <c r="I304" i="2"/>
  <c r="J304" i="2"/>
  <c r="H318" i="2"/>
  <c r="G318" i="2"/>
  <c r="G271" i="2"/>
  <c r="H79" i="2"/>
  <c r="G79" i="2"/>
  <c r="H179" i="2"/>
  <c r="G179" i="2"/>
  <c r="H232" i="2"/>
  <c r="G232" i="2"/>
  <c r="G262" i="2"/>
  <c r="H262" i="2"/>
  <c r="G218" i="3"/>
  <c r="H218" i="3"/>
  <c r="F176" i="2"/>
  <c r="H176" i="2"/>
  <c r="I176" i="2"/>
  <c r="J176" i="2"/>
  <c r="H250" i="2"/>
  <c r="G250" i="2"/>
  <c r="F253" i="2"/>
  <c r="G253" i="2"/>
  <c r="I253" i="2"/>
  <c r="J253" i="2"/>
  <c r="F82" i="2"/>
  <c r="H82" i="2"/>
  <c r="G82" i="2"/>
  <c r="F76" i="2"/>
  <c r="G76" i="2"/>
  <c r="I76" i="2"/>
  <c r="J76" i="2"/>
  <c r="H70" i="2"/>
  <c r="G70" i="2"/>
  <c r="F64" i="2"/>
  <c r="H64" i="2"/>
  <c r="I64" i="2"/>
  <c r="J64" i="2"/>
  <c r="F182" i="2"/>
  <c r="H182" i="2"/>
  <c r="I182" i="2"/>
  <c r="J182" i="2"/>
  <c r="F191" i="2"/>
  <c r="H191" i="2"/>
  <c r="H233" i="2"/>
  <c r="G233" i="2"/>
  <c r="I247" i="2"/>
  <c r="J247" i="2"/>
  <c r="F247" i="2"/>
  <c r="H247" i="2"/>
  <c r="G124" i="2"/>
  <c r="H124" i="2"/>
  <c r="H118" i="2"/>
  <c r="G118" i="2"/>
  <c r="G112" i="2"/>
  <c r="H112" i="2"/>
  <c r="I94" i="2"/>
  <c r="J94" i="2"/>
  <c r="F94" i="2"/>
  <c r="H94" i="2"/>
  <c r="G139" i="2"/>
  <c r="H139" i="2"/>
  <c r="I187" i="2"/>
  <c r="J187" i="2"/>
  <c r="I236" i="2"/>
  <c r="J236" i="2"/>
  <c r="I259" i="2"/>
  <c r="J259" i="2"/>
  <c r="F259" i="2"/>
  <c r="H259" i="2"/>
  <c r="F306" i="2"/>
  <c r="H306" i="2"/>
  <c r="G306" i="2"/>
  <c r="H121" i="2"/>
  <c r="G121" i="2"/>
  <c r="H287" i="2"/>
  <c r="G287" i="2"/>
  <c r="F177" i="2"/>
  <c r="H177" i="2"/>
  <c r="G177" i="2"/>
  <c r="F188" i="2"/>
  <c r="H188" i="2"/>
  <c r="I188" i="2"/>
  <c r="J188" i="2"/>
  <c r="F206" i="2"/>
  <c r="I206" i="2"/>
  <c r="J206" i="2"/>
  <c r="F309" i="2"/>
  <c r="I309" i="2"/>
  <c r="J309" i="2"/>
  <c r="H333" i="2"/>
  <c r="G333" i="2"/>
  <c r="H169" i="3"/>
  <c r="G169" i="3"/>
  <c r="F271" i="3"/>
  <c r="H271" i="3"/>
  <c r="H57" i="2"/>
  <c r="G57" i="2"/>
  <c r="G172" i="2"/>
  <c r="F183" i="2"/>
  <c r="H183" i="2"/>
  <c r="F192" i="2"/>
  <c r="H192" i="2"/>
  <c r="I192" i="2"/>
  <c r="J192" i="2"/>
  <c r="G192" i="2"/>
  <c r="F240" i="2"/>
  <c r="H240" i="2"/>
  <c r="I240" i="2"/>
  <c r="J240" i="2"/>
  <c r="H245" i="2"/>
  <c r="G245" i="2"/>
  <c r="J13" i="2"/>
  <c r="J12" i="2"/>
  <c r="F207" i="3"/>
  <c r="H207" i="3"/>
  <c r="G207" i="3"/>
  <c r="I207" i="3"/>
  <c r="J207" i="3"/>
  <c r="H59" i="2"/>
  <c r="G59" i="2"/>
  <c r="H170" i="2"/>
  <c r="G170" i="2"/>
  <c r="I172" i="2"/>
  <c r="J172" i="2"/>
  <c r="I175" i="2"/>
  <c r="J175" i="2"/>
  <c r="I183" i="2"/>
  <c r="J183" i="2"/>
  <c r="F186" i="2"/>
  <c r="H186" i="2"/>
  <c r="G186" i="2"/>
  <c r="H256" i="2"/>
  <c r="G256" i="2"/>
  <c r="F285" i="2"/>
  <c r="H285" i="2"/>
  <c r="H300" i="2"/>
  <c r="G300" i="2"/>
  <c r="F325" i="2"/>
  <c r="I325" i="2"/>
  <c r="J325" i="2"/>
  <c r="F328" i="2"/>
  <c r="H328" i="2"/>
  <c r="I328" i="2"/>
  <c r="J328" i="2"/>
  <c r="G328" i="2"/>
  <c r="H334" i="2"/>
  <c r="G334" i="2"/>
  <c r="G41" i="2"/>
  <c r="F173" i="2"/>
  <c r="I173" i="2"/>
  <c r="J173" i="2"/>
  <c r="F184" i="2"/>
  <c r="I184" i="2"/>
  <c r="J184" i="2"/>
  <c r="F210" i="2"/>
  <c r="H210" i="2"/>
  <c r="F251" i="2"/>
  <c r="H251" i="2"/>
  <c r="G251" i="2"/>
  <c r="I251" i="2"/>
  <c r="J251" i="2"/>
  <c r="H254" i="2"/>
  <c r="G254" i="2"/>
  <c r="I285" i="2"/>
  <c r="J285" i="2"/>
  <c r="G332" i="2"/>
  <c r="H332" i="2"/>
  <c r="H341" i="2"/>
  <c r="G341" i="2"/>
  <c r="I158" i="2"/>
  <c r="J158" i="2"/>
  <c r="F158" i="2"/>
  <c r="H158" i="2"/>
  <c r="F152" i="2"/>
  <c r="H152" i="2"/>
  <c r="G152" i="2"/>
  <c r="I152" i="2"/>
  <c r="J152" i="2"/>
  <c r="F146" i="2"/>
  <c r="H146" i="2"/>
  <c r="F140" i="2"/>
  <c r="H140" i="2"/>
  <c r="I140" i="2"/>
  <c r="J140" i="2"/>
  <c r="H134" i="2"/>
  <c r="G134" i="2"/>
  <c r="G246" i="2"/>
  <c r="G214" i="2"/>
  <c r="G204" i="2"/>
  <c r="O13" i="2"/>
  <c r="G203" i="2"/>
  <c r="I211" i="2"/>
  <c r="J211" i="2"/>
  <c r="I216" i="2"/>
  <c r="J216" i="2"/>
  <c r="H265" i="2"/>
  <c r="G298" i="2"/>
  <c r="I315" i="2"/>
  <c r="J315" i="2"/>
  <c r="F320" i="2"/>
  <c r="I320" i="2"/>
  <c r="J320" i="2"/>
  <c r="H330" i="2"/>
  <c r="G330" i="2"/>
  <c r="F340" i="2"/>
  <c r="G340" i="2"/>
  <c r="F160" i="2"/>
  <c r="I160" i="2"/>
  <c r="J160" i="2"/>
  <c r="I138" i="2"/>
  <c r="J138" i="2"/>
  <c r="I114" i="2"/>
  <c r="J114" i="2"/>
  <c r="H178" i="3"/>
  <c r="G178" i="3"/>
  <c r="H181" i="3"/>
  <c r="G181" i="3"/>
  <c r="G198" i="3"/>
  <c r="H198" i="3"/>
  <c r="F263" i="3"/>
  <c r="H263" i="3"/>
  <c r="F278" i="3"/>
  <c r="H278" i="3"/>
  <c r="G278" i="3"/>
  <c r="H302" i="3"/>
  <c r="G302" i="3"/>
  <c r="H126" i="3"/>
  <c r="G126" i="3"/>
  <c r="F65" i="3"/>
  <c r="H65" i="3"/>
  <c r="I65" i="3"/>
  <c r="J65" i="3"/>
  <c r="G224" i="2"/>
  <c r="G215" i="2"/>
  <c r="I222" i="2"/>
  <c r="J222" i="2"/>
  <c r="I223" i="2"/>
  <c r="J223" i="2"/>
  <c r="G227" i="2"/>
  <c r="G261" i="2"/>
  <c r="F337" i="2"/>
  <c r="H337" i="2"/>
  <c r="I62" i="2"/>
  <c r="J62" i="2"/>
  <c r="F62" i="2"/>
  <c r="I121" i="2"/>
  <c r="J121" i="2"/>
  <c r="F314" i="3"/>
  <c r="H314" i="3"/>
  <c r="F135" i="3"/>
  <c r="I135" i="3"/>
  <c r="J135" i="3"/>
  <c r="G207" i="2"/>
  <c r="I214" i="2"/>
  <c r="J214" i="2"/>
  <c r="G217" i="2"/>
  <c r="I220" i="2"/>
  <c r="J220" i="2"/>
  <c r="I232" i="2"/>
  <c r="J232" i="2"/>
  <c r="G243" i="2"/>
  <c r="G249" i="2"/>
  <c r="F269" i="2"/>
  <c r="H269" i="2"/>
  <c r="I269" i="2"/>
  <c r="J269" i="2"/>
  <c r="G273" i="2"/>
  <c r="I279" i="2"/>
  <c r="J279" i="2"/>
  <c r="G281" i="2"/>
  <c r="F292" i="2"/>
  <c r="H292" i="2"/>
  <c r="I292" i="2"/>
  <c r="J292" i="2"/>
  <c r="G312" i="2"/>
  <c r="H314" i="2"/>
  <c r="G314" i="2"/>
  <c r="F321" i="2"/>
  <c r="H321" i="2"/>
  <c r="G336" i="2"/>
  <c r="H84" i="2"/>
  <c r="F128" i="2"/>
  <c r="I128" i="2"/>
  <c r="J128" i="2"/>
  <c r="F245" i="3"/>
  <c r="H245" i="3"/>
  <c r="F269" i="3"/>
  <c r="H269" i="3"/>
  <c r="I269" i="3"/>
  <c r="J269" i="3"/>
  <c r="G219" i="2"/>
  <c r="G231" i="2"/>
  <c r="G237" i="2"/>
  <c r="I267" i="2"/>
  <c r="J267" i="2"/>
  <c r="I281" i="2"/>
  <c r="J281" i="2"/>
  <c r="G288" i="2"/>
  <c r="F301" i="2"/>
  <c r="I301" i="2"/>
  <c r="J301" i="2"/>
  <c r="I312" i="2"/>
  <c r="J312" i="2"/>
  <c r="I321" i="2"/>
  <c r="J321" i="2"/>
  <c r="G324" i="2"/>
  <c r="D13" i="2"/>
  <c r="G156" i="2"/>
  <c r="H156" i="2"/>
  <c r="I126" i="2"/>
  <c r="J126" i="2"/>
  <c r="I96" i="2"/>
  <c r="J96" i="2"/>
  <c r="F177" i="3"/>
  <c r="H177" i="3"/>
  <c r="D12" i="3"/>
  <c r="D13" i="3"/>
  <c r="H13" i="3"/>
  <c r="H12" i="3"/>
  <c r="F78" i="3"/>
  <c r="H78" i="3"/>
  <c r="H317" i="2"/>
  <c r="G317" i="2"/>
  <c r="F120" i="2"/>
  <c r="H120" i="2"/>
  <c r="F108" i="2"/>
  <c r="H108" i="2"/>
  <c r="I108" i="2"/>
  <c r="J108" i="2"/>
  <c r="F96" i="2"/>
  <c r="H96" i="2"/>
  <c r="F174" i="3"/>
  <c r="H174" i="3"/>
  <c r="F203" i="3"/>
  <c r="G211" i="2"/>
  <c r="I219" i="2"/>
  <c r="J219" i="2"/>
  <c r="I224" i="2"/>
  <c r="J224" i="2"/>
  <c r="I284" i="2"/>
  <c r="J284" i="2"/>
  <c r="G284" i="2"/>
  <c r="G297" i="2"/>
  <c r="F32" i="2"/>
  <c r="G32" i="2" s="1"/>
  <c r="I32" i="2"/>
  <c r="J32" i="2" s="1"/>
  <c r="K12" i="3"/>
  <c r="K13" i="3"/>
  <c r="O12" i="3"/>
  <c r="O13" i="3"/>
  <c r="H313" i="3"/>
  <c r="G313" i="3"/>
  <c r="F155" i="3"/>
  <c r="H155" i="3"/>
  <c r="G155" i="3"/>
  <c r="I155" i="3"/>
  <c r="J155" i="3"/>
  <c r="I176" i="3"/>
  <c r="J176" i="3"/>
  <c r="I182" i="3"/>
  <c r="J182" i="3"/>
  <c r="G190" i="3"/>
  <c r="G261" i="3"/>
  <c r="I292" i="3"/>
  <c r="J292" i="3"/>
  <c r="G298" i="3"/>
  <c r="I314" i="3"/>
  <c r="J314" i="3"/>
  <c r="F163" i="3"/>
  <c r="H163" i="3"/>
  <c r="F144" i="3"/>
  <c r="I144" i="3"/>
  <c r="J144" i="3"/>
  <c r="G310" i="2"/>
  <c r="G313" i="2"/>
  <c r="G326" i="2"/>
  <c r="G329" i="2"/>
  <c r="F52" i="2"/>
  <c r="H52" i="2" s="1"/>
  <c r="I26" i="2"/>
  <c r="J26" i="2" s="1"/>
  <c r="F210" i="3"/>
  <c r="G214" i="3"/>
  <c r="F237" i="3"/>
  <c r="H237" i="3"/>
  <c r="G237" i="3"/>
  <c r="F247" i="3"/>
  <c r="H247" i="3"/>
  <c r="I249" i="3"/>
  <c r="J249" i="3"/>
  <c r="G255" i="3"/>
  <c r="G257" i="3"/>
  <c r="I261" i="3"/>
  <c r="J261" i="3"/>
  <c r="I296" i="3"/>
  <c r="J296" i="3"/>
  <c r="I298" i="3"/>
  <c r="J298" i="3"/>
  <c r="G328" i="3"/>
  <c r="I168" i="3"/>
  <c r="J168" i="3"/>
  <c r="F168" i="3"/>
  <c r="H162" i="3"/>
  <c r="G162" i="3"/>
  <c r="F93" i="3"/>
  <c r="G93" i="3"/>
  <c r="F29" i="3"/>
  <c r="G29" i="3" s="1"/>
  <c r="I29" i="3"/>
  <c r="J29" i="3" s="1"/>
  <c r="H60" i="2"/>
  <c r="I122" i="2"/>
  <c r="J122" i="2"/>
  <c r="I174" i="3"/>
  <c r="J174" i="3"/>
  <c r="I177" i="3"/>
  <c r="J177" i="3"/>
  <c r="G215" i="3"/>
  <c r="H226" i="3"/>
  <c r="H238" i="3"/>
  <c r="I245" i="3"/>
  <c r="J245" i="3"/>
  <c r="I272" i="3"/>
  <c r="J272" i="3"/>
  <c r="F274" i="3"/>
  <c r="H274" i="3"/>
  <c r="I278" i="3"/>
  <c r="J278" i="3"/>
  <c r="G147" i="3"/>
  <c r="I147" i="3"/>
  <c r="J147" i="3"/>
  <c r="F138" i="3"/>
  <c r="H138" i="3"/>
  <c r="F124" i="3"/>
  <c r="I124" i="3"/>
  <c r="J124" i="3"/>
  <c r="I116" i="3"/>
  <c r="J116" i="3"/>
  <c r="F106" i="2"/>
  <c r="I70" i="2"/>
  <c r="J70" i="2"/>
  <c r="L12" i="3"/>
  <c r="G173" i="3"/>
  <c r="I185" i="3"/>
  <c r="J185" i="3"/>
  <c r="G166" i="3"/>
  <c r="F166" i="3"/>
  <c r="H166" i="3"/>
  <c r="H102" i="3"/>
  <c r="G99" i="3"/>
  <c r="G91" i="3"/>
  <c r="H81" i="3"/>
  <c r="G81" i="3"/>
  <c r="F67" i="3"/>
  <c r="H67" i="3"/>
  <c r="G67" i="3"/>
  <c r="I82" i="2"/>
  <c r="J82" i="2"/>
  <c r="F170" i="3"/>
  <c r="H170" i="3"/>
  <c r="I170" i="3"/>
  <c r="J170" i="3"/>
  <c r="F209" i="3"/>
  <c r="H209" i="3"/>
  <c r="G209" i="3"/>
  <c r="F258" i="3"/>
  <c r="H258" i="3"/>
  <c r="F279" i="3"/>
  <c r="H279" i="3"/>
  <c r="F285" i="3"/>
  <c r="I285" i="3"/>
  <c r="J285" i="3"/>
  <c r="F324" i="3"/>
  <c r="I164" i="2"/>
  <c r="J164" i="2"/>
  <c r="I68" i="2"/>
  <c r="J68" i="2"/>
  <c r="I146" i="2"/>
  <c r="J146" i="2"/>
  <c r="I54" i="2"/>
  <c r="J54" i="2"/>
  <c r="G182" i="3"/>
  <c r="I209" i="3"/>
  <c r="J209" i="3"/>
  <c r="F222" i="3"/>
  <c r="I222" i="3"/>
  <c r="J222" i="3"/>
  <c r="G242" i="3"/>
  <c r="G249" i="3"/>
  <c r="G253" i="3"/>
  <c r="G254" i="3"/>
  <c r="G277" i="3"/>
  <c r="I300" i="3"/>
  <c r="J300" i="3"/>
  <c r="G306" i="3"/>
  <c r="I324" i="3"/>
  <c r="J324" i="3"/>
  <c r="F332" i="3"/>
  <c r="H332" i="3"/>
  <c r="G332" i="3"/>
  <c r="F157" i="3"/>
  <c r="H157" i="3"/>
  <c r="I157" i="3"/>
  <c r="J157" i="3"/>
  <c r="G157" i="3"/>
  <c r="G106" i="3"/>
  <c r="F106" i="3"/>
  <c r="H106" i="3"/>
  <c r="F193" i="3"/>
  <c r="H193" i="3"/>
  <c r="G309" i="3"/>
  <c r="I140" i="3"/>
  <c r="J140" i="3"/>
  <c r="G73" i="3"/>
  <c r="H154" i="3"/>
  <c r="G154" i="3"/>
  <c r="F131" i="3"/>
  <c r="H131" i="3"/>
  <c r="G131" i="3"/>
  <c r="I121" i="3"/>
  <c r="J121" i="3"/>
  <c r="F121" i="3"/>
  <c r="H121" i="3"/>
  <c r="G111" i="3"/>
  <c r="G62" i="3"/>
  <c r="H62" i="3"/>
  <c r="F59" i="3"/>
  <c r="H59" i="3"/>
  <c r="I165" i="3"/>
  <c r="J165" i="3"/>
  <c r="I106" i="3"/>
  <c r="J106" i="3"/>
  <c r="I167" i="3"/>
  <c r="J167" i="3"/>
  <c r="G134" i="3"/>
  <c r="G70" i="3"/>
  <c r="I114" i="3"/>
  <c r="J114" i="3"/>
  <c r="G114" i="3"/>
  <c r="G75" i="3"/>
  <c r="F66" i="3"/>
  <c r="G66" i="3"/>
  <c r="H66" i="3"/>
  <c r="I142" i="3"/>
  <c r="J142" i="3"/>
  <c r="I53" i="3"/>
  <c r="J53" i="3"/>
  <c r="I150" i="3"/>
  <c r="J150" i="3"/>
  <c r="F150" i="3"/>
  <c r="G130" i="3"/>
  <c r="H98" i="3"/>
  <c r="G98" i="3"/>
  <c r="I95" i="3"/>
  <c r="J95" i="3"/>
  <c r="F95" i="3"/>
  <c r="H95" i="3"/>
  <c r="I57" i="3"/>
  <c r="J57" i="3"/>
  <c r="G90" i="3"/>
  <c r="H90" i="3"/>
  <c r="I153" i="3"/>
  <c r="J153" i="3"/>
  <c r="G165" i="3"/>
  <c r="G142" i="3"/>
  <c r="G121" i="3"/>
  <c r="G54" i="3"/>
  <c r="F122" i="3"/>
  <c r="G122" i="3"/>
  <c r="F101" i="3"/>
  <c r="I101" i="3"/>
  <c r="J101" i="3"/>
  <c r="I72" i="3"/>
  <c r="J72" i="3"/>
  <c r="F72" i="3"/>
  <c r="I152" i="3"/>
  <c r="J152" i="3"/>
  <c r="I129" i="3"/>
  <c r="J129" i="3"/>
  <c r="I86" i="3"/>
  <c r="J86" i="3"/>
  <c r="I78" i="3"/>
  <c r="J78" i="3"/>
  <c r="G82" i="3"/>
  <c r="F146" i="3"/>
  <c r="G146" i="3"/>
  <c r="F118" i="3"/>
  <c r="F74" i="3"/>
  <c r="F30" i="3"/>
  <c r="G30" i="3" s="1"/>
  <c r="I117" i="3"/>
  <c r="J117" i="3"/>
  <c r="F127" i="3"/>
  <c r="AB2" i="1"/>
  <c r="E78" i="1"/>
  <c r="E114" i="1"/>
  <c r="E46" i="1"/>
  <c r="F46" i="1" s="1"/>
  <c r="E106" i="1"/>
  <c r="F106" i="1" s="1"/>
  <c r="E76" i="1"/>
  <c r="F76" i="1" s="1"/>
  <c r="E137" i="1"/>
  <c r="E47" i="1"/>
  <c r="E95" i="1"/>
  <c r="E22" i="1"/>
  <c r="E120" i="1"/>
  <c r="G74" i="3"/>
  <c r="H74" i="3"/>
  <c r="G279" i="3"/>
  <c r="G108" i="2"/>
  <c r="G321" i="2"/>
  <c r="G62" i="2"/>
  <c r="H62" i="2"/>
  <c r="H320" i="2"/>
  <c r="G320" i="2"/>
  <c r="G140" i="2"/>
  <c r="G240" i="2"/>
  <c r="G188" i="2"/>
  <c r="G94" i="2"/>
  <c r="G191" i="2"/>
  <c r="G64" i="2"/>
  <c r="G176" i="2"/>
  <c r="G304" i="2"/>
  <c r="G269" i="2"/>
  <c r="H118" i="3"/>
  <c r="G118" i="3"/>
  <c r="H106" i="2"/>
  <c r="G106" i="2"/>
  <c r="H168" i="3"/>
  <c r="G168" i="3"/>
  <c r="H32" i="2"/>
  <c r="H184" i="2"/>
  <c r="G184" i="2"/>
  <c r="H72" i="3"/>
  <c r="G72" i="3"/>
  <c r="G222" i="3"/>
  <c r="H222" i="3"/>
  <c r="G258" i="3"/>
  <c r="G247" i="3"/>
  <c r="H144" i="3"/>
  <c r="G144" i="3"/>
  <c r="G120" i="2"/>
  <c r="G245" i="3"/>
  <c r="G337" i="2"/>
  <c r="H160" i="2"/>
  <c r="G160" i="2"/>
  <c r="E52" i="4"/>
  <c r="G170" i="3"/>
  <c r="G182" i="2"/>
  <c r="H150" i="3"/>
  <c r="G150" i="3"/>
  <c r="H124" i="3"/>
  <c r="G124" i="3"/>
  <c r="H29" i="3"/>
  <c r="G174" i="3"/>
  <c r="H135" i="3"/>
  <c r="G135" i="3"/>
  <c r="G259" i="2"/>
  <c r="H127" i="3"/>
  <c r="G127" i="3"/>
  <c r="H101" i="3"/>
  <c r="G101" i="3"/>
  <c r="G128" i="2"/>
  <c r="H128" i="2"/>
  <c r="G65" i="3"/>
  <c r="G292" i="2"/>
  <c r="G95" i="3"/>
  <c r="G59" i="3"/>
  <c r="G78" i="3"/>
  <c r="G269" i="3"/>
  <c r="G314" i="3"/>
  <c r="G263" i="3"/>
  <c r="G210" i="2"/>
  <c r="G183" i="2"/>
  <c r="G271" i="3"/>
  <c r="G216" i="2"/>
  <c r="G274" i="2"/>
  <c r="G220" i="2"/>
  <c r="H285" i="3"/>
  <c r="G285" i="3"/>
  <c r="H301" i="2"/>
  <c r="G301" i="2"/>
  <c r="H206" i="2"/>
  <c r="G206" i="2"/>
  <c r="F75" i="2"/>
  <c r="H75" i="2"/>
  <c r="I75" i="2"/>
  <c r="J75" i="2"/>
  <c r="I294" i="2"/>
  <c r="J294" i="2"/>
  <c r="H100" i="2"/>
  <c r="G100" i="2"/>
  <c r="H88" i="2"/>
  <c r="G88" i="2"/>
  <c r="H147" i="2"/>
  <c r="G147" i="2"/>
  <c r="F289" i="2"/>
  <c r="H289" i="2"/>
  <c r="I289" i="2"/>
  <c r="J289" i="2"/>
  <c r="H324" i="3"/>
  <c r="G324" i="3"/>
  <c r="H316" i="3"/>
  <c r="G316" i="3"/>
  <c r="H185" i="2"/>
  <c r="G185" i="2"/>
  <c r="G268" i="2"/>
  <c r="H268" i="2"/>
  <c r="H173" i="2"/>
  <c r="G173" i="2"/>
  <c r="G178" i="2"/>
  <c r="F178" i="2"/>
  <c r="H178" i="2"/>
  <c r="H221" i="2"/>
  <c r="G221" i="2"/>
  <c r="G213" i="2"/>
  <c r="H213" i="2"/>
  <c r="I248" i="2"/>
  <c r="J248" i="2"/>
  <c r="G248" i="2"/>
  <c r="F248" i="2"/>
  <c r="H248" i="2"/>
  <c r="G311" i="2"/>
  <c r="H311" i="2"/>
  <c r="L12" i="2"/>
  <c r="L13" i="2"/>
  <c r="F206" i="3"/>
  <c r="H206" i="3"/>
  <c r="G275" i="2"/>
  <c r="H275" i="2"/>
  <c r="H210" i="3"/>
  <c r="G210" i="3"/>
  <c r="H203" i="3"/>
  <c r="G203" i="3"/>
  <c r="G309" i="2"/>
  <c r="H309" i="2"/>
  <c r="I228" i="2"/>
  <c r="J228" i="2"/>
  <c r="F228" i="2"/>
  <c r="H228" i="2"/>
  <c r="H325" i="2"/>
  <c r="G325" i="2"/>
  <c r="G89" i="2"/>
  <c r="H89" i="2"/>
  <c r="H202" i="2"/>
  <c r="G202" i="2"/>
  <c r="G56" i="2"/>
  <c r="H56" i="2"/>
  <c r="G193" i="3"/>
  <c r="H93" i="3"/>
  <c r="H340" i="2"/>
  <c r="H76" i="2"/>
  <c r="H253" i="2"/>
  <c r="H208" i="3"/>
  <c r="G208" i="3"/>
  <c r="H264" i="2"/>
  <c r="G264" i="2"/>
  <c r="G270" i="2"/>
  <c r="H270" i="2"/>
  <c r="F176" i="3"/>
  <c r="H176" i="3"/>
  <c r="G176" i="3"/>
  <c r="F185" i="3"/>
  <c r="H185" i="3"/>
  <c r="H146" i="3"/>
  <c r="H103" i="2"/>
  <c r="G103" i="2"/>
  <c r="I178" i="2"/>
  <c r="J178" i="2"/>
  <c r="F239" i="2"/>
  <c r="I239" i="2"/>
  <c r="J239" i="2"/>
  <c r="H74" i="2"/>
  <c r="G74" i="2"/>
  <c r="I206" i="3"/>
  <c r="J206" i="3"/>
  <c r="F291" i="3"/>
  <c r="I291" i="3"/>
  <c r="J291" i="3"/>
  <c r="H91" i="2"/>
  <c r="G91" i="2"/>
  <c r="G189" i="2"/>
  <c r="F229" i="2"/>
  <c r="H229" i="2"/>
  <c r="F234" i="2"/>
  <c r="H234" i="2"/>
  <c r="F144" i="2"/>
  <c r="H144" i="2"/>
  <c r="G131" i="2"/>
  <c r="I131" i="2"/>
  <c r="J131" i="2"/>
  <c r="F131" i="2"/>
  <c r="H131" i="2"/>
  <c r="I144" i="2"/>
  <c r="J144" i="2"/>
  <c r="H286" i="3"/>
  <c r="G286" i="3"/>
  <c r="H122" i="3"/>
  <c r="G138" i="3"/>
  <c r="G96" i="2"/>
  <c r="G146" i="2"/>
  <c r="G158" i="2"/>
  <c r="G285" i="2"/>
  <c r="G169" i="2"/>
  <c r="H65" i="2"/>
  <c r="H149" i="2"/>
  <c r="G161" i="2"/>
  <c r="H67" i="2"/>
  <c r="G199" i="2"/>
  <c r="I229" i="2"/>
  <c r="J229" i="2"/>
  <c r="I234" i="2"/>
  <c r="J234" i="2"/>
  <c r="H150" i="2"/>
  <c r="G150" i="2"/>
  <c r="I143" i="2"/>
  <c r="J143" i="2"/>
  <c r="F143" i="2"/>
  <c r="F251" i="3"/>
  <c r="I251" i="3"/>
  <c r="J251" i="3"/>
  <c r="G274" i="3"/>
  <c r="G163" i="3"/>
  <c r="G177" i="3"/>
  <c r="G247" i="2"/>
  <c r="I186" i="2"/>
  <c r="J186" i="2"/>
  <c r="H190" i="2"/>
  <c r="G190" i="2"/>
  <c r="H196" i="2"/>
  <c r="G222" i="2"/>
  <c r="H222" i="2"/>
  <c r="F225" i="2"/>
  <c r="H225" i="2"/>
  <c r="I225" i="2"/>
  <c r="J225" i="2"/>
  <c r="G235" i="2"/>
  <c r="G263" i="2"/>
  <c r="F272" i="2"/>
  <c r="H272" i="2"/>
  <c r="I272" i="2"/>
  <c r="J272" i="2"/>
  <c r="I327" i="2"/>
  <c r="J327" i="2"/>
  <c r="F327" i="2"/>
  <c r="H327" i="2"/>
  <c r="H174" i="2"/>
  <c r="H200" i="2"/>
  <c r="G230" i="3"/>
  <c r="H230" i="3"/>
  <c r="I244" i="3"/>
  <c r="J244" i="3"/>
  <c r="F244" i="3"/>
  <c r="H244" i="3"/>
  <c r="G244" i="3"/>
  <c r="H86" i="3"/>
  <c r="G86" i="3"/>
  <c r="F290" i="2"/>
  <c r="H290" i="2"/>
  <c r="H148" i="2"/>
  <c r="H202" i="3"/>
  <c r="F233" i="3"/>
  <c r="H233" i="3"/>
  <c r="G233" i="3"/>
  <c r="F266" i="3"/>
  <c r="H266" i="3"/>
  <c r="H117" i="3"/>
  <c r="G117" i="3"/>
  <c r="G107" i="3"/>
  <c r="H107" i="3"/>
  <c r="G327" i="3"/>
  <c r="H200" i="3"/>
  <c r="G181" i="2"/>
  <c r="F235" i="2"/>
  <c r="H235" i="2"/>
  <c r="G265" i="2"/>
  <c r="I333" i="2"/>
  <c r="J333" i="2"/>
  <c r="I86" i="2"/>
  <c r="J86" i="2"/>
  <c r="F191" i="3"/>
  <c r="H191" i="3"/>
  <c r="F281" i="3"/>
  <c r="H281" i="3"/>
  <c r="G129" i="3"/>
  <c r="H129" i="3"/>
  <c r="G175" i="2"/>
  <c r="G201" i="2"/>
  <c r="G296" i="2"/>
  <c r="I154" i="2"/>
  <c r="J154" i="2"/>
  <c r="F154" i="2"/>
  <c r="I72" i="2"/>
  <c r="J72" i="2"/>
  <c r="F72" i="2"/>
  <c r="H72" i="2"/>
  <c r="G72" i="2"/>
  <c r="I264" i="3"/>
  <c r="J264" i="3"/>
  <c r="I281" i="3"/>
  <c r="J281" i="3"/>
  <c r="F145" i="3"/>
  <c r="I145" i="3"/>
  <c r="J145" i="3"/>
  <c r="G255" i="2"/>
  <c r="I178" i="3"/>
  <c r="J178" i="3"/>
  <c r="I283" i="2"/>
  <c r="J283" i="2"/>
  <c r="G302" i="2"/>
  <c r="I125" i="2"/>
  <c r="J125" i="2"/>
  <c r="G246" i="3"/>
  <c r="H310" i="3"/>
  <c r="G310" i="3"/>
  <c r="G262" i="3"/>
  <c r="H333" i="3"/>
  <c r="G333" i="3"/>
  <c r="I40" i="2"/>
  <c r="J40" i="2"/>
  <c r="G179" i="3"/>
  <c r="G194" i="3"/>
  <c r="F201" i="3"/>
  <c r="I304" i="3"/>
  <c r="J304" i="3"/>
  <c r="G311" i="3"/>
  <c r="I316" i="3"/>
  <c r="J316" i="3"/>
  <c r="I330" i="3"/>
  <c r="J330" i="3"/>
  <c r="F128" i="3"/>
  <c r="I128" i="3"/>
  <c r="J128" i="3"/>
  <c r="G115" i="3"/>
  <c r="F96" i="3"/>
  <c r="I96" i="3"/>
  <c r="J96" i="3"/>
  <c r="H85" i="3"/>
  <c r="G85" i="3"/>
  <c r="G225" i="3"/>
  <c r="I246" i="3"/>
  <c r="J246" i="3"/>
  <c r="I262" i="3"/>
  <c r="J262" i="3"/>
  <c r="G294" i="3"/>
  <c r="H159" i="3"/>
  <c r="G159" i="3"/>
  <c r="F105" i="3"/>
  <c r="I105" i="3"/>
  <c r="J105" i="3"/>
  <c r="H89" i="3"/>
  <c r="G89" i="3"/>
  <c r="F136" i="2"/>
  <c r="G116" i="2"/>
  <c r="F78" i="2"/>
  <c r="G205" i="3"/>
  <c r="I216" i="3"/>
  <c r="J216" i="3"/>
  <c r="I238" i="3"/>
  <c r="J238" i="3"/>
  <c r="G250" i="3"/>
  <c r="H273" i="3"/>
  <c r="G217" i="3"/>
  <c r="F305" i="3"/>
  <c r="H305" i="3"/>
  <c r="G305" i="3"/>
  <c r="H158" i="3"/>
  <c r="G158" i="3"/>
  <c r="I113" i="3"/>
  <c r="J113" i="3"/>
  <c r="F113" i="3"/>
  <c r="H113" i="3"/>
  <c r="G83" i="3"/>
  <c r="F83" i="3"/>
  <c r="H83" i="3"/>
  <c r="I99" i="3"/>
  <c r="J99" i="3"/>
  <c r="G221" i="3"/>
  <c r="G226" i="3"/>
  <c r="G241" i="3"/>
  <c r="H243" i="3"/>
  <c r="G243" i="3"/>
  <c r="G282" i="3"/>
  <c r="F293" i="3"/>
  <c r="H293" i="3"/>
  <c r="G293" i="3"/>
  <c r="F303" i="3"/>
  <c r="H303" i="3"/>
  <c r="G231" i="3"/>
  <c r="G239" i="3"/>
  <c r="H321" i="3"/>
  <c r="G321" i="3"/>
  <c r="H77" i="3"/>
  <c r="G77" i="3"/>
  <c r="H61" i="3"/>
  <c r="G61" i="3"/>
  <c r="I164" i="3"/>
  <c r="J164" i="3"/>
  <c r="I64" i="3"/>
  <c r="J64" i="3"/>
  <c r="G161" i="3"/>
  <c r="H110" i="3"/>
  <c r="I159" i="3"/>
  <c r="J159" i="3"/>
  <c r="I132" i="3"/>
  <c r="J132" i="3"/>
  <c r="I119" i="3"/>
  <c r="J119" i="3"/>
  <c r="I67" i="3"/>
  <c r="J67" i="3"/>
  <c r="I41" i="3"/>
  <c r="J41" i="3" s="1"/>
  <c r="AY121" i="1"/>
  <c r="AY115" i="1"/>
  <c r="AY81" i="1"/>
  <c r="AY73" i="1"/>
  <c r="AY49" i="1"/>
  <c r="AY37" i="1"/>
  <c r="AY118" i="1"/>
  <c r="AY114" i="1"/>
  <c r="AY92" i="1"/>
  <c r="AY80" i="1"/>
  <c r="AY70" i="1"/>
  <c r="AY48" i="1"/>
  <c r="AY36" i="1"/>
  <c r="AY79" i="1"/>
  <c r="AY69" i="1"/>
  <c r="AY58" i="1"/>
  <c r="AY46" i="1"/>
  <c r="AY13" i="1"/>
  <c r="AY124" i="1"/>
  <c r="AY109" i="1"/>
  <c r="AY53" i="1"/>
  <c r="AY45" i="1"/>
  <c r="AY28" i="1"/>
  <c r="AY12" i="1"/>
  <c r="AY108" i="1"/>
  <c r="AY97" i="1"/>
  <c r="AY65" i="1"/>
  <c r="AY61" i="1"/>
  <c r="AY44" i="1"/>
  <c r="AY96" i="1"/>
  <c r="AY52" i="1"/>
  <c r="AY18" i="1"/>
  <c r="AY7" i="1"/>
  <c r="AY103" i="1"/>
  <c r="AY95" i="1"/>
  <c r="AY84" i="1"/>
  <c r="AY17" i="1"/>
  <c r="AY6" i="1"/>
  <c r="G123" i="3"/>
  <c r="I94" i="3"/>
  <c r="J94" i="3"/>
  <c r="I138" i="3"/>
  <c r="J138" i="3"/>
  <c r="I85" i="3"/>
  <c r="J85" i="3"/>
  <c r="I66" i="3"/>
  <c r="J66" i="3"/>
  <c r="F134" i="1"/>
  <c r="E93" i="4"/>
  <c r="I123" i="3"/>
  <c r="J123" i="3"/>
  <c r="G153" i="3"/>
  <c r="G69" i="3"/>
  <c r="F137" i="3"/>
  <c r="F120" i="3"/>
  <c r="G79" i="3"/>
  <c r="AY5" i="1"/>
  <c r="G149" i="3"/>
  <c r="G109" i="3"/>
  <c r="F94" i="3"/>
  <c r="H94" i="3"/>
  <c r="I149" i="3"/>
  <c r="J149" i="3"/>
  <c r="I136" i="3"/>
  <c r="J136" i="3"/>
  <c r="I70" i="3"/>
  <c r="J70" i="3"/>
  <c r="I69" i="3"/>
  <c r="J69" i="3"/>
  <c r="I71" i="3"/>
  <c r="J71" i="3"/>
  <c r="I141" i="3"/>
  <c r="J141" i="3"/>
  <c r="I161" i="3"/>
  <c r="J161" i="3"/>
  <c r="I126" i="3"/>
  <c r="J126" i="3"/>
  <c r="I100" i="3"/>
  <c r="J100" i="3"/>
  <c r="AY123" i="1"/>
  <c r="AY120" i="1"/>
  <c r="AY113" i="1"/>
  <c r="AY107" i="1"/>
  <c r="AY105" i="1"/>
  <c r="AY102" i="1"/>
  <c r="AY100" i="1"/>
  <c r="AY91" i="1"/>
  <c r="AY72" i="1"/>
  <c r="AY64" i="1"/>
  <c r="AY62" i="1"/>
  <c r="AY47" i="1"/>
  <c r="AY43" i="1"/>
  <c r="AY40" i="1"/>
  <c r="AY35" i="1"/>
  <c r="AY32" i="1"/>
  <c r="AY27" i="1"/>
  <c r="AY11" i="1"/>
  <c r="AY4" i="1"/>
  <c r="AY112" i="1"/>
  <c r="AY99" i="1"/>
  <c r="AY90" i="1"/>
  <c r="AY86" i="1"/>
  <c r="AY83" i="1"/>
  <c r="AY78" i="1"/>
  <c r="AY71" i="1"/>
  <c r="AY54" i="1"/>
  <c r="AY39" i="1"/>
  <c r="AY34" i="1"/>
  <c r="AY30" i="1"/>
  <c r="AY22" i="1"/>
  <c r="AY16" i="1"/>
  <c r="AY10" i="1"/>
  <c r="AY3" i="1"/>
  <c r="AY89" i="1"/>
  <c r="AY85" i="1"/>
  <c r="AY77" i="1"/>
  <c r="AY68" i="1"/>
  <c r="AY59" i="1"/>
  <c r="AY55" i="1"/>
  <c r="AY51" i="1"/>
  <c r="AY29" i="1"/>
  <c r="AY25" i="1"/>
  <c r="AY21" i="1"/>
  <c r="AY2" i="1"/>
  <c r="AY122" i="1"/>
  <c r="AY101" i="1"/>
  <c r="AY94" i="1"/>
  <c r="AY88" i="1"/>
  <c r="AY76" i="1"/>
  <c r="AY75" i="1"/>
  <c r="AY67" i="1"/>
  <c r="AY63" i="1"/>
  <c r="AY57" i="1"/>
  <c r="AY50" i="1"/>
  <c r="AY42" i="1"/>
  <c r="AY33" i="1"/>
  <c r="AY26" i="1"/>
  <c r="AY24" i="1"/>
  <c r="AY20" i="1"/>
  <c r="AY15" i="1"/>
  <c r="AY9" i="1"/>
  <c r="AY125" i="1"/>
  <c r="AY119" i="1"/>
  <c r="AY117" i="1"/>
  <c r="AY111" i="1"/>
  <c r="AY106" i="1"/>
  <c r="AY104" i="1"/>
  <c r="AY98" i="1"/>
  <c r="AY93" i="1"/>
  <c r="AY87" i="1"/>
  <c r="AY82" i="1"/>
  <c r="AY74" i="1"/>
  <c r="AY66" i="1"/>
  <c r="AY60" i="1"/>
  <c r="AY56" i="1"/>
  <c r="AY41" i="1"/>
  <c r="AY38" i="1"/>
  <c r="AY23" i="1"/>
  <c r="AY19" i="1"/>
  <c r="AY14" i="1"/>
  <c r="AY8" i="1"/>
  <c r="E104" i="4"/>
  <c r="AY110" i="1"/>
  <c r="E126" i="1"/>
  <c r="F126" i="1" s="1"/>
  <c r="E94" i="1"/>
  <c r="E55" i="1"/>
  <c r="E59" i="1"/>
  <c r="F59" i="1" s="1"/>
  <c r="E56" i="1"/>
  <c r="E51" i="1"/>
  <c r="E24" i="1"/>
  <c r="E118" i="1"/>
  <c r="F118" i="1" s="1"/>
  <c r="E142" i="1"/>
  <c r="F142" i="1"/>
  <c r="G142" i="1" s="1"/>
  <c r="E131" i="1"/>
  <c r="F131" i="1" s="1"/>
  <c r="E123" i="1"/>
  <c r="E113" i="1"/>
  <c r="F113" i="1" s="1"/>
  <c r="E101" i="1"/>
  <c r="F101" i="1" s="1"/>
  <c r="E44" i="1"/>
  <c r="E60" i="1"/>
  <c r="F60" i="1" s="1"/>
  <c r="E45" i="1"/>
  <c r="E41" i="1"/>
  <c r="E30" i="1"/>
  <c r="F30" i="1" s="1"/>
  <c r="E27" i="1"/>
  <c r="E121" i="1"/>
  <c r="E104" i="1"/>
  <c r="E115" i="4" s="1"/>
  <c r="E96" i="1"/>
  <c r="F96" i="1" s="1"/>
  <c r="Z96" i="1" s="1"/>
  <c r="E82" i="1"/>
  <c r="F82" i="1" s="1"/>
  <c r="E71" i="1"/>
  <c r="E48" i="4" s="1"/>
  <c r="E52" i="1"/>
  <c r="F52" i="1" s="1"/>
  <c r="E37" i="1"/>
  <c r="F37" i="1" s="1"/>
  <c r="E138" i="1"/>
  <c r="F138" i="1"/>
  <c r="Z138" i="1" s="1"/>
  <c r="E80" i="1"/>
  <c r="E57" i="1"/>
  <c r="E34" i="1"/>
  <c r="E50" i="1"/>
  <c r="F50" i="1" s="1"/>
  <c r="G50" i="1" s="1"/>
  <c r="E40" i="1"/>
  <c r="E29" i="1"/>
  <c r="F29" i="1" s="1"/>
  <c r="E129" i="1"/>
  <c r="E117" i="1"/>
  <c r="F117" i="1" s="1"/>
  <c r="E100" i="1"/>
  <c r="F100" i="1" s="1"/>
  <c r="E75" i="1"/>
  <c r="E61" i="1"/>
  <c r="E48" i="1"/>
  <c r="F48" i="1" s="1"/>
  <c r="Z48" i="1" s="1"/>
  <c r="E28" i="1"/>
  <c r="F28" i="1" s="1"/>
  <c r="E32" i="1"/>
  <c r="E25" i="1"/>
  <c r="E23" i="1"/>
  <c r="F23" i="1" s="1"/>
  <c r="E154" i="1"/>
  <c r="F154" i="1"/>
  <c r="E152" i="1"/>
  <c r="F152" i="1" s="1"/>
  <c r="E148" i="1"/>
  <c r="F148" i="1"/>
  <c r="Z148" i="1" s="1"/>
  <c r="E153" i="1"/>
  <c r="F153" i="1" s="1"/>
  <c r="Z28" i="1"/>
  <c r="F40" i="1"/>
  <c r="E17" i="4"/>
  <c r="E76" i="4"/>
  <c r="E77" i="4"/>
  <c r="G78" i="2"/>
  <c r="H78" i="2"/>
  <c r="H96" i="3"/>
  <c r="G96" i="3"/>
  <c r="H201" i="3"/>
  <c r="G201" i="3"/>
  <c r="G290" i="2"/>
  <c r="G225" i="2"/>
  <c r="G234" i="2"/>
  <c r="H291" i="3"/>
  <c r="G291" i="3"/>
  <c r="G206" i="3"/>
  <c r="Z52" i="1"/>
  <c r="G52" i="1"/>
  <c r="F24" i="1"/>
  <c r="E105" i="4"/>
  <c r="E129" i="4"/>
  <c r="E110" i="4"/>
  <c r="G281" i="3"/>
  <c r="G289" i="2"/>
  <c r="G29" i="1"/>
  <c r="H29" i="1" s="1"/>
  <c r="G96" i="1"/>
  <c r="E37" i="4"/>
  <c r="G134" i="1"/>
  <c r="E36" i="4"/>
  <c r="G113" i="3"/>
  <c r="G94" i="3"/>
  <c r="H136" i="2"/>
  <c r="G136" i="2"/>
  <c r="H154" i="2"/>
  <c r="G154" i="2"/>
  <c r="G266" i="3"/>
  <c r="E29" i="4"/>
  <c r="G272" i="2"/>
  <c r="G229" i="2"/>
  <c r="E72" i="4"/>
  <c r="G75" i="2"/>
  <c r="F41" i="1"/>
  <c r="E18" i="4"/>
  <c r="F57" i="1"/>
  <c r="E34" i="4"/>
  <c r="F104" i="1"/>
  <c r="Z101" i="1"/>
  <c r="G101" i="1"/>
  <c r="G303" i="3"/>
  <c r="H128" i="3"/>
  <c r="G128" i="3"/>
  <c r="G191" i="3"/>
  <c r="G185" i="3"/>
  <c r="Z142" i="1"/>
  <c r="Z100" i="1"/>
  <c r="G100" i="1"/>
  <c r="I100" i="1" s="1"/>
  <c r="Z59" i="1"/>
  <c r="G59" i="1"/>
  <c r="H120" i="3"/>
  <c r="G120" i="3"/>
  <c r="E58" i="4"/>
  <c r="H145" i="3"/>
  <c r="G145" i="3"/>
  <c r="H251" i="3"/>
  <c r="G251" i="3"/>
  <c r="G154" i="1"/>
  <c r="Z154" i="1"/>
  <c r="G138" i="1"/>
  <c r="F55" i="1"/>
  <c r="E32" i="4"/>
  <c r="E96" i="4"/>
  <c r="H137" i="3"/>
  <c r="G137" i="3"/>
  <c r="H143" i="2"/>
  <c r="G143" i="2"/>
  <c r="H239" i="2"/>
  <c r="G239" i="2"/>
  <c r="E113" i="4"/>
  <c r="F32" i="1"/>
  <c r="E106" i="4"/>
  <c r="F25" i="1"/>
  <c r="Z37" i="1"/>
  <c r="Z30" i="1"/>
  <c r="G30" i="1"/>
  <c r="G131" i="1"/>
  <c r="E27" i="4"/>
  <c r="E111" i="4"/>
  <c r="H105" i="3"/>
  <c r="G105" i="3"/>
  <c r="G327" i="2"/>
  <c r="G144" i="2"/>
  <c r="G228" i="2"/>
  <c r="H30" i="1"/>
  <c r="J134" i="1"/>
  <c r="K138" i="1"/>
  <c r="I101" i="1"/>
  <c r="I52" i="1"/>
  <c r="K142" i="1"/>
  <c r="I96" i="1"/>
  <c r="G48" i="1"/>
  <c r="G25" i="1"/>
  <c r="Z25" i="1"/>
  <c r="G55" i="1"/>
  <c r="I55" i="1" s="1"/>
  <c r="Z55" i="1"/>
  <c r="Z32" i="1"/>
  <c r="G32" i="1"/>
  <c r="H32" i="1" s="1"/>
  <c r="Z104" i="1"/>
  <c r="G104" i="1"/>
  <c r="G24" i="1"/>
  <c r="Z24" i="1"/>
  <c r="J154" i="1"/>
  <c r="Z41" i="1"/>
  <c r="G41" i="1"/>
  <c r="K131" i="1"/>
  <c r="I59" i="1"/>
  <c r="Z57" i="1"/>
  <c r="G57" i="1"/>
  <c r="I57" i="1" s="1"/>
  <c r="I50" i="1"/>
  <c r="Z40" i="1"/>
  <c r="G40" i="1"/>
  <c r="I48" i="1"/>
  <c r="I40" i="1"/>
  <c r="H24" i="1"/>
  <c r="H25" i="1"/>
  <c r="H26" i="2"/>
  <c r="G26" i="2"/>
  <c r="H27" i="3"/>
  <c r="G27" i="3"/>
  <c r="G40" i="2"/>
  <c r="H40" i="2"/>
  <c r="H32" i="3"/>
  <c r="G32" i="3"/>
  <c r="G42" i="2"/>
  <c r="G24" i="3"/>
  <c r="H24" i="3"/>
  <c r="H30" i="3"/>
  <c r="F43" i="3"/>
  <c r="H43" i="3" s="1"/>
  <c r="D18" i="2"/>
  <c r="E18" i="3"/>
  <c r="E18" i="2"/>
  <c r="D18" i="3"/>
  <c r="H44" i="3" l="1"/>
  <c r="G44" i="3"/>
  <c r="G31" i="2"/>
  <c r="H31" i="2"/>
  <c r="H21" i="3"/>
  <c r="G21" i="3"/>
  <c r="F48" i="2"/>
  <c r="H48" i="2" s="1"/>
  <c r="I21" i="2"/>
  <c r="J21" i="2" s="1"/>
  <c r="I46" i="3"/>
  <c r="J46" i="3" s="1"/>
  <c r="I21" i="3"/>
  <c r="J21" i="3" s="1"/>
  <c r="I50" i="2"/>
  <c r="J50" i="2" s="1"/>
  <c r="I52" i="3"/>
  <c r="J52" i="3" s="1"/>
  <c r="I44" i="3"/>
  <c r="J44" i="3" s="1"/>
  <c r="I38" i="3"/>
  <c r="J38" i="3" s="1"/>
  <c r="G45" i="2"/>
  <c r="I49" i="2"/>
  <c r="J49" i="2" s="1"/>
  <c r="G43" i="3"/>
  <c r="I34" i="3"/>
  <c r="J34" i="3" s="1"/>
  <c r="I43" i="3"/>
  <c r="J43" i="3" s="1"/>
  <c r="G22" i="3"/>
  <c r="G40" i="3"/>
  <c r="F47" i="2"/>
  <c r="H47" i="2" s="1"/>
  <c r="I42" i="3"/>
  <c r="J42" i="3" s="1"/>
  <c r="I22" i="3"/>
  <c r="J22" i="3" s="1"/>
  <c r="I52" i="2"/>
  <c r="J52" i="2" s="1"/>
  <c r="I36" i="3"/>
  <c r="J36" i="3" s="1"/>
  <c r="H31" i="3"/>
  <c r="I23" i="3"/>
  <c r="J23" i="3" s="1"/>
  <c r="H43" i="2"/>
  <c r="G37" i="3"/>
  <c r="I47" i="3"/>
  <c r="J47" i="3" s="1"/>
  <c r="Z158" i="1"/>
  <c r="G158" i="1"/>
  <c r="AU158" i="1"/>
  <c r="P158" i="1"/>
  <c r="AF158" i="1" s="1"/>
  <c r="G47" i="3"/>
  <c r="H47" i="3"/>
  <c r="G41" i="3"/>
  <c r="H41" i="3"/>
  <c r="G21" i="2"/>
  <c r="H21" i="2"/>
  <c r="F29" i="2"/>
  <c r="H29" i="2" s="1"/>
  <c r="G26" i="3"/>
  <c r="G37" i="2"/>
  <c r="F36" i="2"/>
  <c r="H36" i="2" s="1"/>
  <c r="I44" i="2"/>
  <c r="J44" i="2" s="1"/>
  <c r="I30" i="3"/>
  <c r="J30" i="3" s="1"/>
  <c r="G23" i="3"/>
  <c r="I28" i="3"/>
  <c r="J28" i="3" s="1"/>
  <c r="I33" i="3"/>
  <c r="J33" i="3" s="1"/>
  <c r="G28" i="3"/>
  <c r="G38" i="3"/>
  <c r="I37" i="2"/>
  <c r="J37" i="2" s="1"/>
  <c r="I24" i="2"/>
  <c r="J24" i="2" s="1"/>
  <c r="G39" i="3"/>
  <c r="G39" i="2"/>
  <c r="G30" i="2"/>
  <c r="I41" i="2"/>
  <c r="J41" i="2" s="1"/>
  <c r="I30" i="2"/>
  <c r="J30" i="2" s="1"/>
  <c r="G52" i="2"/>
  <c r="I26" i="3"/>
  <c r="J26" i="3" s="1"/>
  <c r="G46" i="2"/>
  <c r="G33" i="3"/>
  <c r="G25" i="2"/>
  <c r="I25" i="2"/>
  <c r="J25" i="2" s="1"/>
  <c r="I29" i="2"/>
  <c r="J29" i="2" s="1"/>
  <c r="G42" i="3"/>
  <c r="I51" i="3"/>
  <c r="J51" i="3" s="1"/>
  <c r="F46" i="3"/>
  <c r="I38" i="2"/>
  <c r="J38" i="2" s="1"/>
  <c r="I46" i="2"/>
  <c r="J46" i="2" s="1"/>
  <c r="F27" i="1"/>
  <c r="G27" i="1" s="1"/>
  <c r="H27" i="1" s="1"/>
  <c r="E108" i="4"/>
  <c r="F94" i="1"/>
  <c r="E70" i="4"/>
  <c r="F34" i="1"/>
  <c r="E11" i="4"/>
  <c r="F45" i="1"/>
  <c r="E22" i="4"/>
  <c r="E56" i="4"/>
  <c r="F80" i="1"/>
  <c r="F71" i="1"/>
  <c r="G71" i="1" s="1"/>
  <c r="E109" i="4"/>
  <c r="F120" i="1"/>
  <c r="E126" i="4"/>
  <c r="F26" i="1"/>
  <c r="E107" i="4"/>
  <c r="F22" i="1"/>
  <c r="E103" i="4"/>
  <c r="F114" i="1"/>
  <c r="E82" i="4"/>
  <c r="F35" i="1"/>
  <c r="E12" i="4"/>
  <c r="E23" i="4"/>
  <c r="F78" i="1"/>
  <c r="E54" i="4"/>
  <c r="E14" i="1"/>
  <c r="F47" i="1"/>
  <c r="E24" i="4"/>
  <c r="AD2" i="1"/>
  <c r="E63" i="1"/>
  <c r="E105" i="1"/>
  <c r="F105" i="1" s="1"/>
  <c r="E87" i="1"/>
  <c r="E146" i="1"/>
  <c r="E97" i="1"/>
  <c r="E65" i="1"/>
  <c r="E103" i="1"/>
  <c r="E143" i="1"/>
  <c r="E36" i="1"/>
  <c r="E58" i="1"/>
  <c r="E145" i="1"/>
  <c r="F145" i="1" s="1"/>
  <c r="E77" i="1"/>
  <c r="E107" i="1"/>
  <c r="F107" i="1" s="1"/>
  <c r="E108" i="1"/>
  <c r="E85" i="1"/>
  <c r="E140" i="1"/>
  <c r="F140" i="1" s="1"/>
  <c r="Z140" i="1" s="1"/>
  <c r="E127" i="1"/>
  <c r="E64" i="1"/>
  <c r="E112" i="1"/>
  <c r="E119" i="1"/>
  <c r="E39" i="1"/>
  <c r="E88" i="1"/>
  <c r="E109" i="1"/>
  <c r="E98" i="1"/>
  <c r="E68" i="1"/>
  <c r="E116" i="1"/>
  <c r="E81" i="1"/>
  <c r="E90" i="1"/>
  <c r="E132" i="1"/>
  <c r="E122" i="1"/>
  <c r="E70" i="1"/>
  <c r="E133" i="1"/>
  <c r="E79" i="1"/>
  <c r="E111" i="1"/>
  <c r="AB14" i="1"/>
  <c r="E66" i="1"/>
  <c r="E89" i="1"/>
  <c r="E150" i="1"/>
  <c r="F150" i="1" s="1"/>
  <c r="Z150" i="1" s="1"/>
  <c r="E91" i="1"/>
  <c r="E136" i="1"/>
  <c r="F136" i="1" s="1"/>
  <c r="E124" i="1"/>
  <c r="F124" i="1" s="1"/>
  <c r="E69" i="1"/>
  <c r="E115" i="1"/>
  <c r="E72" i="1"/>
  <c r="F72" i="1" s="1"/>
  <c r="E149" i="1"/>
  <c r="F149" i="1" s="1"/>
  <c r="E130" i="1"/>
  <c r="F130" i="1" s="1"/>
  <c r="E125" i="1"/>
  <c r="E74" i="1"/>
  <c r="E93" i="1"/>
  <c r="E62" i="1"/>
  <c r="E141" i="1"/>
  <c r="E84" i="1"/>
  <c r="E99" i="1"/>
  <c r="E139" i="1"/>
  <c r="E95" i="4"/>
  <c r="F137" i="1"/>
  <c r="AY116" i="1"/>
  <c r="AY31" i="1"/>
  <c r="E54" i="1"/>
  <c r="E38" i="1"/>
  <c r="E86" i="1"/>
  <c r="E155" i="1"/>
  <c r="F155" i="1" s="1"/>
  <c r="E31" i="1"/>
  <c r="E67" i="1"/>
  <c r="E92" i="1"/>
  <c r="E135" i="1"/>
  <c r="E43" i="1"/>
  <c r="E144" i="1"/>
  <c r="E33" i="1"/>
  <c r="E53" i="1"/>
  <c r="E73" i="1"/>
  <c r="E102" i="1"/>
  <c r="E110" i="1"/>
  <c r="E151" i="1"/>
  <c r="F151" i="1" s="1"/>
  <c r="Z151" i="1" s="1"/>
  <c r="E157" i="1"/>
  <c r="F157" i="1" s="1"/>
  <c r="E21" i="1"/>
  <c r="E42" i="1"/>
  <c r="E49" i="1"/>
  <c r="E83" i="1"/>
  <c r="E128" i="1"/>
  <c r="I41" i="1"/>
  <c r="K104" i="1"/>
  <c r="Z23" i="1"/>
  <c r="G23" i="1"/>
  <c r="Z71" i="1"/>
  <c r="Z113" i="1"/>
  <c r="G113" i="1"/>
  <c r="F56" i="1"/>
  <c r="E33" i="4"/>
  <c r="Z50" i="1"/>
  <c r="E51" i="4"/>
  <c r="F75" i="1"/>
  <c r="Z27" i="1"/>
  <c r="F51" i="1"/>
  <c r="E28" i="4"/>
  <c r="Z153" i="1"/>
  <c r="G153" i="1"/>
  <c r="E86" i="4"/>
  <c r="F123" i="1"/>
  <c r="Z117" i="1"/>
  <c r="G117" i="1"/>
  <c r="Z82" i="1"/>
  <c r="G82" i="1"/>
  <c r="Z131" i="1"/>
  <c r="G148" i="1"/>
  <c r="E90" i="4"/>
  <c r="F129" i="1"/>
  <c r="Z134" i="1"/>
  <c r="G28" i="1"/>
  <c r="Z29" i="1"/>
  <c r="Z60" i="1"/>
  <c r="G60" i="1"/>
  <c r="G152" i="1"/>
  <c r="Z152" i="1"/>
  <c r="G37" i="1"/>
  <c r="E21" i="4"/>
  <c r="F44" i="1"/>
  <c r="Z118" i="1"/>
  <c r="E38" i="4"/>
  <c r="F61" i="1"/>
  <c r="P61" i="1" s="1"/>
  <c r="E127" i="4"/>
  <c r="F121" i="1"/>
  <c r="G126" i="1"/>
  <c r="Z126" i="1"/>
  <c r="F116" i="1"/>
  <c r="E84" i="4"/>
  <c r="F109" i="1"/>
  <c r="P109" i="1" s="1"/>
  <c r="E120" i="4"/>
  <c r="E14" i="4"/>
  <c r="E25" i="4"/>
  <c r="E123" i="4"/>
  <c r="E122" i="4"/>
  <c r="G140" i="1"/>
  <c r="Z107" i="1"/>
  <c r="G46" i="1"/>
  <c r="Z46" i="1"/>
  <c r="Z105" i="1"/>
  <c r="G151" i="1"/>
  <c r="G22" i="1"/>
  <c r="Z22" i="1"/>
  <c r="Z106" i="1"/>
  <c r="Z78" i="1"/>
  <c r="G78" i="1"/>
  <c r="Z145" i="1"/>
  <c r="G145" i="1"/>
  <c r="G137" i="1"/>
  <c r="Z137" i="1"/>
  <c r="F74" i="1"/>
  <c r="E50" i="4"/>
  <c r="F95" i="1"/>
  <c r="P95" i="1" s="1"/>
  <c r="E71" i="4"/>
  <c r="Z76" i="1"/>
  <c r="G76" i="1"/>
  <c r="F147" i="1"/>
  <c r="P147" i="1" s="1"/>
  <c r="E130" i="4"/>
  <c r="G156" i="1"/>
  <c r="F69" i="1"/>
  <c r="E46" i="4"/>
  <c r="Z124" i="1"/>
  <c r="G124" i="1"/>
  <c r="G150" i="1"/>
  <c r="G26" i="1"/>
  <c r="Z26" i="1"/>
  <c r="Z35" i="1"/>
  <c r="G35" i="1"/>
  <c r="J156" i="1"/>
  <c r="P157" i="1"/>
  <c r="G157" i="1"/>
  <c r="Z157" i="1"/>
  <c r="Z156" i="1"/>
  <c r="P156" i="1"/>
  <c r="I27" i="2"/>
  <c r="J27" i="2" s="1"/>
  <c r="F27" i="2"/>
  <c r="G27" i="2" s="1"/>
  <c r="G50" i="2"/>
  <c r="H50" i="2"/>
  <c r="F49" i="3"/>
  <c r="H49" i="3" s="1"/>
  <c r="I49" i="3"/>
  <c r="J49" i="3" s="1"/>
  <c r="G36" i="3"/>
  <c r="H36" i="3"/>
  <c r="P78" i="1"/>
  <c r="P76" i="1"/>
  <c r="P137" i="1"/>
  <c r="P155" i="1"/>
  <c r="P149" i="1"/>
  <c r="P56" i="1"/>
  <c r="P28" i="1"/>
  <c r="P44" i="1"/>
  <c r="P152" i="1"/>
  <c r="P27" i="1"/>
  <c r="P80" i="1"/>
  <c r="P55" i="1"/>
  <c r="P32" i="1"/>
  <c r="P124" i="1"/>
  <c r="P74" i="1"/>
  <c r="P30" i="1"/>
  <c r="P100" i="1"/>
  <c r="P113" i="1"/>
  <c r="P154" i="1"/>
  <c r="P138" i="1"/>
  <c r="P123" i="1"/>
  <c r="P48" i="1"/>
  <c r="P57" i="1"/>
  <c r="P116" i="1"/>
  <c r="P106" i="1"/>
  <c r="AC106" i="1" s="1"/>
  <c r="P72" i="1"/>
  <c r="P126" i="1"/>
  <c r="P96" i="1"/>
  <c r="P142" i="1"/>
  <c r="P104" i="1"/>
  <c r="P35" i="1"/>
  <c r="P118" i="1"/>
  <c r="AC118" i="1" s="1"/>
  <c r="P37" i="1"/>
  <c r="P131" i="1"/>
  <c r="P151" i="1"/>
  <c r="P107" i="1"/>
  <c r="AC107" i="1" s="1"/>
  <c r="P114" i="1"/>
  <c r="P50" i="1"/>
  <c r="P148" i="1"/>
  <c r="P101" i="1"/>
  <c r="P117" i="1"/>
  <c r="P24" i="1"/>
  <c r="P34" i="1"/>
  <c r="P136" i="1"/>
  <c r="P150" i="1"/>
  <c r="P22" i="1"/>
  <c r="P46" i="1"/>
  <c r="P47" i="1"/>
  <c r="P75" i="1"/>
  <c r="P52" i="1"/>
  <c r="P82" i="1"/>
  <c r="P29" i="1"/>
  <c r="P129" i="1"/>
  <c r="P94" i="1"/>
  <c r="P69" i="1"/>
  <c r="P60" i="1"/>
  <c r="P23" i="1"/>
  <c r="P45" i="1"/>
  <c r="P145" i="1"/>
  <c r="P140" i="1"/>
  <c r="P134" i="1"/>
  <c r="P121" i="1"/>
  <c r="P59" i="1"/>
  <c r="P25" i="1"/>
  <c r="P120" i="1"/>
  <c r="P26" i="1"/>
  <c r="P71" i="1"/>
  <c r="P51" i="1"/>
  <c r="P40" i="1"/>
  <c r="P130" i="1"/>
  <c r="P105" i="1"/>
  <c r="AC105" i="1" s="1"/>
  <c r="P153" i="1"/>
  <c r="P41" i="1"/>
  <c r="I28" i="2"/>
  <c r="J28" i="2" s="1"/>
  <c r="F28" i="2"/>
  <c r="H28" i="2" s="1"/>
  <c r="G28" i="2"/>
  <c r="F44" i="2"/>
  <c r="H44" i="2" s="1"/>
  <c r="G38" i="2"/>
  <c r="H38" i="2"/>
  <c r="H48" i="3"/>
  <c r="G48" i="3"/>
  <c r="F35" i="3"/>
  <c r="H35" i="3" s="1"/>
  <c r="F34" i="2"/>
  <c r="H34" i="2" s="1"/>
  <c r="H51" i="3"/>
  <c r="G51" i="3"/>
  <c r="G49" i="2"/>
  <c r="F35" i="2"/>
  <c r="H35" i="2" s="1"/>
  <c r="I33" i="2"/>
  <c r="J33" i="2" s="1"/>
  <c r="G33" i="2"/>
  <c r="I35" i="3"/>
  <c r="J35" i="3" s="1"/>
  <c r="F25" i="3"/>
  <c r="G25" i="3" s="1"/>
  <c r="H24" i="2"/>
  <c r="G24" i="2"/>
  <c r="H52" i="3"/>
  <c r="I25" i="3"/>
  <c r="J25" i="3" s="1"/>
  <c r="I23" i="2"/>
  <c r="G23" i="2"/>
  <c r="F50" i="3"/>
  <c r="I50" i="3"/>
  <c r="J50" i="3" s="1"/>
  <c r="I40" i="3"/>
  <c r="J40" i="3" s="1"/>
  <c r="H22" i="2"/>
  <c r="G22" i="2"/>
  <c r="I24" i="3"/>
  <c r="F45" i="3"/>
  <c r="I45" i="3"/>
  <c r="J45" i="3" s="1"/>
  <c r="F34" i="3"/>
  <c r="F18" i="3"/>
  <c r="I18" i="2"/>
  <c r="I18" i="3"/>
  <c r="F18" i="2"/>
  <c r="G48" i="2" l="1"/>
  <c r="G47" i="2"/>
  <c r="AS158" i="1"/>
  <c r="AR158" i="1" s="1"/>
  <c r="AQ158" i="1" s="1"/>
  <c r="AP158" i="1" s="1"/>
  <c r="AO158" i="1" s="1"/>
  <c r="AN158" i="1" s="1"/>
  <c r="AM158" i="1" s="1"/>
  <c r="AL158" i="1" s="1"/>
  <c r="AT158" i="1"/>
  <c r="J158" i="1"/>
  <c r="AC158" i="1"/>
  <c r="H46" i="3"/>
  <c r="G46" i="3"/>
  <c r="G35" i="2"/>
  <c r="G29" i="2"/>
  <c r="G36" i="2"/>
  <c r="F83" i="1"/>
  <c r="E59" i="4"/>
  <c r="F73" i="1"/>
  <c r="E49" i="4"/>
  <c r="E112" i="4"/>
  <c r="F31" i="1"/>
  <c r="E87" i="4"/>
  <c r="F125" i="1"/>
  <c r="F91" i="1"/>
  <c r="E67" i="4"/>
  <c r="F70" i="1"/>
  <c r="E47" i="4"/>
  <c r="F85" i="1"/>
  <c r="E61" i="4"/>
  <c r="E79" i="4"/>
  <c r="F103" i="1"/>
  <c r="F49" i="1"/>
  <c r="E26" i="4"/>
  <c r="F53" i="1"/>
  <c r="E30" i="4"/>
  <c r="G155" i="1"/>
  <c r="J155" i="1" s="1"/>
  <c r="Z155" i="1"/>
  <c r="E97" i="4"/>
  <c r="F139" i="1"/>
  <c r="Z130" i="1"/>
  <c r="G130" i="1"/>
  <c r="K130" i="1" s="1"/>
  <c r="F122" i="1"/>
  <c r="E85" i="4"/>
  <c r="F88" i="1"/>
  <c r="E64" i="4"/>
  <c r="F108" i="1"/>
  <c r="E119" i="4"/>
  <c r="F65" i="1"/>
  <c r="E42" i="4"/>
  <c r="G47" i="1"/>
  <c r="I47" i="1" s="1"/>
  <c r="Z47" i="1"/>
  <c r="G114" i="1"/>
  <c r="H114" i="1" s="1"/>
  <c r="Z114" i="1"/>
  <c r="AF157" i="1"/>
  <c r="F42" i="1"/>
  <c r="E19" i="4"/>
  <c r="F33" i="1"/>
  <c r="E114" i="4"/>
  <c r="E62" i="4"/>
  <c r="F86" i="1"/>
  <c r="F99" i="1"/>
  <c r="E75" i="4"/>
  <c r="G149" i="1"/>
  <c r="J149" i="1" s="1"/>
  <c r="Z149" i="1"/>
  <c r="F89" i="1"/>
  <c r="E65" i="4"/>
  <c r="E91" i="4"/>
  <c r="F132" i="1"/>
  <c r="F39" i="1"/>
  <c r="E16" i="4"/>
  <c r="F97" i="1"/>
  <c r="E73" i="4"/>
  <c r="Z80" i="1"/>
  <c r="G80" i="1"/>
  <c r="I80" i="1" s="1"/>
  <c r="Z94" i="1"/>
  <c r="G94" i="1"/>
  <c r="I94" i="1" s="1"/>
  <c r="F21" i="1"/>
  <c r="E102" i="4"/>
  <c r="F144" i="1"/>
  <c r="E100" i="4"/>
  <c r="E15" i="4"/>
  <c r="F38" i="1"/>
  <c r="F84" i="1"/>
  <c r="E60" i="4"/>
  <c r="G72" i="1"/>
  <c r="I72" i="1" s="1"/>
  <c r="Z72" i="1"/>
  <c r="F66" i="1"/>
  <c r="E43" i="4"/>
  <c r="F90" i="1"/>
  <c r="E66" i="4"/>
  <c r="F119" i="1"/>
  <c r="E125" i="4"/>
  <c r="F77" i="1"/>
  <c r="E53" i="4"/>
  <c r="F146" i="1"/>
  <c r="E101" i="4"/>
  <c r="E20" i="4"/>
  <c r="F43" i="1"/>
  <c r="F54" i="1"/>
  <c r="E31" i="4"/>
  <c r="F141" i="1"/>
  <c r="E98" i="4"/>
  <c r="F115" i="1"/>
  <c r="E83" i="4"/>
  <c r="F81" i="1"/>
  <c r="E57" i="4"/>
  <c r="F112" i="1"/>
  <c r="E81" i="4"/>
  <c r="F87" i="1"/>
  <c r="E63" i="4"/>
  <c r="E94" i="4"/>
  <c r="F135" i="1"/>
  <c r="F62" i="1"/>
  <c r="E39" i="4"/>
  <c r="F111" i="1"/>
  <c r="E80" i="4"/>
  <c r="F64" i="1"/>
  <c r="E41" i="4"/>
  <c r="E35" i="4"/>
  <c r="F58" i="1"/>
  <c r="Z45" i="1"/>
  <c r="G45" i="1"/>
  <c r="I45" i="1" s="1"/>
  <c r="F110" i="1"/>
  <c r="E121" i="4"/>
  <c r="F92" i="1"/>
  <c r="E68" i="4"/>
  <c r="F93" i="1"/>
  <c r="E69" i="4"/>
  <c r="F79" i="1"/>
  <c r="E55" i="4"/>
  <c r="F68" i="1"/>
  <c r="E45" i="4"/>
  <c r="F127" i="1"/>
  <c r="E88" i="4"/>
  <c r="F36" i="1"/>
  <c r="E13" i="4"/>
  <c r="F63" i="1"/>
  <c r="E40" i="4"/>
  <c r="F128" i="1"/>
  <c r="E89" i="4"/>
  <c r="F102" i="1"/>
  <c r="E78" i="4"/>
  <c r="F67" i="1"/>
  <c r="E44" i="4"/>
  <c r="Z136" i="1"/>
  <c r="G136" i="1"/>
  <c r="K136" i="1" s="1"/>
  <c r="E92" i="4"/>
  <c r="F133" i="1"/>
  <c r="F98" i="1"/>
  <c r="E74" i="4"/>
  <c r="F143" i="1"/>
  <c r="E99" i="4"/>
  <c r="AB15" i="1"/>
  <c r="AB18" i="1"/>
  <c r="AU69" i="1" s="1"/>
  <c r="G120" i="1"/>
  <c r="K120" i="1" s="1"/>
  <c r="Z120" i="1"/>
  <c r="G34" i="1"/>
  <c r="I34" i="1" s="1"/>
  <c r="Z34" i="1"/>
  <c r="Z69" i="1"/>
  <c r="G69" i="1"/>
  <c r="I60" i="1"/>
  <c r="Z75" i="1"/>
  <c r="G75" i="1"/>
  <c r="H71" i="1"/>
  <c r="I76" i="1"/>
  <c r="G74" i="1"/>
  <c r="AC74" i="1" s="1"/>
  <c r="Z74" i="1"/>
  <c r="I78" i="1"/>
  <c r="G61" i="1"/>
  <c r="AC61" i="1" s="1"/>
  <c r="Z61" i="1"/>
  <c r="K148" i="1"/>
  <c r="G109" i="1"/>
  <c r="Z109" i="1"/>
  <c r="I37" i="1"/>
  <c r="I82" i="1"/>
  <c r="H26" i="1"/>
  <c r="J150" i="1"/>
  <c r="K22" i="1"/>
  <c r="K124" i="1"/>
  <c r="K137" i="1"/>
  <c r="J152" i="1"/>
  <c r="K117" i="1"/>
  <c r="G123" i="1"/>
  <c r="Z123" i="1"/>
  <c r="Z56" i="1"/>
  <c r="G56" i="1"/>
  <c r="H23" i="1"/>
  <c r="AC156" i="1"/>
  <c r="G147" i="1"/>
  <c r="Z147" i="1"/>
  <c r="AU147" i="1"/>
  <c r="Z95" i="1"/>
  <c r="G95" i="1"/>
  <c r="K140" i="1"/>
  <c r="H28" i="1"/>
  <c r="Z51" i="1"/>
  <c r="G51" i="1"/>
  <c r="AF51" i="1" s="1"/>
  <c r="K113" i="1"/>
  <c r="J151" i="1"/>
  <c r="K126" i="1"/>
  <c r="J153" i="1"/>
  <c r="I35" i="1"/>
  <c r="J145" i="1"/>
  <c r="I46" i="1"/>
  <c r="Z116" i="1"/>
  <c r="G116" i="1"/>
  <c r="Z121" i="1"/>
  <c r="G121" i="1"/>
  <c r="AF121" i="1" s="1"/>
  <c r="Z44" i="1"/>
  <c r="G44" i="1"/>
  <c r="AF44" i="1" s="1"/>
  <c r="G129" i="1"/>
  <c r="AF129" i="1" s="1"/>
  <c r="Z129" i="1"/>
  <c r="AF156" i="1"/>
  <c r="J157" i="1"/>
  <c r="AC157" i="1"/>
  <c r="M6" i="2"/>
  <c r="M6" i="3"/>
  <c r="AC59" i="1"/>
  <c r="AF59" i="1"/>
  <c r="AF142" i="1"/>
  <c r="AC142" i="1"/>
  <c r="AC40" i="1"/>
  <c r="AF40" i="1"/>
  <c r="AF69" i="1"/>
  <c r="AC69" i="1"/>
  <c r="AC148" i="1"/>
  <c r="AF148" i="1"/>
  <c r="AF96" i="1"/>
  <c r="AC96" i="1"/>
  <c r="AF30" i="1"/>
  <c r="AC30" i="1"/>
  <c r="AC28" i="1"/>
  <c r="AF28" i="1"/>
  <c r="AC76" i="1"/>
  <c r="AF76" i="1"/>
  <c r="G49" i="3"/>
  <c r="H27" i="2"/>
  <c r="AC41" i="1"/>
  <c r="AF41" i="1"/>
  <c r="AC60" i="1"/>
  <c r="AF60" i="1"/>
  <c r="AF101" i="1"/>
  <c r="AC101" i="1"/>
  <c r="AF116" i="1"/>
  <c r="AC116" i="1"/>
  <c r="G34" i="3"/>
  <c r="H34" i="3"/>
  <c r="G50" i="3"/>
  <c r="H50" i="3"/>
  <c r="H25" i="3"/>
  <c r="AC134" i="1"/>
  <c r="AF134" i="1"/>
  <c r="AC50" i="1"/>
  <c r="AF50" i="1"/>
  <c r="AC126" i="1"/>
  <c r="AF126" i="1"/>
  <c r="AF57" i="1"/>
  <c r="AC57" i="1"/>
  <c r="AF56" i="1"/>
  <c r="AC56" i="1"/>
  <c r="AF78" i="1"/>
  <c r="AC78" i="1"/>
  <c r="AC94" i="1"/>
  <c r="AF94" i="1"/>
  <c r="AC100" i="1"/>
  <c r="AF100" i="1"/>
  <c r="G44" i="2"/>
  <c r="AF153" i="1"/>
  <c r="AC153" i="1"/>
  <c r="AC140" i="1"/>
  <c r="AF140" i="1"/>
  <c r="AC29" i="1"/>
  <c r="AF29" i="1"/>
  <c r="AF46" i="1"/>
  <c r="AC46" i="1"/>
  <c r="AC151" i="1"/>
  <c r="AF151" i="1"/>
  <c r="AF72" i="1"/>
  <c r="AC72" i="1"/>
  <c r="AF48" i="1"/>
  <c r="AC48" i="1"/>
  <c r="AF32" i="1"/>
  <c r="AC32" i="1"/>
  <c r="AF149" i="1"/>
  <c r="AC149" i="1"/>
  <c r="AF26" i="1"/>
  <c r="AC26" i="1"/>
  <c r="H45" i="3"/>
  <c r="G45" i="3"/>
  <c r="J23" i="2"/>
  <c r="G34" i="2"/>
  <c r="AC120" i="1"/>
  <c r="AF120" i="1"/>
  <c r="AF82" i="1"/>
  <c r="AC82" i="1"/>
  <c r="AF22" i="1"/>
  <c r="AC22" i="1"/>
  <c r="AF34" i="1"/>
  <c r="AC34" i="1"/>
  <c r="AC114" i="1"/>
  <c r="AF114" i="1"/>
  <c r="AF123" i="1"/>
  <c r="AC123" i="1"/>
  <c r="AC124" i="1"/>
  <c r="AF124" i="1"/>
  <c r="AC55" i="1"/>
  <c r="AF55" i="1"/>
  <c r="AC155" i="1"/>
  <c r="AF155" i="1"/>
  <c r="J24" i="3"/>
  <c r="AC35" i="1"/>
  <c r="AF35" i="1"/>
  <c r="AF138" i="1"/>
  <c r="AC138" i="1"/>
  <c r="AF80" i="1"/>
  <c r="AC80" i="1"/>
  <c r="AF147" i="1"/>
  <c r="AC147" i="1"/>
  <c r="AF130" i="1"/>
  <c r="AC130" i="1"/>
  <c r="AC145" i="1"/>
  <c r="AF145" i="1"/>
  <c r="AC52" i="1"/>
  <c r="AF52" i="1"/>
  <c r="AC150" i="1"/>
  <c r="AF150" i="1"/>
  <c r="G35" i="3"/>
  <c r="AF75" i="1"/>
  <c r="AC75" i="1"/>
  <c r="AF109" i="1"/>
  <c r="AC109" i="1"/>
  <c r="AF24" i="1"/>
  <c r="AC24" i="1"/>
  <c r="AF95" i="1"/>
  <c r="AC95" i="1"/>
  <c r="AC131" i="1"/>
  <c r="AF131" i="1"/>
  <c r="AC154" i="1"/>
  <c r="AF154" i="1"/>
  <c r="AF27" i="1"/>
  <c r="AC27" i="1"/>
  <c r="AF71" i="1"/>
  <c r="AC71" i="1"/>
  <c r="AF25" i="1"/>
  <c r="AC25" i="1"/>
  <c r="AF23" i="1"/>
  <c r="AC23" i="1"/>
  <c r="AF47" i="1"/>
  <c r="AC47" i="1"/>
  <c r="AC136" i="1"/>
  <c r="AF117" i="1"/>
  <c r="AC117" i="1"/>
  <c r="AF37" i="1"/>
  <c r="AC37" i="1"/>
  <c r="AC104" i="1"/>
  <c r="AF104" i="1"/>
  <c r="AF113" i="1"/>
  <c r="AC113" i="1"/>
  <c r="AC152" i="1"/>
  <c r="AF152" i="1"/>
  <c r="AF137" i="1"/>
  <c r="AC137" i="1"/>
  <c r="J18" i="2"/>
  <c r="H18" i="2"/>
  <c r="J18" i="3"/>
  <c r="G18" i="3"/>
  <c r="G18" i="2"/>
  <c r="H18" i="3"/>
  <c r="AI158" i="1" l="1"/>
  <c r="AJ158" i="1"/>
  <c r="AK158" i="1"/>
  <c r="AC45" i="1"/>
  <c r="AC51" i="1"/>
  <c r="AC129" i="1"/>
  <c r="AU95" i="1"/>
  <c r="AU61" i="1"/>
  <c r="G133" i="1"/>
  <c r="Z133" i="1"/>
  <c r="P133" i="1"/>
  <c r="G87" i="1"/>
  <c r="Z87" i="1"/>
  <c r="P87" i="1"/>
  <c r="G141" i="1"/>
  <c r="Z141" i="1"/>
  <c r="P141" i="1"/>
  <c r="G77" i="1"/>
  <c r="Z77" i="1"/>
  <c r="P77" i="1"/>
  <c r="D16" i="1"/>
  <c r="D19" i="1" s="1"/>
  <c r="G21" i="1"/>
  <c r="D15" i="1"/>
  <c r="C19" i="1" s="1"/>
  <c r="Z21" i="1"/>
  <c r="P21" i="1"/>
  <c r="Z39" i="1"/>
  <c r="G39" i="1"/>
  <c r="P39" i="1"/>
  <c r="P99" i="1"/>
  <c r="Z99" i="1"/>
  <c r="G99" i="1"/>
  <c r="G108" i="1"/>
  <c r="P108" i="1"/>
  <c r="Z108" i="1"/>
  <c r="AF136" i="1"/>
  <c r="Z128" i="1"/>
  <c r="G128" i="1"/>
  <c r="P128" i="1"/>
  <c r="G68" i="1"/>
  <c r="Z68" i="1"/>
  <c r="P68" i="1"/>
  <c r="Z110" i="1"/>
  <c r="G110" i="1"/>
  <c r="P110" i="1"/>
  <c r="Z111" i="1"/>
  <c r="G111" i="1"/>
  <c r="P111" i="1"/>
  <c r="G132" i="1"/>
  <c r="Z132" i="1"/>
  <c r="P132" i="1"/>
  <c r="G86" i="1"/>
  <c r="Z86" i="1"/>
  <c r="P86" i="1"/>
  <c r="G31" i="1"/>
  <c r="P31" i="1"/>
  <c r="Z31" i="1"/>
  <c r="BL85" i="1"/>
  <c r="BL16" i="1"/>
  <c r="BL120" i="1"/>
  <c r="AU86" i="1"/>
  <c r="BL102" i="1"/>
  <c r="BL45" i="1"/>
  <c r="BL106" i="1"/>
  <c r="BL113" i="1"/>
  <c r="BL42" i="1"/>
  <c r="BL67" i="1"/>
  <c r="BL115" i="1"/>
  <c r="AU125" i="1"/>
  <c r="AT125" i="1" s="1"/>
  <c r="AS125" i="1" s="1"/>
  <c r="AR125" i="1" s="1"/>
  <c r="AQ125" i="1" s="1"/>
  <c r="AP125" i="1" s="1"/>
  <c r="AO125" i="1" s="1"/>
  <c r="AN125" i="1" s="1"/>
  <c r="AM125" i="1" s="1"/>
  <c r="AL125" i="1" s="1"/>
  <c r="AU136" i="1"/>
  <c r="BL77" i="1"/>
  <c r="BL43" i="1"/>
  <c r="AU110" i="1"/>
  <c r="BL125" i="1"/>
  <c r="AU102" i="1"/>
  <c r="BL63" i="1"/>
  <c r="BL91" i="1"/>
  <c r="BL99" i="1"/>
  <c r="BL103" i="1"/>
  <c r="BL54" i="1"/>
  <c r="BL84" i="1"/>
  <c r="BL72" i="1"/>
  <c r="BL57" i="1"/>
  <c r="BL13" i="1"/>
  <c r="AU92" i="1"/>
  <c r="AT92" i="1" s="1"/>
  <c r="AS92" i="1" s="1"/>
  <c r="AR92" i="1" s="1"/>
  <c r="AQ92" i="1" s="1"/>
  <c r="AP92" i="1" s="1"/>
  <c r="AO92" i="1" s="1"/>
  <c r="AN92" i="1" s="1"/>
  <c r="AM92" i="1" s="1"/>
  <c r="AL92" i="1" s="1"/>
  <c r="BL119" i="1"/>
  <c r="AU81" i="1"/>
  <c r="BL109" i="1"/>
  <c r="BL94" i="1"/>
  <c r="BL88" i="1"/>
  <c r="BL59" i="1"/>
  <c r="BL96" i="1"/>
  <c r="BL69" i="1"/>
  <c r="AU77" i="1"/>
  <c r="BL27" i="1"/>
  <c r="BL30" i="1"/>
  <c r="BL26" i="1"/>
  <c r="BL123" i="1"/>
  <c r="BL124" i="1"/>
  <c r="BL105" i="1"/>
  <c r="BL110" i="1"/>
  <c r="BL55" i="1"/>
  <c r="BL47" i="1"/>
  <c r="BL101" i="1"/>
  <c r="BL65" i="1"/>
  <c r="BL104" i="1"/>
  <c r="AU114" i="1"/>
  <c r="BL6" i="1"/>
  <c r="BL19" i="1"/>
  <c r="BL10" i="1"/>
  <c r="BL122" i="1"/>
  <c r="AU53" i="1"/>
  <c r="AT53" i="1" s="1"/>
  <c r="AS53" i="1" s="1"/>
  <c r="AR53" i="1" s="1"/>
  <c r="AQ53" i="1" s="1"/>
  <c r="AP53" i="1" s="1"/>
  <c r="AO53" i="1" s="1"/>
  <c r="AN53" i="1" s="1"/>
  <c r="AM53" i="1" s="1"/>
  <c r="AL53" i="1" s="1"/>
  <c r="BL114" i="1"/>
  <c r="BL82" i="1"/>
  <c r="BL48" i="1"/>
  <c r="BL44" i="1"/>
  <c r="BL78" i="1"/>
  <c r="BL61" i="1"/>
  <c r="AU115" i="1"/>
  <c r="BL41" i="1"/>
  <c r="BL8" i="1"/>
  <c r="BL87" i="1"/>
  <c r="BL117" i="1"/>
  <c r="BL49" i="1"/>
  <c r="BL100" i="1"/>
  <c r="BL68" i="1"/>
  <c r="BL62" i="1"/>
  <c r="BL90" i="1"/>
  <c r="BL76" i="1"/>
  <c r="BL66" i="1"/>
  <c r="AU111" i="1"/>
  <c r="BL86" i="1"/>
  <c r="BL56" i="1"/>
  <c r="BL108" i="1"/>
  <c r="AU65" i="1"/>
  <c r="AU122" i="1"/>
  <c r="AT122" i="1" s="1"/>
  <c r="AS122" i="1" s="1"/>
  <c r="AR122" i="1" s="1"/>
  <c r="AQ122" i="1" s="1"/>
  <c r="AP122" i="1" s="1"/>
  <c r="AO122" i="1" s="1"/>
  <c r="AN122" i="1" s="1"/>
  <c r="AM122" i="1" s="1"/>
  <c r="AL122" i="1" s="1"/>
  <c r="BL36" i="1"/>
  <c r="BL64" i="1"/>
  <c r="BL46" i="1"/>
  <c r="AU120" i="1"/>
  <c r="AU98" i="1"/>
  <c r="AT98" i="1" s="1"/>
  <c r="AS98" i="1" s="1"/>
  <c r="AR98" i="1" s="1"/>
  <c r="AQ98" i="1" s="1"/>
  <c r="AP98" i="1" s="1"/>
  <c r="AO98" i="1" s="1"/>
  <c r="AN98" i="1" s="1"/>
  <c r="AM98" i="1" s="1"/>
  <c r="AL98" i="1" s="1"/>
  <c r="BL14" i="1"/>
  <c r="BL70" i="1"/>
  <c r="BL92" i="1"/>
  <c r="AU133" i="1"/>
  <c r="BL35" i="1"/>
  <c r="BL52" i="1"/>
  <c r="BL60" i="1"/>
  <c r="AU87" i="1"/>
  <c r="AT87" i="1" s="1"/>
  <c r="AS87" i="1" s="1"/>
  <c r="AR87" i="1" s="1"/>
  <c r="AQ87" i="1" s="1"/>
  <c r="AP87" i="1" s="1"/>
  <c r="AO87" i="1" s="1"/>
  <c r="AN87" i="1" s="1"/>
  <c r="AM87" i="1" s="1"/>
  <c r="AL87" i="1" s="1"/>
  <c r="AU132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BL80" i="1"/>
  <c r="BL112" i="1"/>
  <c r="BL58" i="1"/>
  <c r="AU127" i="1"/>
  <c r="AT127" i="1" s="1"/>
  <c r="AS127" i="1" s="1"/>
  <c r="AR127" i="1" s="1"/>
  <c r="AQ127" i="1" s="1"/>
  <c r="AP127" i="1" s="1"/>
  <c r="AO127" i="1" s="1"/>
  <c r="AN127" i="1" s="1"/>
  <c r="AM127" i="1" s="1"/>
  <c r="AL127" i="1" s="1"/>
  <c r="AU90" i="1"/>
  <c r="BL18" i="1"/>
  <c r="BL95" i="1"/>
  <c r="BL53" i="1"/>
  <c r="AU143" i="1"/>
  <c r="AT143" i="1" s="1"/>
  <c r="AS143" i="1" s="1"/>
  <c r="AR143" i="1" s="1"/>
  <c r="AQ143" i="1" s="1"/>
  <c r="AP143" i="1" s="1"/>
  <c r="AO143" i="1" s="1"/>
  <c r="AN143" i="1" s="1"/>
  <c r="AM143" i="1" s="1"/>
  <c r="AL143" i="1" s="1"/>
  <c r="BL121" i="1"/>
  <c r="BL111" i="1"/>
  <c r="AU79" i="1"/>
  <c r="AU89" i="1"/>
  <c r="AT89" i="1" s="1"/>
  <c r="AS89" i="1" s="1"/>
  <c r="AR89" i="1" s="1"/>
  <c r="AQ89" i="1" s="1"/>
  <c r="AP89" i="1" s="1"/>
  <c r="AO89" i="1" s="1"/>
  <c r="AN89" i="1" s="1"/>
  <c r="AM89" i="1" s="1"/>
  <c r="AL89" i="1" s="1"/>
  <c r="BL116" i="1"/>
  <c r="BL107" i="1"/>
  <c r="AU72" i="1"/>
  <c r="AU70" i="1"/>
  <c r="BL51" i="1"/>
  <c r="BL2" i="1"/>
  <c r="AU88" i="1"/>
  <c r="AU155" i="1"/>
  <c r="BL17" i="1"/>
  <c r="BL15" i="1"/>
  <c r="BL79" i="1"/>
  <c r="BL50" i="1"/>
  <c r="AU43" i="1"/>
  <c r="BL29" i="1"/>
  <c r="AU82" i="1"/>
  <c r="AU130" i="1"/>
  <c r="BL9" i="1"/>
  <c r="BL97" i="1"/>
  <c r="BL93" i="1"/>
  <c r="BL3" i="1"/>
  <c r="AU73" i="1"/>
  <c r="BL20" i="1"/>
  <c r="AU47" i="1"/>
  <c r="BL5" i="1"/>
  <c r="BL39" i="1"/>
  <c r="BL31" i="1"/>
  <c r="BL38" i="1"/>
  <c r="BL118" i="1"/>
  <c r="BL33" i="1"/>
  <c r="AU149" i="1"/>
  <c r="BL83" i="1"/>
  <c r="BL71" i="1"/>
  <c r="BL40" i="1"/>
  <c r="BL81" i="1"/>
  <c r="BL32" i="1"/>
  <c r="BL11" i="1"/>
  <c r="BL37" i="1"/>
  <c r="BL4" i="1"/>
  <c r="BL22" i="1"/>
  <c r="AU21" i="1"/>
  <c r="BL25" i="1"/>
  <c r="BL74" i="1"/>
  <c r="AU26" i="1"/>
  <c r="BL21" i="1"/>
  <c r="BL24" i="1"/>
  <c r="AU36" i="1"/>
  <c r="AU64" i="1"/>
  <c r="AU128" i="1"/>
  <c r="BL89" i="1"/>
  <c r="AU151" i="1"/>
  <c r="BL7" i="1"/>
  <c r="BL34" i="1"/>
  <c r="AU63" i="1"/>
  <c r="BL23" i="1"/>
  <c r="BL98" i="1"/>
  <c r="BL12" i="1"/>
  <c r="BL75" i="1"/>
  <c r="BL28" i="1"/>
  <c r="BL73" i="1"/>
  <c r="AU50" i="1"/>
  <c r="AU101" i="1"/>
  <c r="AU58" i="1"/>
  <c r="AU138" i="1"/>
  <c r="AU103" i="1"/>
  <c r="AU30" i="1"/>
  <c r="AT30" i="1" s="1"/>
  <c r="AS30" i="1" s="1"/>
  <c r="AR30" i="1" s="1"/>
  <c r="AQ30" i="1" s="1"/>
  <c r="AP30" i="1" s="1"/>
  <c r="AO30" i="1" s="1"/>
  <c r="AN30" i="1" s="1"/>
  <c r="AM30" i="1" s="1"/>
  <c r="AL30" i="1" s="1"/>
  <c r="AU57" i="1"/>
  <c r="AT57" i="1" s="1"/>
  <c r="AS57" i="1" s="1"/>
  <c r="AR57" i="1" s="1"/>
  <c r="AQ57" i="1" s="1"/>
  <c r="AP57" i="1" s="1"/>
  <c r="AO57" i="1" s="1"/>
  <c r="AN57" i="1" s="1"/>
  <c r="AM57" i="1" s="1"/>
  <c r="AL57" i="1" s="1"/>
  <c r="AU59" i="1"/>
  <c r="AU48" i="1"/>
  <c r="AU117" i="1"/>
  <c r="AU153" i="1"/>
  <c r="AU97" i="1"/>
  <c r="AT97" i="1" s="1"/>
  <c r="AS97" i="1" s="1"/>
  <c r="AR97" i="1" s="1"/>
  <c r="AQ97" i="1" s="1"/>
  <c r="AP97" i="1" s="1"/>
  <c r="AO97" i="1" s="1"/>
  <c r="AN97" i="1" s="1"/>
  <c r="AM97" i="1" s="1"/>
  <c r="AL97" i="1" s="1"/>
  <c r="AU142" i="1"/>
  <c r="AU60" i="1"/>
  <c r="AU96" i="1"/>
  <c r="AU94" i="1"/>
  <c r="AU154" i="1"/>
  <c r="AU100" i="1"/>
  <c r="AU32" i="1"/>
  <c r="AU40" i="1"/>
  <c r="AU41" i="1"/>
  <c r="AT41" i="1" s="1"/>
  <c r="AS41" i="1" s="1"/>
  <c r="AR41" i="1" s="1"/>
  <c r="AQ41" i="1" s="1"/>
  <c r="AP41" i="1" s="1"/>
  <c r="AO41" i="1" s="1"/>
  <c r="AN41" i="1" s="1"/>
  <c r="AM41" i="1" s="1"/>
  <c r="AL41" i="1" s="1"/>
  <c r="AU45" i="1"/>
  <c r="AU55" i="1"/>
  <c r="AU24" i="1"/>
  <c r="AU34" i="1"/>
  <c r="AU25" i="1"/>
  <c r="AU104" i="1"/>
  <c r="AU113" i="1"/>
  <c r="AU80" i="1"/>
  <c r="AT80" i="1" s="1"/>
  <c r="AS80" i="1" s="1"/>
  <c r="AR80" i="1" s="1"/>
  <c r="AQ80" i="1" s="1"/>
  <c r="AP80" i="1" s="1"/>
  <c r="AO80" i="1" s="1"/>
  <c r="AN80" i="1" s="1"/>
  <c r="AM80" i="1" s="1"/>
  <c r="AL80" i="1" s="1"/>
  <c r="AU126" i="1"/>
  <c r="AU107" i="1"/>
  <c r="AU105" i="1"/>
  <c r="AU106" i="1"/>
  <c r="AT106" i="1" s="1"/>
  <c r="AS106" i="1" s="1"/>
  <c r="AR106" i="1" s="1"/>
  <c r="AQ106" i="1" s="1"/>
  <c r="AP106" i="1" s="1"/>
  <c r="AO106" i="1" s="1"/>
  <c r="AN106" i="1" s="1"/>
  <c r="AM106" i="1" s="1"/>
  <c r="AL106" i="1" s="1"/>
  <c r="AJ106" i="1" s="1"/>
  <c r="AU141" i="1"/>
  <c r="AU35" i="1"/>
  <c r="AT35" i="1" s="1"/>
  <c r="AS35" i="1" s="1"/>
  <c r="AR35" i="1" s="1"/>
  <c r="AQ35" i="1" s="1"/>
  <c r="AP35" i="1" s="1"/>
  <c r="AO35" i="1" s="1"/>
  <c r="AN35" i="1" s="1"/>
  <c r="AM35" i="1" s="1"/>
  <c r="AL35" i="1" s="1"/>
  <c r="AU31" i="1"/>
  <c r="AU131" i="1"/>
  <c r="AT131" i="1" s="1"/>
  <c r="AS131" i="1" s="1"/>
  <c r="AR131" i="1" s="1"/>
  <c r="AQ131" i="1" s="1"/>
  <c r="AP131" i="1" s="1"/>
  <c r="AO131" i="1" s="1"/>
  <c r="AN131" i="1" s="1"/>
  <c r="AM131" i="1" s="1"/>
  <c r="AL131" i="1" s="1"/>
  <c r="AU28" i="1"/>
  <c r="AU140" i="1"/>
  <c r="AU144" i="1"/>
  <c r="AU139" i="1"/>
  <c r="AU134" i="1"/>
  <c r="AU68" i="1"/>
  <c r="AT68" i="1" s="1"/>
  <c r="AS68" i="1" s="1"/>
  <c r="AR68" i="1" s="1"/>
  <c r="AQ68" i="1" s="1"/>
  <c r="AP68" i="1" s="1"/>
  <c r="AO68" i="1" s="1"/>
  <c r="AN68" i="1" s="1"/>
  <c r="AM68" i="1" s="1"/>
  <c r="AL68" i="1" s="1"/>
  <c r="AJ68" i="1" s="1"/>
  <c r="AU33" i="1"/>
  <c r="AU78" i="1"/>
  <c r="AU62" i="1"/>
  <c r="AU76" i="1"/>
  <c r="AU85" i="1"/>
  <c r="AT85" i="1" s="1"/>
  <c r="AS85" i="1" s="1"/>
  <c r="AR85" i="1" s="1"/>
  <c r="AQ85" i="1" s="1"/>
  <c r="AP85" i="1" s="1"/>
  <c r="AO85" i="1" s="1"/>
  <c r="AN85" i="1" s="1"/>
  <c r="AM85" i="1" s="1"/>
  <c r="AL85" i="1" s="1"/>
  <c r="AI85" i="1" s="1"/>
  <c r="AU42" i="1"/>
  <c r="AT42" i="1" s="1"/>
  <c r="AS42" i="1" s="1"/>
  <c r="AR42" i="1" s="1"/>
  <c r="AQ42" i="1" s="1"/>
  <c r="AP42" i="1" s="1"/>
  <c r="AO42" i="1" s="1"/>
  <c r="AN42" i="1" s="1"/>
  <c r="AM42" i="1" s="1"/>
  <c r="AL42" i="1" s="1"/>
  <c r="AJ42" i="1" s="1"/>
  <c r="AU54" i="1"/>
  <c r="AU52" i="1"/>
  <c r="AT52" i="1" s="1"/>
  <c r="AS52" i="1" s="1"/>
  <c r="AR52" i="1" s="1"/>
  <c r="AQ52" i="1" s="1"/>
  <c r="AP52" i="1" s="1"/>
  <c r="AO52" i="1" s="1"/>
  <c r="AN52" i="1" s="1"/>
  <c r="AM52" i="1" s="1"/>
  <c r="AL52" i="1" s="1"/>
  <c r="AU23" i="1"/>
  <c r="AU29" i="1"/>
  <c r="AU22" i="1"/>
  <c r="AT22" i="1" s="1"/>
  <c r="AS22" i="1" s="1"/>
  <c r="AR22" i="1" s="1"/>
  <c r="AQ22" i="1" s="1"/>
  <c r="AP22" i="1" s="1"/>
  <c r="AO22" i="1" s="1"/>
  <c r="AN22" i="1" s="1"/>
  <c r="AM22" i="1" s="1"/>
  <c r="AL22" i="1" s="1"/>
  <c r="AI22" i="1" s="1"/>
  <c r="AH22" i="1" s="1"/>
  <c r="AU39" i="1"/>
  <c r="AU99" i="1"/>
  <c r="AU156" i="1"/>
  <c r="AU124" i="1"/>
  <c r="AT124" i="1" s="1"/>
  <c r="AS124" i="1" s="1"/>
  <c r="AR124" i="1" s="1"/>
  <c r="AQ124" i="1" s="1"/>
  <c r="AP124" i="1" s="1"/>
  <c r="AO124" i="1" s="1"/>
  <c r="AN124" i="1" s="1"/>
  <c r="AM124" i="1" s="1"/>
  <c r="AL124" i="1" s="1"/>
  <c r="AU66" i="1"/>
  <c r="AU38" i="1"/>
  <c r="AU157" i="1"/>
  <c r="AT157" i="1" s="1"/>
  <c r="AS157" i="1" s="1"/>
  <c r="AR157" i="1" s="1"/>
  <c r="AQ157" i="1" s="1"/>
  <c r="AP157" i="1" s="1"/>
  <c r="AO157" i="1" s="1"/>
  <c r="AN157" i="1" s="1"/>
  <c r="AM157" i="1" s="1"/>
  <c r="AL157" i="1" s="1"/>
  <c r="AU37" i="1"/>
  <c r="AT37" i="1" s="1"/>
  <c r="AS37" i="1" s="1"/>
  <c r="AR37" i="1" s="1"/>
  <c r="AQ37" i="1" s="1"/>
  <c r="AP37" i="1" s="1"/>
  <c r="AO37" i="1" s="1"/>
  <c r="AN37" i="1" s="1"/>
  <c r="AM37" i="1" s="1"/>
  <c r="AL37" i="1" s="1"/>
  <c r="AU146" i="1"/>
  <c r="AT146" i="1" s="1"/>
  <c r="AS146" i="1" s="1"/>
  <c r="AR146" i="1" s="1"/>
  <c r="AQ146" i="1" s="1"/>
  <c r="AP146" i="1" s="1"/>
  <c r="AO146" i="1" s="1"/>
  <c r="AN146" i="1" s="1"/>
  <c r="AM146" i="1" s="1"/>
  <c r="AL146" i="1" s="1"/>
  <c r="AU108" i="1"/>
  <c r="AT108" i="1" s="1"/>
  <c r="AS108" i="1" s="1"/>
  <c r="AR108" i="1" s="1"/>
  <c r="AQ108" i="1" s="1"/>
  <c r="AP108" i="1" s="1"/>
  <c r="AO108" i="1" s="1"/>
  <c r="AN108" i="1" s="1"/>
  <c r="AM108" i="1" s="1"/>
  <c r="AL108" i="1" s="1"/>
  <c r="AU49" i="1"/>
  <c r="AT49" i="1" s="1"/>
  <c r="AS49" i="1" s="1"/>
  <c r="AR49" i="1" s="1"/>
  <c r="AQ49" i="1" s="1"/>
  <c r="AP49" i="1" s="1"/>
  <c r="AO49" i="1" s="1"/>
  <c r="AN49" i="1" s="1"/>
  <c r="AM49" i="1" s="1"/>
  <c r="AL49" i="1" s="1"/>
  <c r="AK49" i="1" s="1"/>
  <c r="AU71" i="1"/>
  <c r="AU27" i="1"/>
  <c r="AT27" i="1" s="1"/>
  <c r="AS27" i="1" s="1"/>
  <c r="AR27" i="1" s="1"/>
  <c r="AQ27" i="1" s="1"/>
  <c r="AP27" i="1" s="1"/>
  <c r="AO27" i="1" s="1"/>
  <c r="AN27" i="1" s="1"/>
  <c r="AM27" i="1" s="1"/>
  <c r="AL27" i="1" s="1"/>
  <c r="AU148" i="1"/>
  <c r="AT148" i="1" s="1"/>
  <c r="AS148" i="1" s="1"/>
  <c r="AR148" i="1" s="1"/>
  <c r="AQ148" i="1" s="1"/>
  <c r="AP148" i="1" s="1"/>
  <c r="AO148" i="1" s="1"/>
  <c r="AN148" i="1" s="1"/>
  <c r="AM148" i="1" s="1"/>
  <c r="AL148" i="1" s="1"/>
  <c r="AJ148" i="1" s="1"/>
  <c r="AU46" i="1"/>
  <c r="AT46" i="1" s="1"/>
  <c r="AS46" i="1" s="1"/>
  <c r="AR46" i="1" s="1"/>
  <c r="AQ46" i="1" s="1"/>
  <c r="AP46" i="1" s="1"/>
  <c r="AO46" i="1" s="1"/>
  <c r="AN46" i="1" s="1"/>
  <c r="AM46" i="1" s="1"/>
  <c r="AL46" i="1" s="1"/>
  <c r="AU91" i="1"/>
  <c r="AU152" i="1"/>
  <c r="AU84" i="1"/>
  <c r="AU137" i="1"/>
  <c r="AU118" i="1"/>
  <c r="AU67" i="1"/>
  <c r="AU145" i="1"/>
  <c r="AU119" i="1"/>
  <c r="AU93" i="1"/>
  <c r="AU83" i="1"/>
  <c r="AU150" i="1"/>
  <c r="AU135" i="1"/>
  <c r="AT135" i="1" s="1"/>
  <c r="AS135" i="1" s="1"/>
  <c r="AR135" i="1" s="1"/>
  <c r="AQ135" i="1" s="1"/>
  <c r="AP135" i="1" s="1"/>
  <c r="AO135" i="1" s="1"/>
  <c r="AN135" i="1" s="1"/>
  <c r="AM135" i="1" s="1"/>
  <c r="AL135" i="1" s="1"/>
  <c r="AJ135" i="1" s="1"/>
  <c r="Z112" i="1"/>
  <c r="G112" i="1"/>
  <c r="P112" i="1"/>
  <c r="Z54" i="1"/>
  <c r="P54" i="1"/>
  <c r="G54" i="1"/>
  <c r="Z119" i="1"/>
  <c r="P119" i="1"/>
  <c r="G119" i="1"/>
  <c r="Z84" i="1"/>
  <c r="P84" i="1"/>
  <c r="G84" i="1"/>
  <c r="G88" i="1"/>
  <c r="Z88" i="1"/>
  <c r="P88" i="1"/>
  <c r="P85" i="1"/>
  <c r="Z85" i="1"/>
  <c r="G85" i="1"/>
  <c r="AF61" i="1"/>
  <c r="AC121" i="1"/>
  <c r="AC44" i="1"/>
  <c r="AU129" i="1"/>
  <c r="AU121" i="1"/>
  <c r="AU74" i="1"/>
  <c r="AT74" i="1" s="1"/>
  <c r="AS74" i="1" s="1"/>
  <c r="AR74" i="1" s="1"/>
  <c r="AQ74" i="1" s="1"/>
  <c r="AP74" i="1" s="1"/>
  <c r="AO74" i="1" s="1"/>
  <c r="AN74" i="1" s="1"/>
  <c r="AM74" i="1" s="1"/>
  <c r="AL74" i="1" s="1"/>
  <c r="G63" i="1"/>
  <c r="Z63" i="1"/>
  <c r="P63" i="1"/>
  <c r="Z79" i="1"/>
  <c r="G79" i="1"/>
  <c r="P79" i="1"/>
  <c r="Z62" i="1"/>
  <c r="G62" i="1"/>
  <c r="P62" i="1"/>
  <c r="Z43" i="1"/>
  <c r="G43" i="1"/>
  <c r="P43" i="1"/>
  <c r="Z38" i="1"/>
  <c r="G38" i="1"/>
  <c r="P38" i="1"/>
  <c r="AU51" i="1"/>
  <c r="AT51" i="1" s="1"/>
  <c r="AS51" i="1" s="1"/>
  <c r="AR51" i="1" s="1"/>
  <c r="AQ51" i="1" s="1"/>
  <c r="AP51" i="1" s="1"/>
  <c r="AO51" i="1" s="1"/>
  <c r="AN51" i="1" s="1"/>
  <c r="AM51" i="1" s="1"/>
  <c r="AL51" i="1" s="1"/>
  <c r="G58" i="1"/>
  <c r="Z58" i="1"/>
  <c r="P58" i="1"/>
  <c r="Z135" i="1"/>
  <c r="G135" i="1"/>
  <c r="P135" i="1"/>
  <c r="G81" i="1"/>
  <c r="P81" i="1"/>
  <c r="Z81" i="1"/>
  <c r="Z90" i="1"/>
  <c r="G90" i="1"/>
  <c r="P90" i="1"/>
  <c r="G89" i="1"/>
  <c r="Z89" i="1"/>
  <c r="P89" i="1"/>
  <c r="Z33" i="1"/>
  <c r="P33" i="1"/>
  <c r="G33" i="1"/>
  <c r="G122" i="1"/>
  <c r="Z122" i="1"/>
  <c r="P122" i="1"/>
  <c r="G53" i="1"/>
  <c r="Z53" i="1"/>
  <c r="P53" i="1"/>
  <c r="G70" i="1"/>
  <c r="Z70" i="1"/>
  <c r="P70" i="1"/>
  <c r="Z73" i="1"/>
  <c r="G73" i="1"/>
  <c r="P73" i="1"/>
  <c r="AU56" i="1"/>
  <c r="AT56" i="1" s="1"/>
  <c r="AS56" i="1" s="1"/>
  <c r="AR56" i="1" s="1"/>
  <c r="AQ56" i="1" s="1"/>
  <c r="AP56" i="1" s="1"/>
  <c r="AO56" i="1" s="1"/>
  <c r="AN56" i="1" s="1"/>
  <c r="AM56" i="1" s="1"/>
  <c r="AL56" i="1" s="1"/>
  <c r="AU109" i="1"/>
  <c r="AT109" i="1" s="1"/>
  <c r="AS109" i="1" s="1"/>
  <c r="AR109" i="1" s="1"/>
  <c r="AQ109" i="1" s="1"/>
  <c r="AP109" i="1" s="1"/>
  <c r="AO109" i="1" s="1"/>
  <c r="AN109" i="1" s="1"/>
  <c r="AM109" i="1" s="1"/>
  <c r="AL109" i="1" s="1"/>
  <c r="AU75" i="1"/>
  <c r="G143" i="1"/>
  <c r="Z143" i="1"/>
  <c r="P143" i="1"/>
  <c r="Z67" i="1"/>
  <c r="P67" i="1"/>
  <c r="G67" i="1"/>
  <c r="Z36" i="1"/>
  <c r="P36" i="1"/>
  <c r="G36" i="1"/>
  <c r="Z93" i="1"/>
  <c r="G93" i="1"/>
  <c r="P93" i="1"/>
  <c r="AF74" i="1"/>
  <c r="AU116" i="1"/>
  <c r="P115" i="1"/>
  <c r="G115" i="1"/>
  <c r="Z115" i="1"/>
  <c r="Z146" i="1"/>
  <c r="G146" i="1"/>
  <c r="P146" i="1"/>
  <c r="Z66" i="1"/>
  <c r="G66" i="1"/>
  <c r="P66" i="1"/>
  <c r="Z144" i="1"/>
  <c r="G144" i="1"/>
  <c r="P144" i="1"/>
  <c r="G97" i="1"/>
  <c r="Z97" i="1"/>
  <c r="P97" i="1"/>
  <c r="G42" i="1"/>
  <c r="P42" i="1"/>
  <c r="Z42" i="1"/>
  <c r="Z65" i="1"/>
  <c r="G65" i="1"/>
  <c r="P65" i="1"/>
  <c r="P49" i="1"/>
  <c r="G49" i="1"/>
  <c r="Z49" i="1"/>
  <c r="P91" i="1"/>
  <c r="Z91" i="1"/>
  <c r="G91" i="1"/>
  <c r="Z83" i="1"/>
  <c r="G83" i="1"/>
  <c r="P83" i="1"/>
  <c r="AF45" i="1"/>
  <c r="AU44" i="1"/>
  <c r="AU123" i="1"/>
  <c r="AS123" i="1" s="1"/>
  <c r="AR123" i="1" s="1"/>
  <c r="AQ123" i="1" s="1"/>
  <c r="AP123" i="1" s="1"/>
  <c r="AO123" i="1" s="1"/>
  <c r="AN123" i="1" s="1"/>
  <c r="AM123" i="1" s="1"/>
  <c r="AL123" i="1" s="1"/>
  <c r="G98" i="1"/>
  <c r="Z98" i="1"/>
  <c r="P98" i="1"/>
  <c r="Z102" i="1"/>
  <c r="G102" i="1"/>
  <c r="P102" i="1"/>
  <c r="G127" i="1"/>
  <c r="Z127" i="1"/>
  <c r="P127" i="1"/>
  <c r="G92" i="1"/>
  <c r="Z92" i="1"/>
  <c r="P92" i="1"/>
  <c r="Z64" i="1"/>
  <c r="G64" i="1"/>
  <c r="P64" i="1"/>
  <c r="G139" i="1"/>
  <c r="Z139" i="1"/>
  <c r="P139" i="1"/>
  <c r="G103" i="1"/>
  <c r="Z103" i="1"/>
  <c r="P103" i="1"/>
  <c r="G125" i="1"/>
  <c r="Z125" i="1"/>
  <c r="P125" i="1"/>
  <c r="AI80" i="1"/>
  <c r="AJ80" i="1"/>
  <c r="AK80" i="1"/>
  <c r="AI148" i="1"/>
  <c r="AK148" i="1"/>
  <c r="AJ22" i="1"/>
  <c r="AK22" i="1"/>
  <c r="AK68" i="1"/>
  <c r="AI68" i="1"/>
  <c r="AK106" i="1"/>
  <c r="AJ27" i="1"/>
  <c r="AI27" i="1"/>
  <c r="AK27" i="1"/>
  <c r="AK124" i="1"/>
  <c r="AJ124" i="1"/>
  <c r="AI124" i="1"/>
  <c r="I44" i="1"/>
  <c r="AJ37" i="1"/>
  <c r="AK37" i="1"/>
  <c r="AI37" i="1"/>
  <c r="AK108" i="1"/>
  <c r="AJ108" i="1"/>
  <c r="AI108" i="1"/>
  <c r="AH108" i="1" s="1"/>
  <c r="I95" i="1"/>
  <c r="AI46" i="1"/>
  <c r="AH46" i="1" s="1"/>
  <c r="AJ46" i="1"/>
  <c r="AK46" i="1"/>
  <c r="K121" i="1"/>
  <c r="J123" i="1"/>
  <c r="AJ131" i="1"/>
  <c r="AK131" i="1"/>
  <c r="AI131" i="1"/>
  <c r="AT129" i="1"/>
  <c r="AS129" i="1" s="1"/>
  <c r="AR129" i="1" s="1"/>
  <c r="AQ129" i="1" s="1"/>
  <c r="AP129" i="1" s="1"/>
  <c r="AO129" i="1" s="1"/>
  <c r="AN129" i="1" s="1"/>
  <c r="AM129" i="1" s="1"/>
  <c r="AL129" i="1" s="1"/>
  <c r="AT121" i="1"/>
  <c r="AS121" i="1" s="1"/>
  <c r="AR121" i="1" s="1"/>
  <c r="AQ121" i="1" s="1"/>
  <c r="AP121" i="1" s="1"/>
  <c r="AO121" i="1" s="1"/>
  <c r="AN121" i="1" s="1"/>
  <c r="AM121" i="1" s="1"/>
  <c r="AL121" i="1" s="1"/>
  <c r="K109" i="1"/>
  <c r="J116" i="1"/>
  <c r="AT116" i="1"/>
  <c r="AS116" i="1" s="1"/>
  <c r="AR116" i="1" s="1"/>
  <c r="AQ116" i="1" s="1"/>
  <c r="AP116" i="1" s="1"/>
  <c r="AO116" i="1" s="1"/>
  <c r="AN116" i="1" s="1"/>
  <c r="AM116" i="1" s="1"/>
  <c r="AL116" i="1" s="1"/>
  <c r="AJ85" i="1"/>
  <c r="AK85" i="1"/>
  <c r="AK35" i="1"/>
  <c r="AJ35" i="1"/>
  <c r="AI35" i="1"/>
  <c r="AH35" i="1" s="1"/>
  <c r="AT44" i="1"/>
  <c r="AS44" i="1" s="1"/>
  <c r="AR44" i="1" s="1"/>
  <c r="AQ44" i="1" s="1"/>
  <c r="AP44" i="1" s="1"/>
  <c r="AO44" i="1" s="1"/>
  <c r="AN44" i="1" s="1"/>
  <c r="AM44" i="1" s="1"/>
  <c r="AL44" i="1" s="1"/>
  <c r="AJ146" i="1"/>
  <c r="AI146" i="1"/>
  <c r="AH146" i="1" s="1"/>
  <c r="AK146" i="1"/>
  <c r="AT147" i="1"/>
  <c r="AS147" i="1" s="1"/>
  <c r="AR147" i="1" s="1"/>
  <c r="AQ147" i="1" s="1"/>
  <c r="AP147" i="1" s="1"/>
  <c r="AO147" i="1" s="1"/>
  <c r="AN147" i="1" s="1"/>
  <c r="AM147" i="1" s="1"/>
  <c r="AL147" i="1" s="1"/>
  <c r="AT123" i="1"/>
  <c r="AT61" i="1"/>
  <c r="AS61" i="1" s="1"/>
  <c r="AR61" i="1" s="1"/>
  <c r="AQ61" i="1" s="1"/>
  <c r="AP61" i="1" s="1"/>
  <c r="AO61" i="1" s="1"/>
  <c r="AN61" i="1" s="1"/>
  <c r="AM61" i="1" s="1"/>
  <c r="AL61" i="1" s="1"/>
  <c r="I74" i="1"/>
  <c r="K129" i="1"/>
  <c r="I51" i="1"/>
  <c r="K147" i="1"/>
  <c r="I61" i="1"/>
  <c r="I56" i="1"/>
  <c r="AT75" i="1"/>
  <c r="AS75" i="1"/>
  <c r="AR75" i="1" s="1"/>
  <c r="AQ75" i="1" s="1"/>
  <c r="AP75" i="1" s="1"/>
  <c r="AO75" i="1" s="1"/>
  <c r="AN75" i="1" s="1"/>
  <c r="AM75" i="1" s="1"/>
  <c r="AL75" i="1" s="1"/>
  <c r="I75" i="1"/>
  <c r="I69" i="1"/>
  <c r="AT95" i="1"/>
  <c r="AS95" i="1" s="1"/>
  <c r="AR95" i="1" s="1"/>
  <c r="AQ95" i="1" s="1"/>
  <c r="AP95" i="1" s="1"/>
  <c r="AO95" i="1" s="1"/>
  <c r="AN95" i="1" s="1"/>
  <c r="AM95" i="1" s="1"/>
  <c r="AL95" i="1" s="1"/>
  <c r="AT69" i="1"/>
  <c r="AS69" i="1" s="1"/>
  <c r="AR69" i="1" s="1"/>
  <c r="AQ69" i="1" s="1"/>
  <c r="AP69" i="1" s="1"/>
  <c r="AO69" i="1" s="1"/>
  <c r="AN69" i="1" s="1"/>
  <c r="AM69" i="1" s="1"/>
  <c r="AL69" i="1" s="1"/>
  <c r="AK157" i="1"/>
  <c r="AI157" i="1"/>
  <c r="AJ157" i="1"/>
  <c r="M5" i="2"/>
  <c r="M3" i="2"/>
  <c r="M4" i="2"/>
  <c r="M2" i="2"/>
  <c r="M1" i="2"/>
  <c r="M4" i="3"/>
  <c r="M2" i="3"/>
  <c r="M1" i="3"/>
  <c r="M5" i="3"/>
  <c r="M3" i="3"/>
  <c r="C11" i="1"/>
  <c r="C12" i="1"/>
  <c r="O158" i="1" l="1"/>
  <c r="AH158" i="1"/>
  <c r="C16" i="1"/>
  <c r="D18" i="1" s="1"/>
  <c r="O109" i="1"/>
  <c r="O156" i="1"/>
  <c r="O96" i="1"/>
  <c r="O132" i="1"/>
  <c r="O99" i="1"/>
  <c r="O155" i="1"/>
  <c r="O121" i="1"/>
  <c r="O106" i="1"/>
  <c r="O153" i="1"/>
  <c r="O142" i="1"/>
  <c r="O97" i="1"/>
  <c r="O157" i="1"/>
  <c r="O120" i="1"/>
  <c r="O116" i="1"/>
  <c r="O113" i="1"/>
  <c r="O117" i="1"/>
  <c r="O145" i="1"/>
  <c r="O114" i="1"/>
  <c r="O149" i="1"/>
  <c r="O108" i="1"/>
  <c r="O123" i="1"/>
  <c r="O112" i="1"/>
  <c r="O111" i="1"/>
  <c r="C15" i="1"/>
  <c r="O110" i="1"/>
  <c r="O115" i="1"/>
  <c r="O107" i="1"/>
  <c r="O129" i="1"/>
  <c r="O127" i="1"/>
  <c r="O126" i="1"/>
  <c r="O104" i="1"/>
  <c r="O138" i="1"/>
  <c r="O92" i="1"/>
  <c r="O152" i="1"/>
  <c r="O147" i="1"/>
  <c r="O93" i="1"/>
  <c r="O154" i="1"/>
  <c r="O91" i="1"/>
  <c r="O136" i="1"/>
  <c r="O135" i="1"/>
  <c r="O146" i="1"/>
  <c r="O150" i="1"/>
  <c r="O134" i="1"/>
  <c r="O94" i="1"/>
  <c r="O137" i="1"/>
  <c r="O151" i="1"/>
  <c r="O128" i="1"/>
  <c r="O131" i="1"/>
  <c r="O139" i="1"/>
  <c r="O118" i="1"/>
  <c r="O105" i="1"/>
  <c r="O101" i="1"/>
  <c r="O119" i="1"/>
  <c r="O144" i="1"/>
  <c r="O140" i="1"/>
  <c r="O148" i="1"/>
  <c r="O130" i="1"/>
  <c r="O98" i="1"/>
  <c r="O143" i="1"/>
  <c r="O122" i="1"/>
  <c r="O95" i="1"/>
  <c r="O124" i="1"/>
  <c r="O133" i="1"/>
  <c r="O125" i="1"/>
  <c r="O102" i="1"/>
  <c r="O103" i="1"/>
  <c r="O141" i="1"/>
  <c r="O100" i="1"/>
  <c r="AK135" i="1"/>
  <c r="AK42" i="1"/>
  <c r="I98" i="1"/>
  <c r="AC98" i="1"/>
  <c r="AF98" i="1"/>
  <c r="AC91" i="1"/>
  <c r="I91" i="1"/>
  <c r="AF91" i="1"/>
  <c r="K144" i="1"/>
  <c r="AF144" i="1"/>
  <c r="AC144" i="1"/>
  <c r="I36" i="1"/>
  <c r="AC36" i="1"/>
  <c r="AF36" i="1"/>
  <c r="K143" i="1"/>
  <c r="AF143" i="1"/>
  <c r="AC143" i="1"/>
  <c r="J122" i="1"/>
  <c r="AC122" i="1"/>
  <c r="AF122" i="1"/>
  <c r="I90" i="1"/>
  <c r="AC90" i="1"/>
  <c r="AF90" i="1"/>
  <c r="I84" i="1"/>
  <c r="AC84" i="1"/>
  <c r="AF84" i="1"/>
  <c r="AT119" i="1"/>
  <c r="AS119" i="1"/>
  <c r="AR119" i="1" s="1"/>
  <c r="AQ119" i="1" s="1"/>
  <c r="AP119" i="1" s="1"/>
  <c r="AO119" i="1" s="1"/>
  <c r="AN119" i="1" s="1"/>
  <c r="AM119" i="1" s="1"/>
  <c r="AL119" i="1" s="1"/>
  <c r="AT29" i="1"/>
  <c r="AS29" i="1" s="1"/>
  <c r="AR29" i="1" s="1"/>
  <c r="AQ29" i="1" s="1"/>
  <c r="AP29" i="1" s="1"/>
  <c r="AO29" i="1" s="1"/>
  <c r="AN29" i="1" s="1"/>
  <c r="AM29" i="1" s="1"/>
  <c r="AL29" i="1" s="1"/>
  <c r="AT78" i="1"/>
  <c r="AS78" i="1" s="1"/>
  <c r="AR78" i="1" s="1"/>
  <c r="AQ78" i="1" s="1"/>
  <c r="AP78" i="1" s="1"/>
  <c r="AO78" i="1" s="1"/>
  <c r="AN78" i="1" s="1"/>
  <c r="AM78" i="1" s="1"/>
  <c r="AL78" i="1" s="1"/>
  <c r="AK41" i="1"/>
  <c r="AJ41" i="1"/>
  <c r="AI41" i="1"/>
  <c r="AH41" i="1" s="1"/>
  <c r="AT142" i="1"/>
  <c r="AS142" i="1" s="1"/>
  <c r="AR142" i="1" s="1"/>
  <c r="AQ142" i="1" s="1"/>
  <c r="AP142" i="1" s="1"/>
  <c r="AO142" i="1" s="1"/>
  <c r="AN142" i="1" s="1"/>
  <c r="AM142" i="1" s="1"/>
  <c r="AL142" i="1" s="1"/>
  <c r="AS103" i="1"/>
  <c r="AT103" i="1"/>
  <c r="AR103" i="1"/>
  <c r="AQ103" i="1" s="1"/>
  <c r="AP103" i="1" s="1"/>
  <c r="AO103" i="1" s="1"/>
  <c r="AN103" i="1" s="1"/>
  <c r="AM103" i="1" s="1"/>
  <c r="AL103" i="1" s="1"/>
  <c r="BK12" i="1"/>
  <c r="BJ12" i="1"/>
  <c r="BI12" i="1" s="1"/>
  <c r="BH12" i="1" s="1"/>
  <c r="BG12" i="1" s="1"/>
  <c r="BF12" i="1" s="1"/>
  <c r="BE12" i="1" s="1"/>
  <c r="BD12" i="1" s="1"/>
  <c r="BC12" i="1" s="1"/>
  <c r="AT128" i="1"/>
  <c r="AS128" i="1" s="1"/>
  <c r="AR128" i="1" s="1"/>
  <c r="AQ128" i="1" s="1"/>
  <c r="AP128" i="1" s="1"/>
  <c r="AO128" i="1" s="1"/>
  <c r="AN128" i="1" s="1"/>
  <c r="AM128" i="1" s="1"/>
  <c r="AL128" i="1" s="1"/>
  <c r="AT21" i="1"/>
  <c r="AS21" i="1" s="1"/>
  <c r="AR21" i="1"/>
  <c r="AQ21" i="1" s="1"/>
  <c r="AP21" i="1" s="1"/>
  <c r="AO21" i="1" s="1"/>
  <c r="AN21" i="1" s="1"/>
  <c r="AM21" i="1" s="1"/>
  <c r="AL21" i="1" s="1"/>
  <c r="BJ71" i="1"/>
  <c r="BI71" i="1" s="1"/>
  <c r="BH71" i="1" s="1"/>
  <c r="BG71" i="1" s="1"/>
  <c r="BF71" i="1" s="1"/>
  <c r="BE71" i="1" s="1"/>
  <c r="BD71" i="1" s="1"/>
  <c r="BC71" i="1" s="1"/>
  <c r="BK71" i="1"/>
  <c r="BK5" i="1"/>
  <c r="BJ5" i="1" s="1"/>
  <c r="BI5" i="1" s="1"/>
  <c r="BH5" i="1" s="1"/>
  <c r="BG5" i="1" s="1"/>
  <c r="BF5" i="1" s="1"/>
  <c r="BE5" i="1" s="1"/>
  <c r="BD5" i="1" s="1"/>
  <c r="BC5" i="1" s="1"/>
  <c r="AT130" i="1"/>
  <c r="AS130" i="1" s="1"/>
  <c r="AR130" i="1"/>
  <c r="AQ130" i="1" s="1"/>
  <c r="AP130" i="1" s="1"/>
  <c r="AO130" i="1"/>
  <c r="AN130" i="1" s="1"/>
  <c r="AM130" i="1" s="1"/>
  <c r="AL130" i="1" s="1"/>
  <c r="AT155" i="1"/>
  <c r="AS155" i="1"/>
  <c r="AR155" i="1" s="1"/>
  <c r="AQ155" i="1" s="1"/>
  <c r="AP155" i="1" s="1"/>
  <c r="AO155" i="1" s="1"/>
  <c r="AN155" i="1" s="1"/>
  <c r="AM155" i="1" s="1"/>
  <c r="AL155" i="1" s="1"/>
  <c r="AK89" i="1"/>
  <c r="AJ89" i="1"/>
  <c r="AI89" i="1"/>
  <c r="AT90" i="1"/>
  <c r="AS90" i="1" s="1"/>
  <c r="AR90" i="1" s="1"/>
  <c r="AQ90" i="1" s="1"/>
  <c r="AP90" i="1" s="1"/>
  <c r="AO90" i="1" s="1"/>
  <c r="AN90" i="1"/>
  <c r="AM90" i="1" s="1"/>
  <c r="AL90" i="1" s="1"/>
  <c r="BI60" i="1"/>
  <c r="BH60" i="1" s="1"/>
  <c r="BG60" i="1" s="1"/>
  <c r="BF60" i="1" s="1"/>
  <c r="BE60" i="1" s="1"/>
  <c r="BD60" i="1" s="1"/>
  <c r="BC60" i="1" s="1"/>
  <c r="BJ60" i="1"/>
  <c r="BK60" i="1"/>
  <c r="AT120" i="1"/>
  <c r="AS120" i="1" s="1"/>
  <c r="AR120" i="1" s="1"/>
  <c r="AQ120" i="1" s="1"/>
  <c r="AP120" i="1" s="1"/>
  <c r="AO120" i="1" s="1"/>
  <c r="AN120" i="1" s="1"/>
  <c r="AM120" i="1" s="1"/>
  <c r="AL120" i="1" s="1"/>
  <c r="BK86" i="1"/>
  <c r="BJ86" i="1"/>
  <c r="BI86" i="1" s="1"/>
  <c r="BH86" i="1" s="1"/>
  <c r="BG86" i="1" s="1"/>
  <c r="BF86" i="1" s="1"/>
  <c r="BE86" i="1" s="1"/>
  <c r="BD86" i="1" s="1"/>
  <c r="BC86" i="1" s="1"/>
  <c r="BK49" i="1"/>
  <c r="BJ49" i="1" s="1"/>
  <c r="BI49" i="1" s="1"/>
  <c r="BH49" i="1" s="1"/>
  <c r="BG49" i="1" s="1"/>
  <c r="BF49" i="1" s="1"/>
  <c r="BE49" i="1" s="1"/>
  <c r="BD49" i="1" s="1"/>
  <c r="BC49" i="1" s="1"/>
  <c r="BK44" i="1"/>
  <c r="BJ44" i="1"/>
  <c r="BI44" i="1" s="1"/>
  <c r="BH44" i="1" s="1"/>
  <c r="BG44" i="1" s="1"/>
  <c r="BF44" i="1" s="1"/>
  <c r="BE44" i="1" s="1"/>
  <c r="BD44" i="1" s="1"/>
  <c r="BC44" i="1" s="1"/>
  <c r="BK6" i="1"/>
  <c r="BJ6" i="1" s="1"/>
  <c r="BI6" i="1" s="1"/>
  <c r="BH6" i="1" s="1"/>
  <c r="BG6" i="1" s="1"/>
  <c r="BF6" i="1" s="1"/>
  <c r="BE6" i="1" s="1"/>
  <c r="BD6" i="1" s="1"/>
  <c r="BC6" i="1" s="1"/>
  <c r="BK105" i="1"/>
  <c r="BJ105" i="1"/>
  <c r="BI105" i="1" s="1"/>
  <c r="BH105" i="1" s="1"/>
  <c r="BG105" i="1" s="1"/>
  <c r="BF105" i="1" s="1"/>
  <c r="BE105" i="1" s="1"/>
  <c r="BD105" i="1" s="1"/>
  <c r="BC105" i="1" s="1"/>
  <c r="BK96" i="1"/>
  <c r="BJ96" i="1" s="1"/>
  <c r="BI96" i="1" s="1"/>
  <c r="BH96" i="1" s="1"/>
  <c r="BG96" i="1" s="1"/>
  <c r="BF96" i="1" s="1"/>
  <c r="BE96" i="1" s="1"/>
  <c r="BD96" i="1" s="1"/>
  <c r="BC96" i="1" s="1"/>
  <c r="BK13" i="1"/>
  <c r="BJ13" i="1"/>
  <c r="BI13" i="1" s="1"/>
  <c r="BH13" i="1" s="1"/>
  <c r="BG13" i="1" s="1"/>
  <c r="BF13" i="1" s="1"/>
  <c r="BE13" i="1" s="1"/>
  <c r="BD13" i="1" s="1"/>
  <c r="BC13" i="1" s="1"/>
  <c r="BK63" i="1"/>
  <c r="BJ63" i="1" s="1"/>
  <c r="BI63" i="1" s="1"/>
  <c r="BH63" i="1" s="1"/>
  <c r="BG63" i="1" s="1"/>
  <c r="BF63" i="1" s="1"/>
  <c r="BE63" i="1" s="1"/>
  <c r="BD63" i="1" s="1"/>
  <c r="BC63" i="1" s="1"/>
  <c r="BK115" i="1"/>
  <c r="BJ115" i="1" s="1"/>
  <c r="BI115" i="1" s="1"/>
  <c r="BH115" i="1" s="1"/>
  <c r="BG115" i="1" s="1"/>
  <c r="BF115" i="1" s="1"/>
  <c r="BE115" i="1" s="1"/>
  <c r="BD115" i="1" s="1"/>
  <c r="BC115" i="1" s="1"/>
  <c r="BI120" i="1"/>
  <c r="BH120" i="1" s="1"/>
  <c r="BG120" i="1" s="1"/>
  <c r="BF120" i="1" s="1"/>
  <c r="BE120" i="1" s="1"/>
  <c r="BD120" i="1" s="1"/>
  <c r="BC120" i="1" s="1"/>
  <c r="BJ120" i="1"/>
  <c r="BK120" i="1"/>
  <c r="I86" i="1"/>
  <c r="AF86" i="1"/>
  <c r="AC86" i="1"/>
  <c r="K110" i="1"/>
  <c r="AC110" i="1"/>
  <c r="AF110" i="1"/>
  <c r="AF39" i="1"/>
  <c r="I39" i="1"/>
  <c r="AI135" i="1"/>
  <c r="K139" i="1"/>
  <c r="AF139" i="1"/>
  <c r="AC139" i="1"/>
  <c r="AF115" i="1"/>
  <c r="AC115" i="1"/>
  <c r="K115" i="1"/>
  <c r="AC33" i="1"/>
  <c r="H33" i="1"/>
  <c r="AF33" i="1"/>
  <c r="AF43" i="1"/>
  <c r="AC43" i="1"/>
  <c r="I43" i="1"/>
  <c r="AT145" i="1"/>
  <c r="AS145" i="1" s="1"/>
  <c r="AR145" i="1" s="1"/>
  <c r="AQ145" i="1" s="1"/>
  <c r="AP145" i="1" s="1"/>
  <c r="AO145" i="1" s="1"/>
  <c r="AN145" i="1" s="1"/>
  <c r="AM145" i="1" s="1"/>
  <c r="AL145" i="1" s="1"/>
  <c r="AS38" i="1"/>
  <c r="AR38" i="1"/>
  <c r="AQ38" i="1" s="1"/>
  <c r="AP38" i="1" s="1"/>
  <c r="AO38" i="1" s="1"/>
  <c r="AN38" i="1" s="1"/>
  <c r="AM38" i="1" s="1"/>
  <c r="AL38" i="1" s="1"/>
  <c r="AT38" i="1"/>
  <c r="AT23" i="1"/>
  <c r="AS23" i="1" s="1"/>
  <c r="AR23" i="1" s="1"/>
  <c r="AQ23" i="1" s="1"/>
  <c r="AP23" i="1" s="1"/>
  <c r="AO23" i="1" s="1"/>
  <c r="AN23" i="1" s="1"/>
  <c r="AM23" i="1" s="1"/>
  <c r="AL23" i="1" s="1"/>
  <c r="AT33" i="1"/>
  <c r="AS33" i="1"/>
  <c r="AR33" i="1" s="1"/>
  <c r="AQ33" i="1" s="1"/>
  <c r="AP33" i="1" s="1"/>
  <c r="AO33" i="1" s="1"/>
  <c r="AN33" i="1" s="1"/>
  <c r="AM33" i="1" s="1"/>
  <c r="AL33" i="1" s="1"/>
  <c r="AT31" i="1"/>
  <c r="AS31" i="1"/>
  <c r="AR31" i="1" s="1"/>
  <c r="AQ31" i="1" s="1"/>
  <c r="AP31" i="1" s="1"/>
  <c r="AO31" i="1" s="1"/>
  <c r="AN31" i="1" s="1"/>
  <c r="AM31" i="1" s="1"/>
  <c r="AL31" i="1" s="1"/>
  <c r="AT113" i="1"/>
  <c r="AS113" i="1" s="1"/>
  <c r="AR113" i="1" s="1"/>
  <c r="AQ113" i="1" s="1"/>
  <c r="AP113" i="1" s="1"/>
  <c r="AO113" i="1" s="1"/>
  <c r="AN113" i="1" s="1"/>
  <c r="AM113" i="1" s="1"/>
  <c r="AL113" i="1" s="1"/>
  <c r="AT40" i="1"/>
  <c r="AS40" i="1"/>
  <c r="AR40" i="1" s="1"/>
  <c r="AQ40" i="1" s="1"/>
  <c r="AP40" i="1" s="1"/>
  <c r="AO40" i="1" s="1"/>
  <c r="AN40" i="1" s="1"/>
  <c r="AM40" i="1" s="1"/>
  <c r="AL40" i="1" s="1"/>
  <c r="AJ97" i="1"/>
  <c r="AK97" i="1"/>
  <c r="AI97" i="1"/>
  <c r="AT138" i="1"/>
  <c r="AS138" i="1" s="1"/>
  <c r="AR138" i="1"/>
  <c r="AQ138" i="1" s="1"/>
  <c r="AP138" i="1" s="1"/>
  <c r="AO138" i="1" s="1"/>
  <c r="AN138" i="1" s="1"/>
  <c r="AM138" i="1" s="1"/>
  <c r="AL138" i="1" s="1"/>
  <c r="BK98" i="1"/>
  <c r="BJ98" i="1" s="1"/>
  <c r="BI98" i="1" s="1"/>
  <c r="BH98" i="1" s="1"/>
  <c r="BG98" i="1" s="1"/>
  <c r="BF98" i="1" s="1"/>
  <c r="BE98" i="1" s="1"/>
  <c r="BD98" i="1" s="1"/>
  <c r="BC98" i="1" s="1"/>
  <c r="AT64" i="1"/>
  <c r="AS64" i="1" s="1"/>
  <c r="AR64" i="1" s="1"/>
  <c r="AQ64" i="1" s="1"/>
  <c r="AP64" i="1" s="1"/>
  <c r="AO64" i="1" s="1"/>
  <c r="AN64" i="1" s="1"/>
  <c r="AM64" i="1" s="1"/>
  <c r="AL64" i="1" s="1"/>
  <c r="BK22" i="1"/>
  <c r="BJ22" i="1" s="1"/>
  <c r="BI22" i="1" s="1"/>
  <c r="BH22" i="1" s="1"/>
  <c r="BG22" i="1" s="1"/>
  <c r="BF22" i="1" s="1"/>
  <c r="BE22" i="1" s="1"/>
  <c r="BD22" i="1" s="1"/>
  <c r="BC22" i="1" s="1"/>
  <c r="BJ83" i="1"/>
  <c r="BI83" i="1" s="1"/>
  <c r="BH83" i="1" s="1"/>
  <c r="BG83" i="1" s="1"/>
  <c r="BF83" i="1" s="1"/>
  <c r="BE83" i="1" s="1"/>
  <c r="BD83" i="1" s="1"/>
  <c r="BC83" i="1" s="1"/>
  <c r="BK83" i="1"/>
  <c r="AT47" i="1"/>
  <c r="AS47" i="1" s="1"/>
  <c r="AR47" i="1" s="1"/>
  <c r="AQ47" i="1" s="1"/>
  <c r="AP47" i="1" s="1"/>
  <c r="AO47" i="1" s="1"/>
  <c r="AN47" i="1" s="1"/>
  <c r="AM47" i="1" s="1"/>
  <c r="AL47" i="1" s="1"/>
  <c r="AS82" i="1"/>
  <c r="AR82" i="1" s="1"/>
  <c r="AQ82" i="1" s="1"/>
  <c r="AP82" i="1" s="1"/>
  <c r="AO82" i="1" s="1"/>
  <c r="AN82" i="1" s="1"/>
  <c r="AM82" i="1" s="1"/>
  <c r="AL82" i="1" s="1"/>
  <c r="AT82" i="1"/>
  <c r="AT88" i="1"/>
  <c r="AS88" i="1" s="1"/>
  <c r="AR88" i="1" s="1"/>
  <c r="AQ88" i="1" s="1"/>
  <c r="AP88" i="1" s="1"/>
  <c r="AO88" i="1"/>
  <c r="AN88" i="1" s="1"/>
  <c r="AM88" i="1" s="1"/>
  <c r="AL88" i="1" s="1"/>
  <c r="AT79" i="1"/>
  <c r="AS79" i="1"/>
  <c r="AR79" i="1" s="1"/>
  <c r="AQ79" i="1" s="1"/>
  <c r="AP79" i="1" s="1"/>
  <c r="AO79" i="1" s="1"/>
  <c r="AN79" i="1" s="1"/>
  <c r="AM79" i="1" s="1"/>
  <c r="AL79" i="1" s="1"/>
  <c r="AI127" i="1"/>
  <c r="AJ127" i="1"/>
  <c r="AK127" i="1"/>
  <c r="BK52" i="1"/>
  <c r="BJ52" i="1" s="1"/>
  <c r="BI52" i="1" s="1"/>
  <c r="BH52" i="1" s="1"/>
  <c r="BG52" i="1" s="1"/>
  <c r="BF52" i="1" s="1"/>
  <c r="BE52" i="1" s="1"/>
  <c r="BD52" i="1" s="1"/>
  <c r="BC52" i="1" s="1"/>
  <c r="BK46" i="1"/>
  <c r="BJ46" i="1" s="1"/>
  <c r="BI46" i="1" s="1"/>
  <c r="BH46" i="1" s="1"/>
  <c r="BG46" i="1" s="1"/>
  <c r="BF46" i="1" s="1"/>
  <c r="BE46" i="1" s="1"/>
  <c r="BD46" i="1" s="1"/>
  <c r="BC46" i="1" s="1"/>
  <c r="AT111" i="1"/>
  <c r="AS111" i="1" s="1"/>
  <c r="AR111" i="1" s="1"/>
  <c r="AQ111" i="1" s="1"/>
  <c r="AP111" i="1" s="1"/>
  <c r="AO111" i="1" s="1"/>
  <c r="AN111" i="1" s="1"/>
  <c r="AM111" i="1" s="1"/>
  <c r="AL111" i="1" s="1"/>
  <c r="BK117" i="1"/>
  <c r="BJ117" i="1" s="1"/>
  <c r="BI117" i="1" s="1"/>
  <c r="BH117" i="1" s="1"/>
  <c r="BG117" i="1" s="1"/>
  <c r="BF117" i="1" s="1"/>
  <c r="BE117" i="1" s="1"/>
  <c r="BD117" i="1" s="1"/>
  <c r="BC117" i="1" s="1"/>
  <c r="BK48" i="1"/>
  <c r="BJ48" i="1" s="1"/>
  <c r="BI48" i="1" s="1"/>
  <c r="BH48" i="1" s="1"/>
  <c r="BG48" i="1" s="1"/>
  <c r="BF48" i="1" s="1"/>
  <c r="BE48" i="1" s="1"/>
  <c r="BD48" i="1" s="1"/>
  <c r="BC48" i="1" s="1"/>
  <c r="AT114" i="1"/>
  <c r="AS114" i="1" s="1"/>
  <c r="AR114" i="1" s="1"/>
  <c r="AQ114" i="1"/>
  <c r="AP114" i="1" s="1"/>
  <c r="AO114" i="1" s="1"/>
  <c r="AN114" i="1" s="1"/>
  <c r="AM114" i="1" s="1"/>
  <c r="AL114" i="1" s="1"/>
  <c r="BK124" i="1"/>
  <c r="BJ124" i="1" s="1"/>
  <c r="BI124" i="1" s="1"/>
  <c r="BH124" i="1" s="1"/>
  <c r="BG124" i="1" s="1"/>
  <c r="BF124" i="1" s="1"/>
  <c r="BE124" i="1" s="1"/>
  <c r="BD124" i="1" s="1"/>
  <c r="BC124" i="1" s="1"/>
  <c r="BK59" i="1"/>
  <c r="BJ59" i="1"/>
  <c r="BI59" i="1" s="1"/>
  <c r="BH59" i="1" s="1"/>
  <c r="BG59" i="1" s="1"/>
  <c r="BF59" i="1" s="1"/>
  <c r="BE59" i="1" s="1"/>
  <c r="BD59" i="1" s="1"/>
  <c r="BC59" i="1" s="1"/>
  <c r="BK57" i="1"/>
  <c r="BJ57" i="1" s="1"/>
  <c r="BI57" i="1" s="1"/>
  <c r="BH57" i="1" s="1"/>
  <c r="BG57" i="1" s="1"/>
  <c r="BF57" i="1" s="1"/>
  <c r="BE57" i="1" s="1"/>
  <c r="BD57" i="1" s="1"/>
  <c r="BC57" i="1" s="1"/>
  <c r="AT102" i="1"/>
  <c r="AS102" i="1" s="1"/>
  <c r="AR102" i="1" s="1"/>
  <c r="AQ102" i="1" s="1"/>
  <c r="AP102" i="1" s="1"/>
  <c r="AO102" i="1" s="1"/>
  <c r="AN102" i="1" s="1"/>
  <c r="AM102" i="1" s="1"/>
  <c r="AL102" i="1" s="1"/>
  <c r="BK67" i="1"/>
  <c r="BJ67" i="1" s="1"/>
  <c r="BI67" i="1" s="1"/>
  <c r="BH67" i="1" s="1"/>
  <c r="BG67" i="1" s="1"/>
  <c r="BF67" i="1" s="1"/>
  <c r="BE67" i="1" s="1"/>
  <c r="BD67" i="1" s="1"/>
  <c r="BC67" i="1" s="1"/>
  <c r="BK16" i="1"/>
  <c r="BJ16" i="1" s="1"/>
  <c r="BI16" i="1" s="1"/>
  <c r="BH16" i="1" s="1"/>
  <c r="BG16" i="1" s="1"/>
  <c r="BF16" i="1" s="1"/>
  <c r="BE16" i="1" s="1"/>
  <c r="BD16" i="1" s="1"/>
  <c r="BC16" i="1" s="1"/>
  <c r="I77" i="1"/>
  <c r="AC77" i="1"/>
  <c r="AF77" i="1"/>
  <c r="K127" i="1"/>
  <c r="AC127" i="1"/>
  <c r="AF127" i="1"/>
  <c r="I70" i="1"/>
  <c r="AC70" i="1"/>
  <c r="AF70" i="1"/>
  <c r="I58" i="1"/>
  <c r="AC58" i="1"/>
  <c r="AF58" i="1"/>
  <c r="I85" i="1"/>
  <c r="AC85" i="1"/>
  <c r="AF85" i="1"/>
  <c r="J112" i="1"/>
  <c r="AC112" i="1"/>
  <c r="AF112" i="1"/>
  <c r="AT67" i="1"/>
  <c r="AS67" i="1"/>
  <c r="AR67" i="1" s="1"/>
  <c r="AQ67" i="1" s="1"/>
  <c r="AP67" i="1" s="1"/>
  <c r="AO67" i="1" s="1"/>
  <c r="AN67" i="1" s="1"/>
  <c r="AM67" i="1" s="1"/>
  <c r="AL67" i="1" s="1"/>
  <c r="AS66" i="1"/>
  <c r="AR66" i="1" s="1"/>
  <c r="AQ66" i="1" s="1"/>
  <c r="AP66" i="1" s="1"/>
  <c r="AO66" i="1" s="1"/>
  <c r="AN66" i="1" s="1"/>
  <c r="AM66" i="1" s="1"/>
  <c r="AL66" i="1" s="1"/>
  <c r="AT66" i="1"/>
  <c r="AJ52" i="1"/>
  <c r="AI52" i="1"/>
  <c r="AH52" i="1" s="1"/>
  <c r="AK52" i="1"/>
  <c r="AT104" i="1"/>
  <c r="AS104" i="1" s="1"/>
  <c r="AR104" i="1" s="1"/>
  <c r="AQ104" i="1" s="1"/>
  <c r="AP104" i="1" s="1"/>
  <c r="AO104" i="1" s="1"/>
  <c r="AN104" i="1" s="1"/>
  <c r="AM104" i="1" s="1"/>
  <c r="AL104" i="1" s="1"/>
  <c r="AT32" i="1"/>
  <c r="AS32" i="1" s="1"/>
  <c r="AR32" i="1" s="1"/>
  <c r="AQ32" i="1" s="1"/>
  <c r="AP32" i="1" s="1"/>
  <c r="AO32" i="1" s="1"/>
  <c r="AN32" i="1" s="1"/>
  <c r="AM32" i="1" s="1"/>
  <c r="AL32" i="1" s="1"/>
  <c r="AT153" i="1"/>
  <c r="AS153" i="1" s="1"/>
  <c r="AR153" i="1" s="1"/>
  <c r="AQ153" i="1" s="1"/>
  <c r="AP153" i="1" s="1"/>
  <c r="AO153" i="1" s="1"/>
  <c r="AN153" i="1" s="1"/>
  <c r="AM153" i="1" s="1"/>
  <c r="AL153" i="1" s="1"/>
  <c r="AO58" i="1"/>
  <c r="AN58" i="1" s="1"/>
  <c r="AM58" i="1" s="1"/>
  <c r="AL58" i="1" s="1"/>
  <c r="AT58" i="1"/>
  <c r="AS58" i="1" s="1"/>
  <c r="AR58" i="1" s="1"/>
  <c r="AQ58" i="1" s="1"/>
  <c r="AP58" i="1" s="1"/>
  <c r="BK23" i="1"/>
  <c r="BJ23" i="1" s="1"/>
  <c r="BI23" i="1" s="1"/>
  <c r="BH23" i="1" s="1"/>
  <c r="BG23" i="1" s="1"/>
  <c r="BF23" i="1" s="1"/>
  <c r="BE23" i="1" s="1"/>
  <c r="BD23" i="1" s="1"/>
  <c r="BC23" i="1" s="1"/>
  <c r="AQ36" i="1"/>
  <c r="AP36" i="1" s="1"/>
  <c r="AO36" i="1" s="1"/>
  <c r="AN36" i="1" s="1"/>
  <c r="AM36" i="1" s="1"/>
  <c r="AL36" i="1" s="1"/>
  <c r="AT36" i="1"/>
  <c r="AS36" i="1" s="1"/>
  <c r="AR36" i="1" s="1"/>
  <c r="BK4" i="1"/>
  <c r="BJ4" i="1" s="1"/>
  <c r="BI4" i="1"/>
  <c r="BH4" i="1" s="1"/>
  <c r="BG4" i="1" s="1"/>
  <c r="BF4" i="1" s="1"/>
  <c r="BE4" i="1" s="1"/>
  <c r="BD4" i="1" s="1"/>
  <c r="BC4" i="1" s="1"/>
  <c r="AS149" i="1"/>
  <c r="AR149" i="1" s="1"/>
  <c r="AQ149" i="1" s="1"/>
  <c r="AP149" i="1" s="1"/>
  <c r="AO149" i="1" s="1"/>
  <c r="AN149" i="1" s="1"/>
  <c r="AM149" i="1" s="1"/>
  <c r="AL149" i="1" s="1"/>
  <c r="AT149" i="1"/>
  <c r="BK20" i="1"/>
  <c r="BJ20" i="1" s="1"/>
  <c r="BI20" i="1" s="1"/>
  <c r="BH20" i="1" s="1"/>
  <c r="BG20" i="1" s="1"/>
  <c r="BF20" i="1" s="1"/>
  <c r="BE20" i="1" s="1"/>
  <c r="BD20" i="1" s="1"/>
  <c r="BC20" i="1" s="1"/>
  <c r="BK29" i="1"/>
  <c r="BJ29" i="1"/>
  <c r="BI29" i="1" s="1"/>
  <c r="BH29" i="1" s="1"/>
  <c r="BG29" i="1" s="1"/>
  <c r="BF29" i="1" s="1"/>
  <c r="BE29" i="1" s="1"/>
  <c r="BD29" i="1" s="1"/>
  <c r="BC29" i="1" s="1"/>
  <c r="BF2" i="1"/>
  <c r="BE2" i="1" s="1"/>
  <c r="BD2" i="1" s="1"/>
  <c r="BC2" i="1" s="1"/>
  <c r="BK2" i="1"/>
  <c r="BJ2" i="1" s="1"/>
  <c r="BI2" i="1" s="1"/>
  <c r="BH2" i="1" s="1"/>
  <c r="BG2" i="1" s="1"/>
  <c r="BK111" i="1"/>
  <c r="BJ111" i="1"/>
  <c r="BI111" i="1" s="1"/>
  <c r="BH111" i="1" s="1"/>
  <c r="BG111" i="1" s="1"/>
  <c r="BF111" i="1" s="1"/>
  <c r="BE111" i="1" s="1"/>
  <c r="BD111" i="1" s="1"/>
  <c r="BC111" i="1" s="1"/>
  <c r="BK58" i="1"/>
  <c r="BJ58" i="1" s="1"/>
  <c r="BI58" i="1"/>
  <c r="BH58" i="1" s="1"/>
  <c r="BG58" i="1" s="1"/>
  <c r="BF58" i="1" s="1"/>
  <c r="BE58" i="1" s="1"/>
  <c r="BD58" i="1" s="1"/>
  <c r="BC58" i="1" s="1"/>
  <c r="BK35" i="1"/>
  <c r="BJ35" i="1" s="1"/>
  <c r="BI35" i="1" s="1"/>
  <c r="BH35" i="1" s="1"/>
  <c r="BG35" i="1" s="1"/>
  <c r="BF35" i="1" s="1"/>
  <c r="BE35" i="1" s="1"/>
  <c r="BD35" i="1" s="1"/>
  <c r="BC35" i="1" s="1"/>
  <c r="BK64" i="1"/>
  <c r="BJ64" i="1"/>
  <c r="BI64" i="1" s="1"/>
  <c r="BH64" i="1" s="1"/>
  <c r="BG64" i="1" s="1"/>
  <c r="BF64" i="1" s="1"/>
  <c r="BE64" i="1" s="1"/>
  <c r="BD64" i="1" s="1"/>
  <c r="BC64" i="1" s="1"/>
  <c r="BK66" i="1"/>
  <c r="BJ66" i="1"/>
  <c r="BI66" i="1"/>
  <c r="BH66" i="1" s="1"/>
  <c r="BG66" i="1" s="1"/>
  <c r="BF66" i="1" s="1"/>
  <c r="BE66" i="1" s="1"/>
  <c r="BD66" i="1" s="1"/>
  <c r="BC66" i="1" s="1"/>
  <c r="BK87" i="1"/>
  <c r="BJ87" i="1" s="1"/>
  <c r="BI87" i="1" s="1"/>
  <c r="BH87" i="1" s="1"/>
  <c r="BG87" i="1" s="1"/>
  <c r="BF87" i="1" s="1"/>
  <c r="BE87" i="1" s="1"/>
  <c r="BD87" i="1" s="1"/>
  <c r="BC87" i="1" s="1"/>
  <c r="BK82" i="1"/>
  <c r="BJ82" i="1"/>
  <c r="BI82" i="1" s="1"/>
  <c r="BH82" i="1" s="1"/>
  <c r="BG82" i="1" s="1"/>
  <c r="BF82" i="1"/>
  <c r="BE82" i="1" s="1"/>
  <c r="BD82" i="1" s="1"/>
  <c r="BC82" i="1" s="1"/>
  <c r="BG104" i="1"/>
  <c r="BF104" i="1" s="1"/>
  <c r="BE104" i="1" s="1"/>
  <c r="BD104" i="1" s="1"/>
  <c r="BC104" i="1" s="1"/>
  <c r="BK104" i="1"/>
  <c r="BJ104" i="1" s="1"/>
  <c r="BI104" i="1" s="1"/>
  <c r="BH104" i="1" s="1"/>
  <c r="BK123" i="1"/>
  <c r="BJ123" i="1" s="1"/>
  <c r="BI123" i="1" s="1"/>
  <c r="BH123" i="1" s="1"/>
  <c r="BG123" i="1" s="1"/>
  <c r="BF123" i="1" s="1"/>
  <c r="BE123" i="1" s="1"/>
  <c r="BD123" i="1" s="1"/>
  <c r="BC123" i="1" s="1"/>
  <c r="BJ88" i="1"/>
  <c r="BK88" i="1"/>
  <c r="BH88" i="1"/>
  <c r="BG88" i="1" s="1"/>
  <c r="BF88" i="1" s="1"/>
  <c r="BE88" i="1" s="1"/>
  <c r="BD88" i="1" s="1"/>
  <c r="BC88" i="1" s="1"/>
  <c r="BI88" i="1"/>
  <c r="BK72" i="1"/>
  <c r="BG72" i="1"/>
  <c r="BF72" i="1" s="1"/>
  <c r="BE72" i="1" s="1"/>
  <c r="BD72" i="1" s="1"/>
  <c r="BC72" i="1" s="1"/>
  <c r="BJ72" i="1"/>
  <c r="BI72" i="1" s="1"/>
  <c r="BH72" i="1" s="1"/>
  <c r="BK125" i="1"/>
  <c r="BJ125" i="1" s="1"/>
  <c r="BI125" i="1" s="1"/>
  <c r="BH125" i="1"/>
  <c r="BG125" i="1" s="1"/>
  <c r="BF125" i="1"/>
  <c r="BE125" i="1" s="1"/>
  <c r="BD125" i="1" s="1"/>
  <c r="BC125" i="1" s="1"/>
  <c r="BK42" i="1"/>
  <c r="BJ42" i="1" s="1"/>
  <c r="BI42" i="1" s="1"/>
  <c r="BH42" i="1" s="1"/>
  <c r="BG42" i="1" s="1"/>
  <c r="BF42" i="1" s="1"/>
  <c r="BE42" i="1" s="1"/>
  <c r="BD42" i="1" s="1"/>
  <c r="BC42" i="1" s="1"/>
  <c r="BK85" i="1"/>
  <c r="BJ85" i="1" s="1"/>
  <c r="BI85" i="1" s="1"/>
  <c r="BH85" i="1" s="1"/>
  <c r="BG85" i="1" s="1"/>
  <c r="BF85" i="1" s="1"/>
  <c r="BE85" i="1" s="1"/>
  <c r="BD85" i="1" s="1"/>
  <c r="BC85" i="1" s="1"/>
  <c r="K133" i="1"/>
  <c r="AC133" i="1"/>
  <c r="AF133" i="1"/>
  <c r="AH124" i="1"/>
  <c r="K125" i="1"/>
  <c r="AC125" i="1"/>
  <c r="AF125" i="1"/>
  <c r="I64" i="1"/>
  <c r="AF64" i="1"/>
  <c r="AC64" i="1"/>
  <c r="AC42" i="1"/>
  <c r="I42" i="1"/>
  <c r="AF42" i="1"/>
  <c r="I66" i="1"/>
  <c r="AF66" i="1"/>
  <c r="AC66" i="1"/>
  <c r="AC67" i="1"/>
  <c r="I67" i="1"/>
  <c r="AF67" i="1"/>
  <c r="I63" i="1"/>
  <c r="AC63" i="1"/>
  <c r="AF63" i="1"/>
  <c r="AF119" i="1"/>
  <c r="AC119" i="1"/>
  <c r="K119" i="1"/>
  <c r="AS118" i="1"/>
  <c r="AR118" i="1" s="1"/>
  <c r="AQ118" i="1" s="1"/>
  <c r="AP118" i="1" s="1"/>
  <c r="AO118" i="1" s="1"/>
  <c r="AN118" i="1" s="1"/>
  <c r="AM118" i="1" s="1"/>
  <c r="AL118" i="1" s="1"/>
  <c r="AT118" i="1"/>
  <c r="AT71" i="1"/>
  <c r="AS71" i="1"/>
  <c r="AR71" i="1" s="1"/>
  <c r="AQ71" i="1" s="1"/>
  <c r="AP71" i="1" s="1"/>
  <c r="AO71" i="1" s="1"/>
  <c r="AN71" i="1" s="1"/>
  <c r="AM71" i="1" s="1"/>
  <c r="AL71" i="1" s="1"/>
  <c r="AT54" i="1"/>
  <c r="AS54" i="1"/>
  <c r="AR54" i="1" s="1"/>
  <c r="AQ54" i="1" s="1"/>
  <c r="AP54" i="1" s="1"/>
  <c r="AO54" i="1" s="1"/>
  <c r="AN54" i="1" s="1"/>
  <c r="AM54" i="1" s="1"/>
  <c r="AL54" i="1" s="1"/>
  <c r="AT134" i="1"/>
  <c r="AS134" i="1"/>
  <c r="AR134" i="1" s="1"/>
  <c r="AQ134" i="1" s="1"/>
  <c r="AP134" i="1" s="1"/>
  <c r="AO134" i="1" s="1"/>
  <c r="AN134" i="1" s="1"/>
  <c r="AM134" i="1" s="1"/>
  <c r="AL134" i="1" s="1"/>
  <c r="AT141" i="1"/>
  <c r="AS141" i="1" s="1"/>
  <c r="AR141" i="1" s="1"/>
  <c r="AQ141" i="1" s="1"/>
  <c r="AP141" i="1" s="1"/>
  <c r="AO141" i="1" s="1"/>
  <c r="AN141" i="1" s="1"/>
  <c r="AM141" i="1" s="1"/>
  <c r="AL141" i="1" s="1"/>
  <c r="AT25" i="1"/>
  <c r="AS25" i="1" s="1"/>
  <c r="AR25" i="1"/>
  <c r="AQ25" i="1" s="1"/>
  <c r="AP25" i="1" s="1"/>
  <c r="AO25" i="1" s="1"/>
  <c r="AN25" i="1" s="1"/>
  <c r="AM25" i="1" s="1"/>
  <c r="AL25" i="1" s="1"/>
  <c r="AS100" i="1"/>
  <c r="AR100" i="1"/>
  <c r="AQ100" i="1" s="1"/>
  <c r="AP100" i="1" s="1"/>
  <c r="AO100" i="1" s="1"/>
  <c r="AN100" i="1" s="1"/>
  <c r="AM100" i="1" s="1"/>
  <c r="AL100" i="1" s="1"/>
  <c r="AT100" i="1"/>
  <c r="AT117" i="1"/>
  <c r="AS117" i="1" s="1"/>
  <c r="AR117" i="1"/>
  <c r="AQ117" i="1" s="1"/>
  <c r="AP117" i="1" s="1"/>
  <c r="AO117" i="1" s="1"/>
  <c r="AN117" i="1" s="1"/>
  <c r="AM117" i="1" s="1"/>
  <c r="AL117" i="1" s="1"/>
  <c r="AT101" i="1"/>
  <c r="AS101" i="1" s="1"/>
  <c r="AR101" i="1" s="1"/>
  <c r="AQ101" i="1" s="1"/>
  <c r="AP101" i="1" s="1"/>
  <c r="AO101" i="1" s="1"/>
  <c r="AN101" i="1" s="1"/>
  <c r="AM101" i="1" s="1"/>
  <c r="AL101" i="1" s="1"/>
  <c r="AT63" i="1"/>
  <c r="AS63" i="1" s="1"/>
  <c r="AR63" i="1" s="1"/>
  <c r="AQ63" i="1" s="1"/>
  <c r="AP63" i="1" s="1"/>
  <c r="AO63" i="1" s="1"/>
  <c r="AN63" i="1" s="1"/>
  <c r="AM63" i="1" s="1"/>
  <c r="AL63" i="1" s="1"/>
  <c r="BK24" i="1"/>
  <c r="BJ24" i="1" s="1"/>
  <c r="BI24" i="1" s="1"/>
  <c r="BH24" i="1" s="1"/>
  <c r="BG24" i="1" s="1"/>
  <c r="BF24" i="1" s="1"/>
  <c r="BE24" i="1" s="1"/>
  <c r="BD24" i="1" s="1"/>
  <c r="BC24" i="1" s="1"/>
  <c r="BJ37" i="1"/>
  <c r="BI37" i="1" s="1"/>
  <c r="BK37" i="1"/>
  <c r="BH37" i="1"/>
  <c r="BG37" i="1" s="1"/>
  <c r="BF37" i="1" s="1"/>
  <c r="BE37" i="1" s="1"/>
  <c r="BD37" i="1" s="1"/>
  <c r="BC37" i="1" s="1"/>
  <c r="BK33" i="1"/>
  <c r="BJ33" i="1" s="1"/>
  <c r="BI33" i="1" s="1"/>
  <c r="BH33" i="1" s="1"/>
  <c r="BG33" i="1" s="1"/>
  <c r="BF33" i="1" s="1"/>
  <c r="BE33" i="1" s="1"/>
  <c r="BD33" i="1" s="1"/>
  <c r="BC33" i="1" s="1"/>
  <c r="AT73" i="1"/>
  <c r="AS73" i="1" s="1"/>
  <c r="AR73" i="1" s="1"/>
  <c r="AQ73" i="1"/>
  <c r="AP73" i="1" s="1"/>
  <c r="AO73" i="1" s="1"/>
  <c r="AN73" i="1" s="1"/>
  <c r="AM73" i="1" s="1"/>
  <c r="AL73" i="1" s="1"/>
  <c r="AT43" i="1"/>
  <c r="AS43" i="1" s="1"/>
  <c r="AR43" i="1"/>
  <c r="AQ43" i="1" s="1"/>
  <c r="AP43" i="1" s="1"/>
  <c r="AO43" i="1"/>
  <c r="AN43" i="1" s="1"/>
  <c r="AM43" i="1" s="1"/>
  <c r="AL43" i="1" s="1"/>
  <c r="BH51" i="1"/>
  <c r="BG51" i="1" s="1"/>
  <c r="BF51" i="1"/>
  <c r="BE51" i="1" s="1"/>
  <c r="BD51" i="1" s="1"/>
  <c r="BC51" i="1" s="1"/>
  <c r="BK51" i="1"/>
  <c r="BJ51" i="1"/>
  <c r="BI51" i="1" s="1"/>
  <c r="BJ121" i="1"/>
  <c r="BI121" i="1" s="1"/>
  <c r="BH121" i="1" s="1"/>
  <c r="BG121" i="1"/>
  <c r="BF121" i="1" s="1"/>
  <c r="BE121" i="1"/>
  <c r="BD121" i="1" s="1"/>
  <c r="BC121" i="1" s="1"/>
  <c r="BK121" i="1"/>
  <c r="BK112" i="1"/>
  <c r="BJ112" i="1" s="1"/>
  <c r="BI112" i="1" s="1"/>
  <c r="BH112" i="1" s="1"/>
  <c r="BG112" i="1" s="1"/>
  <c r="BF112" i="1" s="1"/>
  <c r="BE112" i="1" s="1"/>
  <c r="BD112" i="1" s="1"/>
  <c r="BC112" i="1" s="1"/>
  <c r="AT133" i="1"/>
  <c r="AS133" i="1" s="1"/>
  <c r="AR133" i="1" s="1"/>
  <c r="AQ133" i="1" s="1"/>
  <c r="AP133" i="1" s="1"/>
  <c r="AO133" i="1" s="1"/>
  <c r="AN133" i="1" s="1"/>
  <c r="AM133" i="1" s="1"/>
  <c r="AL133" i="1" s="1"/>
  <c r="BJ36" i="1"/>
  <c r="BI36" i="1" s="1"/>
  <c r="BH36" i="1"/>
  <c r="BG36" i="1" s="1"/>
  <c r="BF36" i="1"/>
  <c r="BE36" i="1" s="1"/>
  <c r="BD36" i="1" s="1"/>
  <c r="BC36" i="1" s="1"/>
  <c r="BK36" i="1"/>
  <c r="BJ76" i="1"/>
  <c r="BI76" i="1" s="1"/>
  <c r="BH76" i="1" s="1"/>
  <c r="BG76" i="1" s="1"/>
  <c r="BF76" i="1" s="1"/>
  <c r="BE76" i="1" s="1"/>
  <c r="BD76" i="1" s="1"/>
  <c r="BC76" i="1" s="1"/>
  <c r="BK76" i="1"/>
  <c r="BK8" i="1"/>
  <c r="BJ8" i="1" s="1"/>
  <c r="BI8" i="1" s="1"/>
  <c r="BH8" i="1" s="1"/>
  <c r="BG8" i="1" s="1"/>
  <c r="BF8" i="1" s="1"/>
  <c r="BE8" i="1" s="1"/>
  <c r="BD8" i="1" s="1"/>
  <c r="BC8" i="1" s="1"/>
  <c r="BJ114" i="1"/>
  <c r="BI114" i="1"/>
  <c r="BH114" i="1"/>
  <c r="BG114" i="1" s="1"/>
  <c r="BF114" i="1" s="1"/>
  <c r="BE114" i="1" s="1"/>
  <c r="BD114" i="1" s="1"/>
  <c r="BC114" i="1" s="1"/>
  <c r="BK114" i="1"/>
  <c r="BH65" i="1"/>
  <c r="BJ65" i="1"/>
  <c r="BI65" i="1"/>
  <c r="BG65" i="1"/>
  <c r="BF65" i="1" s="1"/>
  <c r="BK65" i="1"/>
  <c r="BE65" i="1"/>
  <c r="BD65" i="1" s="1"/>
  <c r="BC65" i="1" s="1"/>
  <c r="BH26" i="1"/>
  <c r="BK26" i="1"/>
  <c r="BJ26" i="1"/>
  <c r="BI26" i="1" s="1"/>
  <c r="BG26" i="1"/>
  <c r="BF26" i="1" s="1"/>
  <c r="BE26" i="1" s="1"/>
  <c r="BD26" i="1" s="1"/>
  <c r="BC26" i="1" s="1"/>
  <c r="BJ94" i="1"/>
  <c r="BI94" i="1" s="1"/>
  <c r="BH94" i="1" s="1"/>
  <c r="BG94" i="1" s="1"/>
  <c r="BF94" i="1" s="1"/>
  <c r="BE94" i="1" s="1"/>
  <c r="BD94" i="1" s="1"/>
  <c r="BC94" i="1" s="1"/>
  <c r="BK94" i="1"/>
  <c r="BE84" i="1"/>
  <c r="BD84" i="1" s="1"/>
  <c r="BC84" i="1" s="1"/>
  <c r="BK84" i="1"/>
  <c r="BJ84" i="1"/>
  <c r="BI84" i="1" s="1"/>
  <c r="BH84" i="1" s="1"/>
  <c r="BG84" i="1" s="1"/>
  <c r="BF84" i="1" s="1"/>
  <c r="AT110" i="1"/>
  <c r="AS110" i="1" s="1"/>
  <c r="AR110" i="1" s="1"/>
  <c r="AQ110" i="1" s="1"/>
  <c r="AP110" i="1" s="1"/>
  <c r="AO110" i="1" s="1"/>
  <c r="AN110" i="1" s="1"/>
  <c r="AM110" i="1" s="1"/>
  <c r="AL110" i="1" s="1"/>
  <c r="BI113" i="1"/>
  <c r="BH113" i="1" s="1"/>
  <c r="BG113" i="1" s="1"/>
  <c r="BF113" i="1" s="1"/>
  <c r="BE113" i="1" s="1"/>
  <c r="BD113" i="1" s="1"/>
  <c r="BC113" i="1" s="1"/>
  <c r="BJ113" i="1"/>
  <c r="BK113" i="1"/>
  <c r="K132" i="1"/>
  <c r="AF132" i="1"/>
  <c r="AC132" i="1"/>
  <c r="K108" i="1"/>
  <c r="AF108" i="1"/>
  <c r="AC108" i="1"/>
  <c r="AJ49" i="1"/>
  <c r="I102" i="1"/>
  <c r="AC102" i="1"/>
  <c r="AF102" i="1"/>
  <c r="I49" i="1"/>
  <c r="AC49" i="1"/>
  <c r="AF49" i="1"/>
  <c r="AF81" i="1"/>
  <c r="I81" i="1"/>
  <c r="AC81" i="1"/>
  <c r="I62" i="1"/>
  <c r="AF62" i="1"/>
  <c r="AC62" i="1"/>
  <c r="AT139" i="1"/>
  <c r="AS139" i="1" s="1"/>
  <c r="AR139" i="1" s="1"/>
  <c r="AQ139" i="1" s="1"/>
  <c r="AP139" i="1" s="1"/>
  <c r="AO139" i="1" s="1"/>
  <c r="AN139" i="1" s="1"/>
  <c r="AM139" i="1" s="1"/>
  <c r="AL139" i="1" s="1"/>
  <c r="AT34" i="1"/>
  <c r="AS34" i="1" s="1"/>
  <c r="AR34" i="1"/>
  <c r="AQ34" i="1" s="1"/>
  <c r="AP34" i="1" s="1"/>
  <c r="AO34" i="1" s="1"/>
  <c r="AN34" i="1" s="1"/>
  <c r="AM34" i="1" s="1"/>
  <c r="AL34" i="1" s="1"/>
  <c r="AT154" i="1"/>
  <c r="AS154" i="1" s="1"/>
  <c r="AR154" i="1" s="1"/>
  <c r="AQ154" i="1" s="1"/>
  <c r="AP154" i="1" s="1"/>
  <c r="AO154" i="1" s="1"/>
  <c r="AN154" i="1" s="1"/>
  <c r="AM154" i="1" s="1"/>
  <c r="AL154" i="1" s="1"/>
  <c r="AT48" i="1"/>
  <c r="AS48" i="1" s="1"/>
  <c r="AR48" i="1" s="1"/>
  <c r="AQ48" i="1" s="1"/>
  <c r="AP48" i="1" s="1"/>
  <c r="AO48" i="1" s="1"/>
  <c r="AN48" i="1" s="1"/>
  <c r="AM48" i="1" s="1"/>
  <c r="AL48" i="1" s="1"/>
  <c r="AT50" i="1"/>
  <c r="AS50" i="1"/>
  <c r="AR50" i="1" s="1"/>
  <c r="AQ50" i="1" s="1"/>
  <c r="AP50" i="1" s="1"/>
  <c r="AO50" i="1" s="1"/>
  <c r="AN50" i="1" s="1"/>
  <c r="AM50" i="1" s="1"/>
  <c r="AL50" i="1" s="1"/>
  <c r="BK34" i="1"/>
  <c r="BJ34" i="1"/>
  <c r="BI34" i="1"/>
  <c r="BH34" i="1" s="1"/>
  <c r="BG34" i="1" s="1"/>
  <c r="BF34" i="1" s="1"/>
  <c r="BE34" i="1" s="1"/>
  <c r="BD34" i="1" s="1"/>
  <c r="BC34" i="1" s="1"/>
  <c r="BK21" i="1"/>
  <c r="BJ21" i="1"/>
  <c r="BI21" i="1" s="1"/>
  <c r="BH21" i="1" s="1"/>
  <c r="BG21" i="1" s="1"/>
  <c r="BF21" i="1" s="1"/>
  <c r="BE21" i="1" s="1"/>
  <c r="BD21" i="1" s="1"/>
  <c r="BC21" i="1" s="1"/>
  <c r="BI11" i="1"/>
  <c r="BF11" i="1"/>
  <c r="BE11" i="1" s="1"/>
  <c r="BD11" i="1" s="1"/>
  <c r="BC11" i="1" s="1"/>
  <c r="BH11" i="1"/>
  <c r="BG11" i="1" s="1"/>
  <c r="BK11" i="1"/>
  <c r="BJ11" i="1" s="1"/>
  <c r="BK118" i="1"/>
  <c r="BJ118" i="1" s="1"/>
  <c r="BI118" i="1"/>
  <c r="BH118" i="1" s="1"/>
  <c r="BG118" i="1"/>
  <c r="BF118" i="1" s="1"/>
  <c r="BE118" i="1" s="1"/>
  <c r="BD118" i="1" s="1"/>
  <c r="BC118" i="1" s="1"/>
  <c r="BK3" i="1"/>
  <c r="BJ3" i="1" s="1"/>
  <c r="BI3" i="1" s="1"/>
  <c r="BH3" i="1" s="1"/>
  <c r="BG3" i="1" s="1"/>
  <c r="BF3" i="1" s="1"/>
  <c r="BE3" i="1" s="1"/>
  <c r="BD3" i="1" s="1"/>
  <c r="BC3" i="1" s="1"/>
  <c r="BJ50" i="1"/>
  <c r="BI50" i="1"/>
  <c r="BH50" i="1" s="1"/>
  <c r="BG50" i="1" s="1"/>
  <c r="BF50" i="1"/>
  <c r="BE50" i="1"/>
  <c r="BD50" i="1" s="1"/>
  <c r="BC50" i="1" s="1"/>
  <c r="BK50" i="1"/>
  <c r="AQ70" i="1"/>
  <c r="AP70" i="1" s="1"/>
  <c r="AO70" i="1" s="1"/>
  <c r="AN70" i="1" s="1"/>
  <c r="AM70" i="1" s="1"/>
  <c r="AL70" i="1" s="1"/>
  <c r="AT70" i="1"/>
  <c r="AS70" i="1" s="1"/>
  <c r="AR70" i="1" s="1"/>
  <c r="AJ143" i="1"/>
  <c r="AK143" i="1"/>
  <c r="AI143" i="1"/>
  <c r="BI80" i="1"/>
  <c r="BH80" i="1" s="1"/>
  <c r="BG80" i="1" s="1"/>
  <c r="BF80" i="1" s="1"/>
  <c r="BE80" i="1" s="1"/>
  <c r="BD80" i="1" s="1"/>
  <c r="BC80" i="1" s="1"/>
  <c r="BK80" i="1"/>
  <c r="BJ80" i="1" s="1"/>
  <c r="BK92" i="1"/>
  <c r="BJ92" i="1" s="1"/>
  <c r="BI92" i="1" s="1"/>
  <c r="BH92" i="1" s="1"/>
  <c r="BG92" i="1" s="1"/>
  <c r="BF92" i="1" s="1"/>
  <c r="BE92" i="1" s="1"/>
  <c r="BD92" i="1" s="1"/>
  <c r="BC92" i="1" s="1"/>
  <c r="AK122" i="1"/>
  <c r="AI122" i="1"/>
  <c r="AJ122" i="1"/>
  <c r="BJ90" i="1"/>
  <c r="BI90" i="1" s="1"/>
  <c r="BH90" i="1" s="1"/>
  <c r="BG90" i="1" s="1"/>
  <c r="BF90" i="1" s="1"/>
  <c r="BE90" i="1" s="1"/>
  <c r="BD90" i="1" s="1"/>
  <c r="BC90" i="1" s="1"/>
  <c r="BK90" i="1"/>
  <c r="BK41" i="1"/>
  <c r="BJ41" i="1" s="1"/>
  <c r="BI41" i="1"/>
  <c r="BH41" i="1" s="1"/>
  <c r="BG41" i="1" s="1"/>
  <c r="BF41" i="1" s="1"/>
  <c r="BE41" i="1" s="1"/>
  <c r="BD41" i="1" s="1"/>
  <c r="BC41" i="1" s="1"/>
  <c r="AK53" i="1"/>
  <c r="AJ53" i="1"/>
  <c r="AI53" i="1"/>
  <c r="AH53" i="1" s="1"/>
  <c r="BJ101" i="1"/>
  <c r="BI101" i="1" s="1"/>
  <c r="BH101" i="1" s="1"/>
  <c r="BG101" i="1" s="1"/>
  <c r="BF101" i="1" s="1"/>
  <c r="BE101" i="1" s="1"/>
  <c r="BD101" i="1" s="1"/>
  <c r="BC101" i="1" s="1"/>
  <c r="BK101" i="1"/>
  <c r="BH30" i="1"/>
  <c r="BG30" i="1" s="1"/>
  <c r="BF30" i="1" s="1"/>
  <c r="BE30" i="1" s="1"/>
  <c r="BD30" i="1" s="1"/>
  <c r="BC30" i="1" s="1"/>
  <c r="BK30" i="1"/>
  <c r="BJ30" i="1" s="1"/>
  <c r="BI30" i="1"/>
  <c r="BK109" i="1"/>
  <c r="BJ109" i="1"/>
  <c r="BI109" i="1" s="1"/>
  <c r="BH109" i="1" s="1"/>
  <c r="BG109" i="1" s="1"/>
  <c r="BF109" i="1" s="1"/>
  <c r="BE109" i="1" s="1"/>
  <c r="BD109" i="1" s="1"/>
  <c r="BC109" i="1" s="1"/>
  <c r="BK54" i="1"/>
  <c r="BJ54" i="1"/>
  <c r="BI54" i="1" s="1"/>
  <c r="BH54" i="1" s="1"/>
  <c r="BG54" i="1" s="1"/>
  <c r="BF54" i="1" s="1"/>
  <c r="BE54" i="1" s="1"/>
  <c r="BD54" i="1" s="1"/>
  <c r="BC54" i="1" s="1"/>
  <c r="BK43" i="1"/>
  <c r="BJ43" i="1"/>
  <c r="BI43" i="1" s="1"/>
  <c r="BH43" i="1" s="1"/>
  <c r="BG43" i="1" s="1"/>
  <c r="BF43" i="1" s="1"/>
  <c r="BE43" i="1" s="1"/>
  <c r="BD43" i="1" s="1"/>
  <c r="BC43" i="1" s="1"/>
  <c r="BH106" i="1"/>
  <c r="BG106" i="1" s="1"/>
  <c r="BF106" i="1" s="1"/>
  <c r="BE106" i="1" s="1"/>
  <c r="BD106" i="1" s="1"/>
  <c r="BC106" i="1" s="1"/>
  <c r="BJ106" i="1"/>
  <c r="BK106" i="1"/>
  <c r="BI106" i="1"/>
  <c r="AC68" i="1"/>
  <c r="I68" i="1"/>
  <c r="AF68" i="1"/>
  <c r="AF99" i="1"/>
  <c r="I99" i="1"/>
  <c r="AC99" i="1"/>
  <c r="J141" i="1"/>
  <c r="AF141" i="1"/>
  <c r="AC141" i="1"/>
  <c r="AI49" i="1"/>
  <c r="AI106" i="1"/>
  <c r="AH106" i="1" s="1"/>
  <c r="AA106" i="1" s="1"/>
  <c r="AE106" i="1" s="1"/>
  <c r="AC53" i="1"/>
  <c r="I53" i="1"/>
  <c r="AF53" i="1"/>
  <c r="AT150" i="1"/>
  <c r="AS150" i="1"/>
  <c r="AR150" i="1" s="1"/>
  <c r="AQ150" i="1" s="1"/>
  <c r="AP150" i="1" s="1"/>
  <c r="AO150" i="1" s="1"/>
  <c r="AN150" i="1" s="1"/>
  <c r="AM150" i="1" s="1"/>
  <c r="AL150" i="1" s="1"/>
  <c r="AT84" i="1"/>
  <c r="AS84" i="1" s="1"/>
  <c r="AR84" i="1" s="1"/>
  <c r="AQ84" i="1" s="1"/>
  <c r="AP84" i="1" s="1"/>
  <c r="AO84" i="1" s="1"/>
  <c r="AN84" i="1" s="1"/>
  <c r="AM84" i="1" s="1"/>
  <c r="AL84" i="1" s="1"/>
  <c r="AT99" i="1"/>
  <c r="AS99" i="1" s="1"/>
  <c r="AR99" i="1" s="1"/>
  <c r="AQ99" i="1" s="1"/>
  <c r="AP99" i="1" s="1"/>
  <c r="AO99" i="1" s="1"/>
  <c r="AN99" i="1" s="1"/>
  <c r="AM99" i="1" s="1"/>
  <c r="AL99" i="1" s="1"/>
  <c r="AP144" i="1"/>
  <c r="AO144" i="1" s="1"/>
  <c r="AN144" i="1" s="1"/>
  <c r="AM144" i="1" s="1"/>
  <c r="AL144" i="1" s="1"/>
  <c r="AT144" i="1"/>
  <c r="AS144" i="1" s="1"/>
  <c r="AR144" i="1" s="1"/>
  <c r="AQ144" i="1" s="1"/>
  <c r="AT105" i="1"/>
  <c r="AS105" i="1" s="1"/>
  <c r="AR105" i="1"/>
  <c r="AQ105" i="1" s="1"/>
  <c r="AP105" i="1" s="1"/>
  <c r="AO105" i="1" s="1"/>
  <c r="AN105" i="1" s="1"/>
  <c r="AM105" i="1" s="1"/>
  <c r="AL105" i="1" s="1"/>
  <c r="AT24" i="1"/>
  <c r="AS24" i="1" s="1"/>
  <c r="AR24" i="1"/>
  <c r="AQ24" i="1" s="1"/>
  <c r="AP24" i="1" s="1"/>
  <c r="AO24" i="1" s="1"/>
  <c r="AN24" i="1" s="1"/>
  <c r="AM24" i="1" s="1"/>
  <c r="AL24" i="1" s="1"/>
  <c r="AT94" i="1"/>
  <c r="AS94" i="1"/>
  <c r="AR94" i="1" s="1"/>
  <c r="AQ94" i="1" s="1"/>
  <c r="AP94" i="1" s="1"/>
  <c r="AO94" i="1" s="1"/>
  <c r="AN94" i="1" s="1"/>
  <c r="AM94" i="1" s="1"/>
  <c r="AL94" i="1" s="1"/>
  <c r="AN59" i="1"/>
  <c r="AM59" i="1" s="1"/>
  <c r="AL59" i="1" s="1"/>
  <c r="AS59" i="1"/>
  <c r="AR59" i="1" s="1"/>
  <c r="AQ59" i="1" s="1"/>
  <c r="AP59" i="1" s="1"/>
  <c r="AO59" i="1" s="1"/>
  <c r="AT59" i="1"/>
  <c r="BK73" i="1"/>
  <c r="BJ73" i="1"/>
  <c r="BI73" i="1" s="1"/>
  <c r="BH73" i="1" s="1"/>
  <c r="BG73" i="1" s="1"/>
  <c r="BF73" i="1" s="1"/>
  <c r="BE73" i="1" s="1"/>
  <c r="BD73" i="1" s="1"/>
  <c r="BC73" i="1" s="1"/>
  <c r="BJ7" i="1"/>
  <c r="BI7" i="1" s="1"/>
  <c r="BH7" i="1" s="1"/>
  <c r="BG7" i="1" s="1"/>
  <c r="BF7" i="1" s="1"/>
  <c r="BE7" i="1" s="1"/>
  <c r="BD7" i="1" s="1"/>
  <c r="BC7" i="1" s="1"/>
  <c r="BK7" i="1"/>
  <c r="AT26" i="1"/>
  <c r="AS26" i="1" s="1"/>
  <c r="AR26" i="1" s="1"/>
  <c r="AQ26" i="1" s="1"/>
  <c r="AP26" i="1" s="1"/>
  <c r="AO26" i="1" s="1"/>
  <c r="AN26" i="1" s="1"/>
  <c r="AM26" i="1" s="1"/>
  <c r="AL26" i="1" s="1"/>
  <c r="BI32" i="1"/>
  <c r="BH32" i="1" s="1"/>
  <c r="BG32" i="1" s="1"/>
  <c r="BF32" i="1" s="1"/>
  <c r="BE32" i="1" s="1"/>
  <c r="BD32" i="1" s="1"/>
  <c r="BC32" i="1" s="1"/>
  <c r="BK32" i="1"/>
  <c r="BJ32" i="1" s="1"/>
  <c r="BK38" i="1"/>
  <c r="BJ38" i="1"/>
  <c r="BI38" i="1"/>
  <c r="BH38" i="1" s="1"/>
  <c r="BG38" i="1" s="1"/>
  <c r="BF38" i="1" s="1"/>
  <c r="BE38" i="1" s="1"/>
  <c r="BD38" i="1" s="1"/>
  <c r="BC38" i="1" s="1"/>
  <c r="BI93" i="1"/>
  <c r="BH93" i="1" s="1"/>
  <c r="BG93" i="1" s="1"/>
  <c r="BF93" i="1"/>
  <c r="BE93" i="1" s="1"/>
  <c r="BD93" i="1" s="1"/>
  <c r="BC93" i="1" s="1"/>
  <c r="BK93" i="1"/>
  <c r="BJ93" i="1" s="1"/>
  <c r="BK79" i="1"/>
  <c r="BJ79" i="1"/>
  <c r="BI79" i="1" s="1"/>
  <c r="BH79" i="1"/>
  <c r="BG79" i="1" s="1"/>
  <c r="BF79" i="1" s="1"/>
  <c r="BE79" i="1" s="1"/>
  <c r="BD79" i="1" s="1"/>
  <c r="BC79" i="1" s="1"/>
  <c r="AT72" i="1"/>
  <c r="AS72" i="1" s="1"/>
  <c r="AR72" i="1" s="1"/>
  <c r="AQ72" i="1"/>
  <c r="AP72" i="1" s="1"/>
  <c r="AO72" i="1" s="1"/>
  <c r="AN72" i="1" s="1"/>
  <c r="AM72" i="1" s="1"/>
  <c r="AL72" i="1" s="1"/>
  <c r="BK53" i="1"/>
  <c r="BJ53" i="1"/>
  <c r="BI53" i="1" s="1"/>
  <c r="BH53" i="1" s="1"/>
  <c r="BG53" i="1" s="1"/>
  <c r="BF53" i="1" s="1"/>
  <c r="BE53" i="1" s="1"/>
  <c r="BD53" i="1" s="1"/>
  <c r="BC53" i="1" s="1"/>
  <c r="AK112" i="1"/>
  <c r="AI112" i="1"/>
  <c r="AH112" i="1" s="1"/>
  <c r="AJ112" i="1"/>
  <c r="BK70" i="1"/>
  <c r="BJ70" i="1" s="1"/>
  <c r="BI70" i="1" s="1"/>
  <c r="BH70" i="1" s="1"/>
  <c r="BG70" i="1" s="1"/>
  <c r="BF70" i="1" s="1"/>
  <c r="BE70" i="1" s="1"/>
  <c r="BD70" i="1" s="1"/>
  <c r="BC70" i="1" s="1"/>
  <c r="AT65" i="1"/>
  <c r="AS65" i="1" s="1"/>
  <c r="AR65" i="1" s="1"/>
  <c r="AQ65" i="1" s="1"/>
  <c r="AP65" i="1" s="1"/>
  <c r="AO65" i="1" s="1"/>
  <c r="AN65" i="1" s="1"/>
  <c r="AM65" i="1" s="1"/>
  <c r="AL65" i="1" s="1"/>
  <c r="BG62" i="1"/>
  <c r="BF62" i="1" s="1"/>
  <c r="BE62" i="1" s="1"/>
  <c r="BD62" i="1" s="1"/>
  <c r="BC62" i="1" s="1"/>
  <c r="BJ62" i="1"/>
  <c r="BI62" i="1" s="1"/>
  <c r="BH62" i="1" s="1"/>
  <c r="BK62" i="1"/>
  <c r="AT115" i="1"/>
  <c r="AS115" i="1"/>
  <c r="AR115" i="1" s="1"/>
  <c r="AQ115" i="1" s="1"/>
  <c r="AP115" i="1" s="1"/>
  <c r="AO115" i="1" s="1"/>
  <c r="AN115" i="1" s="1"/>
  <c r="AM115" i="1" s="1"/>
  <c r="AL115" i="1" s="1"/>
  <c r="BK122" i="1"/>
  <c r="BJ122" i="1" s="1"/>
  <c r="BI122" i="1" s="1"/>
  <c r="BH122" i="1" s="1"/>
  <c r="BG122" i="1" s="1"/>
  <c r="BF122" i="1" s="1"/>
  <c r="BE122" i="1" s="1"/>
  <c r="BD122" i="1" s="1"/>
  <c r="BC122" i="1" s="1"/>
  <c r="BK47" i="1"/>
  <c r="BJ47" i="1"/>
  <c r="BI47" i="1" s="1"/>
  <c r="BH47" i="1" s="1"/>
  <c r="BG47" i="1" s="1"/>
  <c r="BF47" i="1" s="1"/>
  <c r="BE47" i="1" s="1"/>
  <c r="BD47" i="1" s="1"/>
  <c r="BC47" i="1" s="1"/>
  <c r="BK27" i="1"/>
  <c r="BJ27" i="1"/>
  <c r="BI27" i="1" s="1"/>
  <c r="BH27" i="1" s="1"/>
  <c r="BG27" i="1" s="1"/>
  <c r="BF27" i="1" s="1"/>
  <c r="BE27" i="1" s="1"/>
  <c r="BD27" i="1" s="1"/>
  <c r="BC27" i="1" s="1"/>
  <c r="AT81" i="1"/>
  <c r="AS81" i="1"/>
  <c r="AR81" i="1" s="1"/>
  <c r="AQ81" i="1" s="1"/>
  <c r="AP81" i="1" s="1"/>
  <c r="AO81" i="1" s="1"/>
  <c r="AN81" i="1" s="1"/>
  <c r="AM81" i="1" s="1"/>
  <c r="AL81" i="1" s="1"/>
  <c r="BK103" i="1"/>
  <c r="BH103" i="1"/>
  <c r="BG103" i="1" s="1"/>
  <c r="BF103" i="1" s="1"/>
  <c r="BE103" i="1" s="1"/>
  <c r="BD103" i="1" s="1"/>
  <c r="BC103" i="1" s="1"/>
  <c r="BJ103" i="1"/>
  <c r="BI103" i="1" s="1"/>
  <c r="BI77" i="1"/>
  <c r="BH77" i="1"/>
  <c r="BG77" i="1" s="1"/>
  <c r="BF77" i="1" s="1"/>
  <c r="BE77" i="1" s="1"/>
  <c r="BD77" i="1" s="1"/>
  <c r="BC77" i="1" s="1"/>
  <c r="BK77" i="1"/>
  <c r="BJ77" i="1" s="1"/>
  <c r="BI45" i="1"/>
  <c r="BH45" i="1" s="1"/>
  <c r="BG45" i="1" s="1"/>
  <c r="BF45" i="1" s="1"/>
  <c r="BE45" i="1" s="1"/>
  <c r="BD45" i="1" s="1"/>
  <c r="BC45" i="1" s="1"/>
  <c r="BK45" i="1"/>
  <c r="BJ45" i="1"/>
  <c r="H31" i="1"/>
  <c r="AC31" i="1"/>
  <c r="AF31" i="1"/>
  <c r="AC111" i="1"/>
  <c r="AF111" i="1"/>
  <c r="K111" i="1"/>
  <c r="AC21" i="1"/>
  <c r="AF21" i="1"/>
  <c r="H21" i="1"/>
  <c r="AT156" i="1"/>
  <c r="AS156" i="1"/>
  <c r="AR156" i="1" s="1"/>
  <c r="AQ156" i="1" s="1"/>
  <c r="AP156" i="1" s="1"/>
  <c r="AO156" i="1" s="1"/>
  <c r="AN156" i="1" s="1"/>
  <c r="AM156" i="1" s="1"/>
  <c r="AL156" i="1" s="1"/>
  <c r="AH157" i="1"/>
  <c r="AI42" i="1"/>
  <c r="AH42" i="1" s="1"/>
  <c r="K103" i="1"/>
  <c r="AF103" i="1"/>
  <c r="AC103" i="1"/>
  <c r="AC83" i="1"/>
  <c r="AF83" i="1"/>
  <c r="I83" i="1"/>
  <c r="I97" i="1"/>
  <c r="AC97" i="1"/>
  <c r="AF97" i="1"/>
  <c r="AC146" i="1"/>
  <c r="AF146" i="1"/>
  <c r="J146" i="1"/>
  <c r="I93" i="1"/>
  <c r="AF93" i="1"/>
  <c r="AC93" i="1"/>
  <c r="I73" i="1"/>
  <c r="AF73" i="1"/>
  <c r="AC73" i="1"/>
  <c r="AF89" i="1"/>
  <c r="AC89" i="1"/>
  <c r="I89" i="1"/>
  <c r="K135" i="1"/>
  <c r="AC135" i="1"/>
  <c r="AF135" i="1"/>
  <c r="AF38" i="1"/>
  <c r="AC38" i="1"/>
  <c r="I38" i="1"/>
  <c r="AF54" i="1"/>
  <c r="AC54" i="1"/>
  <c r="I54" i="1"/>
  <c r="AO83" i="1"/>
  <c r="AN83" i="1" s="1"/>
  <c r="AM83" i="1" s="1"/>
  <c r="AL83" i="1" s="1"/>
  <c r="AT83" i="1"/>
  <c r="AS83" i="1" s="1"/>
  <c r="AR83" i="1"/>
  <c r="AQ83" i="1" s="1"/>
  <c r="AP83" i="1" s="1"/>
  <c r="AT152" i="1"/>
  <c r="AS152" i="1" s="1"/>
  <c r="AR152" i="1" s="1"/>
  <c r="AQ152" i="1" s="1"/>
  <c r="AP152" i="1" s="1"/>
  <c r="AO152" i="1" s="1"/>
  <c r="AN152" i="1" s="1"/>
  <c r="AM152" i="1" s="1"/>
  <c r="AL152" i="1" s="1"/>
  <c r="AT39" i="1"/>
  <c r="AS39" i="1"/>
  <c r="AR39" i="1" s="1"/>
  <c r="AQ39" i="1"/>
  <c r="AP39" i="1" s="1"/>
  <c r="AO39" i="1" s="1"/>
  <c r="AN39" i="1" s="1"/>
  <c r="AM39" i="1" s="1"/>
  <c r="AL39" i="1" s="1"/>
  <c r="AT76" i="1"/>
  <c r="AS76" i="1" s="1"/>
  <c r="AR76" i="1" s="1"/>
  <c r="AQ76" i="1" s="1"/>
  <c r="AP76" i="1"/>
  <c r="AO76" i="1" s="1"/>
  <c r="AN76" i="1" s="1"/>
  <c r="AM76" i="1" s="1"/>
  <c r="AL76" i="1" s="1"/>
  <c r="AT140" i="1"/>
  <c r="AS140" i="1"/>
  <c r="AR140" i="1" s="1"/>
  <c r="AQ140" i="1" s="1"/>
  <c r="AP140" i="1" s="1"/>
  <c r="AO140" i="1" s="1"/>
  <c r="AN140" i="1" s="1"/>
  <c r="AM140" i="1" s="1"/>
  <c r="AL140" i="1" s="1"/>
  <c r="AS107" i="1"/>
  <c r="AR107" i="1" s="1"/>
  <c r="AQ107" i="1" s="1"/>
  <c r="AP107" i="1" s="1"/>
  <c r="AO107" i="1" s="1"/>
  <c r="AN107" i="1" s="1"/>
  <c r="AM107" i="1" s="1"/>
  <c r="AL107" i="1" s="1"/>
  <c r="AT107" i="1"/>
  <c r="AT55" i="1"/>
  <c r="AS55" i="1" s="1"/>
  <c r="AR55" i="1" s="1"/>
  <c r="AQ55" i="1"/>
  <c r="AP55" i="1" s="1"/>
  <c r="AO55" i="1" s="1"/>
  <c r="AN55" i="1" s="1"/>
  <c r="AM55" i="1" s="1"/>
  <c r="AL55" i="1" s="1"/>
  <c r="AT96" i="1"/>
  <c r="AS96" i="1" s="1"/>
  <c r="AR96" i="1" s="1"/>
  <c r="AQ96" i="1" s="1"/>
  <c r="AP96" i="1" s="1"/>
  <c r="AO96" i="1" s="1"/>
  <c r="AN96" i="1" s="1"/>
  <c r="AM96" i="1" s="1"/>
  <c r="AL96" i="1" s="1"/>
  <c r="AK57" i="1"/>
  <c r="AJ57" i="1"/>
  <c r="AI57" i="1"/>
  <c r="BK28" i="1"/>
  <c r="BJ28" i="1" s="1"/>
  <c r="BI28" i="1" s="1"/>
  <c r="BH28" i="1" s="1"/>
  <c r="BG28" i="1" s="1"/>
  <c r="BF28" i="1" s="1"/>
  <c r="BE28" i="1" s="1"/>
  <c r="BD28" i="1" s="1"/>
  <c r="BC28" i="1" s="1"/>
  <c r="AT151" i="1"/>
  <c r="AS151" i="1"/>
  <c r="AR151" i="1" s="1"/>
  <c r="AQ151" i="1" s="1"/>
  <c r="AP151" i="1" s="1"/>
  <c r="AO151" i="1" s="1"/>
  <c r="AN151" i="1" s="1"/>
  <c r="AM151" i="1" s="1"/>
  <c r="AL151" i="1" s="1"/>
  <c r="BK74" i="1"/>
  <c r="BJ74" i="1"/>
  <c r="BI74" i="1" s="1"/>
  <c r="BH74" i="1" s="1"/>
  <c r="BG74" i="1" s="1"/>
  <c r="BF74" i="1" s="1"/>
  <c r="BE74" i="1" s="1"/>
  <c r="BD74" i="1" s="1"/>
  <c r="BC74" i="1" s="1"/>
  <c r="BK81" i="1"/>
  <c r="BJ81" i="1" s="1"/>
  <c r="BI81" i="1" s="1"/>
  <c r="BH81" i="1" s="1"/>
  <c r="BG81" i="1" s="1"/>
  <c r="BF81" i="1" s="1"/>
  <c r="BE81" i="1" s="1"/>
  <c r="BD81" i="1" s="1"/>
  <c r="BC81" i="1" s="1"/>
  <c r="BK31" i="1"/>
  <c r="BJ31" i="1"/>
  <c r="BI31" i="1" s="1"/>
  <c r="BH31" i="1" s="1"/>
  <c r="BG31" i="1" s="1"/>
  <c r="BF31" i="1" s="1"/>
  <c r="BE31" i="1" s="1"/>
  <c r="BD31" i="1" s="1"/>
  <c r="BC31" i="1" s="1"/>
  <c r="BK97" i="1"/>
  <c r="BJ97" i="1" s="1"/>
  <c r="BI97" i="1"/>
  <c r="BH97" i="1" s="1"/>
  <c r="BG97" i="1" s="1"/>
  <c r="BF97" i="1" s="1"/>
  <c r="BE97" i="1" s="1"/>
  <c r="BD97" i="1" s="1"/>
  <c r="BC97" i="1" s="1"/>
  <c r="BK15" i="1"/>
  <c r="BJ15" i="1" s="1"/>
  <c r="BI15" i="1"/>
  <c r="BH15" i="1"/>
  <c r="BG15" i="1" s="1"/>
  <c r="BF15" i="1" s="1"/>
  <c r="BE15" i="1" s="1"/>
  <c r="BD15" i="1" s="1"/>
  <c r="BC15" i="1" s="1"/>
  <c r="BK107" i="1"/>
  <c r="BJ107" i="1" s="1"/>
  <c r="BI107" i="1" s="1"/>
  <c r="BH107" i="1" s="1"/>
  <c r="BG107" i="1" s="1"/>
  <c r="BF107" i="1" s="1"/>
  <c r="BE107" i="1" s="1"/>
  <c r="BD107" i="1" s="1"/>
  <c r="BC107" i="1" s="1"/>
  <c r="BK95" i="1"/>
  <c r="BI95" i="1"/>
  <c r="BH95" i="1" s="1"/>
  <c r="BG95" i="1" s="1"/>
  <c r="BF95" i="1" s="1"/>
  <c r="BE95" i="1" s="1"/>
  <c r="BD95" i="1" s="1"/>
  <c r="BC95" i="1" s="1"/>
  <c r="BJ95" i="1"/>
  <c r="AS132" i="1"/>
  <c r="AR132" i="1" s="1"/>
  <c r="AQ132" i="1" s="1"/>
  <c r="AP132" i="1" s="1"/>
  <c r="AO132" i="1" s="1"/>
  <c r="AN132" i="1" s="1"/>
  <c r="AM132" i="1" s="1"/>
  <c r="AL132" i="1" s="1"/>
  <c r="AT132" i="1"/>
  <c r="BK14" i="1"/>
  <c r="BJ14" i="1"/>
  <c r="BI14" i="1" s="1"/>
  <c r="BH14" i="1" s="1"/>
  <c r="BG14" i="1" s="1"/>
  <c r="BF14" i="1" s="1"/>
  <c r="BE14" i="1" s="1"/>
  <c r="BD14" i="1" s="1"/>
  <c r="BC14" i="1" s="1"/>
  <c r="BJ108" i="1"/>
  <c r="BI108" i="1"/>
  <c r="BH108" i="1" s="1"/>
  <c r="BG108" i="1" s="1"/>
  <c r="BF108" i="1" s="1"/>
  <c r="BE108" i="1" s="1"/>
  <c r="BD108" i="1" s="1"/>
  <c r="BC108" i="1" s="1"/>
  <c r="BK108" i="1"/>
  <c r="BK68" i="1"/>
  <c r="BJ68" i="1" s="1"/>
  <c r="BI68" i="1" s="1"/>
  <c r="BH68" i="1" s="1"/>
  <c r="BG68" i="1" s="1"/>
  <c r="BF68" i="1" s="1"/>
  <c r="BE68" i="1" s="1"/>
  <c r="BD68" i="1" s="1"/>
  <c r="BC68" i="1" s="1"/>
  <c r="BJ61" i="1"/>
  <c r="BI61" i="1"/>
  <c r="BH61" i="1" s="1"/>
  <c r="BG61" i="1" s="1"/>
  <c r="BF61" i="1" s="1"/>
  <c r="BE61" i="1" s="1"/>
  <c r="BD61" i="1" s="1"/>
  <c r="BC61" i="1" s="1"/>
  <c r="BK61" i="1"/>
  <c r="BK10" i="1"/>
  <c r="BJ10" i="1"/>
  <c r="BI10" i="1" s="1"/>
  <c r="BH10" i="1" s="1"/>
  <c r="BG10" i="1" s="1"/>
  <c r="BF10" i="1" s="1"/>
  <c r="BE10" i="1" s="1"/>
  <c r="BD10" i="1" s="1"/>
  <c r="BC10" i="1" s="1"/>
  <c r="BK55" i="1"/>
  <c r="BJ55" i="1" s="1"/>
  <c r="BI55" i="1" s="1"/>
  <c r="BH55" i="1" s="1"/>
  <c r="BG55" i="1" s="1"/>
  <c r="BF55" i="1" s="1"/>
  <c r="BE55" i="1" s="1"/>
  <c r="BD55" i="1" s="1"/>
  <c r="BC55" i="1" s="1"/>
  <c r="AT77" i="1"/>
  <c r="AS77" i="1" s="1"/>
  <c r="AR77" i="1" s="1"/>
  <c r="AQ77" i="1" s="1"/>
  <c r="AP77" i="1" s="1"/>
  <c r="AO77" i="1" s="1"/>
  <c r="AN77" i="1" s="1"/>
  <c r="AM77" i="1" s="1"/>
  <c r="AL77" i="1" s="1"/>
  <c r="BK119" i="1"/>
  <c r="BJ119" i="1" s="1"/>
  <c r="BI119" i="1" s="1"/>
  <c r="BH119" i="1" s="1"/>
  <c r="BG119" i="1" s="1"/>
  <c r="BF119" i="1" s="1"/>
  <c r="BE119" i="1" s="1"/>
  <c r="BD119" i="1" s="1"/>
  <c r="BC119" i="1" s="1"/>
  <c r="BK99" i="1"/>
  <c r="BJ99" i="1" s="1"/>
  <c r="BI99" i="1" s="1"/>
  <c r="BH99" i="1" s="1"/>
  <c r="BG99" i="1" s="1"/>
  <c r="BF99" i="1" s="1"/>
  <c r="BE99" i="1" s="1"/>
  <c r="BD99" i="1" s="1"/>
  <c r="BC99" i="1" s="1"/>
  <c r="AR136" i="1"/>
  <c r="AQ136" i="1" s="1"/>
  <c r="AP136" i="1" s="1"/>
  <c r="AO136" i="1" s="1"/>
  <c r="AN136" i="1" s="1"/>
  <c r="AM136" i="1" s="1"/>
  <c r="AL136" i="1" s="1"/>
  <c r="AT136" i="1"/>
  <c r="AS136" i="1" s="1"/>
  <c r="BK102" i="1"/>
  <c r="BJ102" i="1"/>
  <c r="BI102" i="1"/>
  <c r="BH102" i="1" s="1"/>
  <c r="BG102" i="1" s="1"/>
  <c r="BF102" i="1" s="1"/>
  <c r="BE102" i="1" s="1"/>
  <c r="BD102" i="1" s="1"/>
  <c r="BC102" i="1" s="1"/>
  <c r="K128" i="1"/>
  <c r="AF128" i="1"/>
  <c r="AC128" i="1"/>
  <c r="AT137" i="1"/>
  <c r="AS137" i="1"/>
  <c r="AR137" i="1" s="1"/>
  <c r="AQ137" i="1" s="1"/>
  <c r="AP137" i="1" s="1"/>
  <c r="AO137" i="1" s="1"/>
  <c r="AN137" i="1" s="1"/>
  <c r="AM137" i="1" s="1"/>
  <c r="AL137" i="1" s="1"/>
  <c r="AH27" i="1"/>
  <c r="AH80" i="1"/>
  <c r="AB80" i="1" s="1"/>
  <c r="AF92" i="1"/>
  <c r="I92" i="1"/>
  <c r="AC92" i="1"/>
  <c r="I65" i="1"/>
  <c r="AC65" i="1"/>
  <c r="AF65" i="1"/>
  <c r="I79" i="1"/>
  <c r="AC79" i="1"/>
  <c r="AF79" i="1"/>
  <c r="I88" i="1"/>
  <c r="AC88" i="1"/>
  <c r="AF88" i="1"/>
  <c r="AT93" i="1"/>
  <c r="AS93" i="1" s="1"/>
  <c r="AR93" i="1" s="1"/>
  <c r="AQ93" i="1" s="1"/>
  <c r="AP93" i="1" s="1"/>
  <c r="AO93" i="1" s="1"/>
  <c r="AN93" i="1" s="1"/>
  <c r="AM93" i="1" s="1"/>
  <c r="AL93" i="1" s="1"/>
  <c r="AS91" i="1"/>
  <c r="AR91" i="1" s="1"/>
  <c r="AQ91" i="1" s="1"/>
  <c r="AP91" i="1" s="1"/>
  <c r="AO91" i="1" s="1"/>
  <c r="AN91" i="1" s="1"/>
  <c r="AM91" i="1" s="1"/>
  <c r="AL91" i="1" s="1"/>
  <c r="AT91" i="1"/>
  <c r="AT62" i="1"/>
  <c r="AS62" i="1" s="1"/>
  <c r="AR62" i="1" s="1"/>
  <c r="AQ62" i="1" s="1"/>
  <c r="AP62" i="1" s="1"/>
  <c r="AO62" i="1" s="1"/>
  <c r="AN62" i="1" s="1"/>
  <c r="AM62" i="1" s="1"/>
  <c r="AL62" i="1" s="1"/>
  <c r="AT28" i="1"/>
  <c r="AS28" i="1" s="1"/>
  <c r="AR28" i="1" s="1"/>
  <c r="AQ28" i="1" s="1"/>
  <c r="AP28" i="1" s="1"/>
  <c r="AO28" i="1" s="1"/>
  <c r="AN28" i="1" s="1"/>
  <c r="AM28" i="1" s="1"/>
  <c r="AL28" i="1" s="1"/>
  <c r="AT126" i="1"/>
  <c r="AS126" i="1"/>
  <c r="AR126" i="1" s="1"/>
  <c r="AQ126" i="1" s="1"/>
  <c r="AP126" i="1" s="1"/>
  <c r="AO126" i="1" s="1"/>
  <c r="AN126" i="1" s="1"/>
  <c r="AM126" i="1" s="1"/>
  <c r="AL126" i="1" s="1"/>
  <c r="AT45" i="1"/>
  <c r="AS45" i="1" s="1"/>
  <c r="AR45" i="1" s="1"/>
  <c r="AQ45" i="1" s="1"/>
  <c r="AP45" i="1" s="1"/>
  <c r="AO45" i="1" s="1"/>
  <c r="AN45" i="1" s="1"/>
  <c r="AM45" i="1" s="1"/>
  <c r="AL45" i="1" s="1"/>
  <c r="AS60" i="1"/>
  <c r="AR60" i="1" s="1"/>
  <c r="AQ60" i="1" s="1"/>
  <c r="AP60" i="1" s="1"/>
  <c r="AO60" i="1" s="1"/>
  <c r="AN60" i="1" s="1"/>
  <c r="AM60" i="1" s="1"/>
  <c r="AL60" i="1" s="1"/>
  <c r="AT60" i="1"/>
  <c r="AI30" i="1"/>
  <c r="AH30" i="1" s="1"/>
  <c r="AK30" i="1"/>
  <c r="AJ30" i="1"/>
  <c r="BK75" i="1"/>
  <c r="BJ75" i="1"/>
  <c r="BI75" i="1"/>
  <c r="BH75" i="1" s="1"/>
  <c r="BG75" i="1" s="1"/>
  <c r="BF75" i="1" s="1"/>
  <c r="BE75" i="1" s="1"/>
  <c r="BD75" i="1" s="1"/>
  <c r="BC75" i="1" s="1"/>
  <c r="BK89" i="1"/>
  <c r="BJ89" i="1" s="1"/>
  <c r="BI89" i="1" s="1"/>
  <c r="BH89" i="1" s="1"/>
  <c r="BG89" i="1" s="1"/>
  <c r="BF89" i="1" s="1"/>
  <c r="BE89" i="1" s="1"/>
  <c r="BD89" i="1" s="1"/>
  <c r="BC89" i="1" s="1"/>
  <c r="BJ25" i="1"/>
  <c r="BI25" i="1" s="1"/>
  <c r="BH25" i="1" s="1"/>
  <c r="BG25" i="1" s="1"/>
  <c r="BF25" i="1" s="1"/>
  <c r="BE25" i="1" s="1"/>
  <c r="BD25" i="1" s="1"/>
  <c r="BC25" i="1" s="1"/>
  <c r="BK25" i="1"/>
  <c r="BK40" i="1"/>
  <c r="BJ40" i="1" s="1"/>
  <c r="BI40" i="1" s="1"/>
  <c r="BH40" i="1" s="1"/>
  <c r="BG40" i="1" s="1"/>
  <c r="BF40" i="1" s="1"/>
  <c r="BE40" i="1" s="1"/>
  <c r="BD40" i="1" s="1"/>
  <c r="BC40" i="1" s="1"/>
  <c r="BI39" i="1"/>
  <c r="BG39" i="1"/>
  <c r="BF39" i="1" s="1"/>
  <c r="BE39" i="1" s="1"/>
  <c r="BD39" i="1" s="1"/>
  <c r="BC39" i="1" s="1"/>
  <c r="BK39" i="1"/>
  <c r="BJ39" i="1"/>
  <c r="BH39" i="1"/>
  <c r="BK9" i="1"/>
  <c r="BJ9" i="1" s="1"/>
  <c r="BI9" i="1" s="1"/>
  <c r="BH9" i="1" s="1"/>
  <c r="BG9" i="1" s="1"/>
  <c r="BF9" i="1" s="1"/>
  <c r="BE9" i="1" s="1"/>
  <c r="BD9" i="1" s="1"/>
  <c r="BC9" i="1" s="1"/>
  <c r="BK17" i="1"/>
  <c r="BJ17" i="1"/>
  <c r="BI17" i="1" s="1"/>
  <c r="BH17" i="1" s="1"/>
  <c r="BG17" i="1" s="1"/>
  <c r="BF17" i="1" s="1"/>
  <c r="BE17" i="1" s="1"/>
  <c r="BD17" i="1" s="1"/>
  <c r="BC17" i="1" s="1"/>
  <c r="BK116" i="1"/>
  <c r="BJ116" i="1" s="1"/>
  <c r="BI116" i="1" s="1"/>
  <c r="BH116" i="1" s="1"/>
  <c r="BG116" i="1" s="1"/>
  <c r="BF116" i="1" s="1"/>
  <c r="BE116" i="1" s="1"/>
  <c r="BD116" i="1" s="1"/>
  <c r="BC116" i="1" s="1"/>
  <c r="BK18" i="1"/>
  <c r="BJ18" i="1"/>
  <c r="BI18" i="1" s="1"/>
  <c r="BH18" i="1" s="1"/>
  <c r="BG18" i="1" s="1"/>
  <c r="BF18" i="1" s="1"/>
  <c r="BE18" i="1" s="1"/>
  <c r="BD18" i="1" s="1"/>
  <c r="BC18" i="1" s="1"/>
  <c r="AJ87" i="1"/>
  <c r="AK87" i="1"/>
  <c r="AI87" i="1"/>
  <c r="AH87" i="1" s="1"/>
  <c r="AA87" i="1" s="1"/>
  <c r="AJ98" i="1"/>
  <c r="AI98" i="1"/>
  <c r="AK98" i="1"/>
  <c r="BJ56" i="1"/>
  <c r="BI56" i="1"/>
  <c r="BH56" i="1" s="1"/>
  <c r="BG56" i="1" s="1"/>
  <c r="BF56" i="1" s="1"/>
  <c r="BE56" i="1" s="1"/>
  <c r="BD56" i="1" s="1"/>
  <c r="BC56" i="1" s="1"/>
  <c r="BK56" i="1"/>
  <c r="BK100" i="1"/>
  <c r="BJ100" i="1"/>
  <c r="BI100" i="1" s="1"/>
  <c r="BH100" i="1" s="1"/>
  <c r="BG100" i="1" s="1"/>
  <c r="BF100" i="1" s="1"/>
  <c r="BE100" i="1" s="1"/>
  <c r="BD100" i="1" s="1"/>
  <c r="BC100" i="1" s="1"/>
  <c r="BK78" i="1"/>
  <c r="BI78" i="1"/>
  <c r="BH78" i="1" s="1"/>
  <c r="BG78" i="1" s="1"/>
  <c r="BF78" i="1" s="1"/>
  <c r="BE78" i="1" s="1"/>
  <c r="BD78" i="1" s="1"/>
  <c r="BC78" i="1" s="1"/>
  <c r="BJ78" i="1"/>
  <c r="BK19" i="1"/>
  <c r="BJ19" i="1" s="1"/>
  <c r="BI19" i="1" s="1"/>
  <c r="BH19" i="1" s="1"/>
  <c r="BG19" i="1" s="1"/>
  <c r="BF19" i="1" s="1"/>
  <c r="BE19" i="1" s="1"/>
  <c r="BD19" i="1" s="1"/>
  <c r="BC19" i="1" s="1"/>
  <c r="BK110" i="1"/>
  <c r="BJ110" i="1" s="1"/>
  <c r="BI110" i="1" s="1"/>
  <c r="BH110" i="1" s="1"/>
  <c r="BG110" i="1" s="1"/>
  <c r="BF110" i="1" s="1"/>
  <c r="BE110" i="1" s="1"/>
  <c r="BD110" i="1" s="1"/>
  <c r="BC110" i="1" s="1"/>
  <c r="BK69" i="1"/>
  <c r="BJ69" i="1" s="1"/>
  <c r="BI69" i="1" s="1"/>
  <c r="BH69" i="1" s="1"/>
  <c r="BG69" i="1" s="1"/>
  <c r="BF69" i="1" s="1"/>
  <c r="BE69" i="1" s="1"/>
  <c r="BD69" i="1" s="1"/>
  <c r="BC69" i="1" s="1"/>
  <c r="AJ92" i="1"/>
  <c r="AI92" i="1"/>
  <c r="AK92" i="1"/>
  <c r="BK91" i="1"/>
  <c r="BJ91" i="1" s="1"/>
  <c r="BI91" i="1" s="1"/>
  <c r="BH91" i="1" s="1"/>
  <c r="BG91" i="1" s="1"/>
  <c r="BF91" i="1" s="1"/>
  <c r="BE91" i="1" s="1"/>
  <c r="BD91" i="1" s="1"/>
  <c r="BC91" i="1" s="1"/>
  <c r="AJ125" i="1"/>
  <c r="AK125" i="1"/>
  <c r="AI125" i="1"/>
  <c r="AT86" i="1"/>
  <c r="AS86" i="1" s="1"/>
  <c r="AR86" i="1" s="1"/>
  <c r="AQ86" i="1" s="1"/>
  <c r="AP86" i="1" s="1"/>
  <c r="AO86" i="1" s="1"/>
  <c r="AN86" i="1" s="1"/>
  <c r="AM86" i="1" s="1"/>
  <c r="AL86" i="1" s="1"/>
  <c r="AC39" i="1"/>
  <c r="I87" i="1"/>
  <c r="AC87" i="1"/>
  <c r="AF87" i="1"/>
  <c r="AK109" i="1"/>
  <c r="AJ109" i="1"/>
  <c r="AI109" i="1"/>
  <c r="AI147" i="1"/>
  <c r="AJ147" i="1"/>
  <c r="AK147" i="1"/>
  <c r="AJ44" i="1"/>
  <c r="AK44" i="1"/>
  <c r="AI44" i="1"/>
  <c r="AJ51" i="1"/>
  <c r="AK51" i="1"/>
  <c r="AI51" i="1"/>
  <c r="AI95" i="1"/>
  <c r="AJ95" i="1"/>
  <c r="AK95" i="1"/>
  <c r="AI75" i="1"/>
  <c r="AJ75" i="1"/>
  <c r="AK75" i="1"/>
  <c r="AK74" i="1"/>
  <c r="AI74" i="1"/>
  <c r="AJ74" i="1"/>
  <c r="AK69" i="1"/>
  <c r="AI69" i="1"/>
  <c r="AJ69" i="1"/>
  <c r="AI116" i="1"/>
  <c r="AJ116" i="1"/>
  <c r="AK116" i="1"/>
  <c r="AJ121" i="1"/>
  <c r="AK121" i="1"/>
  <c r="AI121" i="1"/>
  <c r="AJ61" i="1"/>
  <c r="AI61" i="1"/>
  <c r="AK61" i="1"/>
  <c r="AK123" i="1"/>
  <c r="AJ123" i="1"/>
  <c r="AI123" i="1"/>
  <c r="AI129" i="1"/>
  <c r="AJ129" i="1"/>
  <c r="AK129" i="1"/>
  <c r="AI56" i="1"/>
  <c r="AK56" i="1"/>
  <c r="AJ56" i="1"/>
  <c r="AH85" i="1"/>
  <c r="AH148" i="1"/>
  <c r="AB46" i="1"/>
  <c r="AA46" i="1"/>
  <c r="AB108" i="1"/>
  <c r="AA108" i="1"/>
  <c r="AB53" i="1"/>
  <c r="AA53" i="1"/>
  <c r="AH135" i="1"/>
  <c r="AB35" i="1"/>
  <c r="AA35" i="1"/>
  <c r="AB27" i="1"/>
  <c r="AA27" i="1"/>
  <c r="AA80" i="1"/>
  <c r="AH131" i="1"/>
  <c r="AH68" i="1"/>
  <c r="AA146" i="1"/>
  <c r="AB146" i="1"/>
  <c r="AH37" i="1"/>
  <c r="AB124" i="1"/>
  <c r="AA124" i="1"/>
  <c r="AA22" i="1"/>
  <c r="AB22" i="1"/>
  <c r="AA157" i="1"/>
  <c r="AB157" i="1"/>
  <c r="N329" i="3"/>
  <c r="N199" i="3"/>
  <c r="N256" i="3"/>
  <c r="N201" i="3"/>
  <c r="N88" i="3"/>
  <c r="N62" i="3"/>
  <c r="N61" i="3"/>
  <c r="N233" i="3"/>
  <c r="N328" i="3"/>
  <c r="N174" i="3"/>
  <c r="N48" i="3"/>
  <c r="N151" i="3"/>
  <c r="N300" i="3"/>
  <c r="N58" i="3"/>
  <c r="N57" i="3"/>
  <c r="N251" i="3"/>
  <c r="N120" i="3"/>
  <c r="N284" i="3"/>
  <c r="N97" i="3"/>
  <c r="N135" i="3"/>
  <c r="N288" i="3"/>
  <c r="N219" i="3"/>
  <c r="N253" i="3"/>
  <c r="N43" i="3"/>
  <c r="N301" i="3"/>
  <c r="N271" i="3"/>
  <c r="N180" i="3"/>
  <c r="N302" i="3"/>
  <c r="N93" i="3"/>
  <c r="N183" i="3"/>
  <c r="N76" i="3"/>
  <c r="N64" i="3"/>
  <c r="N331" i="3"/>
  <c r="N91" i="3"/>
  <c r="N213" i="3"/>
  <c r="N196" i="3"/>
  <c r="N79" i="3"/>
  <c r="N310" i="3"/>
  <c r="N160" i="3"/>
  <c r="N129" i="3"/>
  <c r="N81" i="3"/>
  <c r="N326" i="3"/>
  <c r="N90" i="3"/>
  <c r="N146" i="3"/>
  <c r="N276" i="3"/>
  <c r="N186" i="3"/>
  <c r="N22" i="3"/>
  <c r="N321" i="3"/>
  <c r="N223" i="3"/>
  <c r="N216" i="3"/>
  <c r="N131" i="3"/>
  <c r="N67" i="3"/>
  <c r="N236" i="3"/>
  <c r="N169" i="3"/>
  <c r="N50" i="3"/>
  <c r="N72" i="3"/>
  <c r="N134" i="3"/>
  <c r="N176" i="3"/>
  <c r="N108" i="3"/>
  <c r="N98" i="3"/>
  <c r="N241" i="3"/>
  <c r="N73" i="3"/>
  <c r="N152" i="3"/>
  <c r="N181" i="3"/>
  <c r="N94" i="3"/>
  <c r="N313" i="3"/>
  <c r="N170" i="3"/>
  <c r="N275" i="3"/>
  <c r="N274" i="3"/>
  <c r="N85" i="3"/>
  <c r="N205" i="3"/>
  <c r="N133" i="3"/>
  <c r="N128" i="3"/>
  <c r="N257" i="3"/>
  <c r="N245" i="3"/>
  <c r="N319" i="3"/>
  <c r="N249" i="3"/>
  <c r="N255" i="3"/>
  <c r="N173" i="3"/>
  <c r="N37" i="3"/>
  <c r="N243" i="3"/>
  <c r="N100" i="3"/>
  <c r="N334" i="3"/>
  <c r="N246" i="3"/>
  <c r="N87" i="3"/>
  <c r="N281" i="3"/>
  <c r="N127" i="3"/>
  <c r="N308" i="3"/>
  <c r="N218" i="3"/>
  <c r="N54" i="3"/>
  <c r="N84" i="3"/>
  <c r="N96" i="3"/>
  <c r="N80" i="3"/>
  <c r="N63" i="3"/>
  <c r="N317" i="3"/>
  <c r="N95" i="3"/>
  <c r="N168" i="3"/>
  <c r="N162" i="3"/>
  <c r="N99" i="3"/>
  <c r="N154" i="3"/>
  <c r="N179" i="3"/>
  <c r="N254" i="3"/>
  <c r="N141" i="3"/>
  <c r="N65" i="3"/>
  <c r="N21" i="3"/>
  <c r="N36" i="3"/>
  <c r="N262" i="3"/>
  <c r="N323" i="3"/>
  <c r="N330" i="3"/>
  <c r="N30" i="3"/>
  <c r="N119" i="3"/>
  <c r="N278" i="3"/>
  <c r="N263" i="3"/>
  <c r="N320" i="3"/>
  <c r="N230" i="3"/>
  <c r="N105" i="3"/>
  <c r="N259" i="3"/>
  <c r="N203" i="3"/>
  <c r="N292" i="3"/>
  <c r="N261" i="3"/>
  <c r="N287" i="3"/>
  <c r="N280" i="3"/>
  <c r="N222" i="3"/>
  <c r="N153" i="3"/>
  <c r="N40" i="3"/>
  <c r="N194" i="3"/>
  <c r="N264" i="3"/>
  <c r="N231" i="3"/>
  <c r="N285" i="3"/>
  <c r="N238" i="3"/>
  <c r="N28" i="3"/>
  <c r="N31" i="3"/>
  <c r="N318" i="3"/>
  <c r="N332" i="3"/>
  <c r="N124" i="3"/>
  <c r="N208" i="3"/>
  <c r="N182" i="3"/>
  <c r="N52" i="3"/>
  <c r="N83" i="3"/>
  <c r="N159" i="3"/>
  <c r="N307" i="3"/>
  <c r="N191" i="3"/>
  <c r="N184" i="3"/>
  <c r="N60" i="3"/>
  <c r="N309" i="3"/>
  <c r="N304" i="3"/>
  <c r="N156" i="3"/>
  <c r="N294" i="3"/>
  <c r="N314" i="3"/>
  <c r="N145" i="3"/>
  <c r="N89" i="3"/>
  <c r="N49" i="3"/>
  <c r="N46" i="3"/>
  <c r="N103" i="3"/>
  <c r="N123" i="3"/>
  <c r="N291" i="3"/>
  <c r="N53" i="3"/>
  <c r="N209" i="3"/>
  <c r="N126" i="3"/>
  <c r="N175" i="3"/>
  <c r="N265" i="3"/>
  <c r="N268" i="3"/>
  <c r="N34" i="3"/>
  <c r="N240" i="3"/>
  <c r="N190" i="3"/>
  <c r="N316" i="3"/>
  <c r="N122" i="3"/>
  <c r="N39" i="3"/>
  <c r="N148" i="3"/>
  <c r="N279" i="3"/>
  <c r="N29" i="3"/>
  <c r="N112" i="3"/>
  <c r="N189" i="3"/>
  <c r="N192" i="3"/>
  <c r="N202" i="3"/>
  <c r="N312" i="3"/>
  <c r="N217" i="3"/>
  <c r="N211" i="3"/>
  <c r="N130" i="3"/>
  <c r="N224" i="3"/>
  <c r="N206" i="3"/>
  <c r="N150" i="3"/>
  <c r="N273" i="3"/>
  <c r="N178" i="3"/>
  <c r="N147" i="3"/>
  <c r="N113" i="3"/>
  <c r="N327" i="3"/>
  <c r="N114" i="3"/>
  <c r="N185" i="3"/>
  <c r="N163" i="3"/>
  <c r="N78" i="3"/>
  <c r="N143" i="3"/>
  <c r="N306" i="3"/>
  <c r="N195" i="3"/>
  <c r="N86" i="3"/>
  <c r="N132" i="3"/>
  <c r="N45" i="3"/>
  <c r="N33" i="3"/>
  <c r="N149" i="3"/>
  <c r="N335" i="3"/>
  <c r="N214" i="3"/>
  <c r="N299" i="3"/>
  <c r="N101" i="3"/>
  <c r="N305" i="3"/>
  <c r="N115" i="3"/>
  <c r="N66" i="3"/>
  <c r="N121" i="3"/>
  <c r="N51" i="3"/>
  <c r="N297" i="3"/>
  <c r="N75" i="3"/>
  <c r="N27" i="3"/>
  <c r="N171" i="3"/>
  <c r="N137" i="3"/>
  <c r="N25" i="3"/>
  <c r="N165" i="3"/>
  <c r="N207" i="3"/>
  <c r="N286" i="3"/>
  <c r="N260" i="3"/>
  <c r="N237" i="3"/>
  <c r="N283" i="3"/>
  <c r="N144" i="3"/>
  <c r="N188" i="3"/>
  <c r="N244" i="3"/>
  <c r="N138" i="3"/>
  <c r="N235" i="3"/>
  <c r="N69" i="3"/>
  <c r="N161" i="3"/>
  <c r="N102" i="3"/>
  <c r="N158" i="3"/>
  <c r="N239" i="3"/>
  <c r="N226" i="3"/>
  <c r="N229" i="3"/>
  <c r="N247" i="3"/>
  <c r="N110" i="3"/>
  <c r="N277" i="3"/>
  <c r="N282" i="3"/>
  <c r="N289" i="3"/>
  <c r="N44" i="3"/>
  <c r="N142" i="3"/>
  <c r="N272" i="3"/>
  <c r="N252" i="3"/>
  <c r="N210" i="3"/>
  <c r="N106" i="3"/>
  <c r="N68" i="3"/>
  <c r="N295" i="3"/>
  <c r="N204" i="3"/>
  <c r="N125" i="3"/>
  <c r="N38" i="3"/>
  <c r="N74" i="3"/>
  <c r="N117" i="3"/>
  <c r="N296" i="3"/>
  <c r="N212" i="3"/>
  <c r="N157" i="3"/>
  <c r="N32" i="3"/>
  <c r="N55" i="3"/>
  <c r="N155" i="3"/>
  <c r="N267" i="3"/>
  <c r="N111" i="3"/>
  <c r="N315" i="3"/>
  <c r="N166" i="3"/>
  <c r="N333" i="3"/>
  <c r="N298" i="3"/>
  <c r="N109" i="3"/>
  <c r="N136" i="3"/>
  <c r="N23" i="3"/>
  <c r="N227" i="3"/>
  <c r="N322" i="3"/>
  <c r="N118" i="3"/>
  <c r="N250" i="3"/>
  <c r="N42" i="3"/>
  <c r="N336" i="3"/>
  <c r="N270" i="3"/>
  <c r="N303" i="3"/>
  <c r="N269" i="3"/>
  <c r="N290" i="3"/>
  <c r="N193" i="3"/>
  <c r="N26" i="3"/>
  <c r="N92" i="3"/>
  <c r="N35" i="3"/>
  <c r="N232" i="3"/>
  <c r="N293" i="3"/>
  <c r="N258" i="3"/>
  <c r="N200" i="3"/>
  <c r="N324" i="3"/>
  <c r="N177" i="3"/>
  <c r="N225" i="3"/>
  <c r="N197" i="3"/>
  <c r="N172" i="3"/>
  <c r="N47" i="3"/>
  <c r="N104" i="3"/>
  <c r="N221" i="3"/>
  <c r="N187" i="3"/>
  <c r="N311" i="3"/>
  <c r="N248" i="3"/>
  <c r="N266" i="3"/>
  <c r="N215" i="3"/>
  <c r="N70" i="3"/>
  <c r="N228" i="3"/>
  <c r="N139" i="3"/>
  <c r="N41" i="3"/>
  <c r="N77" i="3"/>
  <c r="N82" i="3"/>
  <c r="N71" i="3"/>
  <c r="N140" i="3"/>
  <c r="N242" i="3"/>
  <c r="N198" i="3"/>
  <c r="N325" i="3"/>
  <c r="N164" i="3"/>
  <c r="N220" i="3"/>
  <c r="N24" i="3"/>
  <c r="N116" i="3"/>
  <c r="N59" i="3"/>
  <c r="N107" i="3"/>
  <c r="N167" i="3"/>
  <c r="N234" i="3"/>
  <c r="N56" i="3"/>
  <c r="M102" i="3"/>
  <c r="M332" i="3"/>
  <c r="M61" i="3"/>
  <c r="M252" i="3"/>
  <c r="M70" i="3"/>
  <c r="M163" i="3"/>
  <c r="M169" i="3"/>
  <c r="M192" i="3"/>
  <c r="M75" i="3"/>
  <c r="M197" i="3"/>
  <c r="M45" i="3"/>
  <c r="M325" i="3"/>
  <c r="M283" i="3"/>
  <c r="M51" i="3"/>
  <c r="M149" i="3"/>
  <c r="M147" i="3"/>
  <c r="M164" i="3"/>
  <c r="M59" i="3"/>
  <c r="M60" i="3"/>
  <c r="M261" i="3"/>
  <c r="M280" i="3"/>
  <c r="M267" i="3"/>
  <c r="M250" i="3"/>
  <c r="M266" i="3"/>
  <c r="M85" i="3"/>
  <c r="M38" i="3"/>
  <c r="M100" i="3"/>
  <c r="M189" i="3"/>
  <c r="M49" i="3"/>
  <c r="M98" i="3"/>
  <c r="M62" i="3"/>
  <c r="M308" i="3"/>
  <c r="M255" i="3"/>
  <c r="M87" i="3"/>
  <c r="M53" i="3"/>
  <c r="M128" i="3"/>
  <c r="M111" i="3"/>
  <c r="M187" i="3"/>
  <c r="M330" i="3"/>
  <c r="M110" i="3"/>
  <c r="M307" i="3"/>
  <c r="M108" i="3"/>
  <c r="M220" i="3"/>
  <c r="M309" i="3"/>
  <c r="M142" i="3"/>
  <c r="M221" i="3"/>
  <c r="M125" i="3"/>
  <c r="M185" i="3"/>
  <c r="M89" i="3"/>
  <c r="M269" i="3"/>
  <c r="M260" i="3"/>
  <c r="M219" i="3"/>
  <c r="M124" i="3"/>
  <c r="M131" i="3"/>
  <c r="M133" i="3"/>
  <c r="M68" i="3"/>
  <c r="M275" i="3"/>
  <c r="M173" i="3"/>
  <c r="M72" i="3"/>
  <c r="M306" i="3"/>
  <c r="M320" i="3"/>
  <c r="M161" i="3"/>
  <c r="M119" i="3"/>
  <c r="M151" i="3"/>
  <c r="M251" i="3"/>
  <c r="M43" i="3"/>
  <c r="M21" i="3"/>
  <c r="M54" i="3"/>
  <c r="M216" i="3"/>
  <c r="M166" i="3"/>
  <c r="M148" i="3"/>
  <c r="M245" i="3"/>
  <c r="M88" i="3"/>
  <c r="M215" i="3"/>
  <c r="M190" i="3"/>
  <c r="M241" i="3"/>
  <c r="M210" i="3"/>
  <c r="M335" i="3"/>
  <c r="M271" i="3"/>
  <c r="M69" i="3"/>
  <c r="M7" i="3"/>
  <c r="E5" i="3" s="1"/>
  <c r="M29" i="3"/>
  <c r="M58" i="3"/>
  <c r="M282" i="3"/>
  <c r="M236" i="3"/>
  <c r="M324" i="3"/>
  <c r="M170" i="3"/>
  <c r="M172" i="3"/>
  <c r="M66" i="3"/>
  <c r="M203" i="3"/>
  <c r="M305" i="3"/>
  <c r="M90" i="3"/>
  <c r="M284" i="3"/>
  <c r="M95" i="3"/>
  <c r="M310" i="3"/>
  <c r="M56" i="3"/>
  <c r="M94" i="3"/>
  <c r="M244" i="3"/>
  <c r="M80" i="3"/>
  <c r="M182" i="3"/>
  <c r="M205" i="3"/>
  <c r="M138" i="3"/>
  <c r="M78" i="3"/>
  <c r="M152" i="3"/>
  <c r="M165" i="3"/>
  <c r="M171" i="3"/>
  <c r="M93" i="3"/>
  <c r="M327" i="3"/>
  <c r="M115" i="3"/>
  <c r="M114" i="3"/>
  <c r="M22" i="3"/>
  <c r="M181" i="3"/>
  <c r="M184" i="3"/>
  <c r="M296" i="3"/>
  <c r="M140" i="3"/>
  <c r="M81" i="3"/>
  <c r="M32" i="3"/>
  <c r="M41" i="3"/>
  <c r="M50" i="3"/>
  <c r="M301" i="3"/>
  <c r="M123" i="3"/>
  <c r="M40" i="3"/>
  <c r="M199" i="3"/>
  <c r="M195" i="3"/>
  <c r="M240" i="3"/>
  <c r="M118" i="3"/>
  <c r="M167" i="3"/>
  <c r="M311" i="3"/>
  <c r="M183" i="3"/>
  <c r="M258" i="3"/>
  <c r="M207" i="3"/>
  <c r="M175" i="3"/>
  <c r="M278" i="3"/>
  <c r="M334" i="3"/>
  <c r="M254" i="3"/>
  <c r="M35" i="3"/>
  <c r="M329" i="3"/>
  <c r="M248" i="3"/>
  <c r="M39" i="3"/>
  <c r="M150" i="3"/>
  <c r="M25" i="3"/>
  <c r="M126" i="3"/>
  <c r="M141" i="3"/>
  <c r="M176" i="3"/>
  <c r="M200" i="3"/>
  <c r="M47" i="3"/>
  <c r="M257" i="3"/>
  <c r="M237" i="3"/>
  <c r="M129" i="3"/>
  <c r="M293" i="3"/>
  <c r="M232" i="3"/>
  <c r="M145" i="3"/>
  <c r="M225" i="3"/>
  <c r="M322" i="3"/>
  <c r="M153" i="3"/>
  <c r="M253" i="3"/>
  <c r="M122" i="3"/>
  <c r="M42" i="3"/>
  <c r="M303" i="3"/>
  <c r="M136" i="3"/>
  <c r="M107" i="3"/>
  <c r="M121" i="3"/>
  <c r="M317" i="3"/>
  <c r="M297" i="3"/>
  <c r="M228" i="3"/>
  <c r="M137" i="3"/>
  <c r="M230" i="3"/>
  <c r="M314" i="3"/>
  <c r="M37" i="3"/>
  <c r="M144" i="3"/>
  <c r="M265" i="3"/>
  <c r="M179" i="3"/>
  <c r="M154" i="3"/>
  <c r="M83" i="3"/>
  <c r="M206" i="3"/>
  <c r="M64" i="3"/>
  <c r="M288" i="3"/>
  <c r="M272" i="3"/>
  <c r="M198" i="3"/>
  <c r="M300" i="3"/>
  <c r="M226" i="3"/>
  <c r="M319" i="3"/>
  <c r="M273" i="3"/>
  <c r="M227" i="3"/>
  <c r="M174" i="3"/>
  <c r="M117" i="3"/>
  <c r="M234" i="3"/>
  <c r="M229" i="3"/>
  <c r="M168" i="3"/>
  <c r="M285" i="3"/>
  <c r="M289" i="3"/>
  <c r="M295" i="3"/>
  <c r="M177" i="3"/>
  <c r="M201" i="3"/>
  <c r="M223" i="3"/>
  <c r="M67" i="3"/>
  <c r="M135" i="3"/>
  <c r="M146" i="3"/>
  <c r="M281" i="3"/>
  <c r="M139" i="3"/>
  <c r="M249" i="3"/>
  <c r="M33" i="3"/>
  <c r="M208" i="3"/>
  <c r="M30" i="3"/>
  <c r="M259" i="3"/>
  <c r="M231" i="3"/>
  <c r="M96" i="3"/>
  <c r="M287" i="3"/>
  <c r="M63" i="3"/>
  <c r="M243" i="3"/>
  <c r="M242" i="3"/>
  <c r="M162" i="3"/>
  <c r="M222" i="3"/>
  <c r="M27" i="3"/>
  <c r="M103" i="3"/>
  <c r="M112" i="3"/>
  <c r="M204" i="3"/>
  <c r="M97" i="3"/>
  <c r="M84" i="3"/>
  <c r="M276" i="3"/>
  <c r="M268" i="3"/>
  <c r="M36" i="3"/>
  <c r="M291" i="3"/>
  <c r="M238" i="3"/>
  <c r="M26" i="3"/>
  <c r="M212" i="3"/>
  <c r="M77" i="3"/>
  <c r="M302" i="3"/>
  <c r="M99" i="3"/>
  <c r="M298" i="3"/>
  <c r="M46" i="3"/>
  <c r="M109" i="3"/>
  <c r="M262" i="3"/>
  <c r="M55" i="3"/>
  <c r="M74" i="3"/>
  <c r="M34" i="3"/>
  <c r="M28" i="3"/>
  <c r="M91" i="3"/>
  <c r="M318" i="3"/>
  <c r="M299" i="3"/>
  <c r="M186" i="3"/>
  <c r="M315" i="3"/>
  <c r="M256" i="3"/>
  <c r="M217" i="3"/>
  <c r="M71" i="3"/>
  <c r="M134" i="3"/>
  <c r="M194" i="3"/>
  <c r="M92" i="3"/>
  <c r="M52" i="3"/>
  <c r="M292" i="3"/>
  <c r="M158" i="3"/>
  <c r="M264" i="3"/>
  <c r="M65" i="3"/>
  <c r="M224" i="3"/>
  <c r="M132" i="3"/>
  <c r="M239" i="3"/>
  <c r="M101" i="3"/>
  <c r="M127" i="3"/>
  <c r="M113" i="3"/>
  <c r="M213" i="3"/>
  <c r="M277" i="3"/>
  <c r="M286" i="3"/>
  <c r="M157" i="3"/>
  <c r="M328" i="3"/>
  <c r="M218" i="3"/>
  <c r="M160" i="3"/>
  <c r="M82" i="3"/>
  <c r="M105" i="3"/>
  <c r="M202" i="3"/>
  <c r="M326" i="3"/>
  <c r="M86" i="3"/>
  <c r="M233" i="3"/>
  <c r="M193" i="3"/>
  <c r="M23" i="3"/>
  <c r="M274" i="3"/>
  <c r="M57" i="3"/>
  <c r="M246" i="3"/>
  <c r="M214" i="3"/>
  <c r="M24" i="3"/>
  <c r="M211" i="3"/>
  <c r="M130" i="3"/>
  <c r="M209" i="3"/>
  <c r="M321" i="3"/>
  <c r="M263" i="3"/>
  <c r="M279" i="3"/>
  <c r="M316" i="3"/>
  <c r="M196" i="3"/>
  <c r="M104" i="3"/>
  <c r="M312" i="3"/>
  <c r="M120" i="3"/>
  <c r="M294" i="3"/>
  <c r="M116" i="3"/>
  <c r="M188" i="3"/>
  <c r="M323" i="3"/>
  <c r="M73" i="3"/>
  <c r="M313" i="3"/>
  <c r="M304" i="3"/>
  <c r="M331" i="3"/>
  <c r="M178" i="3"/>
  <c r="M235" i="3"/>
  <c r="M44" i="3"/>
  <c r="M290" i="3"/>
  <c r="M270" i="3"/>
  <c r="M106" i="3"/>
  <c r="M191" i="3"/>
  <c r="M156" i="3"/>
  <c r="M79" i="3"/>
  <c r="M333" i="3"/>
  <c r="M159" i="3"/>
  <c r="M143" i="3"/>
  <c r="M155" i="3"/>
  <c r="M336" i="3"/>
  <c r="M48" i="3"/>
  <c r="M31" i="3"/>
  <c r="M76" i="3"/>
  <c r="M180" i="3"/>
  <c r="M247" i="3"/>
  <c r="E4" i="3"/>
  <c r="M146" i="2"/>
  <c r="M30" i="2"/>
  <c r="M144" i="2"/>
  <c r="M273" i="2"/>
  <c r="M278" i="2"/>
  <c r="M208" i="2"/>
  <c r="M111" i="2"/>
  <c r="M141" i="2"/>
  <c r="M209" i="2"/>
  <c r="M168" i="2"/>
  <c r="M44" i="2"/>
  <c r="M231" i="2"/>
  <c r="M37" i="2"/>
  <c r="M24" i="2"/>
  <c r="M227" i="2"/>
  <c r="M198" i="2"/>
  <c r="M202" i="2"/>
  <c r="M315" i="2"/>
  <c r="M87" i="2"/>
  <c r="M335" i="2"/>
  <c r="M167" i="2"/>
  <c r="M75" i="2"/>
  <c r="M233" i="2"/>
  <c r="M123" i="2"/>
  <c r="M110" i="2"/>
  <c r="M67" i="2"/>
  <c r="M342" i="2"/>
  <c r="M332" i="2"/>
  <c r="M216" i="2"/>
  <c r="M223" i="2"/>
  <c r="M340" i="2"/>
  <c r="M235" i="2"/>
  <c r="M92" i="2"/>
  <c r="M192" i="2"/>
  <c r="M295" i="2"/>
  <c r="M316" i="2"/>
  <c r="M115" i="2"/>
  <c r="M308" i="2"/>
  <c r="M58" i="2"/>
  <c r="M55" i="2"/>
  <c r="M42" i="2"/>
  <c r="M60" i="2"/>
  <c r="M41" i="2"/>
  <c r="M293" i="2"/>
  <c r="M107" i="2"/>
  <c r="M182" i="2"/>
  <c r="M244" i="2"/>
  <c r="M31" i="2"/>
  <c r="M78" i="2"/>
  <c r="M131" i="2"/>
  <c r="M341" i="2"/>
  <c r="M250" i="2"/>
  <c r="M64" i="2"/>
  <c r="M121" i="2"/>
  <c r="M256" i="2"/>
  <c r="M302" i="2"/>
  <c r="M96" i="2"/>
  <c r="M218" i="2"/>
  <c r="M287" i="2"/>
  <c r="M112" i="2"/>
  <c r="M331" i="2"/>
  <c r="M98" i="2"/>
  <c r="M56" i="2"/>
  <c r="M108" i="2"/>
  <c r="M149" i="2"/>
  <c r="M105" i="2"/>
  <c r="M304" i="2"/>
  <c r="M170" i="2"/>
  <c r="M210" i="2"/>
  <c r="M274" i="2"/>
  <c r="M38" i="2"/>
  <c r="M174" i="2"/>
  <c r="M201" i="2"/>
  <c r="M34" i="2"/>
  <c r="M186" i="2"/>
  <c r="M130" i="2"/>
  <c r="M183" i="2"/>
  <c r="M73" i="2"/>
  <c r="M190" i="2"/>
  <c r="M265" i="2"/>
  <c r="M185" i="2"/>
  <c r="M339" i="2"/>
  <c r="M286" i="2"/>
  <c r="M196" i="2"/>
  <c r="M36" i="2"/>
  <c r="M296" i="2"/>
  <c r="M157" i="2"/>
  <c r="M267" i="2"/>
  <c r="M84" i="2"/>
  <c r="M207" i="2"/>
  <c r="M156" i="2"/>
  <c r="M171" i="2"/>
  <c r="M290" i="2"/>
  <c r="M318" i="2"/>
  <c r="M51" i="2"/>
  <c r="M309" i="2"/>
  <c r="M242" i="2"/>
  <c r="M281" i="2"/>
  <c r="M22" i="2"/>
  <c r="M86" i="2"/>
  <c r="M119" i="2"/>
  <c r="M94" i="2"/>
  <c r="M280" i="2"/>
  <c r="M48" i="2"/>
  <c r="M147" i="2"/>
  <c r="M71" i="2"/>
  <c r="M195" i="2"/>
  <c r="M254" i="2"/>
  <c r="M240" i="2"/>
  <c r="M25" i="2"/>
  <c r="M326" i="2"/>
  <c r="M102" i="2"/>
  <c r="M109" i="2"/>
  <c r="M169" i="2"/>
  <c r="M175" i="2"/>
  <c r="M284" i="2"/>
  <c r="M104" i="2"/>
  <c r="M259" i="2"/>
  <c r="M188" i="2"/>
  <c r="M224" i="2"/>
  <c r="M298" i="2"/>
  <c r="M257" i="2"/>
  <c r="M294" i="2"/>
  <c r="M305" i="2"/>
  <c r="M47" i="2"/>
  <c r="M325" i="2"/>
  <c r="M276" i="2"/>
  <c r="M99" i="2"/>
  <c r="M179" i="2"/>
  <c r="M317" i="2"/>
  <c r="M277" i="2"/>
  <c r="M255" i="2"/>
  <c r="M29" i="2"/>
  <c r="M312" i="2"/>
  <c r="M138" i="2"/>
  <c r="M172" i="2"/>
  <c r="M222" i="2"/>
  <c r="M93" i="2"/>
  <c r="M260" i="2"/>
  <c r="M279" i="2"/>
  <c r="M291" i="2"/>
  <c r="M77" i="2"/>
  <c r="M324" i="2"/>
  <c r="M203" i="2"/>
  <c r="M269" i="2"/>
  <c r="M165" i="2"/>
  <c r="M200" i="2"/>
  <c r="M57" i="2"/>
  <c r="M180" i="2"/>
  <c r="M52" i="2"/>
  <c r="M125" i="2"/>
  <c r="M253" i="2"/>
  <c r="M33" i="2"/>
  <c r="M205" i="2"/>
  <c r="M161" i="2"/>
  <c r="M76" i="2"/>
  <c r="M289" i="2"/>
  <c r="M158" i="2"/>
  <c r="M225" i="2"/>
  <c r="M40" i="2"/>
  <c r="M323" i="2"/>
  <c r="M88" i="2"/>
  <c r="M159" i="2"/>
  <c r="M247" i="2"/>
  <c r="M226" i="2"/>
  <c r="M85" i="2"/>
  <c r="M307" i="2"/>
  <c r="M266" i="2"/>
  <c r="M173" i="2"/>
  <c r="M116" i="2"/>
  <c r="M299" i="2"/>
  <c r="M81" i="2"/>
  <c r="M61" i="2"/>
  <c r="M139" i="2"/>
  <c r="M285" i="2"/>
  <c r="M137" i="2"/>
  <c r="M129" i="2"/>
  <c r="M262" i="2"/>
  <c r="M154" i="2"/>
  <c r="M320" i="2"/>
  <c r="M270" i="2"/>
  <c r="M327" i="2"/>
  <c r="M236" i="2"/>
  <c r="M135" i="2"/>
  <c r="M162" i="2"/>
  <c r="M97" i="2"/>
  <c r="M150" i="2"/>
  <c r="M272" i="2"/>
  <c r="M300" i="2"/>
  <c r="M69" i="2"/>
  <c r="M258" i="2"/>
  <c r="M271" i="2"/>
  <c r="M297" i="2"/>
  <c r="M106" i="2"/>
  <c r="M206" i="2"/>
  <c r="M301" i="2"/>
  <c r="M268" i="2"/>
  <c r="M221" i="2"/>
  <c r="M50" i="2"/>
  <c r="M151" i="2"/>
  <c r="M232" i="2"/>
  <c r="M152" i="2"/>
  <c r="M136" i="2"/>
  <c r="M187" i="2"/>
  <c r="M62" i="2"/>
  <c r="M321" i="2"/>
  <c r="M53" i="2"/>
  <c r="M132" i="2"/>
  <c r="M204" i="2"/>
  <c r="M211" i="2"/>
  <c r="M310" i="2"/>
  <c r="M314" i="2"/>
  <c r="M100" i="2"/>
  <c r="M311" i="2"/>
  <c r="M338" i="2"/>
  <c r="M21" i="2"/>
  <c r="M79" i="2"/>
  <c r="M49" i="2"/>
  <c r="M54" i="2"/>
  <c r="M213" i="2"/>
  <c r="M292" i="2"/>
  <c r="M124" i="2"/>
  <c r="M251" i="2"/>
  <c r="M143" i="2"/>
  <c r="M212" i="2"/>
  <c r="M199" i="2"/>
  <c r="M252" i="2"/>
  <c r="M163" i="2"/>
  <c r="M59" i="2"/>
  <c r="M329" i="2"/>
  <c r="M39" i="2"/>
  <c r="M220" i="2"/>
  <c r="M306" i="2"/>
  <c r="M248" i="2"/>
  <c r="M177" i="2"/>
  <c r="M134" i="2"/>
  <c r="M336" i="2"/>
  <c r="M237" i="2"/>
  <c r="M82" i="2"/>
  <c r="M7" i="2"/>
  <c r="E4" i="2" s="1"/>
  <c r="M89" i="2"/>
  <c r="M113" i="2"/>
  <c r="M191" i="2"/>
  <c r="M241" i="2"/>
  <c r="M264" i="2"/>
  <c r="M243" i="2"/>
  <c r="M246" i="2"/>
  <c r="M155" i="2"/>
  <c r="M122" i="2"/>
  <c r="M283" i="2"/>
  <c r="M28" i="2"/>
  <c r="M32" i="2"/>
  <c r="M43" i="2"/>
  <c r="M328" i="2"/>
  <c r="M288" i="2"/>
  <c r="M70" i="2"/>
  <c r="M189" i="2"/>
  <c r="M45" i="2"/>
  <c r="M333" i="2"/>
  <c r="M194" i="2"/>
  <c r="M228" i="2"/>
  <c r="M103" i="2"/>
  <c r="M142" i="2"/>
  <c r="M282" i="2"/>
  <c r="M166" i="2"/>
  <c r="M217" i="2"/>
  <c r="M238" i="2"/>
  <c r="M184" i="2"/>
  <c r="M140" i="2"/>
  <c r="M275" i="2"/>
  <c r="M128" i="2"/>
  <c r="M245" i="2"/>
  <c r="M337" i="2"/>
  <c r="M74" i="2"/>
  <c r="M90" i="2"/>
  <c r="M83" i="2"/>
  <c r="M118" i="2"/>
  <c r="M330" i="2"/>
  <c r="M319" i="2"/>
  <c r="M193" i="2"/>
  <c r="M334" i="2"/>
  <c r="M234" i="2"/>
  <c r="M313" i="2"/>
  <c r="M239" i="2"/>
  <c r="M35" i="2"/>
  <c r="M197" i="2"/>
  <c r="M229" i="2"/>
  <c r="M181" i="2"/>
  <c r="M72" i="2"/>
  <c r="M127" i="2"/>
  <c r="M322" i="2"/>
  <c r="M261" i="2"/>
  <c r="M27" i="2"/>
  <c r="M230" i="2"/>
  <c r="M153" i="2"/>
  <c r="M263" i="2"/>
  <c r="M214" i="2"/>
  <c r="M133" i="2"/>
  <c r="M303" i="2"/>
  <c r="M120" i="2"/>
  <c r="M145" i="2"/>
  <c r="M26" i="2"/>
  <c r="M117" i="2"/>
  <c r="M114" i="2"/>
  <c r="M164" i="2"/>
  <c r="M126" i="2"/>
  <c r="M66" i="2"/>
  <c r="M148" i="2"/>
  <c r="M46" i="2"/>
  <c r="M215" i="2"/>
  <c r="M249" i="2"/>
  <c r="M63" i="2"/>
  <c r="M219" i="2"/>
  <c r="M23" i="2"/>
  <c r="M65" i="2"/>
  <c r="M178" i="2"/>
  <c r="M68" i="2"/>
  <c r="M101" i="2"/>
  <c r="M91" i="2"/>
  <c r="M176" i="2"/>
  <c r="M160" i="2"/>
  <c r="M95" i="2"/>
  <c r="M80" i="2"/>
  <c r="N199" i="2"/>
  <c r="N111" i="2"/>
  <c r="N338" i="2"/>
  <c r="N65" i="2"/>
  <c r="N301" i="2"/>
  <c r="N269" i="2"/>
  <c r="N271" i="2"/>
  <c r="N103" i="2"/>
  <c r="N310" i="2"/>
  <c r="N303" i="2"/>
  <c r="N81" i="2"/>
  <c r="N48" i="2"/>
  <c r="N252" i="2"/>
  <c r="N55" i="2"/>
  <c r="N57" i="2"/>
  <c r="N153" i="2"/>
  <c r="N289" i="2"/>
  <c r="N121" i="2"/>
  <c r="N126" i="2"/>
  <c r="N217" i="2"/>
  <c r="N166" i="2"/>
  <c r="N119" i="2"/>
  <c r="N24" i="2"/>
  <c r="N251" i="2"/>
  <c r="N230" i="2"/>
  <c r="N123" i="2"/>
  <c r="N45" i="2"/>
  <c r="N253" i="2"/>
  <c r="N113" i="2"/>
  <c r="N175" i="2"/>
  <c r="N265" i="2"/>
  <c r="N27" i="2"/>
  <c r="N223" i="2"/>
  <c r="N317" i="2"/>
  <c r="N266" i="2"/>
  <c r="N229" i="2"/>
  <c r="N128" i="2"/>
  <c r="N96" i="2"/>
  <c r="N127" i="2"/>
  <c r="N151" i="2"/>
  <c r="N66" i="2"/>
  <c r="N75" i="2"/>
  <c r="N174" i="2"/>
  <c r="N195" i="2"/>
  <c r="N327" i="2"/>
  <c r="N329" i="2"/>
  <c r="N160" i="2"/>
  <c r="N78" i="2"/>
  <c r="N188" i="2"/>
  <c r="N248" i="2"/>
  <c r="N335" i="2"/>
  <c r="N268" i="2"/>
  <c r="N139" i="2"/>
  <c r="N28" i="2"/>
  <c r="N74" i="2"/>
  <c r="N237" i="2"/>
  <c r="N37" i="2"/>
  <c r="N101" i="2"/>
  <c r="N304" i="2"/>
  <c r="N164" i="2"/>
  <c r="N183" i="2"/>
  <c r="N196" i="2"/>
  <c r="N300" i="2"/>
  <c r="N284" i="2"/>
  <c r="N39" i="2"/>
  <c r="N245" i="2"/>
  <c r="N94" i="2"/>
  <c r="N218" i="2"/>
  <c r="N134" i="2"/>
  <c r="N168" i="2"/>
  <c r="N220" i="2"/>
  <c r="N279" i="2"/>
  <c r="N193" i="2"/>
  <c r="N272" i="2"/>
  <c r="N44" i="2"/>
  <c r="N214" i="2"/>
  <c r="N314" i="2"/>
  <c r="N72" i="2"/>
  <c r="N326" i="2"/>
  <c r="N79" i="2"/>
  <c r="N332" i="2"/>
  <c r="N321" i="2"/>
  <c r="N216" i="2"/>
  <c r="N334" i="2"/>
  <c r="N320" i="2"/>
  <c r="N41" i="2"/>
  <c r="N189" i="2"/>
  <c r="N254" i="2"/>
  <c r="N250" i="2"/>
  <c r="N275" i="2"/>
  <c r="N54" i="2"/>
  <c r="N167" i="2"/>
  <c r="N292" i="2"/>
  <c r="N184" i="2"/>
  <c r="N170" i="2"/>
  <c r="N306" i="2"/>
  <c r="N197" i="2"/>
  <c r="N224" i="2"/>
  <c r="N249" i="2"/>
  <c r="N235" i="2"/>
  <c r="N198" i="2"/>
  <c r="N337" i="2"/>
  <c r="N294" i="2"/>
  <c r="N206" i="2"/>
  <c r="N124" i="2"/>
  <c r="N280" i="2"/>
  <c r="N109" i="2"/>
  <c r="N49" i="2"/>
  <c r="N90" i="2"/>
  <c r="N77" i="2"/>
  <c r="N211" i="2"/>
  <c r="N47" i="2"/>
  <c r="N295" i="2"/>
  <c r="N180" i="2"/>
  <c r="N312" i="2"/>
  <c r="N71" i="2"/>
  <c r="N331" i="2"/>
  <c r="N287" i="2"/>
  <c r="N40" i="2"/>
  <c r="N234" i="2"/>
  <c r="N238" i="2"/>
  <c r="N171" i="2"/>
  <c r="N208" i="2"/>
  <c r="N277" i="2"/>
  <c r="N86" i="2"/>
  <c r="N288" i="2"/>
  <c r="N133" i="2"/>
  <c r="N190" i="2"/>
  <c r="N64" i="2"/>
  <c r="N34" i="2"/>
  <c r="N298" i="2"/>
  <c r="N115" i="2"/>
  <c r="N59" i="2"/>
  <c r="N149" i="2"/>
  <c r="N236" i="2"/>
  <c r="N23" i="2"/>
  <c r="N240" i="2"/>
  <c r="N93" i="2"/>
  <c r="N204" i="2"/>
  <c r="N307" i="2"/>
  <c r="N35" i="2"/>
  <c r="N200" i="2"/>
  <c r="N316" i="2"/>
  <c r="N210" i="2"/>
  <c r="N181" i="2"/>
  <c r="N130" i="2"/>
  <c r="N297" i="2"/>
  <c r="N105" i="2"/>
  <c r="N107" i="2"/>
  <c r="N260" i="2"/>
  <c r="N129" i="2"/>
  <c r="N148" i="2"/>
  <c r="N98" i="2"/>
  <c r="N308" i="2"/>
  <c r="N233" i="2"/>
  <c r="N87" i="2"/>
  <c r="N63" i="2"/>
  <c r="N309" i="2"/>
  <c r="N159" i="2"/>
  <c r="N117" i="2"/>
  <c r="N225" i="2"/>
  <c r="N70" i="2"/>
  <c r="N145" i="2"/>
  <c r="N228" i="2"/>
  <c r="N73" i="2"/>
  <c r="N227" i="2"/>
  <c r="N313" i="2"/>
  <c r="N110" i="2"/>
  <c r="N264" i="2"/>
  <c r="N177" i="2"/>
  <c r="N221" i="2"/>
  <c r="N62" i="2"/>
  <c r="N146" i="2"/>
  <c r="N144" i="2"/>
  <c r="N89" i="2"/>
  <c r="N38" i="2"/>
  <c r="N131" i="2"/>
  <c r="N161" i="2"/>
  <c r="N302" i="2"/>
  <c r="N212" i="2"/>
  <c r="N83" i="2"/>
  <c r="N114" i="2"/>
  <c r="N276" i="2"/>
  <c r="N91" i="2"/>
  <c r="N155" i="2"/>
  <c r="N241" i="2"/>
  <c r="N42" i="2"/>
  <c r="N215" i="2"/>
  <c r="N194" i="2"/>
  <c r="N247" i="2"/>
  <c r="N305" i="2"/>
  <c r="N239" i="2"/>
  <c r="N52" i="2"/>
  <c r="N270" i="2"/>
  <c r="N120" i="2"/>
  <c r="N31" i="2"/>
  <c r="N26" i="2"/>
  <c r="N30" i="2"/>
  <c r="N122" i="2"/>
  <c r="N278" i="2"/>
  <c r="N43" i="2"/>
  <c r="N182" i="2"/>
  <c r="N282" i="2"/>
  <c r="N125" i="2"/>
  <c r="N172" i="2"/>
  <c r="N201" i="2"/>
  <c r="N319" i="2"/>
  <c r="N187" i="2"/>
  <c r="N242" i="2"/>
  <c r="N339" i="2"/>
  <c r="N150" i="2"/>
  <c r="N202" i="2"/>
  <c r="N116" i="2"/>
  <c r="N263" i="2"/>
  <c r="N186" i="2"/>
  <c r="N132" i="2"/>
  <c r="N342" i="2"/>
  <c r="N274" i="2"/>
  <c r="N163" i="2"/>
  <c r="N262" i="2"/>
  <c r="N142" i="2"/>
  <c r="N82" i="2"/>
  <c r="N85" i="2"/>
  <c r="N106" i="2"/>
  <c r="N92" i="2"/>
  <c r="N256" i="2"/>
  <c r="N185" i="2"/>
  <c r="N285" i="2"/>
  <c r="N140" i="2"/>
  <c r="N108" i="2"/>
  <c r="N154" i="2"/>
  <c r="N135" i="2"/>
  <c r="N147" i="2"/>
  <c r="N296" i="2"/>
  <c r="N84" i="2"/>
  <c r="N157" i="2"/>
  <c r="N290" i="2"/>
  <c r="N246" i="2"/>
  <c r="N257" i="2"/>
  <c r="N341" i="2"/>
  <c r="N25" i="2"/>
  <c r="N169" i="2"/>
  <c r="N69" i="2"/>
  <c r="N191" i="2"/>
  <c r="N340" i="2"/>
  <c r="N158" i="2"/>
  <c r="N209" i="2"/>
  <c r="N226" i="2"/>
  <c r="N21" i="2"/>
  <c r="N293" i="2"/>
  <c r="N99" i="2"/>
  <c r="N33" i="2"/>
  <c r="N136" i="2"/>
  <c r="N205" i="2"/>
  <c r="N231" i="2"/>
  <c r="N53" i="2"/>
  <c r="N258" i="2"/>
  <c r="N291" i="2"/>
  <c r="N322" i="2"/>
  <c r="N56" i="2"/>
  <c r="N68" i="2"/>
  <c r="N328" i="2"/>
  <c r="N61" i="2"/>
  <c r="N36" i="2"/>
  <c r="N315" i="2"/>
  <c r="N232" i="2"/>
  <c r="N102" i="2"/>
  <c r="N259" i="2"/>
  <c r="N97" i="2"/>
  <c r="N311" i="2"/>
  <c r="N286" i="2"/>
  <c r="N333" i="2"/>
  <c r="N137" i="2"/>
  <c r="N255" i="2"/>
  <c r="N222" i="2"/>
  <c r="N76" i="2"/>
  <c r="N243" i="2"/>
  <c r="N22" i="2"/>
  <c r="N141" i="2"/>
  <c r="N46" i="2"/>
  <c r="N88" i="2"/>
  <c r="N330" i="2"/>
  <c r="N267" i="2"/>
  <c r="N179" i="2"/>
  <c r="N67" i="2"/>
  <c r="N176" i="2"/>
  <c r="N32" i="2"/>
  <c r="N336" i="2"/>
  <c r="N244" i="2"/>
  <c r="N104" i="2"/>
  <c r="N281" i="2"/>
  <c r="N261" i="2"/>
  <c r="N318" i="2"/>
  <c r="N112" i="2"/>
  <c r="N213" i="2"/>
  <c r="N60" i="2"/>
  <c r="N95" i="2"/>
  <c r="N80" i="2"/>
  <c r="N273" i="2"/>
  <c r="N162" i="2"/>
  <c r="N165" i="2"/>
  <c r="N207" i="2"/>
  <c r="N152" i="2"/>
  <c r="N58" i="2"/>
  <c r="N51" i="2"/>
  <c r="N138" i="2"/>
  <c r="N324" i="2"/>
  <c r="N192" i="2"/>
  <c r="N29" i="2"/>
  <c r="N323" i="2"/>
  <c r="N143" i="2"/>
  <c r="N283" i="2"/>
  <c r="N178" i="2"/>
  <c r="N100" i="2"/>
  <c r="N173" i="2"/>
  <c r="N203" i="2"/>
  <c r="N299" i="2"/>
  <c r="N325" i="2"/>
  <c r="N219" i="2"/>
  <c r="N156" i="2"/>
  <c r="N118" i="2"/>
  <c r="N50" i="2"/>
  <c r="O105" i="3"/>
  <c r="O221" i="3"/>
  <c r="O197" i="3"/>
  <c r="O247" i="3"/>
  <c r="O257" i="3"/>
  <c r="O277" i="3"/>
  <c r="O325" i="3"/>
  <c r="O295" i="3"/>
  <c r="O36" i="3"/>
  <c r="O128" i="3"/>
  <c r="O140" i="3"/>
  <c r="O317" i="3"/>
  <c r="O276" i="3"/>
  <c r="O125" i="3"/>
  <c r="O61" i="3"/>
  <c r="O240" i="3"/>
  <c r="O267" i="3"/>
  <c r="O109" i="3"/>
  <c r="O142" i="3"/>
  <c r="O54" i="3"/>
  <c r="O93" i="3"/>
  <c r="O182" i="3"/>
  <c r="O334" i="3"/>
  <c r="O258" i="3"/>
  <c r="O152" i="3"/>
  <c r="O150" i="3"/>
  <c r="O171" i="3"/>
  <c r="O245" i="3"/>
  <c r="O68" i="3"/>
  <c r="O214" i="3"/>
  <c r="O44" i="3"/>
  <c r="O220" i="3"/>
  <c r="O85" i="3"/>
  <c r="O190" i="3"/>
  <c r="O326" i="3"/>
  <c r="O134" i="3"/>
  <c r="O42" i="3"/>
  <c r="O305" i="3"/>
  <c r="O243" i="3"/>
  <c r="O244" i="3"/>
  <c r="O330" i="3"/>
  <c r="O154" i="3"/>
  <c r="O74" i="3"/>
  <c r="O241" i="3"/>
  <c r="O236" i="3"/>
  <c r="O22" i="3"/>
  <c r="O138" i="3"/>
  <c r="O262" i="3"/>
  <c r="O187" i="3"/>
  <c r="O137" i="3"/>
  <c r="O269" i="3"/>
  <c r="O102" i="3"/>
  <c r="O78" i="3"/>
  <c r="O285" i="3"/>
  <c r="O82" i="3"/>
  <c r="O293" i="3"/>
  <c r="O319" i="3"/>
  <c r="O60" i="3"/>
  <c r="O130" i="3"/>
  <c r="O34" i="3"/>
  <c r="O192" i="3"/>
  <c r="O117" i="3"/>
  <c r="O252" i="3"/>
  <c r="O250" i="3"/>
  <c r="O84" i="3"/>
  <c r="O123" i="3"/>
  <c r="O107" i="3"/>
  <c r="O35" i="3"/>
  <c r="O201" i="3"/>
  <c r="O281" i="3"/>
  <c r="O88" i="3"/>
  <c r="O72" i="3"/>
  <c r="O144" i="3"/>
  <c r="O260" i="3"/>
  <c r="O286" i="3"/>
  <c r="O177" i="3"/>
  <c r="O103" i="3"/>
  <c r="O205" i="3"/>
  <c r="O43" i="3"/>
  <c r="O114" i="3"/>
  <c r="O122" i="3"/>
  <c r="O98" i="3"/>
  <c r="O184" i="3"/>
  <c r="O290" i="3"/>
  <c r="O81" i="3"/>
  <c r="O321" i="3"/>
  <c r="O288" i="3"/>
  <c r="O323" i="3"/>
  <c r="O282" i="3"/>
  <c r="O219" i="3"/>
  <c r="O299" i="3"/>
  <c r="O203" i="3"/>
  <c r="O57" i="3"/>
  <c r="O24" i="3"/>
  <c r="O159" i="3"/>
  <c r="O259" i="3"/>
  <c r="O331" i="3"/>
  <c r="O216" i="3"/>
  <c r="O115" i="3"/>
  <c r="O255" i="3"/>
  <c r="O53" i="3"/>
  <c r="O26" i="3"/>
  <c r="O129" i="3"/>
  <c r="O176" i="3"/>
  <c r="O296" i="3"/>
  <c r="O49" i="3"/>
  <c r="O199" i="3"/>
  <c r="O311" i="3"/>
  <c r="O261" i="3"/>
  <c r="O313" i="3"/>
  <c r="O212" i="3"/>
  <c r="O133" i="3"/>
  <c r="O173" i="3"/>
  <c r="O268" i="3"/>
  <c r="O48" i="3"/>
  <c r="O77" i="3"/>
  <c r="O320" i="3"/>
  <c r="O246" i="3"/>
  <c r="O198" i="3"/>
  <c r="O254" i="3"/>
  <c r="O63" i="3"/>
  <c r="O131" i="3"/>
  <c r="O194" i="3"/>
  <c r="O59" i="3"/>
  <c r="O52" i="3"/>
  <c r="O163" i="3"/>
  <c r="O66" i="3"/>
  <c r="O65" i="3"/>
  <c r="O164" i="3"/>
  <c r="O274" i="3"/>
  <c r="O30" i="3"/>
  <c r="O50" i="3"/>
  <c r="O75" i="3"/>
  <c r="O207" i="3"/>
  <c r="O29" i="3"/>
  <c r="O160" i="3"/>
  <c r="O25" i="3"/>
  <c r="O91" i="3"/>
  <c r="O95" i="3"/>
  <c r="O116" i="3"/>
  <c r="O165" i="3"/>
  <c r="O231" i="3"/>
  <c r="O297" i="3"/>
  <c r="O118" i="3"/>
  <c r="O132" i="3"/>
  <c r="O111" i="3"/>
  <c r="O67" i="3"/>
  <c r="O186" i="3"/>
  <c r="O136" i="3"/>
  <c r="O263" i="3"/>
  <c r="O284" i="3"/>
  <c r="O200" i="3"/>
  <c r="O256" i="3"/>
  <c r="O158" i="3"/>
  <c r="O314" i="3"/>
  <c r="O39" i="3"/>
  <c r="O251" i="3"/>
  <c r="O229" i="3"/>
  <c r="O270" i="3"/>
  <c r="O208" i="3"/>
  <c r="O238" i="3"/>
  <c r="O135" i="3"/>
  <c r="O211" i="3"/>
  <c r="O233" i="3"/>
  <c r="O300" i="3"/>
  <c r="O249" i="3"/>
  <c r="O302" i="3"/>
  <c r="O179" i="3"/>
  <c r="O279" i="3"/>
  <c r="O174" i="3"/>
  <c r="O70" i="3"/>
  <c r="O222" i="3"/>
  <c r="O185" i="3"/>
  <c r="O234" i="3"/>
  <c r="O112" i="3"/>
  <c r="O145" i="3"/>
  <c r="O225" i="3"/>
  <c r="O94" i="3"/>
  <c r="O80" i="3"/>
  <c r="O223" i="3"/>
  <c r="O28" i="3"/>
  <c r="O76" i="3"/>
  <c r="O283" i="3"/>
  <c r="O292" i="3"/>
  <c r="O335" i="3"/>
  <c r="O304" i="3"/>
  <c r="O324" i="3"/>
  <c r="O96" i="3"/>
  <c r="O121" i="3"/>
  <c r="O202" i="3"/>
  <c r="O170" i="3"/>
  <c r="O83" i="3"/>
  <c r="O215" i="3"/>
  <c r="O239" i="3"/>
  <c r="O113" i="3"/>
  <c r="O73" i="3"/>
  <c r="O119" i="3"/>
  <c r="O253" i="3"/>
  <c r="O308" i="3"/>
  <c r="O318" i="3"/>
  <c r="O32" i="3"/>
  <c r="O157" i="3"/>
  <c r="O58" i="3"/>
  <c r="O101" i="3"/>
  <c r="O148" i="3"/>
  <c r="O106" i="3"/>
  <c r="O232" i="3"/>
  <c r="O298" i="3"/>
  <c r="O332" i="3"/>
  <c r="O316" i="3"/>
  <c r="O235" i="3"/>
  <c r="O168" i="3"/>
  <c r="O189" i="3"/>
  <c r="O56" i="3"/>
  <c r="O329" i="3"/>
  <c r="O309" i="3"/>
  <c r="O153" i="3"/>
  <c r="O228" i="3"/>
  <c r="O191" i="3"/>
  <c r="O104" i="3"/>
  <c r="O79" i="3"/>
  <c r="O37" i="3"/>
  <c r="O31" i="3"/>
  <c r="O126" i="3"/>
  <c r="O307" i="3"/>
  <c r="O272" i="3"/>
  <c r="O110" i="3"/>
  <c r="O124" i="3"/>
  <c r="O172" i="3"/>
  <c r="O271" i="3"/>
  <c r="O21" i="3"/>
  <c r="O213" i="3"/>
  <c r="O90" i="3"/>
  <c r="O196" i="3"/>
  <c r="O333" i="3"/>
  <c r="O242" i="3"/>
  <c r="O248" i="3"/>
  <c r="O217" i="3"/>
  <c r="O183" i="3"/>
  <c r="O99" i="3"/>
  <c r="O166" i="3"/>
  <c r="O280" i="3"/>
  <c r="O151" i="3"/>
  <c r="O161" i="3"/>
  <c r="O46" i="3"/>
  <c r="O289" i="3"/>
  <c r="O139" i="3"/>
  <c r="O69" i="3"/>
  <c r="O51" i="3"/>
  <c r="O62" i="3"/>
  <c r="O146" i="3"/>
  <c r="O47" i="3"/>
  <c r="O180" i="3"/>
  <c r="O156" i="3"/>
  <c r="O87" i="3"/>
  <c r="O237" i="3"/>
  <c r="O55" i="3"/>
  <c r="O227" i="3"/>
  <c r="O41" i="3"/>
  <c r="O64" i="3"/>
  <c r="O27" i="3"/>
  <c r="O265" i="3"/>
  <c r="O315" i="3"/>
  <c r="O147" i="3"/>
  <c r="O188" i="3"/>
  <c r="O275" i="3"/>
  <c r="O45" i="3"/>
  <c r="O108" i="3"/>
  <c r="O155" i="3"/>
  <c r="O141" i="3"/>
  <c r="O33" i="3"/>
  <c r="O291" i="3"/>
  <c r="O226" i="3"/>
  <c r="O181" i="3"/>
  <c r="O266" i="3"/>
  <c r="O71" i="3"/>
  <c r="O40" i="3"/>
  <c r="O328" i="3"/>
  <c r="O210" i="3"/>
  <c r="O273" i="3"/>
  <c r="O175" i="3"/>
  <c r="O322" i="3"/>
  <c r="O264" i="3"/>
  <c r="O195" i="3"/>
  <c r="O303" i="3"/>
  <c r="O204" i="3"/>
  <c r="O178" i="3"/>
  <c r="O301" i="3"/>
  <c r="O218" i="3"/>
  <c r="O310" i="3"/>
  <c r="O86" i="3"/>
  <c r="O206" i="3"/>
  <c r="O327" i="3"/>
  <c r="O127" i="3"/>
  <c r="O230" i="3"/>
  <c r="O38" i="3"/>
  <c r="O287" i="3"/>
  <c r="O97" i="3"/>
  <c r="O306" i="3"/>
  <c r="O193" i="3"/>
  <c r="O169" i="3"/>
  <c r="O336" i="3"/>
  <c r="O92" i="3"/>
  <c r="O278" i="3"/>
  <c r="O167" i="3"/>
  <c r="O89" i="3"/>
  <c r="O312" i="3"/>
  <c r="O120" i="3"/>
  <c r="O149" i="3"/>
  <c r="O143" i="3"/>
  <c r="O23" i="3"/>
  <c r="O100" i="3"/>
  <c r="O224" i="3"/>
  <c r="O209" i="3"/>
  <c r="O162" i="3"/>
  <c r="O294" i="3"/>
  <c r="E6" i="3"/>
  <c r="E9" i="3" s="1"/>
  <c r="O211" i="2"/>
  <c r="O33" i="2"/>
  <c r="O22" i="2"/>
  <c r="O115" i="2"/>
  <c r="O304" i="2"/>
  <c r="O183" i="2"/>
  <c r="O309" i="2"/>
  <c r="O53" i="2"/>
  <c r="O99" i="2"/>
  <c r="O262" i="2"/>
  <c r="O95" i="2"/>
  <c r="O214" i="2"/>
  <c r="O190" i="2"/>
  <c r="O34" i="2"/>
  <c r="O287" i="2"/>
  <c r="O238" i="2"/>
  <c r="O121" i="2"/>
  <c r="O138" i="2"/>
  <c r="O143" i="2"/>
  <c r="O25" i="2"/>
  <c r="O244" i="2"/>
  <c r="O189" i="2"/>
  <c r="O215" i="2"/>
  <c r="O191" i="2"/>
  <c r="O133" i="2"/>
  <c r="O299" i="2"/>
  <c r="O205" i="2"/>
  <c r="O252" i="2"/>
  <c r="O159" i="2"/>
  <c r="O308" i="2"/>
  <c r="O69" i="2"/>
  <c r="O312" i="2"/>
  <c r="O237" i="2"/>
  <c r="O305" i="2"/>
  <c r="O131" i="2"/>
  <c r="O145" i="2"/>
  <c r="O193" i="2"/>
  <c r="O79" i="2"/>
  <c r="O83" i="2"/>
  <c r="O88" i="2"/>
  <c r="O248" i="2"/>
  <c r="O324" i="2"/>
  <c r="O84" i="2"/>
  <c r="O63" i="2"/>
  <c r="O235" i="2"/>
  <c r="O175" i="2"/>
  <c r="O96" i="2"/>
  <c r="O113" i="2"/>
  <c r="O28" i="2"/>
  <c r="O187" i="2"/>
  <c r="O139" i="2"/>
  <c r="O32" i="2"/>
  <c r="O265" i="2"/>
  <c r="O290" i="2"/>
  <c r="O285" i="2"/>
  <c r="O80" i="2"/>
  <c r="O110" i="2"/>
  <c r="O46" i="2"/>
  <c r="O38" i="2"/>
  <c r="O81" i="2"/>
  <c r="O181" i="2"/>
  <c r="O127" i="2"/>
  <c r="O236" i="2"/>
  <c r="O26" i="2"/>
  <c r="O152" i="2"/>
  <c r="O218" i="2"/>
  <c r="O163" i="2"/>
  <c r="O109" i="2"/>
  <c r="O119" i="2"/>
  <c r="O45" i="2"/>
  <c r="O279" i="2"/>
  <c r="O220" i="2"/>
  <c r="O35" i="2"/>
  <c r="O30" i="2"/>
  <c r="O24" i="2"/>
  <c r="O301" i="2"/>
  <c r="O47" i="2"/>
  <c r="O261" i="2"/>
  <c r="O73" i="2"/>
  <c r="O86" i="2"/>
  <c r="O206" i="2"/>
  <c r="O39" i="2"/>
  <c r="O78" i="2"/>
  <c r="O242" i="2"/>
  <c r="O107" i="2"/>
  <c r="O90" i="2"/>
  <c r="O247" i="2"/>
  <c r="O249" i="2"/>
  <c r="O98" i="2"/>
  <c r="O93" i="2"/>
  <c r="O85" i="2"/>
  <c r="O192" i="2"/>
  <c r="O27" i="2"/>
  <c r="O280" i="2"/>
  <c r="O339" i="2"/>
  <c r="O114" i="2"/>
  <c r="O284" i="2"/>
  <c r="O91" i="2"/>
  <c r="O106" i="2"/>
  <c r="O269" i="2"/>
  <c r="O186" i="2"/>
  <c r="O207" i="2"/>
  <c r="O173" i="2"/>
  <c r="O155" i="2"/>
  <c r="O42" i="2"/>
  <c r="O302" i="2"/>
  <c r="O268" i="2"/>
  <c r="O137" i="2"/>
  <c r="O259" i="2"/>
  <c r="O157" i="2"/>
  <c r="O65" i="2"/>
  <c r="O263" i="2"/>
  <c r="O124" i="2"/>
  <c r="O201" i="2"/>
  <c r="O232" i="2"/>
  <c r="O337" i="2"/>
  <c r="O125" i="2"/>
  <c r="O293" i="2"/>
  <c r="O283" i="2"/>
  <c r="O77" i="2"/>
  <c r="O225" i="2"/>
  <c r="O336" i="2"/>
  <c r="O286" i="2"/>
  <c r="O158" i="2"/>
  <c r="O223" i="2"/>
  <c r="O330" i="2"/>
  <c r="O277" i="2"/>
  <c r="O82" i="2"/>
  <c r="O176" i="2"/>
  <c r="O228" i="2"/>
  <c r="O49" i="2"/>
  <c r="O196" i="2"/>
  <c r="O36" i="2"/>
  <c r="O118" i="2"/>
  <c r="O172" i="2"/>
  <c r="O275" i="2"/>
  <c r="O108" i="2"/>
  <c r="O342" i="2"/>
  <c r="O122" i="2"/>
  <c r="O132" i="2"/>
  <c r="O199" i="2"/>
  <c r="O245" i="2"/>
  <c r="O167" i="2"/>
  <c r="O253" i="2"/>
  <c r="O338" i="2"/>
  <c r="O250" i="2"/>
  <c r="O202" i="2"/>
  <c r="O146" i="2"/>
  <c r="O72" i="2"/>
  <c r="O195" i="2"/>
  <c r="O303" i="2"/>
  <c r="O105" i="2"/>
  <c r="O177" i="2"/>
  <c r="O97" i="2"/>
  <c r="O179" i="2"/>
  <c r="O75" i="2"/>
  <c r="O288" i="2"/>
  <c r="O153" i="2"/>
  <c r="O271" i="2"/>
  <c r="O60" i="2"/>
  <c r="O212" i="2"/>
  <c r="O70" i="2"/>
  <c r="O325" i="2"/>
  <c r="O316" i="2"/>
  <c r="O170" i="2"/>
  <c r="O151" i="2"/>
  <c r="O76" i="2"/>
  <c r="O315" i="2"/>
  <c r="O333" i="2"/>
  <c r="O40" i="2"/>
  <c r="O328" i="2"/>
  <c r="O171" i="2"/>
  <c r="O29" i="2"/>
  <c r="O111" i="2"/>
  <c r="O233" i="2"/>
  <c r="O66" i="2"/>
  <c r="O267" i="2"/>
  <c r="O311" i="2"/>
  <c r="O101" i="2"/>
  <c r="O332" i="2"/>
  <c r="O294" i="2"/>
  <c r="O123" i="2"/>
  <c r="O307" i="2"/>
  <c r="O136" i="2"/>
  <c r="O160" i="2"/>
  <c r="O144" i="2"/>
  <c r="O169" i="2"/>
  <c r="O291" i="2"/>
  <c r="O37" i="2"/>
  <c r="O270" i="2"/>
  <c r="O234" i="2"/>
  <c r="O102" i="2"/>
  <c r="O31" i="2"/>
  <c r="O226" i="2"/>
  <c r="O221" i="2"/>
  <c r="O323" i="2"/>
  <c r="O92" i="2"/>
  <c r="O130" i="2"/>
  <c r="O230" i="2"/>
  <c r="O184" i="2"/>
  <c r="O62" i="2"/>
  <c r="O185" i="2"/>
  <c r="O134" i="2"/>
  <c r="O117" i="2"/>
  <c r="O213" i="2"/>
  <c r="O229" i="2"/>
  <c r="O240" i="2"/>
  <c r="O300" i="2"/>
  <c r="O231" i="2"/>
  <c r="O180" i="2"/>
  <c r="O197" i="2"/>
  <c r="O276" i="2"/>
  <c r="O147" i="2"/>
  <c r="O135" i="2"/>
  <c r="O329" i="2"/>
  <c r="O168" i="2"/>
  <c r="O273" i="2"/>
  <c r="O59" i="2"/>
  <c r="O182" i="2"/>
  <c r="O246" i="2"/>
  <c r="O116" i="2"/>
  <c r="O198" i="2"/>
  <c r="O55" i="2"/>
  <c r="O58" i="2"/>
  <c r="O162" i="2"/>
  <c r="O161" i="2"/>
  <c r="O289" i="2"/>
  <c r="O297" i="2"/>
  <c r="O340" i="2"/>
  <c r="O321" i="2"/>
  <c r="O274" i="2"/>
  <c r="O154" i="2"/>
  <c r="O94" i="2"/>
  <c r="O255" i="2"/>
  <c r="O52" i="2"/>
  <c r="O254" i="2"/>
  <c r="O210" i="2"/>
  <c r="O292" i="2"/>
  <c r="O318" i="2"/>
  <c r="O21" i="2"/>
  <c r="O256" i="2"/>
  <c r="O319" i="2"/>
  <c r="O310" i="2"/>
  <c r="O326" i="2"/>
  <c r="O298" i="2"/>
  <c r="O67" i="2"/>
  <c r="O209" i="2"/>
  <c r="O61" i="2"/>
  <c r="O150" i="2"/>
  <c r="O282" i="2"/>
  <c r="O188" i="2"/>
  <c r="O243" i="2"/>
  <c r="O251" i="2"/>
  <c r="O100" i="2"/>
  <c r="O216" i="2"/>
  <c r="O128" i="2"/>
  <c r="O327" i="2"/>
  <c r="O89" i="2"/>
  <c r="O164" i="2"/>
  <c r="O341" i="2"/>
  <c r="O174" i="2"/>
  <c r="O295" i="2"/>
  <c r="O166" i="2"/>
  <c r="O222" i="2"/>
  <c r="O57" i="2"/>
  <c r="O87" i="2"/>
  <c r="O178" i="2"/>
  <c r="O48" i="2"/>
  <c r="O322" i="2"/>
  <c r="O239" i="2"/>
  <c r="O331" i="2"/>
  <c r="O203" i="2"/>
  <c r="O54" i="2"/>
  <c r="O120" i="2"/>
  <c r="O224" i="2"/>
  <c r="O208" i="2"/>
  <c r="O335" i="2"/>
  <c r="O44" i="2"/>
  <c r="O317" i="2"/>
  <c r="O43" i="2"/>
  <c r="O200" i="2"/>
  <c r="O112" i="2"/>
  <c r="O257" i="2"/>
  <c r="O258" i="2"/>
  <c r="O50" i="2"/>
  <c r="O272" i="2"/>
  <c r="O296" i="2"/>
  <c r="O51" i="2"/>
  <c r="O227" i="2"/>
  <c r="O71" i="2"/>
  <c r="O156" i="2"/>
  <c r="O103" i="2"/>
  <c r="O194" i="2"/>
  <c r="O241" i="2"/>
  <c r="O334" i="2"/>
  <c r="O219" i="2"/>
  <c r="O129" i="2"/>
  <c r="O68" i="2"/>
  <c r="O23" i="2"/>
  <c r="O149" i="2"/>
  <c r="O142" i="2"/>
  <c r="O165" i="2"/>
  <c r="O148" i="2"/>
  <c r="O264" i="2"/>
  <c r="O140" i="2"/>
  <c r="O278" i="2"/>
  <c r="O306" i="2"/>
  <c r="O74" i="2"/>
  <c r="O313" i="2"/>
  <c r="O281" i="2"/>
  <c r="O104" i="2"/>
  <c r="O56" i="2"/>
  <c r="O217" i="2"/>
  <c r="O141" i="2"/>
  <c r="O260" i="2"/>
  <c r="O64" i="2"/>
  <c r="O266" i="2"/>
  <c r="O204" i="2"/>
  <c r="O314" i="2"/>
  <c r="O320" i="2"/>
  <c r="O41" i="2"/>
  <c r="O126" i="2"/>
  <c r="M18" i="2"/>
  <c r="O18" i="2"/>
  <c r="N18" i="3"/>
  <c r="O18" i="3"/>
  <c r="M18" i="3"/>
  <c r="N18" i="2"/>
  <c r="AA158" i="1" l="1"/>
  <c r="AB158" i="1"/>
  <c r="E6" i="2"/>
  <c r="K73" i="2" s="1"/>
  <c r="E5" i="2"/>
  <c r="BA89" i="1"/>
  <c r="BB89" i="1"/>
  <c r="AI60" i="1"/>
  <c r="AH60" i="1" s="1"/>
  <c r="AJ60" i="1"/>
  <c r="AK60" i="1"/>
  <c r="AJ93" i="1"/>
  <c r="AK93" i="1"/>
  <c r="AI93" i="1"/>
  <c r="BB61" i="1"/>
  <c r="BA61" i="1"/>
  <c r="AZ61" i="1" s="1"/>
  <c r="AX61" i="1" s="1"/>
  <c r="BB103" i="1"/>
  <c r="BA103" i="1"/>
  <c r="BB122" i="1"/>
  <c r="BA122" i="1"/>
  <c r="AZ122" i="1" s="1"/>
  <c r="AX122" i="1" s="1"/>
  <c r="BB43" i="1"/>
  <c r="BA43" i="1"/>
  <c r="BA30" i="1"/>
  <c r="BB30" i="1"/>
  <c r="BB8" i="1"/>
  <c r="BA8" i="1"/>
  <c r="BB112" i="1"/>
  <c r="BA112" i="1"/>
  <c r="AZ112" i="1" s="1"/>
  <c r="AX112" i="1" s="1"/>
  <c r="AJ100" i="1"/>
  <c r="AK100" i="1"/>
  <c r="AI100" i="1"/>
  <c r="BA87" i="1"/>
  <c r="BB87" i="1"/>
  <c r="AJ86" i="1"/>
  <c r="AK86" i="1"/>
  <c r="AI86" i="1"/>
  <c r="AH86" i="1" s="1"/>
  <c r="BA69" i="1"/>
  <c r="AZ69" i="1" s="1"/>
  <c r="AX69" i="1" s="1"/>
  <c r="BB69" i="1"/>
  <c r="BB75" i="1"/>
  <c r="BA75" i="1"/>
  <c r="AZ75" i="1" s="1"/>
  <c r="AX75" i="1" s="1"/>
  <c r="AK45" i="1"/>
  <c r="AJ45" i="1"/>
  <c r="AI45" i="1"/>
  <c r="BB99" i="1"/>
  <c r="BA99" i="1"/>
  <c r="AZ99" i="1" s="1"/>
  <c r="AX99" i="1" s="1"/>
  <c r="BA97" i="1"/>
  <c r="AZ97" i="1" s="1"/>
  <c r="AX97" i="1" s="1"/>
  <c r="BB97" i="1"/>
  <c r="BA32" i="1"/>
  <c r="BB32" i="1"/>
  <c r="BA90" i="1"/>
  <c r="AZ90" i="1" s="1"/>
  <c r="AX90" i="1" s="1"/>
  <c r="BB90" i="1"/>
  <c r="AK48" i="1"/>
  <c r="AJ48" i="1"/>
  <c r="AI48" i="1"/>
  <c r="BB94" i="1"/>
  <c r="BA94" i="1"/>
  <c r="AZ94" i="1" s="1"/>
  <c r="AX94" i="1" s="1"/>
  <c r="BA66" i="1"/>
  <c r="AZ66" i="1" s="1"/>
  <c r="AX66" i="1" s="1"/>
  <c r="BB66" i="1"/>
  <c r="BB111" i="1"/>
  <c r="BA111" i="1"/>
  <c r="AZ111" i="1" s="1"/>
  <c r="AX111" i="1" s="1"/>
  <c r="BA110" i="1"/>
  <c r="AZ110" i="1" s="1"/>
  <c r="AX110" i="1" s="1"/>
  <c r="BB110" i="1"/>
  <c r="BB56" i="1"/>
  <c r="BA56" i="1"/>
  <c r="AZ56" i="1" s="1"/>
  <c r="AX56" i="1" s="1"/>
  <c r="BB18" i="1"/>
  <c r="BA18" i="1"/>
  <c r="BA119" i="1"/>
  <c r="BB119" i="1"/>
  <c r="BA68" i="1"/>
  <c r="AZ68" i="1" s="1"/>
  <c r="AX68" i="1" s="1"/>
  <c r="BB68" i="1"/>
  <c r="BB28" i="1"/>
  <c r="BA28" i="1"/>
  <c r="AZ28" i="1" s="1"/>
  <c r="AX28" i="1" s="1"/>
  <c r="AJ152" i="1"/>
  <c r="AI152" i="1"/>
  <c r="AK152" i="1"/>
  <c r="AK81" i="1"/>
  <c r="AI81" i="1"/>
  <c r="AH81" i="1" s="1"/>
  <c r="AJ81" i="1"/>
  <c r="AI99" i="1"/>
  <c r="AK99" i="1"/>
  <c r="AJ99" i="1"/>
  <c r="BA54" i="1"/>
  <c r="AZ54" i="1" s="1"/>
  <c r="AX54" i="1" s="1"/>
  <c r="BB54" i="1"/>
  <c r="BB101" i="1"/>
  <c r="BA101" i="1"/>
  <c r="AZ101" i="1" s="1"/>
  <c r="AX101" i="1" s="1"/>
  <c r="BB3" i="1"/>
  <c r="BA3" i="1"/>
  <c r="BB21" i="1"/>
  <c r="BA21" i="1"/>
  <c r="AZ21" i="1" s="1"/>
  <c r="AX21" i="1" s="1"/>
  <c r="BA76" i="1"/>
  <c r="AZ76" i="1" s="1"/>
  <c r="AX76" i="1" s="1"/>
  <c r="BB76" i="1"/>
  <c r="BA24" i="1"/>
  <c r="BB24" i="1"/>
  <c r="BA123" i="1"/>
  <c r="AZ123" i="1" s="1"/>
  <c r="AX123" i="1" s="1"/>
  <c r="BB123" i="1"/>
  <c r="BB19" i="1"/>
  <c r="BA19" i="1"/>
  <c r="AZ19" i="1" s="1"/>
  <c r="AX19" i="1" s="1"/>
  <c r="BA39" i="1"/>
  <c r="AZ39" i="1" s="1"/>
  <c r="AX39" i="1" s="1"/>
  <c r="BB39" i="1"/>
  <c r="AK77" i="1"/>
  <c r="AI77" i="1"/>
  <c r="AJ77" i="1"/>
  <c r="BA95" i="1"/>
  <c r="BB95" i="1"/>
  <c r="BB31" i="1"/>
  <c r="BA31" i="1"/>
  <c r="BB45" i="1"/>
  <c r="BA45" i="1"/>
  <c r="AZ45" i="1" s="1"/>
  <c r="AX45" i="1" s="1"/>
  <c r="BB53" i="1"/>
  <c r="BA53" i="1"/>
  <c r="BB93" i="1"/>
  <c r="BA93" i="1"/>
  <c r="AZ93" i="1" s="1"/>
  <c r="AX93" i="1" s="1"/>
  <c r="AK84" i="1"/>
  <c r="AJ84" i="1"/>
  <c r="AI84" i="1"/>
  <c r="BA113" i="1"/>
  <c r="BB113" i="1"/>
  <c r="AK63" i="1"/>
  <c r="AI63" i="1"/>
  <c r="AJ63" i="1"/>
  <c r="BB116" i="1"/>
  <c r="BA116" i="1"/>
  <c r="AJ28" i="1"/>
  <c r="AK28" i="1"/>
  <c r="AI28" i="1"/>
  <c r="AH28" i="1" s="1"/>
  <c r="AA28" i="1" s="1"/>
  <c r="BB102" i="1"/>
  <c r="BA102" i="1"/>
  <c r="BA55" i="1"/>
  <c r="BB55" i="1"/>
  <c r="BA108" i="1"/>
  <c r="AZ108" i="1" s="1"/>
  <c r="AX108" i="1" s="1"/>
  <c r="BB108" i="1"/>
  <c r="BA27" i="1"/>
  <c r="BB27" i="1"/>
  <c r="BA7" i="1"/>
  <c r="AZ7" i="1" s="1"/>
  <c r="AX7" i="1" s="1"/>
  <c r="BB7" i="1"/>
  <c r="BB109" i="1"/>
  <c r="BA109" i="1"/>
  <c r="AZ109" i="1" s="1"/>
  <c r="AX109" i="1" s="1"/>
  <c r="BA34" i="1"/>
  <c r="AZ34" i="1" s="1"/>
  <c r="AX34" i="1" s="1"/>
  <c r="BB34" i="1"/>
  <c r="BB104" i="1"/>
  <c r="BA104" i="1"/>
  <c r="AZ104" i="1" s="1"/>
  <c r="AX104" i="1" s="1"/>
  <c r="BB64" i="1"/>
  <c r="BA64" i="1"/>
  <c r="BA91" i="1"/>
  <c r="BB91" i="1"/>
  <c r="BA78" i="1"/>
  <c r="AZ78" i="1" s="1"/>
  <c r="AX78" i="1" s="1"/>
  <c r="BB78" i="1"/>
  <c r="BB17" i="1"/>
  <c r="BA17" i="1"/>
  <c r="AZ17" i="1" s="1"/>
  <c r="AX17" i="1" s="1"/>
  <c r="BA40" i="1"/>
  <c r="AZ40" i="1" s="1"/>
  <c r="AX40" i="1" s="1"/>
  <c r="BB40" i="1"/>
  <c r="AI62" i="1"/>
  <c r="AJ62" i="1"/>
  <c r="AK62" i="1"/>
  <c r="BB10" i="1"/>
  <c r="BA10" i="1"/>
  <c r="AZ10" i="1" s="1"/>
  <c r="AX10" i="1" s="1"/>
  <c r="BA107" i="1"/>
  <c r="AZ107" i="1" s="1"/>
  <c r="AX107" i="1" s="1"/>
  <c r="BB107" i="1"/>
  <c r="BA81" i="1"/>
  <c r="BB81" i="1"/>
  <c r="BA77" i="1"/>
  <c r="AZ77" i="1" s="1"/>
  <c r="AX77" i="1" s="1"/>
  <c r="BB77" i="1"/>
  <c r="BB62" i="1"/>
  <c r="BA62" i="1"/>
  <c r="AZ62" i="1" s="1"/>
  <c r="AX62" i="1" s="1"/>
  <c r="BA38" i="1"/>
  <c r="AZ38" i="1" s="1"/>
  <c r="AX38" i="1" s="1"/>
  <c r="BB38" i="1"/>
  <c r="BB73" i="1"/>
  <c r="BA73" i="1"/>
  <c r="AZ73" i="1" s="1"/>
  <c r="AX73" i="1" s="1"/>
  <c r="BA92" i="1"/>
  <c r="AZ92" i="1" s="1"/>
  <c r="AX92" i="1" s="1"/>
  <c r="BB92" i="1"/>
  <c r="BA114" i="1"/>
  <c r="BB114" i="1"/>
  <c r="BA29" i="1"/>
  <c r="AZ29" i="1" s="1"/>
  <c r="AX29" i="1" s="1"/>
  <c r="BB29" i="1"/>
  <c r="BA14" i="1"/>
  <c r="BB14" i="1"/>
  <c r="BB15" i="1"/>
  <c r="BA15" i="1"/>
  <c r="BB74" i="1"/>
  <c r="BA74" i="1"/>
  <c r="AZ74" i="1" s="1"/>
  <c r="AX74" i="1" s="1"/>
  <c r="AI96" i="1"/>
  <c r="AH96" i="1" s="1"/>
  <c r="AK96" i="1"/>
  <c r="AJ96" i="1"/>
  <c r="BA47" i="1"/>
  <c r="BB47" i="1"/>
  <c r="BA41" i="1"/>
  <c r="AZ41" i="1" s="1"/>
  <c r="AX41" i="1" s="1"/>
  <c r="BB41" i="1"/>
  <c r="BB33" i="1"/>
  <c r="BA33" i="1"/>
  <c r="AZ33" i="1" s="1"/>
  <c r="AX33" i="1" s="1"/>
  <c r="BB85" i="1"/>
  <c r="BA85" i="1"/>
  <c r="BB35" i="1"/>
  <c r="BA35" i="1"/>
  <c r="AZ35" i="1" s="1"/>
  <c r="AX35" i="1" s="1"/>
  <c r="BA23" i="1"/>
  <c r="AZ23" i="1" s="1"/>
  <c r="AX23" i="1" s="1"/>
  <c r="BB23" i="1"/>
  <c r="BB100" i="1"/>
  <c r="BA100" i="1"/>
  <c r="AZ100" i="1" s="1"/>
  <c r="AX100" i="1" s="1"/>
  <c r="AD87" i="1"/>
  <c r="AE87" i="1"/>
  <c r="BA9" i="1"/>
  <c r="BB9" i="1"/>
  <c r="BA25" i="1"/>
  <c r="AZ25" i="1" s="1"/>
  <c r="AX25" i="1" s="1"/>
  <c r="BB25" i="1"/>
  <c r="AK137" i="1"/>
  <c r="AI137" i="1"/>
  <c r="AH137" i="1" s="1"/>
  <c r="AJ137" i="1"/>
  <c r="BA70" i="1"/>
  <c r="BB70" i="1"/>
  <c r="BA79" i="1"/>
  <c r="AZ79" i="1" s="1"/>
  <c r="AX79" i="1" s="1"/>
  <c r="BB79" i="1"/>
  <c r="BA80" i="1"/>
  <c r="BB80" i="1"/>
  <c r="BB37" i="1"/>
  <c r="BA37" i="1"/>
  <c r="BA42" i="1"/>
  <c r="BB42" i="1"/>
  <c r="BB58" i="1"/>
  <c r="BA58" i="1"/>
  <c r="BB20" i="1"/>
  <c r="BA20" i="1"/>
  <c r="AZ20" i="1" s="1"/>
  <c r="AX20" i="1" s="1"/>
  <c r="AH109" i="1"/>
  <c r="AK91" i="1"/>
  <c r="AI91" i="1"/>
  <c r="AJ91" i="1"/>
  <c r="AK76" i="1"/>
  <c r="AI76" i="1"/>
  <c r="AH76" i="1" s="1"/>
  <c r="AJ76" i="1"/>
  <c r="AJ59" i="1"/>
  <c r="AK59" i="1"/>
  <c r="AI59" i="1"/>
  <c r="AI144" i="1"/>
  <c r="AJ144" i="1"/>
  <c r="AK144" i="1"/>
  <c r="AK43" i="1"/>
  <c r="AJ43" i="1"/>
  <c r="AI43" i="1"/>
  <c r="AH43" i="1" s="1"/>
  <c r="AI25" i="1"/>
  <c r="AH25" i="1" s="1"/>
  <c r="AK25" i="1"/>
  <c r="AJ25" i="1"/>
  <c r="AI149" i="1"/>
  <c r="AJ149" i="1"/>
  <c r="AK149" i="1"/>
  <c r="AJ58" i="1"/>
  <c r="AK58" i="1"/>
  <c r="AI58" i="1"/>
  <c r="AH58" i="1" s="1"/>
  <c r="BA57" i="1"/>
  <c r="AZ57" i="1" s="1"/>
  <c r="AX57" i="1" s="1"/>
  <c r="BB57" i="1"/>
  <c r="AK111" i="1"/>
  <c r="AJ111" i="1"/>
  <c r="AI111" i="1"/>
  <c r="AI64" i="1"/>
  <c r="AJ64" i="1"/>
  <c r="AK64" i="1"/>
  <c r="AK38" i="1"/>
  <c r="AJ38" i="1"/>
  <c r="AI38" i="1"/>
  <c r="AH38" i="1" s="1"/>
  <c r="BA105" i="1"/>
  <c r="AZ105" i="1" s="1"/>
  <c r="AX105" i="1" s="1"/>
  <c r="BB105" i="1"/>
  <c r="AK120" i="1"/>
  <c r="AI120" i="1"/>
  <c r="AJ120" i="1"/>
  <c r="BB71" i="1"/>
  <c r="BA71" i="1"/>
  <c r="AJ126" i="1"/>
  <c r="AK126" i="1"/>
  <c r="AI126" i="1"/>
  <c r="AK132" i="1"/>
  <c r="AI132" i="1"/>
  <c r="AJ132" i="1"/>
  <c r="AI83" i="1"/>
  <c r="AH83" i="1" s="1"/>
  <c r="AJ83" i="1"/>
  <c r="AK83" i="1"/>
  <c r="AJ115" i="1"/>
  <c r="AK115" i="1"/>
  <c r="AI115" i="1"/>
  <c r="AI94" i="1"/>
  <c r="AJ94" i="1"/>
  <c r="AK94" i="1"/>
  <c r="BB106" i="1"/>
  <c r="BA106" i="1"/>
  <c r="AZ106" i="1" s="1"/>
  <c r="AX106" i="1" s="1"/>
  <c r="BB50" i="1"/>
  <c r="BA50" i="1"/>
  <c r="BB118" i="1"/>
  <c r="BA118" i="1"/>
  <c r="AZ118" i="1" s="1"/>
  <c r="AX118" i="1" s="1"/>
  <c r="AI139" i="1"/>
  <c r="AH139" i="1" s="1"/>
  <c r="AA139" i="1" s="1"/>
  <c r="AK139" i="1"/>
  <c r="AJ139" i="1"/>
  <c r="BB36" i="1"/>
  <c r="BA36" i="1"/>
  <c r="AZ36" i="1" s="1"/>
  <c r="AX36" i="1" s="1"/>
  <c r="BB121" i="1"/>
  <c r="BA121" i="1"/>
  <c r="AI101" i="1"/>
  <c r="AK101" i="1"/>
  <c r="AJ101" i="1"/>
  <c r="BB88" i="1"/>
  <c r="BA88" i="1"/>
  <c r="AZ88" i="1" s="1"/>
  <c r="AX88" i="1" s="1"/>
  <c r="BB2" i="1"/>
  <c r="BA2" i="1"/>
  <c r="BB4" i="1"/>
  <c r="BA4" i="1"/>
  <c r="AZ4" i="1" s="1"/>
  <c r="AX4" i="1" s="1"/>
  <c r="AK153" i="1"/>
  <c r="AJ153" i="1"/>
  <c r="AI153" i="1"/>
  <c r="AJ67" i="1"/>
  <c r="AI67" i="1"/>
  <c r="AH67" i="1" s="1"/>
  <c r="AK67" i="1"/>
  <c r="BB59" i="1"/>
  <c r="BA59" i="1"/>
  <c r="AZ59" i="1" s="1"/>
  <c r="AX59" i="1" s="1"/>
  <c r="BA46" i="1"/>
  <c r="AZ46" i="1" s="1"/>
  <c r="AX46" i="1" s="1"/>
  <c r="BB46" i="1"/>
  <c r="BA98" i="1"/>
  <c r="BB98" i="1"/>
  <c r="AI113" i="1"/>
  <c r="AH113" i="1" s="1"/>
  <c r="AK113" i="1"/>
  <c r="AJ113" i="1"/>
  <c r="AK155" i="1"/>
  <c r="AJ155" i="1"/>
  <c r="AI155" i="1"/>
  <c r="AK21" i="1"/>
  <c r="AI21" i="1"/>
  <c r="AJ21" i="1"/>
  <c r="AK142" i="1"/>
  <c r="AJ142" i="1"/>
  <c r="AI142" i="1"/>
  <c r="AH142" i="1" s="1"/>
  <c r="AH116" i="1"/>
  <c r="AB30" i="1"/>
  <c r="AA30" i="1"/>
  <c r="AK55" i="1"/>
  <c r="AI55" i="1"/>
  <c r="AH55" i="1" s="1"/>
  <c r="AJ55" i="1"/>
  <c r="AJ39" i="1"/>
  <c r="AI39" i="1"/>
  <c r="AH39" i="1" s="1"/>
  <c r="AK39" i="1"/>
  <c r="AK50" i="1"/>
  <c r="AJ50" i="1"/>
  <c r="AI50" i="1"/>
  <c r="AH50" i="1" s="1"/>
  <c r="AI110" i="1"/>
  <c r="AH110" i="1" s="1"/>
  <c r="AJ110" i="1"/>
  <c r="AK110" i="1"/>
  <c r="BA26" i="1"/>
  <c r="BB26" i="1"/>
  <c r="AJ141" i="1"/>
  <c r="AK141" i="1"/>
  <c r="AI141" i="1"/>
  <c r="AH141" i="1" s="1"/>
  <c r="AJ118" i="1"/>
  <c r="AI118" i="1"/>
  <c r="AK118" i="1"/>
  <c r="BB125" i="1"/>
  <c r="BA125" i="1"/>
  <c r="AZ125" i="1" s="1"/>
  <c r="AX125" i="1" s="1"/>
  <c r="BA82" i="1"/>
  <c r="AZ82" i="1" s="1"/>
  <c r="AX82" i="1" s="1"/>
  <c r="BB82" i="1"/>
  <c r="AJ32" i="1"/>
  <c r="AK32" i="1"/>
  <c r="AI32" i="1"/>
  <c r="BA52" i="1"/>
  <c r="BB52" i="1"/>
  <c r="AJ145" i="1"/>
  <c r="AK145" i="1"/>
  <c r="AI145" i="1"/>
  <c r="BB120" i="1"/>
  <c r="BA120" i="1"/>
  <c r="AZ120" i="1" s="1"/>
  <c r="AX120" i="1" s="1"/>
  <c r="BB6" i="1"/>
  <c r="BA6" i="1"/>
  <c r="AH56" i="1"/>
  <c r="AH75" i="1"/>
  <c r="AB75" i="1" s="1"/>
  <c r="AB87" i="1"/>
  <c r="AJ156" i="1"/>
  <c r="AK156" i="1"/>
  <c r="AI156" i="1"/>
  <c r="AH156" i="1" s="1"/>
  <c r="AJ26" i="1"/>
  <c r="AI26" i="1"/>
  <c r="AK26" i="1"/>
  <c r="AK24" i="1"/>
  <c r="AI24" i="1"/>
  <c r="AH24" i="1" s="1"/>
  <c r="AJ24" i="1"/>
  <c r="AI73" i="1"/>
  <c r="AH73" i="1" s="1"/>
  <c r="AK73" i="1"/>
  <c r="AJ73" i="1"/>
  <c r="AK134" i="1"/>
  <c r="AJ134" i="1"/>
  <c r="AI134" i="1"/>
  <c r="AH134" i="1" s="1"/>
  <c r="AB134" i="1" s="1"/>
  <c r="AI104" i="1"/>
  <c r="AH104" i="1" s="1"/>
  <c r="AJ104" i="1"/>
  <c r="AK104" i="1"/>
  <c r="BA124" i="1"/>
  <c r="AZ124" i="1" s="1"/>
  <c r="AX124" i="1" s="1"/>
  <c r="BB124" i="1"/>
  <c r="AJ82" i="1"/>
  <c r="AI82" i="1"/>
  <c r="AH82" i="1" s="1"/>
  <c r="AK82" i="1"/>
  <c r="BB115" i="1"/>
  <c r="BA115" i="1"/>
  <c r="BB44" i="1"/>
  <c r="BA44" i="1"/>
  <c r="AZ44" i="1" s="1"/>
  <c r="AX44" i="1" s="1"/>
  <c r="BB60" i="1"/>
  <c r="BA60" i="1"/>
  <c r="AK128" i="1"/>
  <c r="AJ128" i="1"/>
  <c r="AI128" i="1"/>
  <c r="AH69" i="1"/>
  <c r="AH125" i="1"/>
  <c r="AH98" i="1"/>
  <c r="AJ151" i="1"/>
  <c r="AI151" i="1"/>
  <c r="AK151" i="1"/>
  <c r="AH49" i="1"/>
  <c r="AK133" i="1"/>
  <c r="AI133" i="1"/>
  <c r="AJ133" i="1"/>
  <c r="AJ36" i="1"/>
  <c r="AK36" i="1"/>
  <c r="AI36" i="1"/>
  <c r="AI114" i="1"/>
  <c r="AJ114" i="1"/>
  <c r="AK114" i="1"/>
  <c r="AI47" i="1"/>
  <c r="AK47" i="1"/>
  <c r="AJ47" i="1"/>
  <c r="BA63" i="1"/>
  <c r="AZ63" i="1" s="1"/>
  <c r="AX63" i="1" s="1"/>
  <c r="BB63" i="1"/>
  <c r="BB12" i="1"/>
  <c r="BA12" i="1"/>
  <c r="AZ12" i="1" s="1"/>
  <c r="AX12" i="1" s="1"/>
  <c r="AK136" i="1"/>
  <c r="AI136" i="1"/>
  <c r="AJ136" i="1"/>
  <c r="AJ107" i="1"/>
  <c r="AK107" i="1"/>
  <c r="AI107" i="1"/>
  <c r="AK72" i="1"/>
  <c r="AJ72" i="1"/>
  <c r="AI72" i="1"/>
  <c r="AJ105" i="1"/>
  <c r="AI105" i="1"/>
  <c r="AH105" i="1" s="1"/>
  <c r="AA105" i="1" s="1"/>
  <c r="AE105" i="1" s="1"/>
  <c r="AK105" i="1"/>
  <c r="BB84" i="1"/>
  <c r="BA84" i="1"/>
  <c r="AI54" i="1"/>
  <c r="AJ54" i="1"/>
  <c r="AK54" i="1"/>
  <c r="BA16" i="1"/>
  <c r="BB16" i="1"/>
  <c r="BA13" i="1"/>
  <c r="AZ13" i="1" s="1"/>
  <c r="AX13" i="1" s="1"/>
  <c r="BB13" i="1"/>
  <c r="BB49" i="1"/>
  <c r="BA49" i="1"/>
  <c r="AZ49" i="1" s="1"/>
  <c r="AX49" i="1" s="1"/>
  <c r="AK78" i="1"/>
  <c r="AI78" i="1"/>
  <c r="AH78" i="1" s="1"/>
  <c r="AJ78" i="1"/>
  <c r="AH129" i="1"/>
  <c r="AH95" i="1"/>
  <c r="AA95" i="1" s="1"/>
  <c r="AI140" i="1"/>
  <c r="AK140" i="1"/>
  <c r="AJ140" i="1"/>
  <c r="AB112" i="1"/>
  <c r="AA112" i="1"/>
  <c r="AK150" i="1"/>
  <c r="AJ150" i="1"/>
  <c r="AI150" i="1"/>
  <c r="AH150" i="1" s="1"/>
  <c r="AA150" i="1" s="1"/>
  <c r="BA11" i="1"/>
  <c r="AZ11" i="1" s="1"/>
  <c r="AX11" i="1" s="1"/>
  <c r="BB11" i="1"/>
  <c r="AJ154" i="1"/>
  <c r="AK154" i="1"/>
  <c r="AI154" i="1"/>
  <c r="BA65" i="1"/>
  <c r="BB65" i="1"/>
  <c r="BA51" i="1"/>
  <c r="AZ51" i="1" s="1"/>
  <c r="AX51" i="1" s="1"/>
  <c r="BB51" i="1"/>
  <c r="BA72" i="1"/>
  <c r="BB72" i="1"/>
  <c r="BB67" i="1"/>
  <c r="BA67" i="1"/>
  <c r="BB48" i="1"/>
  <c r="BA48" i="1"/>
  <c r="AZ48" i="1" s="1"/>
  <c r="AX48" i="1" s="1"/>
  <c r="AJ79" i="1"/>
  <c r="AK79" i="1"/>
  <c r="AI79" i="1"/>
  <c r="BA83" i="1"/>
  <c r="BB83" i="1"/>
  <c r="AI23" i="1"/>
  <c r="AH23" i="1" s="1"/>
  <c r="AB23" i="1" s="1"/>
  <c r="AJ23" i="1"/>
  <c r="AK23" i="1"/>
  <c r="BA86" i="1"/>
  <c r="AZ86" i="1" s="1"/>
  <c r="AX86" i="1" s="1"/>
  <c r="BB86" i="1"/>
  <c r="BB5" i="1"/>
  <c r="BA5" i="1"/>
  <c r="AZ5" i="1" s="1"/>
  <c r="AX5" i="1" s="1"/>
  <c r="AI103" i="1"/>
  <c r="AH103" i="1" s="1"/>
  <c r="AJ103" i="1"/>
  <c r="AK103" i="1"/>
  <c r="AI29" i="1"/>
  <c r="AH29" i="1" s="1"/>
  <c r="AA29" i="1" s="1"/>
  <c r="AK29" i="1"/>
  <c r="AJ29" i="1"/>
  <c r="AH123" i="1"/>
  <c r="AH51" i="1"/>
  <c r="AA51" i="1" s="1"/>
  <c r="AH92" i="1"/>
  <c r="AJ65" i="1"/>
  <c r="AK65" i="1"/>
  <c r="AI65" i="1"/>
  <c r="AH65" i="1" s="1"/>
  <c r="AK70" i="1"/>
  <c r="AJ70" i="1"/>
  <c r="AI70" i="1"/>
  <c r="AI34" i="1"/>
  <c r="AH34" i="1" s="1"/>
  <c r="AK34" i="1"/>
  <c r="AJ34" i="1"/>
  <c r="AI71" i="1"/>
  <c r="AK71" i="1"/>
  <c r="AJ71" i="1"/>
  <c r="AI102" i="1"/>
  <c r="AK102" i="1"/>
  <c r="AJ102" i="1"/>
  <c r="BA117" i="1"/>
  <c r="AZ117" i="1" s="1"/>
  <c r="AX117" i="1" s="1"/>
  <c r="BB117" i="1"/>
  <c r="BA22" i="1"/>
  <c r="BB22" i="1"/>
  <c r="AJ40" i="1"/>
  <c r="AK40" i="1"/>
  <c r="AI40" i="1"/>
  <c r="BB96" i="1"/>
  <c r="BA96" i="1"/>
  <c r="AZ96" i="1" s="1"/>
  <c r="AX96" i="1" s="1"/>
  <c r="AH57" i="1"/>
  <c r="AI88" i="1"/>
  <c r="AJ88" i="1"/>
  <c r="AK88" i="1"/>
  <c r="AK90" i="1"/>
  <c r="AJ90" i="1"/>
  <c r="AI90" i="1"/>
  <c r="AH90" i="1" s="1"/>
  <c r="AI130" i="1"/>
  <c r="AH130" i="1" s="1"/>
  <c r="AJ130" i="1"/>
  <c r="AK130" i="1"/>
  <c r="AI117" i="1"/>
  <c r="AH117" i="1" s="1"/>
  <c r="AK117" i="1"/>
  <c r="AJ117" i="1"/>
  <c r="AB52" i="1"/>
  <c r="AA52" i="1"/>
  <c r="AK138" i="1"/>
  <c r="AI138" i="1"/>
  <c r="AH138" i="1" s="1"/>
  <c r="AJ138" i="1"/>
  <c r="AH122" i="1"/>
  <c r="AH143" i="1"/>
  <c r="AH89" i="1"/>
  <c r="AH127" i="1"/>
  <c r="AH97" i="1"/>
  <c r="AK66" i="1"/>
  <c r="AI66" i="1"/>
  <c r="AH66" i="1" s="1"/>
  <c r="AJ66" i="1"/>
  <c r="AI31" i="1"/>
  <c r="AJ31" i="1"/>
  <c r="AK31" i="1"/>
  <c r="AA41" i="1"/>
  <c r="AB41" i="1"/>
  <c r="AJ119" i="1"/>
  <c r="AK119" i="1"/>
  <c r="AI119" i="1"/>
  <c r="AJ33" i="1"/>
  <c r="AI33" i="1"/>
  <c r="AH33" i="1" s="1"/>
  <c r="AB33" i="1" s="1"/>
  <c r="AK33" i="1"/>
  <c r="F18" i="1"/>
  <c r="F19" i="1" s="1"/>
  <c r="C18" i="1"/>
  <c r="AD146" i="1"/>
  <c r="AE146" i="1"/>
  <c r="AB150" i="1"/>
  <c r="AA23" i="1"/>
  <c r="AE46" i="1"/>
  <c r="AD46" i="1"/>
  <c r="AA56" i="1"/>
  <c r="AB56" i="1"/>
  <c r="AH61" i="1"/>
  <c r="AA75" i="1"/>
  <c r="AB139" i="1"/>
  <c r="AB28" i="1"/>
  <c r="AB42" i="1"/>
  <c r="AA42" i="1"/>
  <c r="AA69" i="1"/>
  <c r="AB69" i="1"/>
  <c r="AA37" i="1"/>
  <c r="AB37" i="1"/>
  <c r="AA68" i="1"/>
  <c r="AB68" i="1"/>
  <c r="AA66" i="1"/>
  <c r="AB66" i="1"/>
  <c r="AE53" i="1"/>
  <c r="AD53" i="1"/>
  <c r="AA134" i="1"/>
  <c r="AH121" i="1"/>
  <c r="AD27" i="1"/>
  <c r="AE27" i="1"/>
  <c r="AA148" i="1"/>
  <c r="AB148" i="1"/>
  <c r="AA129" i="1"/>
  <c r="AB129" i="1"/>
  <c r="AB123" i="1"/>
  <c r="AA123" i="1"/>
  <c r="AH74" i="1"/>
  <c r="AB51" i="1"/>
  <c r="AH147" i="1"/>
  <c r="AD22" i="1"/>
  <c r="AE22" i="1"/>
  <c r="AB131" i="1"/>
  <c r="AA131" i="1"/>
  <c r="AA135" i="1"/>
  <c r="AB135" i="1"/>
  <c r="AA109" i="1"/>
  <c r="AB109" i="1"/>
  <c r="AD124" i="1"/>
  <c r="AE124" i="1"/>
  <c r="AE108" i="1"/>
  <c r="AD108" i="1"/>
  <c r="AB76" i="1"/>
  <c r="AA76" i="1"/>
  <c r="AA67" i="1"/>
  <c r="AB67" i="1"/>
  <c r="AB78" i="1"/>
  <c r="AA78" i="1"/>
  <c r="AA83" i="1"/>
  <c r="AB83" i="1"/>
  <c r="AD80" i="1"/>
  <c r="AE80" i="1"/>
  <c r="AD35" i="1"/>
  <c r="AE35" i="1"/>
  <c r="AA85" i="1"/>
  <c r="AB85" i="1"/>
  <c r="AB116" i="1"/>
  <c r="AA116" i="1"/>
  <c r="AH44" i="1"/>
  <c r="AD157" i="1"/>
  <c r="AE157" i="1"/>
  <c r="K217" i="2"/>
  <c r="K147" i="3"/>
  <c r="K234" i="3"/>
  <c r="K181" i="3"/>
  <c r="K222" i="3"/>
  <c r="K31" i="3"/>
  <c r="K321" i="3"/>
  <c r="K215" i="3"/>
  <c r="K55" i="3"/>
  <c r="K272" i="3"/>
  <c r="K112" i="3"/>
  <c r="K329" i="3"/>
  <c r="K239" i="3"/>
  <c r="K244" i="3"/>
  <c r="K120" i="3"/>
  <c r="K297" i="3"/>
  <c r="K28" i="3"/>
  <c r="K136" i="3"/>
  <c r="K322" i="3"/>
  <c r="K212" i="3"/>
  <c r="K42" i="3"/>
  <c r="K107" i="3"/>
  <c r="K91" i="3"/>
  <c r="K56" i="3"/>
  <c r="K192" i="3"/>
  <c r="K159" i="3"/>
  <c r="K75" i="3"/>
  <c r="K186" i="3"/>
  <c r="K127" i="3"/>
  <c r="K78" i="3"/>
  <c r="K121" i="3"/>
  <c r="K300" i="3"/>
  <c r="K173" i="3"/>
  <c r="K275" i="3"/>
  <c r="K85" i="3"/>
  <c r="K223" i="3"/>
  <c r="K245" i="3"/>
  <c r="K182" i="3"/>
  <c r="K175" i="3"/>
  <c r="K46" i="3"/>
  <c r="K180" i="3"/>
  <c r="K96" i="3"/>
  <c r="K53" i="3"/>
  <c r="K206" i="3"/>
  <c r="K188" i="3"/>
  <c r="K190" i="3"/>
  <c r="K109" i="3"/>
  <c r="K250" i="3"/>
  <c r="K162" i="3"/>
  <c r="K102" i="3"/>
  <c r="K249" i="3"/>
  <c r="K169" i="3"/>
  <c r="K304" i="3"/>
  <c r="K274" i="3"/>
  <c r="K269" i="3"/>
  <c r="K292" i="3"/>
  <c r="K200" i="3"/>
  <c r="K82" i="3"/>
  <c r="K88" i="3"/>
  <c r="K231" i="3"/>
  <c r="K336" i="3"/>
  <c r="K328" i="3"/>
  <c r="K128" i="3"/>
  <c r="K61" i="3"/>
  <c r="K49" i="3"/>
  <c r="K142" i="3"/>
  <c r="K203" i="3"/>
  <c r="K116" i="3"/>
  <c r="K43" i="3"/>
  <c r="K226" i="3"/>
  <c r="K89" i="3"/>
  <c r="K63" i="3"/>
  <c r="K301" i="3"/>
  <c r="K271" i="3"/>
  <c r="K123" i="3"/>
  <c r="K316" i="3"/>
  <c r="K58" i="3"/>
  <c r="K69" i="3"/>
  <c r="K80" i="3"/>
  <c r="K86" i="3"/>
  <c r="K146" i="3"/>
  <c r="K232" i="3"/>
  <c r="K172" i="3"/>
  <c r="K263" i="3"/>
  <c r="K70" i="3"/>
  <c r="K326" i="3"/>
  <c r="K325" i="3"/>
  <c r="K164" i="3"/>
  <c r="K238" i="3"/>
  <c r="K323" i="3"/>
  <c r="K311" i="3"/>
  <c r="K64" i="3"/>
  <c r="K189" i="3"/>
  <c r="K268" i="3"/>
  <c r="K54" i="3"/>
  <c r="K111" i="3"/>
  <c r="K93" i="3"/>
  <c r="K298" i="3"/>
  <c r="K129" i="3"/>
  <c r="K227" i="3"/>
  <c r="K281" i="3"/>
  <c r="K125" i="3"/>
  <c r="K289" i="3"/>
  <c r="K320" i="3"/>
  <c r="K291" i="3"/>
  <c r="K306" i="3"/>
  <c r="K52" i="3"/>
  <c r="K260" i="3"/>
  <c r="K79" i="3"/>
  <c r="K307" i="3"/>
  <c r="K84" i="3"/>
  <c r="K35" i="3"/>
  <c r="K153" i="3"/>
  <c r="K57" i="3"/>
  <c r="K247" i="3"/>
  <c r="K255" i="3"/>
  <c r="K256" i="3"/>
  <c r="K294" i="3"/>
  <c r="K32" i="3"/>
  <c r="K213" i="3"/>
  <c r="K68" i="3"/>
  <c r="K179" i="3"/>
  <c r="K24" i="3"/>
  <c r="K332" i="3"/>
  <c r="K40" i="3"/>
  <c r="K106" i="3"/>
  <c r="K312" i="3"/>
  <c r="K135" i="3"/>
  <c r="K154" i="3"/>
  <c r="K115" i="3"/>
  <c r="K194" i="3"/>
  <c r="K105" i="3"/>
  <c r="K25" i="3"/>
  <c r="K157" i="3"/>
  <c r="K288" i="3"/>
  <c r="K21" i="3"/>
  <c r="K235" i="3"/>
  <c r="K333" i="3"/>
  <c r="K280" i="3"/>
  <c r="K246" i="3"/>
  <c r="K151" i="3"/>
  <c r="K51" i="3"/>
  <c r="K66" i="3"/>
  <c r="K282" i="3"/>
  <c r="K266" i="3"/>
  <c r="K177" i="3"/>
  <c r="K196" i="3"/>
  <c r="K143" i="3"/>
  <c r="K257" i="3"/>
  <c r="K302" i="3"/>
  <c r="K67" i="3"/>
  <c r="K131" i="3"/>
  <c r="K265" i="3"/>
  <c r="K317" i="3"/>
  <c r="K140" i="3"/>
  <c r="K331" i="3"/>
  <c r="K101" i="3"/>
  <c r="K303" i="3"/>
  <c r="K184" i="3"/>
  <c r="K163" i="3"/>
  <c r="K38" i="3"/>
  <c r="K27" i="3"/>
  <c r="K97" i="3"/>
  <c r="K94" i="3"/>
  <c r="K267" i="3"/>
  <c r="K71" i="3"/>
  <c r="K237" i="3"/>
  <c r="K150" i="3"/>
  <c r="K318" i="3"/>
  <c r="K100" i="3"/>
  <c r="K44" i="3"/>
  <c r="K104" i="3"/>
  <c r="K65" i="3"/>
  <c r="K334" i="3"/>
  <c r="K241" i="3"/>
  <c r="K193" i="3"/>
  <c r="K59" i="3"/>
  <c r="K218" i="3"/>
  <c r="K139" i="3"/>
  <c r="K264" i="3"/>
  <c r="K33" i="3"/>
  <c r="K174" i="3"/>
  <c r="K90" i="3"/>
  <c r="K243" i="3"/>
  <c r="K37" i="3"/>
  <c r="K132" i="3"/>
  <c r="K152" i="3"/>
  <c r="K284" i="3"/>
  <c r="K77" i="3"/>
  <c r="K197" i="3"/>
  <c r="K60" i="3"/>
  <c r="K224" i="3"/>
  <c r="K74" i="3"/>
  <c r="K48" i="3"/>
  <c r="K145" i="3"/>
  <c r="K171" i="3"/>
  <c r="K83" i="3"/>
  <c r="K228" i="3"/>
  <c r="K178" i="3"/>
  <c r="K110" i="3"/>
  <c r="K166" i="3"/>
  <c r="K29" i="3"/>
  <c r="K99" i="3"/>
  <c r="K103" i="3"/>
  <c r="K165" i="3"/>
  <c r="K87" i="3"/>
  <c r="K168" i="3"/>
  <c r="K23" i="3"/>
  <c r="K261" i="3"/>
  <c r="K335" i="3"/>
  <c r="K81" i="3"/>
  <c r="K176" i="3"/>
  <c r="K92" i="3"/>
  <c r="K270" i="3"/>
  <c r="K273" i="3"/>
  <c r="K158" i="3"/>
  <c r="K47" i="3"/>
  <c r="K144" i="3"/>
  <c r="K290" i="3"/>
  <c r="K214" i="3"/>
  <c r="K309" i="3"/>
  <c r="K39" i="3"/>
  <c r="K313" i="3"/>
  <c r="K287" i="3"/>
  <c r="K220" i="3"/>
  <c r="K236" i="3"/>
  <c r="K62" i="3"/>
  <c r="K114" i="3"/>
  <c r="K283" i="3"/>
  <c r="K156" i="3"/>
  <c r="K148" i="3"/>
  <c r="K277" i="3"/>
  <c r="K296" i="3"/>
  <c r="K138" i="3"/>
  <c r="K251" i="3"/>
  <c r="K185" i="3"/>
  <c r="K134" i="3"/>
  <c r="K308" i="3"/>
  <c r="K216" i="3"/>
  <c r="K170" i="3"/>
  <c r="K252" i="3"/>
  <c r="K76" i="3"/>
  <c r="K161" i="3"/>
  <c r="K122" i="3"/>
  <c r="K137" i="3"/>
  <c r="K36" i="3"/>
  <c r="K208" i="3"/>
  <c r="K187" i="3"/>
  <c r="K117" i="3"/>
  <c r="K207" i="3"/>
  <c r="K258" i="3"/>
  <c r="K130" i="3"/>
  <c r="K30" i="3"/>
  <c r="K230" i="3"/>
  <c r="K141" i="3"/>
  <c r="K286" i="3"/>
  <c r="K229" i="3"/>
  <c r="K22" i="3"/>
  <c r="K276" i="3"/>
  <c r="K160" i="3"/>
  <c r="K279" i="3"/>
  <c r="K210" i="3"/>
  <c r="K285" i="3"/>
  <c r="K217" i="3"/>
  <c r="K124" i="3"/>
  <c r="K211" i="3"/>
  <c r="K198" i="3"/>
  <c r="K278" i="3"/>
  <c r="K315" i="3"/>
  <c r="K305" i="3"/>
  <c r="K204" i="3"/>
  <c r="K324" i="3"/>
  <c r="K34" i="3"/>
  <c r="K45" i="3"/>
  <c r="K262" i="3"/>
  <c r="K310" i="3"/>
  <c r="K209" i="3"/>
  <c r="K295" i="3"/>
  <c r="K240" i="3"/>
  <c r="K95" i="3"/>
  <c r="K233" i="3"/>
  <c r="K73" i="3"/>
  <c r="K41" i="3"/>
  <c r="K219" i="3"/>
  <c r="K98" i="3"/>
  <c r="K319" i="3"/>
  <c r="K330" i="3"/>
  <c r="K133" i="3"/>
  <c r="K72" i="3"/>
  <c r="K253" i="3"/>
  <c r="K225" i="3"/>
  <c r="K242" i="3"/>
  <c r="K50" i="3"/>
  <c r="K248" i="3"/>
  <c r="K314" i="3"/>
  <c r="K327" i="3"/>
  <c r="K113" i="3"/>
  <c r="K26" i="3"/>
  <c r="K149" i="3"/>
  <c r="K205" i="3"/>
  <c r="K293" i="3"/>
  <c r="K119" i="3"/>
  <c r="K155" i="3"/>
  <c r="K299" i="3"/>
  <c r="K183" i="3"/>
  <c r="K118" i="3"/>
  <c r="K254" i="3"/>
  <c r="K259" i="3"/>
  <c r="K201" i="3"/>
  <c r="K108" i="3"/>
  <c r="K167" i="3"/>
  <c r="K199" i="3"/>
  <c r="K195" i="3"/>
  <c r="K126" i="3"/>
  <c r="K202" i="3"/>
  <c r="K221" i="3"/>
  <c r="K191" i="3"/>
  <c r="K321" i="2" l="1"/>
  <c r="K140" i="2"/>
  <c r="K208" i="2"/>
  <c r="K336" i="2"/>
  <c r="K89" i="2"/>
  <c r="K117" i="2"/>
  <c r="K262" i="2"/>
  <c r="L262" i="2" s="1"/>
  <c r="K71" i="2"/>
  <c r="L71" i="2" s="1"/>
  <c r="K216" i="2"/>
  <c r="K251" i="2"/>
  <c r="K130" i="2"/>
  <c r="K281" i="2"/>
  <c r="K29" i="2"/>
  <c r="K144" i="2"/>
  <c r="K301" i="2"/>
  <c r="P301" i="2" s="1"/>
  <c r="K282" i="2"/>
  <c r="L282" i="2" s="1"/>
  <c r="K27" i="2"/>
  <c r="K318" i="2"/>
  <c r="K134" i="2"/>
  <c r="AD158" i="1"/>
  <c r="AE158" i="1"/>
  <c r="K311" i="2"/>
  <c r="K86" i="2"/>
  <c r="L86" i="2" s="1"/>
  <c r="K315" i="2"/>
  <c r="L315" i="2" s="1"/>
  <c r="K154" i="2"/>
  <c r="K250" i="2"/>
  <c r="P250" i="2" s="1"/>
  <c r="K258" i="2"/>
  <c r="L258" i="2" s="1"/>
  <c r="K323" i="2"/>
  <c r="P323" i="2" s="1"/>
  <c r="K43" i="2"/>
  <c r="L43" i="2" s="1"/>
  <c r="K190" i="2"/>
  <c r="K327" i="2"/>
  <c r="P327" i="2" s="1"/>
  <c r="K113" i="2"/>
  <c r="L113" i="2" s="1"/>
  <c r="K68" i="2"/>
  <c r="K260" i="2"/>
  <c r="P260" i="2" s="1"/>
  <c r="K319" i="2"/>
  <c r="P319" i="2" s="1"/>
  <c r="K119" i="2"/>
  <c r="P119" i="2" s="1"/>
  <c r="K264" i="2"/>
  <c r="L264" i="2" s="1"/>
  <c r="K88" i="2"/>
  <c r="K231" i="2"/>
  <c r="P231" i="2" s="1"/>
  <c r="K181" i="2"/>
  <c r="P181" i="2" s="1"/>
  <c r="K85" i="2"/>
  <c r="K48" i="2"/>
  <c r="P48" i="2" s="1"/>
  <c r="K92" i="2"/>
  <c r="L92" i="2" s="1"/>
  <c r="K332" i="2"/>
  <c r="L332" i="2" s="1"/>
  <c r="K98" i="2"/>
  <c r="P98" i="2" s="1"/>
  <c r="K36" i="2"/>
  <c r="K333" i="2"/>
  <c r="L333" i="2" s="1"/>
  <c r="K312" i="2"/>
  <c r="L312" i="2" s="1"/>
  <c r="K259" i="2"/>
  <c r="K84" i="2"/>
  <c r="P84" i="2" s="1"/>
  <c r="K146" i="2"/>
  <c r="P146" i="2" s="1"/>
  <c r="K197" i="2"/>
  <c r="L197" i="2" s="1"/>
  <c r="K254" i="2"/>
  <c r="P254" i="2" s="1"/>
  <c r="K222" i="2"/>
  <c r="K306" i="2"/>
  <c r="P306" i="2" s="1"/>
  <c r="K148" i="2"/>
  <c r="P148" i="2" s="1"/>
  <c r="K340" i="2"/>
  <c r="K49" i="2"/>
  <c r="L49" i="2" s="1"/>
  <c r="K199" i="2"/>
  <c r="L199" i="2" s="1"/>
  <c r="K116" i="2"/>
  <c r="P116" i="2" s="1"/>
  <c r="K188" i="2"/>
  <c r="P188" i="2" s="1"/>
  <c r="K30" i="2"/>
  <c r="K198" i="2"/>
  <c r="K153" i="2"/>
  <c r="L153" i="2" s="1"/>
  <c r="K32" i="2"/>
  <c r="K200" i="2"/>
  <c r="L200" i="2" s="1"/>
  <c r="K110" i="2"/>
  <c r="P110" i="2" s="1"/>
  <c r="K307" i="2"/>
  <c r="P307" i="2" s="1"/>
  <c r="K304" i="2"/>
  <c r="P304" i="2" s="1"/>
  <c r="K168" i="2"/>
  <c r="K158" i="2"/>
  <c r="P158" i="2" s="1"/>
  <c r="K53" i="2"/>
  <c r="P53" i="2" s="1"/>
  <c r="K40" i="2"/>
  <c r="K274" i="2"/>
  <c r="L274" i="2" s="1"/>
  <c r="K26" i="2"/>
  <c r="P26" i="2" s="1"/>
  <c r="K283" i="2"/>
  <c r="L283" i="2" s="1"/>
  <c r="K270" i="2"/>
  <c r="P270" i="2" s="1"/>
  <c r="K132" i="2"/>
  <c r="K276" i="2"/>
  <c r="P276" i="2" s="1"/>
  <c r="K265" i="2"/>
  <c r="L265" i="2" s="1"/>
  <c r="K115" i="2"/>
  <c r="K166" i="2"/>
  <c r="P166" i="2" s="1"/>
  <c r="K230" i="2"/>
  <c r="P230" i="2" s="1"/>
  <c r="K104" i="2"/>
  <c r="P104" i="2" s="1"/>
  <c r="K66" i="2"/>
  <c r="L66" i="2" s="1"/>
  <c r="K138" i="2"/>
  <c r="K213" i="2"/>
  <c r="L213" i="2" s="1"/>
  <c r="K57" i="2"/>
  <c r="P57" i="2" s="1"/>
  <c r="K204" i="2"/>
  <c r="K34" i="2"/>
  <c r="P34" i="2" s="1"/>
  <c r="K164" i="2"/>
  <c r="L164" i="2" s="1"/>
  <c r="K126" i="2"/>
  <c r="L126" i="2" s="1"/>
  <c r="K194" i="2"/>
  <c r="L194" i="2" s="1"/>
  <c r="K80" i="2"/>
  <c r="K54" i="2"/>
  <c r="P54" i="2" s="1"/>
  <c r="K338" i="2"/>
  <c r="P338" i="2" s="1"/>
  <c r="K31" i="2"/>
  <c r="K127" i="2"/>
  <c r="L127" i="2" s="1"/>
  <c r="K141" i="2"/>
  <c r="P141" i="2" s="1"/>
  <c r="K261" i="2"/>
  <c r="P261" i="2" s="1"/>
  <c r="K177" i="2"/>
  <c r="P177" i="2" s="1"/>
  <c r="K337" i="2"/>
  <c r="K161" i="2"/>
  <c r="L161" i="2" s="1"/>
  <c r="K218" i="2"/>
  <c r="P218" i="2" s="1"/>
  <c r="K76" i="2"/>
  <c r="K263" i="2"/>
  <c r="P263" i="2" s="1"/>
  <c r="K214" i="2"/>
  <c r="L214" i="2" s="1"/>
  <c r="K226" i="2"/>
  <c r="P226" i="2" s="1"/>
  <c r="K60" i="2"/>
  <c r="L60" i="2" s="1"/>
  <c r="K28" i="2"/>
  <c r="K313" i="2"/>
  <c r="P313" i="2" s="1"/>
  <c r="K207" i="2"/>
  <c r="L207" i="2" s="1"/>
  <c r="K269" i="2"/>
  <c r="K305" i="2"/>
  <c r="L305" i="2" s="1"/>
  <c r="K112" i="2"/>
  <c r="P112" i="2" s="1"/>
  <c r="K59" i="2"/>
  <c r="L59" i="2" s="1"/>
  <c r="K100" i="2"/>
  <c r="P100" i="2" s="1"/>
  <c r="K81" i="2"/>
  <c r="K90" i="2"/>
  <c r="L90" i="2" s="1"/>
  <c r="K275" i="2"/>
  <c r="L275" i="2" s="1"/>
  <c r="K224" i="2"/>
  <c r="K124" i="2"/>
  <c r="P124" i="2" s="1"/>
  <c r="K342" i="2"/>
  <c r="P342" i="2" s="1"/>
  <c r="K308" i="2"/>
  <c r="K303" i="2"/>
  <c r="L303" i="2" s="1"/>
  <c r="K294" i="2"/>
  <c r="K195" i="2"/>
  <c r="P195" i="2" s="1"/>
  <c r="K314" i="2"/>
  <c r="L314" i="2" s="1"/>
  <c r="K202" i="2"/>
  <c r="K142" i="2"/>
  <c r="P142" i="2" s="1"/>
  <c r="K129" i="2"/>
  <c r="L129" i="2" s="1"/>
  <c r="K70" i="2"/>
  <c r="P70" i="2" s="1"/>
  <c r="K103" i="2"/>
  <c r="L103" i="2" s="1"/>
  <c r="K209" i="2"/>
  <c r="K125" i="2"/>
  <c r="L125" i="2" s="1"/>
  <c r="K187" i="2"/>
  <c r="P187" i="2" s="1"/>
  <c r="K267" i="2"/>
  <c r="K237" i="2"/>
  <c r="L237" i="2" s="1"/>
  <c r="K173" i="2"/>
  <c r="P173" i="2" s="1"/>
  <c r="K232" i="2"/>
  <c r="P232" i="2" s="1"/>
  <c r="K266" i="2"/>
  <c r="P266" i="2" s="1"/>
  <c r="K241" i="2"/>
  <c r="K219" i="2"/>
  <c r="L219" i="2" s="1"/>
  <c r="K52" i="2"/>
  <c r="L52" i="2" s="1"/>
  <c r="K296" i="2"/>
  <c r="K45" i="2"/>
  <c r="P45" i="2" s="1"/>
  <c r="K228" i="2"/>
  <c r="L228" i="2" s="1"/>
  <c r="K63" i="2"/>
  <c r="L63" i="2" s="1"/>
  <c r="K246" i="2"/>
  <c r="L246" i="2" s="1"/>
  <c r="K186" i="2"/>
  <c r="K147" i="2"/>
  <c r="L147" i="2" s="1"/>
  <c r="K248" i="2"/>
  <c r="P248" i="2" s="1"/>
  <c r="K50" i="2"/>
  <c r="K290" i="2"/>
  <c r="P290" i="2" s="1"/>
  <c r="K47" i="2"/>
  <c r="P47" i="2" s="1"/>
  <c r="K143" i="2"/>
  <c r="P143" i="2" s="1"/>
  <c r="K182" i="2"/>
  <c r="P182" i="2" s="1"/>
  <c r="K102" i="2"/>
  <c r="K94" i="2"/>
  <c r="P94" i="2" s="1"/>
  <c r="K61" i="2"/>
  <c r="L61" i="2" s="1"/>
  <c r="K300" i="2"/>
  <c r="K249" i="2"/>
  <c r="L249" i="2" s="1"/>
  <c r="K227" i="2"/>
  <c r="P227" i="2" s="1"/>
  <c r="K171" i="2"/>
  <c r="P171" i="2" s="1"/>
  <c r="K253" i="2"/>
  <c r="P253" i="2" s="1"/>
  <c r="K42" i="2"/>
  <c r="K297" i="2"/>
  <c r="P297" i="2" s="1"/>
  <c r="K25" i="2"/>
  <c r="P25" i="2" s="1"/>
  <c r="K280" i="2"/>
  <c r="K91" i="2"/>
  <c r="P91" i="2" s="1"/>
  <c r="K37" i="2"/>
  <c r="P37" i="2" s="1"/>
  <c r="K67" i="2"/>
  <c r="P67" i="2" s="1"/>
  <c r="K326" i="2"/>
  <c r="L326" i="2" s="1"/>
  <c r="K44" i="2"/>
  <c r="K225" i="2"/>
  <c r="L225" i="2" s="1"/>
  <c r="K215" i="2"/>
  <c r="L215" i="2" s="1"/>
  <c r="K72" i="2"/>
  <c r="K95" i="2"/>
  <c r="L95" i="2" s="1"/>
  <c r="K176" i="2"/>
  <c r="L176" i="2" s="1"/>
  <c r="K278" i="2"/>
  <c r="K325" i="2"/>
  <c r="P325" i="2" s="1"/>
  <c r="K170" i="2"/>
  <c r="K163" i="2"/>
  <c r="L163" i="2" s="1"/>
  <c r="K220" i="2"/>
  <c r="P220" i="2" s="1"/>
  <c r="K310" i="2"/>
  <c r="K309" i="2"/>
  <c r="P309" i="2" s="1"/>
  <c r="K33" i="2"/>
  <c r="L33" i="2" s="1"/>
  <c r="K293" i="2"/>
  <c r="P293" i="2" s="1"/>
  <c r="K285" i="2"/>
  <c r="P285" i="2" s="1"/>
  <c r="K295" i="2"/>
  <c r="K38" i="2"/>
  <c r="L38" i="2" s="1"/>
  <c r="K114" i="2"/>
  <c r="L114" i="2" s="1"/>
  <c r="K322" i="2"/>
  <c r="K233" i="2"/>
  <c r="L233" i="2" s="1"/>
  <c r="K108" i="2"/>
  <c r="L108" i="2" s="1"/>
  <c r="K183" i="2"/>
  <c r="K122" i="2"/>
  <c r="P122" i="2" s="1"/>
  <c r="K329" i="2"/>
  <c r="K234" i="2"/>
  <c r="P234" i="2" s="1"/>
  <c r="K135" i="2"/>
  <c r="P135" i="2" s="1"/>
  <c r="K247" i="2"/>
  <c r="K331" i="2"/>
  <c r="P331" i="2" s="1"/>
  <c r="K169" i="2"/>
  <c r="L169" i="2" s="1"/>
  <c r="K118" i="2"/>
  <c r="L118" i="2" s="1"/>
  <c r="K157" i="2"/>
  <c r="L157" i="2" s="1"/>
  <c r="K150" i="2"/>
  <c r="K179" i="2"/>
  <c r="L179" i="2" s="1"/>
  <c r="K162" i="2"/>
  <c r="P162" i="2" s="1"/>
  <c r="K242" i="2"/>
  <c r="K51" i="2"/>
  <c r="L51" i="2" s="1"/>
  <c r="K120" i="2"/>
  <c r="L120" i="2" s="1"/>
  <c r="K159" i="2"/>
  <c r="K277" i="2"/>
  <c r="P277" i="2" s="1"/>
  <c r="K35" i="2"/>
  <c r="K302" i="2"/>
  <c r="L302" i="2" s="1"/>
  <c r="K109" i="2"/>
  <c r="L109" i="2" s="1"/>
  <c r="K152" i="2"/>
  <c r="K288" i="2"/>
  <c r="P288" i="2" s="1"/>
  <c r="K174" i="2"/>
  <c r="P174" i="2" s="1"/>
  <c r="K203" i="2"/>
  <c r="L203" i="2" s="1"/>
  <c r="K189" i="2"/>
  <c r="P189" i="2" s="1"/>
  <c r="K41" i="2"/>
  <c r="K107" i="2"/>
  <c r="L107" i="2" s="1"/>
  <c r="K223" i="2"/>
  <c r="P223" i="2" s="1"/>
  <c r="K271" i="2"/>
  <c r="K133" i="2"/>
  <c r="P133" i="2" s="1"/>
  <c r="K128" i="2"/>
  <c r="L128" i="2" s="1"/>
  <c r="K235" i="2"/>
  <c r="P235" i="2" s="1"/>
  <c r="K178" i="2"/>
  <c r="P178" i="2" s="1"/>
  <c r="K324" i="2"/>
  <c r="K239" i="2"/>
  <c r="P239" i="2" s="1"/>
  <c r="K257" i="2"/>
  <c r="L257" i="2" s="1"/>
  <c r="K245" i="2"/>
  <c r="K273" i="2"/>
  <c r="L273" i="2" s="1"/>
  <c r="K101" i="2"/>
  <c r="P101" i="2" s="1"/>
  <c r="K121" i="2"/>
  <c r="K291" i="2"/>
  <c r="P291" i="2" s="1"/>
  <c r="K229" i="2"/>
  <c r="K193" i="2"/>
  <c r="P193" i="2" s="1"/>
  <c r="K62" i="2"/>
  <c r="L62" i="2" s="1"/>
  <c r="K165" i="2"/>
  <c r="K243" i="2"/>
  <c r="L243" i="2" s="1"/>
  <c r="K287" i="2"/>
  <c r="L287" i="2" s="1"/>
  <c r="K111" i="2"/>
  <c r="P111" i="2" s="1"/>
  <c r="K64" i="2"/>
  <c r="L64" i="2" s="1"/>
  <c r="K256" i="2"/>
  <c r="K46" i="2"/>
  <c r="P46" i="2" s="1"/>
  <c r="K96" i="2"/>
  <c r="P96" i="2" s="1"/>
  <c r="K99" i="2"/>
  <c r="K83" i="2"/>
  <c r="P83" i="2" s="1"/>
  <c r="K238" i="2"/>
  <c r="P238" i="2" s="1"/>
  <c r="K212" i="2"/>
  <c r="L212" i="2" s="1"/>
  <c r="K316" i="2"/>
  <c r="P316" i="2" s="1"/>
  <c r="K75" i="2"/>
  <c r="K87" i="2"/>
  <c r="L87" i="2" s="1"/>
  <c r="K136" i="2"/>
  <c r="P136" i="2" s="1"/>
  <c r="K221" i="2"/>
  <c r="K328" i="2"/>
  <c r="P328" i="2" s="1"/>
  <c r="K299" i="2"/>
  <c r="L299" i="2" s="1"/>
  <c r="K23" i="2"/>
  <c r="L23" i="2" s="1"/>
  <c r="K21" i="2"/>
  <c r="P21" i="2" s="1"/>
  <c r="K292" i="2"/>
  <c r="K289" i="2"/>
  <c r="P289" i="2" s="1"/>
  <c r="K149" i="2"/>
  <c r="L149" i="2" s="1"/>
  <c r="K82" i="2"/>
  <c r="K24" i="2"/>
  <c r="L24" i="2" s="1"/>
  <c r="K69" i="2"/>
  <c r="P69" i="2" s="1"/>
  <c r="K184" i="2"/>
  <c r="L184" i="2" s="1"/>
  <c r="K175" i="2"/>
  <c r="L175" i="2" s="1"/>
  <c r="K196" i="2"/>
  <c r="K205" i="2"/>
  <c r="P205" i="2" s="1"/>
  <c r="K56" i="2"/>
  <c r="L56" i="2" s="1"/>
  <c r="K335" i="2"/>
  <c r="K330" i="2"/>
  <c r="P330" i="2" s="1"/>
  <c r="K286" i="2"/>
  <c r="P286" i="2" s="1"/>
  <c r="K55" i="2"/>
  <c r="L55" i="2" s="1"/>
  <c r="K206" i="2"/>
  <c r="L206" i="2" s="1"/>
  <c r="K211" i="2"/>
  <c r="K298" i="2"/>
  <c r="L298" i="2" s="1"/>
  <c r="K97" i="2"/>
  <c r="P97" i="2" s="1"/>
  <c r="K272" i="2"/>
  <c r="K106" i="2"/>
  <c r="L106" i="2" s="1"/>
  <c r="K180" i="2"/>
  <c r="L180" i="2" s="1"/>
  <c r="K244" i="2"/>
  <c r="K284" i="2"/>
  <c r="P284" i="2" s="1"/>
  <c r="K145" i="2"/>
  <c r="K22" i="2"/>
  <c r="P22" i="2" s="1"/>
  <c r="K155" i="2"/>
  <c r="P155" i="2" s="1"/>
  <c r="K339" i="2"/>
  <c r="K156" i="2"/>
  <c r="P156" i="2" s="1"/>
  <c r="K131" i="2"/>
  <c r="P131" i="2" s="1"/>
  <c r="K65" i="2"/>
  <c r="P65" i="2" s="1"/>
  <c r="K151" i="2"/>
  <c r="L151" i="2" s="1"/>
  <c r="K210" i="2"/>
  <c r="K137" i="2"/>
  <c r="L137" i="2" s="1"/>
  <c r="K240" i="2"/>
  <c r="P240" i="2" s="1"/>
  <c r="K93" i="2"/>
  <c r="K191" i="2"/>
  <c r="L191" i="2" s="1"/>
  <c r="K317" i="2"/>
  <c r="L317" i="2" s="1"/>
  <c r="K77" i="2"/>
  <c r="L77" i="2" s="1"/>
  <c r="K172" i="2"/>
  <c r="P172" i="2" s="1"/>
  <c r="K39" i="2"/>
  <c r="K79" i="2"/>
  <c r="P79" i="2" s="1"/>
  <c r="K192" i="2"/>
  <c r="P192" i="2" s="1"/>
  <c r="K78" i="2"/>
  <c r="K105" i="2"/>
  <c r="L105" i="2" s="1"/>
  <c r="K279" i="2"/>
  <c r="L279" i="2" s="1"/>
  <c r="K160" i="2"/>
  <c r="L160" i="2" s="1"/>
  <c r="K185" i="2"/>
  <c r="L185" i="2" s="1"/>
  <c r="K58" i="2"/>
  <c r="K167" i="2"/>
  <c r="L167" i="2" s="1"/>
  <c r="K320" i="2"/>
  <c r="P320" i="2" s="1"/>
  <c r="K236" i="2"/>
  <c r="K139" i="2"/>
  <c r="L139" i="2" s="1"/>
  <c r="K341" i="2"/>
  <c r="L341" i="2" s="1"/>
  <c r="K74" i="2"/>
  <c r="P74" i="2" s="1"/>
  <c r="K255" i="2"/>
  <c r="L255" i="2" s="1"/>
  <c r="K252" i="2"/>
  <c r="P252" i="2" s="1"/>
  <c r="K201" i="2"/>
  <c r="L201" i="2" s="1"/>
  <c r="K334" i="2"/>
  <c r="L334" i="2" s="1"/>
  <c r="K123" i="2"/>
  <c r="K268" i="2"/>
  <c r="L268" i="2" s="1"/>
  <c r="AB95" i="1"/>
  <c r="AB29" i="1"/>
  <c r="AA33" i="1"/>
  <c r="AA138" i="1"/>
  <c r="AB138" i="1"/>
  <c r="AB57" i="1"/>
  <c r="AA57" i="1"/>
  <c r="AZ67" i="1"/>
  <c r="AX67" i="1" s="1"/>
  <c r="AH154" i="1"/>
  <c r="AD112" i="1"/>
  <c r="AE112" i="1"/>
  <c r="AH72" i="1"/>
  <c r="AH128" i="1"/>
  <c r="AB104" i="1"/>
  <c r="AA104" i="1"/>
  <c r="AB24" i="1"/>
  <c r="AA24" i="1"/>
  <c r="AH155" i="1"/>
  <c r="AH101" i="1"/>
  <c r="AH59" i="1"/>
  <c r="AZ37" i="1"/>
  <c r="AX37" i="1" s="1"/>
  <c r="AZ53" i="1"/>
  <c r="AX53" i="1" s="1"/>
  <c r="AH77" i="1"/>
  <c r="AH48" i="1"/>
  <c r="AZ43" i="1"/>
  <c r="AX43" i="1" s="1"/>
  <c r="AH93" i="1"/>
  <c r="AB130" i="1"/>
  <c r="AA130" i="1"/>
  <c r="AB92" i="1"/>
  <c r="AA92" i="1"/>
  <c r="AA103" i="1"/>
  <c r="AB103" i="1"/>
  <c r="AA49" i="1"/>
  <c r="AB49" i="1"/>
  <c r="AA58" i="1"/>
  <c r="AB58" i="1"/>
  <c r="AB25" i="1"/>
  <c r="AA25" i="1"/>
  <c r="AA137" i="1"/>
  <c r="AB137" i="1"/>
  <c r="AA96" i="1"/>
  <c r="AB96" i="1"/>
  <c r="AA81" i="1"/>
  <c r="AB81" i="1"/>
  <c r="AB97" i="1"/>
  <c r="AA97" i="1"/>
  <c r="AE52" i="1"/>
  <c r="AD52" i="1"/>
  <c r="AB90" i="1"/>
  <c r="AA90" i="1"/>
  <c r="AB34" i="1"/>
  <c r="AA34" i="1"/>
  <c r="AZ83" i="1"/>
  <c r="AX83" i="1" s="1"/>
  <c r="AH54" i="1"/>
  <c r="AH114" i="1"/>
  <c r="AA82" i="1"/>
  <c r="AB82" i="1"/>
  <c r="AZ26" i="1"/>
  <c r="AX26" i="1" s="1"/>
  <c r="AB39" i="1"/>
  <c r="AA39" i="1"/>
  <c r="AA142" i="1"/>
  <c r="AB142" i="1"/>
  <c r="AH94" i="1"/>
  <c r="AH132" i="1"/>
  <c r="AH120" i="1"/>
  <c r="AB43" i="1"/>
  <c r="AA43" i="1"/>
  <c r="AZ27" i="1"/>
  <c r="AX27" i="1" s="1"/>
  <c r="AZ113" i="1"/>
  <c r="AX113" i="1" s="1"/>
  <c r="AZ24" i="1"/>
  <c r="AX24" i="1" s="1"/>
  <c r="AB86" i="1"/>
  <c r="AA86" i="1"/>
  <c r="AD41" i="1"/>
  <c r="AE41" i="1"/>
  <c r="AB127" i="1"/>
  <c r="AA127" i="1"/>
  <c r="AH40" i="1"/>
  <c r="AH70" i="1"/>
  <c r="AH79" i="1"/>
  <c r="AZ72" i="1"/>
  <c r="AX72" i="1" s="1"/>
  <c r="AZ84" i="1"/>
  <c r="AX84" i="1" s="1"/>
  <c r="AH107" i="1"/>
  <c r="AA107" i="1" s="1"/>
  <c r="AE107" i="1" s="1"/>
  <c r="AH36" i="1"/>
  <c r="AH151" i="1"/>
  <c r="AZ60" i="1"/>
  <c r="AX60" i="1" s="1"/>
  <c r="AH26" i="1"/>
  <c r="AZ6" i="1"/>
  <c r="AX6" i="1" s="1"/>
  <c r="AZ52" i="1"/>
  <c r="AX52" i="1" s="1"/>
  <c r="AZ121" i="1"/>
  <c r="AX121" i="1" s="1"/>
  <c r="AH115" i="1"/>
  <c r="AH64" i="1"/>
  <c r="AZ80" i="1"/>
  <c r="AX80" i="1" s="1"/>
  <c r="AZ114" i="1"/>
  <c r="AX114" i="1" s="1"/>
  <c r="AH84" i="1"/>
  <c r="AZ119" i="1"/>
  <c r="AX119" i="1" s="1"/>
  <c r="AH45" i="1"/>
  <c r="AB89" i="1"/>
  <c r="AA89" i="1"/>
  <c r="AH102" i="1"/>
  <c r="AH140" i="1"/>
  <c r="AH32" i="1"/>
  <c r="AH118" i="1"/>
  <c r="AA118" i="1" s="1"/>
  <c r="AE118" i="1" s="1"/>
  <c r="AZ2" i="1"/>
  <c r="AX2" i="1" s="1"/>
  <c r="AZ50" i="1"/>
  <c r="AX50" i="1" s="1"/>
  <c r="AH126" i="1"/>
  <c r="AH111" i="1"/>
  <c r="AZ58" i="1"/>
  <c r="AX58" i="1" s="1"/>
  <c r="AZ15" i="1"/>
  <c r="AX15" i="1" s="1"/>
  <c r="AZ116" i="1"/>
  <c r="AX116" i="1" s="1"/>
  <c r="AZ31" i="1"/>
  <c r="AX31" i="1" s="1"/>
  <c r="AH152" i="1"/>
  <c r="AZ18" i="1"/>
  <c r="AX18" i="1" s="1"/>
  <c r="AZ8" i="1"/>
  <c r="AX8" i="1" s="1"/>
  <c r="AZ103" i="1"/>
  <c r="AX103" i="1" s="1"/>
  <c r="AB143" i="1"/>
  <c r="AA143" i="1"/>
  <c r="AB98" i="1"/>
  <c r="AA98" i="1"/>
  <c r="AB156" i="1"/>
  <c r="AA156" i="1"/>
  <c r="AB110" i="1"/>
  <c r="AA110" i="1"/>
  <c r="AB55" i="1"/>
  <c r="AA55" i="1"/>
  <c r="AA113" i="1"/>
  <c r="AB113" i="1"/>
  <c r="AA60" i="1"/>
  <c r="AB60" i="1"/>
  <c r="AH31" i="1"/>
  <c r="AB122" i="1"/>
  <c r="AA122" i="1"/>
  <c r="AA117" i="1"/>
  <c r="AB117" i="1"/>
  <c r="AA65" i="1"/>
  <c r="AB65" i="1"/>
  <c r="AA125" i="1"/>
  <c r="AB125" i="1"/>
  <c r="AB73" i="1"/>
  <c r="AA73" i="1"/>
  <c r="AB141" i="1"/>
  <c r="AA141" i="1"/>
  <c r="AB50" i="1"/>
  <c r="AA50" i="1"/>
  <c r="AH21" i="1"/>
  <c r="AB38" i="1"/>
  <c r="AA38" i="1"/>
  <c r="AH149" i="1"/>
  <c r="AZ9" i="1"/>
  <c r="AX9" i="1" s="1"/>
  <c r="AZ47" i="1"/>
  <c r="AX47" i="1" s="1"/>
  <c r="AH62" i="1"/>
  <c r="AZ91" i="1"/>
  <c r="AX91" i="1" s="1"/>
  <c r="AZ55" i="1"/>
  <c r="AX55" i="1" s="1"/>
  <c r="AZ32" i="1"/>
  <c r="AX32" i="1" s="1"/>
  <c r="AZ87" i="1"/>
  <c r="AX87" i="1" s="1"/>
  <c r="AH119" i="1"/>
  <c r="AH88" i="1"/>
  <c r="AZ22" i="1"/>
  <c r="AX22" i="1" s="1"/>
  <c r="AH71" i="1"/>
  <c r="AZ65" i="1"/>
  <c r="AX65" i="1" s="1"/>
  <c r="AZ16" i="1"/>
  <c r="AX16" i="1" s="1"/>
  <c r="AH136" i="1"/>
  <c r="AH47" i="1"/>
  <c r="AH133" i="1"/>
  <c r="AZ115" i="1"/>
  <c r="AX115" i="1" s="1"/>
  <c r="AH145" i="1"/>
  <c r="AD30" i="1"/>
  <c r="AE30" i="1"/>
  <c r="AZ98" i="1"/>
  <c r="AX98" i="1" s="1"/>
  <c r="AH153" i="1"/>
  <c r="AZ71" i="1"/>
  <c r="AX71" i="1" s="1"/>
  <c r="AH144" i="1"/>
  <c r="AH91" i="1"/>
  <c r="AZ42" i="1"/>
  <c r="AX42" i="1" s="1"/>
  <c r="AZ70" i="1"/>
  <c r="AX70" i="1" s="1"/>
  <c r="AZ85" i="1"/>
  <c r="AX85" i="1" s="1"/>
  <c r="AZ14" i="1"/>
  <c r="AX14" i="1" s="1"/>
  <c r="AZ81" i="1"/>
  <c r="AX81" i="1" s="1"/>
  <c r="AZ64" i="1"/>
  <c r="AX64" i="1" s="1"/>
  <c r="AZ102" i="1"/>
  <c r="AX102" i="1" s="1"/>
  <c r="AH63" i="1"/>
  <c r="AZ95" i="1"/>
  <c r="AX95" i="1" s="1"/>
  <c r="AZ3" i="1"/>
  <c r="AX3" i="1" s="1"/>
  <c r="AH99" i="1"/>
  <c r="AH100" i="1"/>
  <c r="AZ30" i="1"/>
  <c r="AX30" i="1" s="1"/>
  <c r="AZ89" i="1"/>
  <c r="AX89" i="1" s="1"/>
  <c r="AD78" i="1"/>
  <c r="AE78" i="1"/>
  <c r="AE131" i="1"/>
  <c r="AD131" i="1"/>
  <c r="AA74" i="1"/>
  <c r="AB74" i="1"/>
  <c r="AD129" i="1"/>
  <c r="AE129" i="1"/>
  <c r="AD75" i="1"/>
  <c r="AE75" i="1"/>
  <c r="AD123" i="1"/>
  <c r="AE123" i="1"/>
  <c r="AD69" i="1"/>
  <c r="AE69" i="1"/>
  <c r="AB44" i="1"/>
  <c r="AA44" i="1"/>
  <c r="AD148" i="1"/>
  <c r="AE148" i="1"/>
  <c r="AA61" i="1"/>
  <c r="AB61" i="1"/>
  <c r="AD23" i="1"/>
  <c r="AE23" i="1"/>
  <c r="AD116" i="1"/>
  <c r="AE116" i="1"/>
  <c r="AB121" i="1"/>
  <c r="AA121" i="1"/>
  <c r="AD66" i="1"/>
  <c r="AE66" i="1"/>
  <c r="AE68" i="1"/>
  <c r="AD68" i="1"/>
  <c r="AD67" i="1"/>
  <c r="AE67" i="1"/>
  <c r="AE109" i="1"/>
  <c r="AD109" i="1"/>
  <c r="AE134" i="1"/>
  <c r="AD134" i="1"/>
  <c r="AE56" i="1"/>
  <c r="AD56" i="1"/>
  <c r="AD150" i="1"/>
  <c r="AE150" i="1"/>
  <c r="AD76" i="1"/>
  <c r="AE76" i="1"/>
  <c r="AA147" i="1"/>
  <c r="AB147" i="1"/>
  <c r="AE95" i="1"/>
  <c r="AD95" i="1"/>
  <c r="AD29" i="1"/>
  <c r="AE29" i="1"/>
  <c r="AE37" i="1"/>
  <c r="AD37" i="1"/>
  <c r="AD28" i="1"/>
  <c r="AE28" i="1"/>
  <c r="AE85" i="1"/>
  <c r="AD85" i="1"/>
  <c r="AE83" i="1"/>
  <c r="AD83" i="1"/>
  <c r="AD135" i="1"/>
  <c r="AE135" i="1"/>
  <c r="AE51" i="1"/>
  <c r="AD51" i="1"/>
  <c r="AE42" i="1"/>
  <c r="AD42" i="1"/>
  <c r="AD139" i="1"/>
  <c r="AE139" i="1"/>
  <c r="AD33" i="1"/>
  <c r="AE33" i="1"/>
  <c r="P202" i="3"/>
  <c r="L202" i="3"/>
  <c r="P254" i="3"/>
  <c r="L254" i="3"/>
  <c r="L149" i="3"/>
  <c r="P149" i="3"/>
  <c r="L225" i="3"/>
  <c r="P225" i="3"/>
  <c r="P41" i="3"/>
  <c r="L41" i="3"/>
  <c r="P262" i="3"/>
  <c r="L262" i="3"/>
  <c r="L198" i="3"/>
  <c r="P198" i="3"/>
  <c r="L276" i="3"/>
  <c r="P276" i="3"/>
  <c r="P258" i="3"/>
  <c r="L258" i="3"/>
  <c r="P161" i="3"/>
  <c r="L161" i="3"/>
  <c r="L251" i="3"/>
  <c r="P251" i="3"/>
  <c r="L62" i="3"/>
  <c r="P62" i="3"/>
  <c r="P290" i="3"/>
  <c r="L290" i="3"/>
  <c r="L81" i="3"/>
  <c r="P81" i="3"/>
  <c r="L99" i="3"/>
  <c r="P99" i="3"/>
  <c r="L145" i="3"/>
  <c r="P145" i="3"/>
  <c r="P152" i="3"/>
  <c r="L152" i="3"/>
  <c r="L139" i="3"/>
  <c r="P139" i="3"/>
  <c r="L44" i="3"/>
  <c r="P44" i="3"/>
  <c r="L97" i="3"/>
  <c r="P97" i="3"/>
  <c r="L140" i="3"/>
  <c r="P140" i="3"/>
  <c r="P196" i="3"/>
  <c r="L196" i="3"/>
  <c r="L280" i="3"/>
  <c r="P280" i="3"/>
  <c r="L194" i="3"/>
  <c r="P194" i="3"/>
  <c r="L24" i="3"/>
  <c r="P24" i="3"/>
  <c r="L247" i="3"/>
  <c r="P247" i="3"/>
  <c r="P52" i="3"/>
  <c r="L52" i="3"/>
  <c r="L129" i="3"/>
  <c r="P129" i="3"/>
  <c r="P311" i="3"/>
  <c r="L311" i="3"/>
  <c r="P172" i="3"/>
  <c r="L172" i="3"/>
  <c r="L123" i="3"/>
  <c r="P123" i="3"/>
  <c r="L203" i="3"/>
  <c r="P203" i="3"/>
  <c r="P88" i="3"/>
  <c r="L88" i="3"/>
  <c r="L249" i="3"/>
  <c r="P249" i="3"/>
  <c r="L53" i="3"/>
  <c r="P53" i="3"/>
  <c r="P85" i="3"/>
  <c r="L85" i="3"/>
  <c r="L75" i="3"/>
  <c r="P75" i="3"/>
  <c r="P322" i="3"/>
  <c r="L322" i="3"/>
  <c r="L112" i="3"/>
  <c r="P112" i="3"/>
  <c r="P234" i="3"/>
  <c r="L234" i="3"/>
  <c r="P168" i="2"/>
  <c r="L168" i="2"/>
  <c r="L68" i="2"/>
  <c r="P68" i="2"/>
  <c r="P30" i="2"/>
  <c r="L30" i="2"/>
  <c r="L40" i="2"/>
  <c r="P40" i="2"/>
  <c r="L89" i="2"/>
  <c r="P89" i="2"/>
  <c r="L222" i="2"/>
  <c r="P222" i="2"/>
  <c r="L318" i="2"/>
  <c r="P318" i="2"/>
  <c r="P262" i="2"/>
  <c r="L36" i="2"/>
  <c r="P36" i="2"/>
  <c r="L321" i="2"/>
  <c r="P321" i="2"/>
  <c r="P333" i="2"/>
  <c r="P88" i="2"/>
  <c r="L88" i="2"/>
  <c r="P144" i="2"/>
  <c r="L144" i="2"/>
  <c r="P140" i="2"/>
  <c r="L140" i="2"/>
  <c r="P259" i="2"/>
  <c r="L259" i="2"/>
  <c r="P282" i="2"/>
  <c r="L132" i="2"/>
  <c r="P132" i="2"/>
  <c r="P73" i="2"/>
  <c r="L73" i="2"/>
  <c r="P123" i="2"/>
  <c r="L123" i="2"/>
  <c r="L301" i="2"/>
  <c r="P126" i="3"/>
  <c r="L126" i="3"/>
  <c r="L118" i="3"/>
  <c r="P118" i="3"/>
  <c r="L26" i="3"/>
  <c r="P26" i="3"/>
  <c r="P253" i="3"/>
  <c r="L253" i="3"/>
  <c r="P73" i="3"/>
  <c r="L73" i="3"/>
  <c r="L45" i="3"/>
  <c r="P45" i="3"/>
  <c r="P211" i="3"/>
  <c r="L211" i="3"/>
  <c r="L22" i="3"/>
  <c r="P22" i="3"/>
  <c r="P207" i="3"/>
  <c r="L207" i="3"/>
  <c r="L76" i="3"/>
  <c r="P76" i="3"/>
  <c r="L138" i="3"/>
  <c r="P138" i="3"/>
  <c r="P236" i="3"/>
  <c r="L236" i="3"/>
  <c r="L144" i="3"/>
  <c r="P144" i="3"/>
  <c r="L335" i="3"/>
  <c r="P335" i="3"/>
  <c r="L29" i="3"/>
  <c r="P29" i="3"/>
  <c r="L48" i="3"/>
  <c r="P48" i="3"/>
  <c r="L132" i="3"/>
  <c r="P132" i="3"/>
  <c r="L218" i="3"/>
  <c r="P218" i="3"/>
  <c r="P100" i="3"/>
  <c r="L100" i="3"/>
  <c r="L27" i="3"/>
  <c r="P27" i="3"/>
  <c r="P317" i="3"/>
  <c r="L317" i="3"/>
  <c r="L177" i="3"/>
  <c r="P177" i="3"/>
  <c r="L333" i="3"/>
  <c r="P333" i="3"/>
  <c r="L115" i="3"/>
  <c r="P115" i="3"/>
  <c r="P179" i="3"/>
  <c r="L179" i="3"/>
  <c r="P57" i="3"/>
  <c r="L57" i="3"/>
  <c r="L306" i="3"/>
  <c r="P306" i="3"/>
  <c r="L298" i="3"/>
  <c r="P298" i="3"/>
  <c r="L323" i="3"/>
  <c r="P323" i="3"/>
  <c r="L232" i="3"/>
  <c r="P232" i="3"/>
  <c r="L271" i="3"/>
  <c r="P271" i="3"/>
  <c r="L142" i="3"/>
  <c r="P142" i="3"/>
  <c r="L82" i="3"/>
  <c r="P82" i="3"/>
  <c r="L102" i="3"/>
  <c r="P102" i="3"/>
  <c r="L96" i="3"/>
  <c r="P96" i="3"/>
  <c r="L275" i="3"/>
  <c r="P275" i="3"/>
  <c r="L159" i="3"/>
  <c r="P159" i="3"/>
  <c r="L136" i="3"/>
  <c r="P136" i="3"/>
  <c r="L272" i="3"/>
  <c r="P272" i="3"/>
  <c r="L147" i="3"/>
  <c r="P147" i="3"/>
  <c r="L186" i="2"/>
  <c r="P186" i="2"/>
  <c r="L50" i="2"/>
  <c r="P50" i="2"/>
  <c r="L143" i="2"/>
  <c r="P102" i="2"/>
  <c r="L102" i="2"/>
  <c r="L300" i="2"/>
  <c r="P300" i="2"/>
  <c r="L42" i="2"/>
  <c r="P42" i="2"/>
  <c r="L297" i="2"/>
  <c r="L280" i="2"/>
  <c r="P280" i="2"/>
  <c r="L44" i="2"/>
  <c r="P44" i="2"/>
  <c r="P72" i="2"/>
  <c r="L72" i="2"/>
  <c r="L278" i="2"/>
  <c r="P278" i="2"/>
  <c r="L170" i="2"/>
  <c r="P170" i="2"/>
  <c r="L310" i="2"/>
  <c r="P310" i="2"/>
  <c r="P195" i="3"/>
  <c r="L195" i="3"/>
  <c r="P183" i="3"/>
  <c r="L183" i="3"/>
  <c r="L113" i="3"/>
  <c r="P113" i="3"/>
  <c r="P72" i="3"/>
  <c r="L72" i="3"/>
  <c r="L233" i="3"/>
  <c r="P233" i="3"/>
  <c r="P34" i="3"/>
  <c r="L34" i="3"/>
  <c r="P124" i="3"/>
  <c r="L124" i="3"/>
  <c r="L229" i="3"/>
  <c r="P229" i="3"/>
  <c r="L117" i="3"/>
  <c r="P117" i="3"/>
  <c r="L252" i="3"/>
  <c r="P252" i="3"/>
  <c r="L296" i="3"/>
  <c r="P296" i="3"/>
  <c r="P220" i="3"/>
  <c r="L220" i="3"/>
  <c r="L47" i="3"/>
  <c r="P47" i="3"/>
  <c r="P261" i="3"/>
  <c r="L261" i="3"/>
  <c r="L166" i="3"/>
  <c r="P166" i="3"/>
  <c r="L74" i="3"/>
  <c r="P74" i="3"/>
  <c r="L37" i="3"/>
  <c r="P37" i="3"/>
  <c r="L59" i="3"/>
  <c r="P59" i="3"/>
  <c r="P318" i="3"/>
  <c r="L318" i="3"/>
  <c r="P38" i="3"/>
  <c r="L38" i="3"/>
  <c r="P265" i="3"/>
  <c r="L265" i="3"/>
  <c r="L266" i="3"/>
  <c r="P266" i="3"/>
  <c r="L235" i="3"/>
  <c r="P235" i="3"/>
  <c r="L154" i="3"/>
  <c r="P154" i="3"/>
  <c r="L68" i="3"/>
  <c r="P68" i="3"/>
  <c r="P153" i="3"/>
  <c r="L153" i="3"/>
  <c r="L291" i="3"/>
  <c r="P291" i="3"/>
  <c r="P93" i="3"/>
  <c r="L93" i="3"/>
  <c r="P238" i="3"/>
  <c r="L238" i="3"/>
  <c r="P146" i="3"/>
  <c r="L146" i="3"/>
  <c r="L301" i="3"/>
  <c r="P301" i="3"/>
  <c r="L49" i="3"/>
  <c r="P49" i="3"/>
  <c r="P200" i="3"/>
  <c r="L200" i="3"/>
  <c r="L162" i="3"/>
  <c r="P162" i="3"/>
  <c r="P180" i="3"/>
  <c r="L180" i="3"/>
  <c r="P173" i="3"/>
  <c r="L173" i="3"/>
  <c r="P192" i="3"/>
  <c r="L192" i="3"/>
  <c r="P28" i="3"/>
  <c r="L28" i="3"/>
  <c r="L55" i="3"/>
  <c r="P55" i="3"/>
  <c r="L295" i="2"/>
  <c r="P295" i="2"/>
  <c r="L322" i="2"/>
  <c r="P322" i="2"/>
  <c r="P183" i="2"/>
  <c r="L183" i="2"/>
  <c r="L329" i="2"/>
  <c r="P329" i="2"/>
  <c r="L247" i="2"/>
  <c r="P247" i="2"/>
  <c r="L150" i="2"/>
  <c r="P150" i="2"/>
  <c r="L242" i="2"/>
  <c r="P242" i="2"/>
  <c r="P159" i="2"/>
  <c r="L159" i="2"/>
  <c r="P35" i="2"/>
  <c r="L35" i="2"/>
  <c r="L152" i="2"/>
  <c r="P152" i="2"/>
  <c r="L41" i="2"/>
  <c r="P41" i="2"/>
  <c r="L271" i="2"/>
  <c r="P271" i="2"/>
  <c r="P199" i="3"/>
  <c r="L199" i="3"/>
  <c r="P299" i="3"/>
  <c r="L299" i="3"/>
  <c r="P327" i="3"/>
  <c r="L327" i="3"/>
  <c r="L133" i="3"/>
  <c r="P133" i="3"/>
  <c r="P95" i="3"/>
  <c r="L95" i="3"/>
  <c r="L324" i="3"/>
  <c r="P324" i="3"/>
  <c r="P217" i="3"/>
  <c r="L217" i="3"/>
  <c r="L286" i="3"/>
  <c r="P286" i="3"/>
  <c r="P187" i="3"/>
  <c r="L187" i="3"/>
  <c r="L170" i="3"/>
  <c r="P170" i="3"/>
  <c r="L277" i="3"/>
  <c r="P277" i="3"/>
  <c r="L287" i="3"/>
  <c r="P287" i="3"/>
  <c r="L158" i="3"/>
  <c r="P158" i="3"/>
  <c r="P23" i="3"/>
  <c r="L23" i="3"/>
  <c r="L110" i="3"/>
  <c r="P110" i="3"/>
  <c r="P224" i="3"/>
  <c r="L224" i="3"/>
  <c r="L243" i="3"/>
  <c r="P243" i="3"/>
  <c r="P193" i="3"/>
  <c r="L193" i="3"/>
  <c r="P150" i="3"/>
  <c r="L150" i="3"/>
  <c r="L163" i="3"/>
  <c r="P163" i="3"/>
  <c r="L131" i="3"/>
  <c r="P131" i="3"/>
  <c r="L282" i="3"/>
  <c r="P282" i="3"/>
  <c r="P21" i="3"/>
  <c r="L21" i="3"/>
  <c r="L135" i="3"/>
  <c r="P135" i="3"/>
  <c r="P213" i="3"/>
  <c r="L213" i="3"/>
  <c r="P35" i="3"/>
  <c r="L35" i="3"/>
  <c r="L320" i="3"/>
  <c r="P320" i="3"/>
  <c r="L111" i="3"/>
  <c r="P111" i="3"/>
  <c r="P164" i="3"/>
  <c r="L164" i="3"/>
  <c r="L86" i="3"/>
  <c r="P86" i="3"/>
  <c r="P63" i="3"/>
  <c r="L63" i="3"/>
  <c r="L61" i="3"/>
  <c r="P61" i="3"/>
  <c r="P292" i="3"/>
  <c r="L292" i="3"/>
  <c r="L250" i="3"/>
  <c r="P250" i="3"/>
  <c r="P46" i="3"/>
  <c r="L46" i="3"/>
  <c r="L300" i="3"/>
  <c r="P300" i="3"/>
  <c r="L56" i="3"/>
  <c r="P56" i="3"/>
  <c r="P297" i="3"/>
  <c r="L297" i="3"/>
  <c r="P215" i="3"/>
  <c r="L215" i="3"/>
  <c r="L311" i="2"/>
  <c r="P311" i="2"/>
  <c r="P217" i="2"/>
  <c r="L217" i="2"/>
  <c r="L198" i="2"/>
  <c r="P198" i="2"/>
  <c r="L337" i="2"/>
  <c r="P337" i="2"/>
  <c r="P216" i="2"/>
  <c r="L216" i="2"/>
  <c r="P76" i="2"/>
  <c r="L76" i="2"/>
  <c r="L130" i="2"/>
  <c r="P130" i="2"/>
  <c r="L173" i="2"/>
  <c r="P28" i="2"/>
  <c r="L28" i="2"/>
  <c r="P241" i="2"/>
  <c r="L241" i="2"/>
  <c r="L324" i="2"/>
  <c r="P324" i="2"/>
  <c r="P245" i="2"/>
  <c r="L245" i="2"/>
  <c r="L167" i="3"/>
  <c r="P167" i="3"/>
  <c r="P155" i="3"/>
  <c r="L155" i="3"/>
  <c r="L314" i="3"/>
  <c r="P314" i="3"/>
  <c r="P330" i="3"/>
  <c r="L330" i="3"/>
  <c r="P240" i="3"/>
  <c r="L240" i="3"/>
  <c r="P204" i="3"/>
  <c r="L204" i="3"/>
  <c r="P285" i="3"/>
  <c r="L285" i="3"/>
  <c r="L141" i="3"/>
  <c r="P141" i="3"/>
  <c r="L208" i="3"/>
  <c r="P208" i="3"/>
  <c r="L216" i="3"/>
  <c r="P216" i="3"/>
  <c r="P148" i="3"/>
  <c r="L148" i="3"/>
  <c r="P313" i="3"/>
  <c r="L313" i="3"/>
  <c r="P273" i="3"/>
  <c r="L273" i="3"/>
  <c r="L168" i="3"/>
  <c r="P168" i="3"/>
  <c r="P178" i="3"/>
  <c r="L178" i="3"/>
  <c r="L60" i="3"/>
  <c r="P60" i="3"/>
  <c r="L90" i="3"/>
  <c r="P90" i="3"/>
  <c r="P241" i="3"/>
  <c r="L241" i="3"/>
  <c r="P237" i="3"/>
  <c r="L237" i="3"/>
  <c r="P184" i="3"/>
  <c r="L184" i="3"/>
  <c r="P67" i="3"/>
  <c r="L67" i="3"/>
  <c r="P66" i="3"/>
  <c r="L66" i="3"/>
  <c r="P288" i="3"/>
  <c r="L288" i="3"/>
  <c r="P312" i="3"/>
  <c r="L312" i="3"/>
  <c r="P32" i="3"/>
  <c r="L32" i="3"/>
  <c r="P84" i="3"/>
  <c r="L84" i="3"/>
  <c r="P289" i="3"/>
  <c r="L289" i="3"/>
  <c r="P54" i="3"/>
  <c r="L54" i="3"/>
  <c r="L325" i="3"/>
  <c r="P325" i="3"/>
  <c r="L80" i="3"/>
  <c r="P80" i="3"/>
  <c r="L89" i="3"/>
  <c r="P89" i="3"/>
  <c r="P128" i="3"/>
  <c r="L128" i="3"/>
  <c r="P269" i="3"/>
  <c r="L269" i="3"/>
  <c r="P109" i="3"/>
  <c r="L109" i="3"/>
  <c r="P175" i="3"/>
  <c r="L175" i="3"/>
  <c r="L121" i="3"/>
  <c r="P121" i="3"/>
  <c r="P91" i="3"/>
  <c r="L91" i="3"/>
  <c r="L120" i="3"/>
  <c r="P120" i="3"/>
  <c r="L321" i="3"/>
  <c r="P321" i="3"/>
  <c r="L121" i="2"/>
  <c r="P121" i="2"/>
  <c r="L229" i="2"/>
  <c r="P229" i="2"/>
  <c r="P165" i="2"/>
  <c r="L165" i="2"/>
  <c r="P256" i="2"/>
  <c r="L256" i="2"/>
  <c r="L99" i="2"/>
  <c r="P99" i="2"/>
  <c r="P212" i="2"/>
  <c r="P75" i="2"/>
  <c r="L75" i="2"/>
  <c r="L221" i="2"/>
  <c r="P221" i="2"/>
  <c r="P292" i="2"/>
  <c r="L292" i="2"/>
  <c r="P82" i="2"/>
  <c r="L82" i="2"/>
  <c r="P184" i="2"/>
  <c r="L196" i="2"/>
  <c r="P196" i="2"/>
  <c r="L335" i="2"/>
  <c r="P335" i="2"/>
  <c r="L108" i="3"/>
  <c r="P108" i="3"/>
  <c r="L119" i="3"/>
  <c r="P119" i="3"/>
  <c r="P248" i="3"/>
  <c r="L248" i="3"/>
  <c r="P319" i="3"/>
  <c r="L319" i="3"/>
  <c r="L295" i="3"/>
  <c r="P295" i="3"/>
  <c r="P305" i="3"/>
  <c r="L305" i="3"/>
  <c r="P210" i="3"/>
  <c r="L210" i="3"/>
  <c r="L230" i="3"/>
  <c r="P230" i="3"/>
  <c r="P36" i="3"/>
  <c r="L36" i="3"/>
  <c r="L308" i="3"/>
  <c r="P308" i="3"/>
  <c r="L156" i="3"/>
  <c r="P156" i="3"/>
  <c r="P39" i="3"/>
  <c r="L39" i="3"/>
  <c r="P270" i="3"/>
  <c r="L270" i="3"/>
  <c r="L87" i="3"/>
  <c r="P87" i="3"/>
  <c r="L228" i="3"/>
  <c r="P228" i="3"/>
  <c r="L197" i="3"/>
  <c r="P197" i="3"/>
  <c r="P174" i="3"/>
  <c r="L174" i="3"/>
  <c r="L334" i="3"/>
  <c r="P334" i="3"/>
  <c r="P71" i="3"/>
  <c r="L71" i="3"/>
  <c r="P303" i="3"/>
  <c r="L303" i="3"/>
  <c r="P302" i="3"/>
  <c r="L302" i="3"/>
  <c r="P51" i="3"/>
  <c r="L51" i="3"/>
  <c r="L157" i="3"/>
  <c r="P157" i="3"/>
  <c r="L106" i="3"/>
  <c r="P106" i="3"/>
  <c r="P294" i="3"/>
  <c r="L294" i="3"/>
  <c r="L307" i="3"/>
  <c r="P307" i="3"/>
  <c r="P125" i="3"/>
  <c r="L125" i="3"/>
  <c r="P268" i="3"/>
  <c r="L268" i="3"/>
  <c r="P326" i="3"/>
  <c r="L326" i="3"/>
  <c r="P69" i="3"/>
  <c r="L69" i="3"/>
  <c r="P226" i="3"/>
  <c r="L226" i="3"/>
  <c r="L328" i="3"/>
  <c r="P328" i="3"/>
  <c r="L274" i="3"/>
  <c r="P274" i="3"/>
  <c r="L190" i="3"/>
  <c r="P190" i="3"/>
  <c r="P182" i="3"/>
  <c r="L182" i="3"/>
  <c r="P78" i="3"/>
  <c r="L78" i="3"/>
  <c r="L107" i="3"/>
  <c r="P107" i="3"/>
  <c r="L244" i="3"/>
  <c r="P244" i="3"/>
  <c r="P31" i="3"/>
  <c r="L31" i="3"/>
  <c r="P27" i="2"/>
  <c r="L27" i="2"/>
  <c r="P117" i="2"/>
  <c r="L117" i="2"/>
  <c r="L158" i="2"/>
  <c r="P281" i="2"/>
  <c r="L281" i="2"/>
  <c r="L251" i="2"/>
  <c r="P251" i="2"/>
  <c r="L29" i="2"/>
  <c r="P29" i="2"/>
  <c r="P336" i="2"/>
  <c r="L336" i="2"/>
  <c r="L154" i="2"/>
  <c r="P154" i="2"/>
  <c r="P32" i="2"/>
  <c r="L32" i="2"/>
  <c r="P134" i="2"/>
  <c r="L134" i="2"/>
  <c r="P340" i="2"/>
  <c r="L340" i="2"/>
  <c r="L231" i="2"/>
  <c r="P59" i="2"/>
  <c r="P190" i="2"/>
  <c r="L190" i="2"/>
  <c r="P81" i="2"/>
  <c r="L81" i="2"/>
  <c r="L267" i="2"/>
  <c r="P267" i="2"/>
  <c r="L269" i="2"/>
  <c r="P269" i="2"/>
  <c r="P296" i="2"/>
  <c r="L296" i="2"/>
  <c r="L31" i="2"/>
  <c r="P31" i="2"/>
  <c r="P191" i="3"/>
  <c r="L191" i="3"/>
  <c r="L201" i="3"/>
  <c r="P201" i="3"/>
  <c r="P293" i="3"/>
  <c r="L293" i="3"/>
  <c r="P50" i="3"/>
  <c r="L50" i="3"/>
  <c r="P98" i="3"/>
  <c r="L98" i="3"/>
  <c r="L209" i="3"/>
  <c r="P209" i="3"/>
  <c r="P315" i="3"/>
  <c r="L315" i="3"/>
  <c r="L279" i="3"/>
  <c r="P279" i="3"/>
  <c r="L30" i="3"/>
  <c r="P30" i="3"/>
  <c r="L137" i="3"/>
  <c r="P137" i="3"/>
  <c r="L134" i="3"/>
  <c r="P134" i="3"/>
  <c r="L283" i="3"/>
  <c r="P283" i="3"/>
  <c r="L309" i="3"/>
  <c r="P309" i="3"/>
  <c r="P92" i="3"/>
  <c r="L92" i="3"/>
  <c r="P165" i="3"/>
  <c r="L165" i="3"/>
  <c r="P83" i="3"/>
  <c r="L83" i="3"/>
  <c r="P77" i="3"/>
  <c r="L77" i="3"/>
  <c r="P33" i="3"/>
  <c r="L33" i="3"/>
  <c r="P65" i="3"/>
  <c r="L65" i="3"/>
  <c r="L267" i="3"/>
  <c r="P267" i="3"/>
  <c r="P101" i="3"/>
  <c r="L101" i="3"/>
  <c r="L257" i="3"/>
  <c r="P257" i="3"/>
  <c r="L151" i="3"/>
  <c r="P151" i="3"/>
  <c r="P25" i="3"/>
  <c r="L25" i="3"/>
  <c r="L40" i="3"/>
  <c r="P40" i="3"/>
  <c r="P256" i="3"/>
  <c r="L256" i="3"/>
  <c r="P79" i="3"/>
  <c r="L79" i="3"/>
  <c r="P281" i="3"/>
  <c r="L281" i="3"/>
  <c r="P189" i="3"/>
  <c r="L189" i="3"/>
  <c r="P70" i="3"/>
  <c r="L70" i="3"/>
  <c r="L58" i="3"/>
  <c r="P58" i="3"/>
  <c r="L43" i="3"/>
  <c r="P43" i="3"/>
  <c r="P336" i="3"/>
  <c r="L336" i="3"/>
  <c r="P304" i="3"/>
  <c r="L304" i="3"/>
  <c r="P188" i="3"/>
  <c r="L188" i="3"/>
  <c r="P245" i="3"/>
  <c r="L245" i="3"/>
  <c r="P127" i="3"/>
  <c r="L127" i="3"/>
  <c r="L42" i="3"/>
  <c r="P42" i="3"/>
  <c r="P239" i="3"/>
  <c r="L239" i="3"/>
  <c r="P222" i="3"/>
  <c r="L222" i="3"/>
  <c r="L211" i="2"/>
  <c r="P211" i="2"/>
  <c r="P272" i="2"/>
  <c r="L272" i="2"/>
  <c r="L244" i="2"/>
  <c r="P244" i="2"/>
  <c r="P145" i="2"/>
  <c r="L145" i="2"/>
  <c r="L22" i="2"/>
  <c r="L339" i="2"/>
  <c r="P339" i="2"/>
  <c r="L210" i="2"/>
  <c r="P210" i="2"/>
  <c r="P93" i="2"/>
  <c r="L93" i="2"/>
  <c r="P39" i="2"/>
  <c r="L39" i="2"/>
  <c r="L78" i="2"/>
  <c r="P78" i="2"/>
  <c r="P160" i="2"/>
  <c r="P58" i="2"/>
  <c r="L58" i="2"/>
  <c r="P167" i="2"/>
  <c r="P236" i="2"/>
  <c r="L236" i="2"/>
  <c r="P221" i="3"/>
  <c r="L221" i="3"/>
  <c r="L259" i="3"/>
  <c r="P259" i="3"/>
  <c r="P205" i="3"/>
  <c r="L205" i="3"/>
  <c r="P242" i="3"/>
  <c r="L242" i="3"/>
  <c r="P219" i="3"/>
  <c r="L219" i="3"/>
  <c r="P310" i="3"/>
  <c r="L310" i="3"/>
  <c r="P278" i="3"/>
  <c r="L278" i="3"/>
  <c r="P160" i="3"/>
  <c r="L160" i="3"/>
  <c r="L130" i="3"/>
  <c r="P130" i="3"/>
  <c r="P122" i="3"/>
  <c r="L122" i="3"/>
  <c r="P185" i="3"/>
  <c r="L185" i="3"/>
  <c r="L114" i="3"/>
  <c r="P114" i="3"/>
  <c r="P214" i="3"/>
  <c r="L214" i="3"/>
  <c r="L176" i="3"/>
  <c r="P176" i="3"/>
  <c r="L103" i="3"/>
  <c r="P103" i="3"/>
  <c r="L171" i="3"/>
  <c r="P171" i="3"/>
  <c r="L284" i="3"/>
  <c r="P284" i="3"/>
  <c r="L264" i="3"/>
  <c r="P264" i="3"/>
  <c r="P104" i="3"/>
  <c r="L104" i="3"/>
  <c r="L94" i="3"/>
  <c r="P94" i="3"/>
  <c r="P331" i="3"/>
  <c r="L331" i="3"/>
  <c r="L143" i="3"/>
  <c r="P143" i="3"/>
  <c r="L246" i="3"/>
  <c r="P246" i="3"/>
  <c r="P105" i="3"/>
  <c r="L105" i="3"/>
  <c r="P332" i="3"/>
  <c r="L332" i="3"/>
  <c r="P255" i="3"/>
  <c r="L255" i="3"/>
  <c r="L260" i="3"/>
  <c r="P260" i="3"/>
  <c r="L227" i="3"/>
  <c r="P227" i="3"/>
  <c r="P64" i="3"/>
  <c r="L64" i="3"/>
  <c r="L263" i="3"/>
  <c r="P263" i="3"/>
  <c r="L316" i="3"/>
  <c r="P316" i="3"/>
  <c r="P116" i="3"/>
  <c r="L116" i="3"/>
  <c r="L231" i="3"/>
  <c r="P231" i="3"/>
  <c r="P169" i="3"/>
  <c r="L169" i="3"/>
  <c r="P206" i="3"/>
  <c r="L206" i="3"/>
  <c r="P223" i="3"/>
  <c r="L223" i="3"/>
  <c r="P186" i="3"/>
  <c r="L186" i="3"/>
  <c r="L212" i="3"/>
  <c r="P212" i="3"/>
  <c r="P329" i="3"/>
  <c r="L329" i="3"/>
  <c r="P181" i="3"/>
  <c r="L181" i="3"/>
  <c r="L224" i="2"/>
  <c r="P224" i="2"/>
  <c r="P115" i="2"/>
  <c r="L115" i="2"/>
  <c r="L166" i="2"/>
  <c r="P308" i="2"/>
  <c r="L308" i="2"/>
  <c r="P294" i="2"/>
  <c r="L294" i="2"/>
  <c r="L138" i="2"/>
  <c r="P138" i="2"/>
  <c r="L202" i="2"/>
  <c r="P202" i="2"/>
  <c r="L204" i="2"/>
  <c r="P204" i="2"/>
  <c r="L70" i="2"/>
  <c r="L209" i="2"/>
  <c r="P209" i="2"/>
  <c r="P80" i="2"/>
  <c r="L80" i="2"/>
  <c r="L54" i="2"/>
  <c r="P208" i="2"/>
  <c r="L208" i="2"/>
  <c r="L85" i="2"/>
  <c r="P85" i="2"/>
  <c r="L18" i="3"/>
  <c r="L327" i="2" l="1"/>
  <c r="P213" i="2"/>
  <c r="P114" i="2"/>
  <c r="P137" i="2"/>
  <c r="L306" i="2"/>
  <c r="L276" i="2"/>
  <c r="P147" i="2"/>
  <c r="P161" i="2"/>
  <c r="L53" i="2"/>
  <c r="P71" i="2"/>
  <c r="L79" i="2"/>
  <c r="L223" i="2"/>
  <c r="P163" i="2"/>
  <c r="L94" i="2"/>
  <c r="P86" i="2"/>
  <c r="P298" i="2"/>
  <c r="L313" i="2"/>
  <c r="P225" i="2"/>
  <c r="P62" i="2"/>
  <c r="P113" i="2"/>
  <c r="L338" i="2"/>
  <c r="L135" i="2"/>
  <c r="L181" i="2"/>
  <c r="P314" i="2"/>
  <c r="P153" i="2"/>
  <c r="L96" i="2"/>
  <c r="P265" i="2"/>
  <c r="P207" i="2"/>
  <c r="L136" i="2"/>
  <c r="P257" i="2"/>
  <c r="L218" i="2"/>
  <c r="L162" i="2"/>
  <c r="P312" i="2"/>
  <c r="P109" i="2"/>
  <c r="L330" i="2"/>
  <c r="P24" i="2"/>
  <c r="P191" i="2"/>
  <c r="P315" i="2"/>
  <c r="L309" i="2"/>
  <c r="L91" i="2"/>
  <c r="L187" i="2"/>
  <c r="P139" i="2"/>
  <c r="P275" i="2"/>
  <c r="L142" i="2"/>
  <c r="P52" i="2"/>
  <c r="P56" i="2"/>
  <c r="P149" i="2"/>
  <c r="L331" i="2"/>
  <c r="L220" i="2"/>
  <c r="L124" i="2"/>
  <c r="L155" i="2"/>
  <c r="L148" i="2"/>
  <c r="P215" i="2"/>
  <c r="P61" i="2"/>
  <c r="L248" i="2"/>
  <c r="L57" i="2"/>
  <c r="L320" i="2"/>
  <c r="L192" i="2"/>
  <c r="L97" i="2"/>
  <c r="P243" i="2"/>
  <c r="L25" i="2"/>
  <c r="P334" i="2"/>
  <c r="L240" i="2"/>
  <c r="P237" i="2"/>
  <c r="L83" i="2"/>
  <c r="L133" i="2"/>
  <c r="L260" i="2"/>
  <c r="P258" i="2"/>
  <c r="L238" i="2"/>
  <c r="L101" i="2"/>
  <c r="P92" i="2"/>
  <c r="P317" i="2"/>
  <c r="L69" i="2"/>
  <c r="P120" i="2"/>
  <c r="L328" i="2"/>
  <c r="P274" i="2"/>
  <c r="L141" i="2"/>
  <c r="P108" i="2"/>
  <c r="P176" i="2"/>
  <c r="L37" i="2"/>
  <c r="L156" i="2"/>
  <c r="L146" i="2"/>
  <c r="P273" i="2"/>
  <c r="L319" i="2"/>
  <c r="P127" i="2"/>
  <c r="L47" i="2"/>
  <c r="L252" i="2"/>
  <c r="L110" i="2"/>
  <c r="L34" i="2"/>
  <c r="L84" i="2"/>
  <c r="L290" i="2"/>
  <c r="L45" i="2"/>
  <c r="L26" i="2"/>
  <c r="P214" i="2"/>
  <c r="P180" i="2"/>
  <c r="L48" i="2"/>
  <c r="L288" i="2"/>
  <c r="L304" i="2"/>
  <c r="P129" i="2"/>
  <c r="P283" i="2"/>
  <c r="P23" i="2"/>
  <c r="L235" i="2"/>
  <c r="P203" i="2"/>
  <c r="L74" i="2"/>
  <c r="P126" i="2"/>
  <c r="L104" i="2"/>
  <c r="L342" i="2"/>
  <c r="P279" i="2"/>
  <c r="L65" i="2"/>
  <c r="P106" i="2"/>
  <c r="L112" i="2"/>
  <c r="L119" i="2"/>
  <c r="P197" i="2"/>
  <c r="L111" i="2"/>
  <c r="P128" i="2"/>
  <c r="L232" i="2"/>
  <c r="L261" i="2"/>
  <c r="L116" i="2"/>
  <c r="P51" i="2"/>
  <c r="P118" i="2"/>
  <c r="P233" i="2"/>
  <c r="L293" i="2"/>
  <c r="P95" i="2"/>
  <c r="L227" i="2"/>
  <c r="P63" i="2"/>
  <c r="P268" i="2"/>
  <c r="P199" i="2"/>
  <c r="P43" i="2"/>
  <c r="L323" i="2"/>
  <c r="P64" i="2"/>
  <c r="L171" i="2"/>
  <c r="P164" i="2"/>
  <c r="P105" i="2"/>
  <c r="L131" i="2"/>
  <c r="P55" i="2"/>
  <c r="L307" i="2"/>
  <c r="P305" i="2"/>
  <c r="L250" i="2"/>
  <c r="P332" i="2"/>
  <c r="L286" i="2"/>
  <c r="P299" i="2"/>
  <c r="L174" i="2"/>
  <c r="L67" i="2"/>
  <c r="P200" i="2"/>
  <c r="L230" i="2"/>
  <c r="P341" i="2"/>
  <c r="P77" i="2"/>
  <c r="P287" i="2"/>
  <c r="L226" i="2"/>
  <c r="L263" i="2"/>
  <c r="P169" i="2"/>
  <c r="P33" i="2"/>
  <c r="P249" i="2"/>
  <c r="P228" i="2"/>
  <c r="P49" i="2"/>
  <c r="P60" i="2"/>
  <c r="L277" i="2"/>
  <c r="L325" i="2"/>
  <c r="P303" i="2"/>
  <c r="L188" i="2"/>
  <c r="P206" i="2"/>
  <c r="P264" i="2"/>
  <c r="L316" i="2"/>
  <c r="L178" i="2"/>
  <c r="L189" i="2"/>
  <c r="L285" i="2"/>
  <c r="P66" i="2"/>
  <c r="L284" i="2"/>
  <c r="P246" i="2"/>
  <c r="P103" i="2"/>
  <c r="P151" i="2"/>
  <c r="L100" i="2"/>
  <c r="L21" i="2"/>
  <c r="L122" i="2"/>
  <c r="L182" i="2"/>
  <c r="P255" i="2"/>
  <c r="L172" i="2"/>
  <c r="L266" i="2"/>
  <c r="L253" i="2"/>
  <c r="L254" i="2"/>
  <c r="P194" i="2"/>
  <c r="P185" i="2"/>
  <c r="L270" i="2"/>
  <c r="L98" i="2"/>
  <c r="P175" i="2"/>
  <c r="L291" i="2"/>
  <c r="L177" i="2"/>
  <c r="P157" i="2"/>
  <c r="P326" i="2"/>
  <c r="P107" i="2"/>
  <c r="P302" i="2"/>
  <c r="P179" i="2"/>
  <c r="L234" i="2"/>
  <c r="P38" i="2"/>
  <c r="P201" i="2"/>
  <c r="L239" i="2"/>
  <c r="P90" i="2"/>
  <c r="P125" i="2"/>
  <c r="L195" i="2"/>
  <c r="L205" i="2"/>
  <c r="L289" i="2"/>
  <c r="P87" i="2"/>
  <c r="L46" i="2"/>
  <c r="L193" i="2"/>
  <c r="P219" i="2"/>
  <c r="AA100" i="1"/>
  <c r="AB100" i="1"/>
  <c r="AA21" i="1"/>
  <c r="AB21" i="1"/>
  <c r="AD125" i="1"/>
  <c r="AE125" i="1"/>
  <c r="AD156" i="1"/>
  <c r="AE156" i="1"/>
  <c r="AA45" i="1"/>
  <c r="AB45" i="1"/>
  <c r="AE86" i="1"/>
  <c r="AD86" i="1"/>
  <c r="AA132" i="1"/>
  <c r="AB132" i="1"/>
  <c r="AD82" i="1"/>
  <c r="AE82" i="1"/>
  <c r="AB48" i="1"/>
  <c r="AA48" i="1"/>
  <c r="AB99" i="1"/>
  <c r="AA99" i="1"/>
  <c r="AD50" i="1"/>
  <c r="AE50" i="1"/>
  <c r="AD60" i="1"/>
  <c r="AE60" i="1"/>
  <c r="AA152" i="1"/>
  <c r="AB152" i="1"/>
  <c r="AA79" i="1"/>
  <c r="AB79" i="1"/>
  <c r="AB94" i="1"/>
  <c r="AA94" i="1"/>
  <c r="AA114" i="1"/>
  <c r="AB114" i="1"/>
  <c r="AD137" i="1"/>
  <c r="AE137" i="1"/>
  <c r="AD103" i="1"/>
  <c r="AE103" i="1"/>
  <c r="AA77" i="1"/>
  <c r="AB77" i="1"/>
  <c r="AD104" i="1"/>
  <c r="AE104" i="1"/>
  <c r="AE57" i="1"/>
  <c r="AD57" i="1"/>
  <c r="AA71" i="1"/>
  <c r="AB71" i="1"/>
  <c r="AB62" i="1"/>
  <c r="AA62" i="1"/>
  <c r="AE65" i="1"/>
  <c r="AD65" i="1"/>
  <c r="AD98" i="1"/>
  <c r="AE98" i="1"/>
  <c r="AB84" i="1"/>
  <c r="AA84" i="1"/>
  <c r="AA26" i="1"/>
  <c r="AB26" i="1"/>
  <c r="AB70" i="1"/>
  <c r="AA70" i="1"/>
  <c r="AB54" i="1"/>
  <c r="AA54" i="1"/>
  <c r="AE97" i="1"/>
  <c r="AD97" i="1"/>
  <c r="AE25" i="1"/>
  <c r="AD25" i="1"/>
  <c r="AD92" i="1"/>
  <c r="AE92" i="1"/>
  <c r="AA145" i="1"/>
  <c r="AB145" i="1"/>
  <c r="AD141" i="1"/>
  <c r="AE141" i="1"/>
  <c r="AD113" i="1"/>
  <c r="AE113" i="1"/>
  <c r="AA32" i="1"/>
  <c r="AB32" i="1"/>
  <c r="AB40" i="1"/>
  <c r="AA40" i="1"/>
  <c r="AD142" i="1"/>
  <c r="AE142" i="1"/>
  <c r="AB128" i="1"/>
  <c r="AA128" i="1"/>
  <c r="AB63" i="1"/>
  <c r="AA63" i="1"/>
  <c r="AB91" i="1"/>
  <c r="AA91" i="1"/>
  <c r="AA88" i="1"/>
  <c r="AB88" i="1"/>
  <c r="AD117" i="1"/>
  <c r="AE117" i="1"/>
  <c r="AE55" i="1"/>
  <c r="AD55" i="1"/>
  <c r="AD143" i="1"/>
  <c r="AE143" i="1"/>
  <c r="AA140" i="1"/>
  <c r="AB140" i="1"/>
  <c r="AB151" i="1"/>
  <c r="AA151" i="1"/>
  <c r="AD127" i="1"/>
  <c r="AE127" i="1"/>
  <c r="AE39" i="1"/>
  <c r="AD39" i="1"/>
  <c r="AD34" i="1"/>
  <c r="AE34" i="1"/>
  <c r="AE130" i="1"/>
  <c r="AD130" i="1"/>
  <c r="AA59" i="1"/>
  <c r="AB59" i="1"/>
  <c r="AA72" i="1"/>
  <c r="AB72" i="1"/>
  <c r="AE138" i="1"/>
  <c r="AD138" i="1"/>
  <c r="AA144" i="1"/>
  <c r="AB144" i="1"/>
  <c r="AA133" i="1"/>
  <c r="AB133" i="1"/>
  <c r="AA119" i="1"/>
  <c r="AB119" i="1"/>
  <c r="AA149" i="1"/>
  <c r="AB149" i="1"/>
  <c r="AD73" i="1"/>
  <c r="AE73" i="1"/>
  <c r="AD122" i="1"/>
  <c r="AE122" i="1"/>
  <c r="AA102" i="1"/>
  <c r="AB102" i="1"/>
  <c r="AA64" i="1"/>
  <c r="AB64" i="1"/>
  <c r="AA36" i="1"/>
  <c r="AB36" i="1"/>
  <c r="AD43" i="1"/>
  <c r="AE43" i="1"/>
  <c r="AD81" i="1"/>
  <c r="AE81" i="1"/>
  <c r="AE58" i="1"/>
  <c r="AD58" i="1"/>
  <c r="AB101" i="1"/>
  <c r="AA101" i="1"/>
  <c r="AB47" i="1"/>
  <c r="AA47" i="1"/>
  <c r="AD38" i="1"/>
  <c r="AE38" i="1"/>
  <c r="AD110" i="1"/>
  <c r="AE110" i="1"/>
  <c r="AA111" i="1"/>
  <c r="AB111" i="1"/>
  <c r="AD89" i="1"/>
  <c r="AE89" i="1"/>
  <c r="AA115" i="1"/>
  <c r="AB115" i="1"/>
  <c r="AE90" i="1"/>
  <c r="AD90" i="1"/>
  <c r="AB93" i="1"/>
  <c r="AA93" i="1"/>
  <c r="AB155" i="1"/>
  <c r="AA155" i="1"/>
  <c r="AB153" i="1"/>
  <c r="AA153" i="1"/>
  <c r="AA136" i="1"/>
  <c r="AB136" i="1"/>
  <c r="AB31" i="1"/>
  <c r="AA31" i="1"/>
  <c r="AA126" i="1"/>
  <c r="AB126" i="1"/>
  <c r="AA120" i="1"/>
  <c r="AB120" i="1"/>
  <c r="AE96" i="1"/>
  <c r="AD96" i="1"/>
  <c r="AE49" i="1"/>
  <c r="AD49" i="1"/>
  <c r="AE24" i="1"/>
  <c r="AD24" i="1"/>
  <c r="AB154" i="1"/>
  <c r="AA154" i="1"/>
  <c r="AE121" i="1"/>
  <c r="AD121" i="1"/>
  <c r="AD74" i="1"/>
  <c r="AE74" i="1"/>
  <c r="AD44" i="1"/>
  <c r="AE44" i="1"/>
  <c r="AE147" i="1"/>
  <c r="AD147" i="1"/>
  <c r="AE61" i="1"/>
  <c r="AD61" i="1"/>
  <c r="E7" i="3"/>
  <c r="L18" i="2"/>
  <c r="E7" i="2" l="1"/>
  <c r="F4" i="2" s="1"/>
  <c r="H4" i="2" s="1"/>
  <c r="AD149" i="1"/>
  <c r="AE149" i="1"/>
  <c r="AD140" i="1"/>
  <c r="AE140" i="1"/>
  <c r="AD88" i="1"/>
  <c r="AE88" i="1"/>
  <c r="AE71" i="1"/>
  <c r="AD71" i="1"/>
  <c r="AE79" i="1"/>
  <c r="AD79" i="1"/>
  <c r="AE21" i="1"/>
  <c r="AD21" i="1"/>
  <c r="AD153" i="1"/>
  <c r="AE153" i="1"/>
  <c r="AE91" i="1"/>
  <c r="AD91" i="1"/>
  <c r="AD40" i="1"/>
  <c r="AE40" i="1"/>
  <c r="AE54" i="1"/>
  <c r="AD54" i="1"/>
  <c r="AD48" i="1"/>
  <c r="AE48" i="1"/>
  <c r="AE120" i="1"/>
  <c r="AD120" i="1"/>
  <c r="AD115" i="1"/>
  <c r="AE115" i="1"/>
  <c r="AE102" i="1"/>
  <c r="AD102" i="1"/>
  <c r="AD119" i="1"/>
  <c r="AE119" i="1"/>
  <c r="AD72" i="1"/>
  <c r="AE72" i="1"/>
  <c r="AE145" i="1"/>
  <c r="AD145" i="1"/>
  <c r="AD152" i="1"/>
  <c r="AE152" i="1"/>
  <c r="AD45" i="1"/>
  <c r="AE45" i="1"/>
  <c r="AD100" i="1"/>
  <c r="AE100" i="1"/>
  <c r="AE155" i="1"/>
  <c r="AD155" i="1"/>
  <c r="AE47" i="1"/>
  <c r="AD47" i="1"/>
  <c r="AE63" i="1"/>
  <c r="AD63" i="1"/>
  <c r="AE70" i="1"/>
  <c r="AD70" i="1"/>
  <c r="AE126" i="1"/>
  <c r="AD126" i="1"/>
  <c r="AD133" i="1"/>
  <c r="AE133" i="1"/>
  <c r="AE59" i="1"/>
  <c r="AD59" i="1"/>
  <c r="AD32" i="1"/>
  <c r="AE32" i="1"/>
  <c r="AD114" i="1"/>
  <c r="AE114" i="1"/>
  <c r="AE31" i="1"/>
  <c r="AD31" i="1"/>
  <c r="AE93" i="1"/>
  <c r="AD93" i="1"/>
  <c r="AE101" i="1"/>
  <c r="AD101" i="1"/>
  <c r="AE151" i="1"/>
  <c r="AD151" i="1"/>
  <c r="AE128" i="1"/>
  <c r="AD128" i="1"/>
  <c r="AD62" i="1"/>
  <c r="AE62" i="1"/>
  <c r="AE94" i="1"/>
  <c r="AD94" i="1"/>
  <c r="AD111" i="1"/>
  <c r="AE111" i="1"/>
  <c r="AD36" i="1"/>
  <c r="AE36" i="1"/>
  <c r="AE144" i="1"/>
  <c r="AD144" i="1"/>
  <c r="AE26" i="1"/>
  <c r="AD26" i="1"/>
  <c r="AD77" i="1"/>
  <c r="AE77" i="1"/>
  <c r="AD132" i="1"/>
  <c r="AE132" i="1"/>
  <c r="AE84" i="1"/>
  <c r="AD84" i="1"/>
  <c r="AE99" i="1"/>
  <c r="AD99" i="1"/>
  <c r="AE64" i="1"/>
  <c r="AD64" i="1"/>
  <c r="AE154" i="1"/>
  <c r="AD154" i="1"/>
  <c r="AD136" i="1"/>
  <c r="AE136" i="1"/>
  <c r="F4" i="3"/>
  <c r="H4" i="3" s="1"/>
  <c r="F6" i="3"/>
  <c r="H6" i="3" s="1"/>
  <c r="G9" i="3" s="1"/>
  <c r="F5" i="3"/>
  <c r="H5" i="3" s="1"/>
  <c r="F8" i="3"/>
  <c r="F6" i="2" l="1"/>
  <c r="H6" i="2" s="1"/>
  <c r="F5" i="2"/>
  <c r="H5" i="2" s="1"/>
  <c r="AC11" i="1"/>
  <c r="F9" i="3"/>
  <c r="F8" i="2"/>
</calcChain>
</file>

<file path=xl/sharedStrings.xml><?xml version="1.0" encoding="utf-8"?>
<sst xmlns="http://schemas.openxmlformats.org/spreadsheetml/2006/main" count="1402" uniqueCount="722">
  <si>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</si>
  <si>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</si>
  <si>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</si>
  <si>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</si>
  <si>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</si>
  <si>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</si>
  <si>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</si>
  <si>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</si>
  <si>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</si>
  <si>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</si>
  <si>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</si>
  <si>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</si>
  <si>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</si>
  <si>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</si>
  <si>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</si>
  <si>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</si>
  <si>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</si>
  <si>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</si>
  <si>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</si>
  <si>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</si>
  <si>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</si>
  <si>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</si>
  <si>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</si>
  <si>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</si>
  <si>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</si>
  <si>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BBSAG Bull.2</t>
  </si>
  <si>
    <t>B</t>
  </si>
  <si>
    <t>BBSAG Bull.9</t>
  </si>
  <si>
    <t>BBSAG Bull.13</t>
  </si>
  <si>
    <t>BBSAG Bull.15</t>
  </si>
  <si>
    <t>BBSAG Bull.19</t>
  </si>
  <si>
    <t>BBSAG Bull.21</t>
  </si>
  <si>
    <t>BBSAG Bull.25</t>
  </si>
  <si>
    <t>BBSAG Bull.26</t>
  </si>
  <si>
    <t>BBSAG Bull.27</t>
  </si>
  <si>
    <t>:</t>
  </si>
  <si>
    <t>BBSAG Bull.28</t>
  </si>
  <si>
    <t>AAVSO 5</t>
  </si>
  <si>
    <t>A</t>
  </si>
  <si>
    <t>BBSAG Bull.32</t>
  </si>
  <si>
    <t>BBSAG Bull.43</t>
  </si>
  <si>
    <t>BBSAG Bull.45</t>
  </si>
  <si>
    <t>BRNO 23</t>
  </si>
  <si>
    <t>K</t>
  </si>
  <si>
    <t>BBSAG Bull.46</t>
  </si>
  <si>
    <t>BBSAG Bull.47</t>
  </si>
  <si>
    <t>BBSAG Bull.52</t>
  </si>
  <si>
    <t>BBSAG Bull.53</t>
  </si>
  <si>
    <t>BRNO 26</t>
  </si>
  <si>
    <t>BBSAG Bull.65</t>
  </si>
  <si>
    <t>BBSAG Bull.66</t>
  </si>
  <si>
    <t>BBSAG Bull.70</t>
  </si>
  <si>
    <t>BBSAG Bull.71</t>
  </si>
  <si>
    <t>BBSAG Bull.76</t>
  </si>
  <si>
    <t>BBSAG Bull.80</t>
  </si>
  <si>
    <t>BBSAG Bull.91</t>
  </si>
  <si>
    <t>BRNO 30</t>
  </si>
  <si>
    <t>BBSAG Bull.94</t>
  </si>
  <si>
    <t>BBSAG Bull.97</t>
  </si>
  <si>
    <t>BRNO 31</t>
  </si>
  <si>
    <t>BBSAG Bull.101</t>
  </si>
  <si>
    <t>BBSAG Bull.110</t>
  </si>
  <si>
    <t>BBSAG Bull.108</t>
  </si>
  <si>
    <t>BBSAG Bull.109</t>
  </si>
  <si>
    <t>BBSAG Bull.114</t>
  </si>
  <si>
    <t>BBSAG Bull.117</t>
  </si>
  <si>
    <t>IBVS 5263</t>
  </si>
  <si>
    <t>I</t>
  </si>
  <si>
    <t>UU Leo / gsc 0834-1297</t>
  </si>
  <si>
    <t># of data points:</t>
  </si>
  <si>
    <t>EA/SD</t>
  </si>
  <si>
    <t>IBVS 5802</t>
  </si>
  <si>
    <t>IBVS 5616</t>
  </si>
  <si>
    <t>II</t>
  </si>
  <si>
    <t>IBVS 5657</t>
  </si>
  <si>
    <t>Start of linear fit (row #)</t>
  </si>
  <si>
    <t>IBVS 5893</t>
  </si>
  <si>
    <t>IBVS 5894</t>
  </si>
  <si>
    <t>OEJV 0074</t>
  </si>
  <si>
    <t>vis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</si>
  <si>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</si>
  <si>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</si>
  <si>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</si>
  <si>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</si>
  <si>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</si>
  <si>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</si>
  <si>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</si>
  <si>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</si>
  <si>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</si>
  <si>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</si>
  <si>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</si>
  <si>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</si>
  <si>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</si>
  <si>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</si>
  <si>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</si>
  <si>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</si>
  <si>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</si>
  <si>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</si>
  <si>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</si>
  <si>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</si>
  <si>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</si>
  <si>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</si>
  <si>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</si>
  <si>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</si>
  <si>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</si>
  <si>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</si>
  <si>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</si>
  <si>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</si>
  <si>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</si>
  <si>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</si>
  <si>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</si>
  <si>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</si>
  <si>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</si>
  <si>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</si>
  <si>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</si>
  <si>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</si>
  <si>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</si>
  <si>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</si>
  <si>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</si>
  <si>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</si>
  <si>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</si>
  <si>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</si>
  <si>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</si>
  <si>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</si>
  <si>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</si>
  <si>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</si>
  <si>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</si>
  <si>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</si>
  <si>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</si>
  <si>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</si>
  <si>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</si>
  <si>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</si>
  <si>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</si>
  <si>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</si>
  <si>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</si>
  <si>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</si>
  <si>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</si>
  <si>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</si>
  <si>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</si>
  <si>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</si>
  <si>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</si>
  <si>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</si>
  <si>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</si>
  <si>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</si>
  <si>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</si>
  <si>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</si>
  <si>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</si>
  <si>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</si>
  <si>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</si>
  <si>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</si>
  <si>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</si>
  <si>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</si>
  <si>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</si>
  <si>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</si>
  <si>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</si>
  <si>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</si>
  <si>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5943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</si>
  <si>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</si>
  <si>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</si>
  <si>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</si>
  <si>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</si>
  <si>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</si>
  <si>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</si>
  <si>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</si>
  <si>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IBVS 5988</t>
  </si>
  <si>
    <t>OEJV 0137</t>
  </si>
  <si>
    <t>Linear Ephemeris =</t>
  </si>
  <si>
    <t>Quad. Ephemeris =</t>
  </si>
  <si>
    <t>IBVS 5897</t>
  </si>
  <si>
    <t>IBVS 6010</t>
  </si>
  <si>
    <t>OEJV 0003</t>
  </si>
  <si>
    <t>JAVSO..36..171</t>
  </si>
  <si>
    <t>JAVSO..39...94</t>
  </si>
  <si>
    <t>JAVSO..36..186</t>
  </si>
  <si>
    <t>JAVSO..38..183</t>
  </si>
  <si>
    <t>IBVS 6029</t>
  </si>
  <si>
    <t>IBVS 6063</t>
  </si>
  <si>
    <t>IBVS 6152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</si>
  <si>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</si>
  <si>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</si>
  <si>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</si>
  <si>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</si>
  <si>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</si>
  <si>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 -0.003 </t>
  </si>
  <si>
    <t>F </t>
  </si>
  <si>
    <t>2426384.402 </t>
  </si>
  <si>
    <t> 11.02.1931 21:38 </t>
  </si>
  <si>
    <t> -0.067 </t>
  </si>
  <si>
    <t>P </t>
  </si>
  <si>
    <t> A.Jensch </t>
  </si>
  <si>
    <t> AN 257.139 </t>
  </si>
  <si>
    <t>2426411.304 </t>
  </si>
  <si>
    <t> 10.03.1931 19:17 </t>
  </si>
  <si>
    <t> -0.041 </t>
  </si>
  <si>
    <t> A.Soloviev </t>
  </si>
  <si>
    <t> CTAD 19 </t>
  </si>
  <si>
    <t>2426767.424 </t>
  </si>
  <si>
    <t> 29.02.1932 22:10 </t>
  </si>
  <si>
    <t> -0.026 </t>
  </si>
  <si>
    <t>2427133.543 </t>
  </si>
  <si>
    <t> 02.03.1933 01:01 </t>
  </si>
  <si>
    <t> -0.090 </t>
  </si>
  <si>
    <t>2427459.479 </t>
  </si>
  <si>
    <t> 21.01.1934 23:29 </t>
  </si>
  <si>
    <t> -0.024 </t>
  </si>
  <si>
    <t>2427533.386 </t>
  </si>
  <si>
    <t> 05.04.1934 21:15 </t>
  </si>
  <si>
    <t>2427543.413 </t>
  </si>
  <si>
    <t> 15.04.1934 21:54 </t>
  </si>
  <si>
    <t> -0.077 </t>
  </si>
  <si>
    <t>2427570.381 </t>
  </si>
  <si>
    <t> 12.05.1934 21:08 </t>
  </si>
  <si>
    <t> 0.015 </t>
  </si>
  <si>
    <t>2427926.448 </t>
  </si>
  <si>
    <t> 03.05.1935 22:45 </t>
  </si>
  <si>
    <t> -0.023 </t>
  </si>
  <si>
    <t>V </t>
  </si>
  <si>
    <t>2435241.745 </t>
  </si>
  <si>
    <t> 14.05.1955 05:52 </t>
  </si>
  <si>
    <t> 0.002 </t>
  </si>
  <si>
    <t> B.S.Whitney </t>
  </si>
  <si>
    <t> AJ 64.261 </t>
  </si>
  <si>
    <t>2435567.612 </t>
  </si>
  <si>
    <t> 04.04.1956 02:41 </t>
  </si>
  <si>
    <t> -0.000 </t>
  </si>
  <si>
    <t>2435997.626 </t>
  </si>
  <si>
    <t> 08.06.1957 03:01 </t>
  </si>
  <si>
    <t> 0.000 </t>
  </si>
  <si>
    <t>2436227.748 </t>
  </si>
  <si>
    <t> 24.01.1958 05:57 </t>
  </si>
  <si>
    <t> -0.002 </t>
  </si>
  <si>
    <t>2441411.431 </t>
  </si>
  <si>
    <t> 03.04.1972 22:20 </t>
  </si>
  <si>
    <t> R.Diethelm </t>
  </si>
  <si>
    <t> BBS 2 </t>
  </si>
  <si>
    <t>2441794.412 </t>
  </si>
  <si>
    <t> 21.04.1973 21:53 </t>
  </si>
  <si>
    <t> K.Locher </t>
  </si>
  <si>
    <t> BBS 9 </t>
  </si>
  <si>
    <t>2442061.501 </t>
  </si>
  <si>
    <t> 14.01.1974 00:01 </t>
  </si>
  <si>
    <t> 0.010 </t>
  </si>
  <si>
    <t> BBS 13 </t>
  </si>
  <si>
    <t>2442177.385 </t>
  </si>
  <si>
    <t> 09.05.1974 21:14 </t>
  </si>
  <si>
    <t> -0.008 </t>
  </si>
  <si>
    <t> BBS 15 </t>
  </si>
  <si>
    <t>2442390.723 </t>
  </si>
  <si>
    <t> 09.12.1974 05:21 </t>
  </si>
  <si>
    <t> 0.003 </t>
  </si>
  <si>
    <t> BBS 19 </t>
  </si>
  <si>
    <t>2442402.471 </t>
  </si>
  <si>
    <t> 20.12.1974 23:18 </t>
  </si>
  <si>
    <t> -0.007 </t>
  </si>
  <si>
    <t>2442449.508 </t>
  </si>
  <si>
    <t> 06.02.1975 00:11 </t>
  </si>
  <si>
    <t> BBS 21 </t>
  </si>
  <si>
    <t>2442464.615 </t>
  </si>
  <si>
    <t> 21.02.1975 02:45 </t>
  </si>
  <si>
    <t> -0.013 </t>
  </si>
  <si>
    <t>2442471.346 </t>
  </si>
  <si>
    <t> 27.02.1975 20:18 </t>
  </si>
  <si>
    <t> -0.001 </t>
  </si>
  <si>
    <t>2442748.506 </t>
  </si>
  <si>
    <t> 02.12.1975 00:08 </t>
  </si>
  <si>
    <t> 0.001 </t>
  </si>
  <si>
    <t> BBS 25 </t>
  </si>
  <si>
    <t>2442785.462 </t>
  </si>
  <si>
    <t> 07.01.1976 23:05 </t>
  </si>
  <si>
    <t> BBS 26 </t>
  </si>
  <si>
    <t>2442837.527 </t>
  </si>
  <si>
    <t> 29.02.1976 00:38 </t>
  </si>
  <si>
    <t> -0.004 </t>
  </si>
  <si>
    <t>2442859.373 </t>
  </si>
  <si>
    <t> 21.03.1976 20:57 </t>
  </si>
  <si>
    <t> 0.005 </t>
  </si>
  <si>
    <t> BBS 27 </t>
  </si>
  <si>
    <t>2442864.411 </t>
  </si>
  <si>
    <t> 26.03.1976 21:51 </t>
  </si>
  <si>
    <t> 0.004 </t>
  </si>
  <si>
    <t> H.Peter </t>
  </si>
  <si>
    <t>2442869.444 </t>
  </si>
  <si>
    <t> 31.03.1976 22:39 </t>
  </si>
  <si>
    <t>2442869.448 </t>
  </si>
  <si>
    <t> 31.03.1976 22:45 </t>
  </si>
  <si>
    <t>2442874.484 </t>
  </si>
  <si>
    <t> 05.04.1976 23:36 </t>
  </si>
  <si>
    <t>2442901.354 </t>
  </si>
  <si>
    <t> 02.05.1976 20:29 </t>
  </si>
  <si>
    <t> R.Germann </t>
  </si>
  <si>
    <t> BBS 28 </t>
  </si>
  <si>
    <t>2443144.921 </t>
  </si>
  <si>
    <t> 01.01.1977 10:06 </t>
  </si>
  <si>
    <t> G.Samolyk </t>
  </si>
  <si>
    <t> AOEB 5 </t>
  </si>
  <si>
    <t>2443144.925 </t>
  </si>
  <si>
    <t> 01.01.1977 10:12 </t>
  </si>
  <si>
    <t> G.Wedemayer </t>
  </si>
  <si>
    <t>2443200.351 </t>
  </si>
  <si>
    <t> 25.02.1977 20:25 </t>
  </si>
  <si>
    <t> BBS 32 </t>
  </si>
  <si>
    <t>2443549.753 </t>
  </si>
  <si>
    <t> 10.02.1978 06:04 </t>
  </si>
  <si>
    <t> 0.012 </t>
  </si>
  <si>
    <t>2443966.308 </t>
  </si>
  <si>
    <t> 02.04.1979 19:23 </t>
  </si>
  <si>
    <t> -0.009 </t>
  </si>
  <si>
    <t> BBS 43 </t>
  </si>
  <si>
    <t>2443979.753 </t>
  </si>
  <si>
    <t> 16.04.1979 06:04 </t>
  </si>
  <si>
    <t>2444206.516 </t>
  </si>
  <si>
    <t> 29.11.1979 00:23 </t>
  </si>
  <si>
    <t> BBS 45 </t>
  </si>
  <si>
    <t>2444285.462 </t>
  </si>
  <si>
    <t> 15.02.1980 23:05 </t>
  </si>
  <si>
    <t> -0.006 </t>
  </si>
  <si>
    <t> J.Manek </t>
  </si>
  <si>
    <t> BRNO 23 </t>
  </si>
  <si>
    <t>2444290.500 </t>
  </si>
  <si>
    <t> 21.02.1980 00:00 </t>
  </si>
  <si>
    <t> BBS 46 </t>
  </si>
  <si>
    <t>2444290.507 </t>
  </si>
  <si>
    <t> 21.02.1980 00:10 </t>
  </si>
  <si>
    <t>2444317.383 </t>
  </si>
  <si>
    <t> 18.03.1980 21:11 </t>
  </si>
  <si>
    <t> BBS 47 </t>
  </si>
  <si>
    <t>2444614.706 </t>
  </si>
  <si>
    <t> 10.01.1981 04:56 </t>
  </si>
  <si>
    <t> 0.009 </t>
  </si>
  <si>
    <t>2444631.502 </t>
  </si>
  <si>
    <t> 27.01.1981 00:02 </t>
  </si>
  <si>
    <t> 0.008 </t>
  </si>
  <si>
    <t> BBS 52 </t>
  </si>
  <si>
    <t>2444636.538 </t>
  </si>
  <si>
    <t> 01.02.1981 00:54 </t>
  </si>
  <si>
    <t>2444663.404 </t>
  </si>
  <si>
    <t> 27.02.1981 21:41 </t>
  </si>
  <si>
    <t> -0.005 </t>
  </si>
  <si>
    <t> BBS 53 </t>
  </si>
  <si>
    <t>2444663.407 </t>
  </si>
  <si>
    <t> 27.02.1981 21:46 </t>
  </si>
  <si>
    <t>2444663.415 </t>
  </si>
  <si>
    <t> 27.02.1981 21:57 </t>
  </si>
  <si>
    <t> 0.006 </t>
  </si>
  <si>
    <t> A.Slatinsky </t>
  </si>
  <si>
    <t> BRNO 26 </t>
  </si>
  <si>
    <t>2445034.640 </t>
  </si>
  <si>
    <t> 06.03.1982 03:21 </t>
  </si>
  <si>
    <t>2445051.431 </t>
  </si>
  <si>
    <t> 22.03.1982 22:20 </t>
  </si>
  <si>
    <t> K.Carbol </t>
  </si>
  <si>
    <t>2445397.456 </t>
  </si>
  <si>
    <t> 03.03.1983 22:56 </t>
  </si>
  <si>
    <t> BBS 65 </t>
  </si>
  <si>
    <t>2445439.456 </t>
  </si>
  <si>
    <t> 14.04.1983 22:56 </t>
  </si>
  <si>
    <t> BBS 66 </t>
  </si>
  <si>
    <t>2445674.616 </t>
  </si>
  <si>
    <t> 06.12.1983 02:47 </t>
  </si>
  <si>
    <t> J.Silhan </t>
  </si>
  <si>
    <t>2445711.572 </t>
  </si>
  <si>
    <t> 12.01.1984 01:43 </t>
  </si>
  <si>
    <t> BBS 70 </t>
  </si>
  <si>
    <t>2445753.556 </t>
  </si>
  <si>
    <t> 23.02.1984 01:20 </t>
  </si>
  <si>
    <t> BBS 71 </t>
  </si>
  <si>
    <t>2446168.468 </t>
  </si>
  <si>
    <t> 12.04.1985 23:13 </t>
  </si>
  <si>
    <t> 0.011 </t>
  </si>
  <si>
    <t> BBS 76 </t>
  </si>
  <si>
    <t>2446470.822 </t>
  </si>
  <si>
    <t> 09.02.1986 07:43 </t>
  </si>
  <si>
    <t> P.Atwood </t>
  </si>
  <si>
    <t>2446499.370 </t>
  </si>
  <si>
    <t> 09.03.1986 20:52 </t>
  </si>
  <si>
    <t> BBS 80 </t>
  </si>
  <si>
    <t>2446875.659 </t>
  </si>
  <si>
    <t> 21.03.1987 03:48 </t>
  </si>
  <si>
    <t> 0.031 </t>
  </si>
  <si>
    <t>2447614.744 </t>
  </si>
  <si>
    <t> 29.03.1989 05:51 </t>
  </si>
  <si>
    <t> 0.030 </t>
  </si>
  <si>
    <t> R.Hill </t>
  </si>
  <si>
    <t>2447616.415 </t>
  </si>
  <si>
    <t> 30.03.1989 21:57 </t>
  </si>
  <si>
    <t> 0.021 </t>
  </si>
  <si>
    <t> A.Paschke </t>
  </si>
  <si>
    <t> BBS 91 </t>
  </si>
  <si>
    <t>2447616.418 </t>
  </si>
  <si>
    <t> 30.03.1989 22:01 </t>
  </si>
  <si>
    <t> 0.024 </t>
  </si>
  <si>
    <t> J.Borovicka </t>
  </si>
  <si>
    <t> BRNO 30 </t>
  </si>
  <si>
    <t>2447616.420 </t>
  </si>
  <si>
    <t> 30.03.1989 22:04 </t>
  </si>
  <si>
    <t> 0.026 </t>
  </si>
  <si>
    <t> A.Dedoch </t>
  </si>
  <si>
    <t>2447947.335 </t>
  </si>
  <si>
    <t> 24.02.1990 20:02 </t>
  </si>
  <si>
    <t> 0.032 </t>
  </si>
  <si>
    <t> BBS 94 </t>
  </si>
  <si>
    <t>2447992.687 </t>
  </si>
  <si>
    <t> 11.04.1990 04:29 </t>
  </si>
  <si>
    <t>2448308.472 </t>
  </si>
  <si>
    <t> 20.02.1991 23:19 </t>
  </si>
  <si>
    <t> 0.025 </t>
  </si>
  <si>
    <t> BBS 97 </t>
  </si>
  <si>
    <t>2448723.386 </t>
  </si>
  <si>
    <t> 10.04.1992 21:15 </t>
  </si>
  <si>
    <t> 0.043 </t>
  </si>
  <si>
    <t> K.Koss </t>
  </si>
  <si>
    <t> BRNO 31 </t>
  </si>
  <si>
    <t>2448723.388 </t>
  </si>
  <si>
    <t> 10.04.1992 21:18 </t>
  </si>
  <si>
    <t> 0.045 </t>
  </si>
  <si>
    <t> P.Stepan </t>
  </si>
  <si>
    <t>2448733.458 </t>
  </si>
  <si>
    <t> 20.04.1992 22:59 </t>
  </si>
  <si>
    <t> 0.037 </t>
  </si>
  <si>
    <t>E </t>
  </si>
  <si>
    <t>?</t>
  </si>
  <si>
    <t> BBS 101 </t>
  </si>
  <si>
    <t>2449418.799 </t>
  </si>
  <si>
    <t> 07.03.1994 07:10 </t>
  </si>
  <si>
    <t>2449445.680 </t>
  </si>
  <si>
    <t> 03.04.1994 04:19 </t>
  </si>
  <si>
    <t> 0.048 </t>
  </si>
  <si>
    <t>2449734.599 </t>
  </si>
  <si>
    <t> 17.01.1995 02:22 </t>
  </si>
  <si>
    <t> 0.052 </t>
  </si>
  <si>
    <t> BBS 110 </t>
  </si>
  <si>
    <t>2449793.372 </t>
  </si>
  <si>
    <t> 16.03.1995 20:55 </t>
  </si>
  <si>
    <t> 0.034 </t>
  </si>
  <si>
    <t> BBS 108 </t>
  </si>
  <si>
    <t>2449840.430 </t>
  </si>
  <si>
    <t> 02.05.1995 22:19 </t>
  </si>
  <si>
    <t> 0.059 </t>
  </si>
  <si>
    <t> BBS 109 </t>
  </si>
  <si>
    <t>2450488.824 </t>
  </si>
  <si>
    <t> 09.02.1997 07:46 </t>
  </si>
  <si>
    <t> 0.073 </t>
  </si>
  <si>
    <t>2450517.368 </t>
  </si>
  <si>
    <t> 09.03.1997 20:49 </t>
  </si>
  <si>
    <t> 0.062 </t>
  </si>
  <si>
    <t> BBS 114 </t>
  </si>
  <si>
    <t>2450517.3810 </t>
  </si>
  <si>
    <t> 09.03.1997 21:08 </t>
  </si>
  <si>
    <t> 0.0747 </t>
  </si>
  <si>
    <t>2450517.382 </t>
  </si>
  <si>
    <t> 09.03.1997 21:10 </t>
  </si>
  <si>
    <t> 0.076 </t>
  </si>
  <si>
    <t> M.Kohl </t>
  </si>
  <si>
    <t>2450520.740 </t>
  </si>
  <si>
    <t> 13.03.1997 05:45 </t>
  </si>
  <si>
    <t> 0.074 </t>
  </si>
  <si>
    <t>2450525.773 </t>
  </si>
  <si>
    <t> 18.03.1997 06:33 </t>
  </si>
  <si>
    <t> 0.068 </t>
  </si>
  <si>
    <t>2450900.358 </t>
  </si>
  <si>
    <t> 27.03.1998 20:35 </t>
  </si>
  <si>
    <t> 0.071 </t>
  </si>
  <si>
    <t> BBS 117 </t>
  </si>
  <si>
    <t>2451241.3776 </t>
  </si>
  <si>
    <t> 03.03.1999 21:03 </t>
  </si>
  <si>
    <t> 0.1030 </t>
  </si>
  <si>
    <t> J.Safar </t>
  </si>
  <si>
    <t>IBVS 5263 </t>
  </si>
  <si>
    <t>2451256.4597 </t>
  </si>
  <si>
    <t> 18.03.1999 23:01 </t>
  </si>
  <si>
    <t> 0.0674 </t>
  </si>
  <si>
    <t> R.Polloczek </t>
  </si>
  <si>
    <t> BRNO 32 </t>
  </si>
  <si>
    <t>2451901.501 </t>
  </si>
  <si>
    <t> 23.12.2000 00:01 </t>
  </si>
  <si>
    <t> 0.088 </t>
  </si>
  <si>
    <t> B.Procházková </t>
  </si>
  <si>
    <t>OEJV 0074 </t>
  </si>
  <si>
    <t>2451901.521 </t>
  </si>
  <si>
    <t> 23.12.2000 00:30 </t>
  </si>
  <si>
    <t> 0.108 </t>
  </si>
  <si>
    <t> J.Cechal </t>
  </si>
  <si>
    <t>2451901.528 </t>
  </si>
  <si>
    <t> 23.12.2000 00:40 </t>
  </si>
  <si>
    <t> 0.115 </t>
  </si>
  <si>
    <t> O.Bracek </t>
  </si>
  <si>
    <t>2451958.651 </t>
  </si>
  <si>
    <t> 18.02.2001 03:37 </t>
  </si>
  <si>
    <t> 0.127 </t>
  </si>
  <si>
    <t> AOEB 12 </t>
  </si>
  <si>
    <t>2451995.5943 </t>
  </si>
  <si>
    <t> 27.03.2001 02:15 </t>
  </si>
  <si>
    <t> 0.1160 </t>
  </si>
  <si>
    <t>C </t>
  </si>
  <si>
    <t>ns</t>
  </si>
  <si>
    <t> S.Dvorak </t>
  </si>
  <si>
    <t>2452655.7422 </t>
  </si>
  <si>
    <t> 16.01.2003 05:48 </t>
  </si>
  <si>
    <t> 0.1258 </t>
  </si>
  <si>
    <t>2452736.3725 </t>
  </si>
  <si>
    <t> 06.04.2003 20:56 </t>
  </si>
  <si>
    <t> 0.1285 </t>
  </si>
  <si>
    <t> V.Bakis et al. </t>
  </si>
  <si>
    <t>IBVS 5616 </t>
  </si>
  <si>
    <t>2453082.4026 </t>
  </si>
  <si>
    <t> 17.03.2004 21:39 </t>
  </si>
  <si>
    <t> 0.1320 </t>
  </si>
  <si>
    <t>o</t>
  </si>
  <si>
    <t> Moschner &amp; Frank </t>
  </si>
  <si>
    <t>BAVM 173 </t>
  </si>
  <si>
    <t>2453394.8387 </t>
  </si>
  <si>
    <t> 24.01.2005 08:07 </t>
  </si>
  <si>
    <t> 0.1363 </t>
  </si>
  <si>
    <t>2453443.527 </t>
  </si>
  <si>
    <t> 14.03.2005 00:38 </t>
  </si>
  <si>
    <t> 0.112 </t>
  </si>
  <si>
    <t>OEJV 0003 </t>
  </si>
  <si>
    <t>2453764.38797 </t>
  </si>
  <si>
    <t> 28.01.2006 21:18 </t>
  </si>
  <si>
    <t> 0.14255 </t>
  </si>
  <si>
    <t> L.Brát </t>
  </si>
  <si>
    <t>2453764.388 </t>
  </si>
  <si>
    <t> 0.143 </t>
  </si>
  <si>
    <t>-I</t>
  </si>
  <si>
    <t> K.&amp; M.Rätz </t>
  </si>
  <si>
    <t>BAVM 186 </t>
  </si>
  <si>
    <t>2453799.6629 </t>
  </si>
  <si>
    <t> 05.03.2006 03:54 </t>
  </si>
  <si>
    <t>5002</t>
  </si>
  <si>
    <t> 0.1429 </t>
  </si>
  <si>
    <t>2453848.380 </t>
  </si>
  <si>
    <t> 22.04.2006 21:07 </t>
  </si>
  <si>
    <t>5031</t>
  </si>
  <si>
    <t> 0.148 </t>
  </si>
  <si>
    <t> V.Novotný </t>
  </si>
  <si>
    <t>2454137.2982 </t>
  </si>
  <si>
    <t> 05.02.2007 19:09 </t>
  </si>
  <si>
    <t>5203</t>
  </si>
  <si>
    <t> 0.1503 </t>
  </si>
  <si>
    <t>Ic</t>
  </si>
  <si>
    <t> K.Nakajima </t>
  </si>
  <si>
    <t>VSB 46 </t>
  </si>
  <si>
    <t>2454140.6560 </t>
  </si>
  <si>
    <t> 09.02.2007 03:44 </t>
  </si>
  <si>
    <t>5205</t>
  </si>
  <si>
    <t> 0.1486 </t>
  </si>
  <si>
    <t> J.Bialozynski </t>
  </si>
  <si>
    <t>2454177.6101 </t>
  </si>
  <si>
    <t> 18.03.2007 02:38 </t>
  </si>
  <si>
    <t>5227</t>
  </si>
  <si>
    <t> 0.1484 </t>
  </si>
  <si>
    <t>2454199.4466 </t>
  </si>
  <si>
    <t> 08.04.2007 22:43 </t>
  </si>
  <si>
    <t>5240</t>
  </si>
  <si>
    <t> 0.1483 </t>
  </si>
  <si>
    <t> U.Schmidt </t>
  </si>
  <si>
    <t>2454199.4478 </t>
  </si>
  <si>
    <t> 08.04.2007 22:44 </t>
  </si>
  <si>
    <t> 0.1495 </t>
  </si>
  <si>
    <t> F.Agerer </t>
  </si>
  <si>
    <t>2454496.7665 </t>
  </si>
  <si>
    <t> 31.01.2008 06:23 </t>
  </si>
  <si>
    <t>5417</t>
  </si>
  <si>
    <t> 0.1540 </t>
  </si>
  <si>
    <t>JAAVSO 36(2);171 </t>
  </si>
  <si>
    <t>2454533.7225 </t>
  </si>
  <si>
    <t> 08.03.2008 05:20 </t>
  </si>
  <si>
    <t>5439</t>
  </si>
  <si>
    <t> 0.1557 </t>
  </si>
  <si>
    <t>JAAVSO 36(2);186 </t>
  </si>
  <si>
    <t>2454844.4787 </t>
  </si>
  <si>
    <t> 12.01.2009 23:29 </t>
  </si>
  <si>
    <t>5624</t>
  </si>
  <si>
    <t> 0.1599 </t>
  </si>
  <si>
    <t> S.Dogru et al. </t>
  </si>
  <si>
    <t>IBVS 5893 </t>
  </si>
  <si>
    <t>2454852.8748 </t>
  </si>
  <si>
    <t> 21.01.2009 08:59 </t>
  </si>
  <si>
    <t>5629</t>
  </si>
  <si>
    <t> 0.1573 </t>
  </si>
  <si>
    <t>IBVS 5894 </t>
  </si>
  <si>
    <t>2455193.8711 </t>
  </si>
  <si>
    <t> 28.12.2009 08:54 </t>
  </si>
  <si>
    <t>5832</t>
  </si>
  <si>
    <t> 0.1662 </t>
  </si>
  <si>
    <t> K.Menzies </t>
  </si>
  <si>
    <t> JAAVSO 38;120 </t>
  </si>
  <si>
    <t>2455249.3034 </t>
  </si>
  <si>
    <t> 21.02.2010 19:16 </t>
  </si>
  <si>
    <t>5865</t>
  </si>
  <si>
    <t> 0.1670 </t>
  </si>
  <si>
    <t>m</t>
  </si>
  <si>
    <t> A.Liakos &amp; P.Niarchos </t>
  </si>
  <si>
    <t>IBVS 5943 </t>
  </si>
  <si>
    <t>2455259.3833 </t>
  </si>
  <si>
    <t> 03.03.2010 21:11 </t>
  </si>
  <si>
    <t>5871</t>
  </si>
  <si>
    <t> 0.1685 </t>
  </si>
  <si>
    <t> W.Moschner &amp; P.Frank </t>
  </si>
  <si>
    <t>BAVM 220 </t>
  </si>
  <si>
    <t>2455285.4185 </t>
  </si>
  <si>
    <t> 29.03.2010 22:02 </t>
  </si>
  <si>
    <t>5886.5</t>
  </si>
  <si>
    <t> 0.1677 </t>
  </si>
  <si>
    <t>2455301.3767 </t>
  </si>
  <si>
    <t> 14.04.2010 21:02 </t>
  </si>
  <si>
    <t>5896</t>
  </si>
  <si>
    <t> 0.1684 </t>
  </si>
  <si>
    <t> G.Corfini </t>
  </si>
  <si>
    <t>OEJV 0137 </t>
  </si>
  <si>
    <t>2455304.7352 </t>
  </si>
  <si>
    <t> 18.04.2010 05:38 </t>
  </si>
  <si>
    <t>5898</t>
  </si>
  <si>
    <t> 0.1674 </t>
  </si>
  <si>
    <t> C.Hesseltine </t>
  </si>
  <si>
    <t> JAAVSO 39;94 </t>
  </si>
  <si>
    <t>2455336.6516 </t>
  </si>
  <si>
    <t> 20.05.2010 03:38 </t>
  </si>
  <si>
    <t>5917</t>
  </si>
  <si>
    <t> 0.1687 </t>
  </si>
  <si>
    <t>2455568.4594 </t>
  </si>
  <si>
    <t> 06.01.2011 23:01 </t>
  </si>
  <si>
    <t>6055</t>
  </si>
  <si>
    <t> 0.1723 </t>
  </si>
  <si>
    <t>IBVS 5988 </t>
  </si>
  <si>
    <t>2455625.5725 </t>
  </si>
  <si>
    <t> 05.03.2011 01:44 </t>
  </si>
  <si>
    <t>6089</t>
  </si>
  <si>
    <t> 0.1742 </t>
  </si>
  <si>
    <t>2455633.9687 </t>
  </si>
  <si>
    <t> 13.03.2011 11:14 </t>
  </si>
  <si>
    <t>6094</t>
  </si>
  <si>
    <t> 0.1717 </t>
  </si>
  <si>
    <t>cG</t>
  </si>
  <si>
    <t> K.Hirosawa </t>
  </si>
  <si>
    <t>VSB 53 </t>
  </si>
  <si>
    <t>2456018.6344 </t>
  </si>
  <si>
    <t> 01.04.2012 03:13 </t>
  </si>
  <si>
    <t>6323</t>
  </si>
  <si>
    <t> 0.1767 </t>
  </si>
  <si>
    <t>IBVS 6029 </t>
  </si>
  <si>
    <t>2456310.9177 </t>
  </si>
  <si>
    <t> 18.01.2013 10:01 </t>
  </si>
  <si>
    <t>6497</t>
  </si>
  <si>
    <t> 0.1851 </t>
  </si>
  <si>
    <t>IBVS 6063 </t>
  </si>
  <si>
    <t>2457074.3680 </t>
  </si>
  <si>
    <t> 20.02.2015 20:49 </t>
  </si>
  <si>
    <t>6951.5</t>
  </si>
  <si>
    <t> 0.1931 </t>
  </si>
  <si>
    <t>BAVM 239 </t>
  </si>
  <si>
    <t>2457093.6860 </t>
  </si>
  <si>
    <t> 12.03.2015 04:27 </t>
  </si>
  <si>
    <t>6963</t>
  </si>
  <si>
    <t> 0.1941 </t>
  </si>
  <si>
    <t> JAAVSO 43-1 </t>
  </si>
  <si>
    <t>s5</t>
  </si>
  <si>
    <t>s6</t>
  </si>
  <si>
    <t>s7</t>
  </si>
  <si>
    <t>Sine + Quad fit</t>
  </si>
  <si>
    <t>Multiplier</t>
  </si>
  <si>
    <t>Power of 10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</si>
  <si>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</si>
  <si>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</si>
  <si>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</si>
  <si>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</si>
  <si>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</si>
  <si>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</si>
  <si>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</si>
  <si>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</si>
  <si>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</si>
  <si>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</si>
  <si>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</si>
  <si>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</si>
  <si>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</si>
  <si>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</si>
  <si>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</si>
  <si>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</si>
  <si>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</si>
  <si>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Cnst</t>
  </si>
  <si>
    <t>Slope</t>
  </si>
  <si>
    <t>Quad</t>
  </si>
  <si>
    <t xml:space="preserve">A (ampl) = </t>
  </si>
  <si>
    <t>e (eccen)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</si>
  <si>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</si>
  <si>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</si>
  <si>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degrees</t>
  </si>
  <si>
    <t xml:space="preserve">To = </t>
  </si>
  <si>
    <t>HJD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</si>
  <si>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</si>
  <si>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</si>
  <si>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e sin nu_o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</si>
  <si>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</si>
  <si>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</si>
  <si>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</si>
  <si>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</si>
  <si>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</si>
  <si>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</si>
  <si>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</si>
  <si>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</si>
  <si>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</si>
  <si>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</si>
  <si>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</si>
  <si>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</si>
  <si>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</si>
  <si>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</si>
  <si>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</si>
  <si>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</si>
  <si>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</si>
  <si>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wt</t>
  </si>
  <si>
    <t>VSB 060</t>
  </si>
  <si>
    <t>JAVSO 43, 77</t>
  </si>
  <si>
    <t>JAVSO..44…69</t>
  </si>
  <si>
    <t>IBVS 6230</t>
  </si>
  <si>
    <t>JAVSO..46…79 (2018)</t>
  </si>
  <si>
    <t>JAVSO..46..184</t>
  </si>
  <si>
    <t>JAVSO..47..263</t>
  </si>
  <si>
    <t>JAVSO..48..256</t>
  </si>
  <si>
    <t>JAVSO 49, 256</t>
  </si>
  <si>
    <t>JAAVSO, 50, 255</t>
  </si>
  <si>
    <t>JAAVSO, 51, 250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</si>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</sst>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E+00"/>
    <numFmt numFmtId="168" formatCode="0.00000"/>
  </numFmts>
  <fonts count="4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strike/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8">
    <xf numFmtId="0" fontId="0" fillId="0" borderId="0">
      <alignment vertical="top"/>
    </xf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3" borderId="0" applyNumberFormat="0" applyBorder="0" applyAlignment="0" applyProtection="0"/>
    <xf numFmtId="0" fontId="33" fillId="20" borderId="1" applyNumberFormat="0" applyAlignment="0" applyProtection="0"/>
    <xf numFmtId="0" fontId="34" fillId="21" borderId="2" applyNumberFormat="0" applyAlignment="0" applyProtection="0"/>
    <xf numFmtId="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3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8" fillId="7" borderId="1" applyNumberFormat="0" applyAlignment="0" applyProtection="0"/>
    <xf numFmtId="0" fontId="39" fillId="0" borderId="4" applyNumberFormat="0" applyFill="0" applyAlignment="0" applyProtection="0"/>
    <xf numFmtId="0" fontId="40" fillId="22" borderId="0" applyNumberFormat="0" applyBorder="0" applyAlignment="0" applyProtection="0"/>
    <xf numFmtId="0" fontId="30" fillId="0" borderId="0"/>
    <xf numFmtId="0" fontId="30" fillId="23" borderId="5" applyNumberFormat="0" applyFont="0" applyAlignment="0" applyProtection="0"/>
    <xf numFmtId="0" fontId="41" fillId="20" borderId="6" applyNumberFormat="0" applyAlignment="0" applyProtection="0"/>
    <xf numFmtId="0" fontId="42" fillId="0" borderId="0" applyNumberFormat="0" applyFill="0" applyBorder="0" applyAlignment="0" applyProtection="0"/>
    <xf numFmtId="0" fontId="44" fillId="0" borderId="7" applyNumberFormat="0" applyFont="0" applyFill="0" applyAlignment="0" applyProtection="0"/>
    <xf numFmtId="0" fontId="43" fillId="0" borderId="0" applyNumberFormat="0" applyFill="0" applyBorder="0" applyAlignment="0" applyProtection="0"/>
  </cellStyleXfs>
  <cellXfs count="1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6" fillId="0" borderId="0" xfId="0" applyFont="1">
      <alignment vertical="top"/>
    </xf>
    <xf numFmtId="0" fontId="14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7" xfId="0" applyFont="1" applyBorder="1">
      <alignment vertical="top"/>
    </xf>
    <xf numFmtId="0" fontId="15" fillId="0" borderId="18" xfId="0" applyFont="1" applyBorder="1">
      <alignment vertical="top"/>
    </xf>
    <xf numFmtId="0" fontId="8" fillId="0" borderId="11" xfId="0" applyFont="1" applyBorder="1">
      <alignment vertical="top"/>
    </xf>
    <xf numFmtId="165" fontId="8" fillId="0" borderId="11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9" xfId="0" applyFont="1" applyBorder="1">
      <alignment vertical="top"/>
    </xf>
    <xf numFmtId="0" fontId="15" fillId="0" borderId="20" xfId="0" applyFont="1" applyBorder="1">
      <alignment vertical="top"/>
    </xf>
    <xf numFmtId="0" fontId="8" fillId="0" borderId="12" xfId="0" applyFont="1" applyBorder="1">
      <alignment vertical="top"/>
    </xf>
    <xf numFmtId="165" fontId="8" fillId="0" borderId="12" xfId="0" applyNumberFormat="1" applyFont="1" applyBorder="1" applyAlignment="1">
      <alignment horizontal="center"/>
    </xf>
    <xf numFmtId="0" fontId="6" fillId="0" borderId="21" xfId="0" applyFont="1" applyBorder="1">
      <alignment vertical="top"/>
    </xf>
    <xf numFmtId="0" fontId="15" fillId="0" borderId="22" xfId="0" applyFont="1" applyBorder="1">
      <alignment vertical="top"/>
    </xf>
    <xf numFmtId="0" fontId="8" fillId="0" borderId="13" xfId="0" applyFont="1" applyBorder="1">
      <alignment vertical="top"/>
    </xf>
    <xf numFmtId="165" fontId="8" fillId="0" borderId="13" xfId="0" applyNumberFormat="1" applyFont="1" applyBorder="1" applyAlignment="1">
      <alignment horizontal="center"/>
    </xf>
    <xf numFmtId="0" fontId="14" fillId="0" borderId="10" xfId="0" applyFont="1" applyBorder="1">
      <alignment vertical="top"/>
    </xf>
    <xf numFmtId="0" fontId="0" fillId="0" borderId="10" xfId="0" applyBorder="1">
      <alignment vertical="top"/>
    </xf>
    <xf numFmtId="0" fontId="15" fillId="0" borderId="0" xfId="0" applyFont="1">
      <alignment vertical="top"/>
    </xf>
    <xf numFmtId="165" fontId="8" fillId="0" borderId="0" xfId="0" applyNumberFormat="1" applyFont="1" applyAlignment="1">
      <alignment horizontal="center"/>
    </xf>
    <xf numFmtId="10" fontId="6" fillId="0" borderId="0" xfId="0" applyNumberFormat="1" applyFont="1">
      <alignment vertical="top"/>
    </xf>
    <xf numFmtId="0" fontId="8" fillId="0" borderId="0" xfId="0" applyFont="1">
      <alignment vertical="top"/>
    </xf>
    <xf numFmtId="0" fontId="16" fillId="0" borderId="0" xfId="0" applyFont="1" applyProtection="1">
      <alignment vertical="top"/>
      <protection locked="0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8" fillId="0" borderId="0" xfId="0" applyFont="1" applyAlignment="1">
      <alignment horizontal="center"/>
    </xf>
    <xf numFmtId="0" fontId="11" fillId="0" borderId="0" xfId="0" applyFont="1">
      <alignment vertical="top"/>
    </xf>
    <xf numFmtId="0" fontId="9" fillId="0" borderId="10" xfId="0" applyFont="1" applyBorder="1" applyAlignment="1">
      <alignment horizontal="center"/>
    </xf>
    <xf numFmtId="0" fontId="16" fillId="24" borderId="5" xfId="0" applyFont="1" applyFill="1" applyBorder="1">
      <alignment vertical="top"/>
    </xf>
    <xf numFmtId="0" fontId="8" fillId="0" borderId="23" xfId="0" applyFont="1" applyBorder="1">
      <alignment vertical="top"/>
    </xf>
    <xf numFmtId="0" fontId="6" fillId="0" borderId="5" xfId="0" applyFont="1" applyBorder="1">
      <alignment vertical="top"/>
    </xf>
    <xf numFmtId="10" fontId="11" fillId="0" borderId="0" xfId="0" applyNumberFormat="1" applyFont="1">
      <alignment vertical="top"/>
    </xf>
    <xf numFmtId="0" fontId="19" fillId="0" borderId="0" xfId="0" applyFont="1">
      <alignment vertical="top"/>
    </xf>
    <xf numFmtId="10" fontId="19" fillId="0" borderId="0" xfId="0" applyNumberFormat="1" applyFont="1">
      <alignment vertical="top"/>
    </xf>
    <xf numFmtId="166" fontId="19" fillId="0" borderId="0" xfId="0" applyNumberFormat="1" applyFont="1">
      <alignment vertical="top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22" fillId="0" borderId="0" xfId="38" applyAlignment="1" applyProtection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>
      <alignment vertical="top"/>
    </xf>
    <xf numFmtId="0" fontId="0" fillId="0" borderId="0" xfId="0" quotePrefix="1">
      <alignment vertical="top"/>
    </xf>
    <xf numFmtId="0" fontId="5" fillId="25" borderId="24" xfId="0" applyFont="1" applyFill="1" applyBorder="1" applyAlignment="1">
      <alignment horizontal="left" vertical="top" wrapText="1" indent="1"/>
    </xf>
    <xf numFmtId="0" fontId="5" fillId="25" borderId="24" xfId="0" applyFont="1" applyFill="1" applyBorder="1" applyAlignment="1">
      <alignment horizontal="center" vertical="top" wrapText="1"/>
    </xf>
    <xf numFmtId="0" fontId="5" fillId="25" borderId="24" xfId="0" applyFont="1" applyFill="1" applyBorder="1" applyAlignment="1">
      <alignment horizontal="right" vertical="top" wrapText="1"/>
    </xf>
    <xf numFmtId="0" fontId="22" fillId="25" borderId="24" xfId="38" applyFill="1" applyBorder="1" applyAlignment="1" applyProtection="1">
      <alignment horizontal="right" vertical="top" wrapText="1"/>
    </xf>
    <xf numFmtId="0" fontId="6" fillId="0" borderId="25" xfId="0" applyFont="1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0" xfId="0" quotePrefix="1" applyAlignment="1"/>
    <xf numFmtId="0" fontId="6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4" fontId="11" fillId="0" borderId="0" xfId="0" applyNumberFormat="1" applyFont="1" applyAlignment="1"/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42" applyFont="1" applyAlignment="1">
      <alignment horizontal="left" vertical="center" wrapText="1"/>
    </xf>
    <xf numFmtId="0" fontId="45" fillId="0" borderId="0" xfId="42" applyFont="1" applyAlignment="1">
      <alignment horizontal="center" vertical="center" wrapText="1"/>
    </xf>
    <xf numFmtId="0" fontId="45" fillId="0" borderId="0" xfId="42" applyFont="1" applyAlignment="1">
      <alignment horizontal="left" vertical="center"/>
    </xf>
    <xf numFmtId="0" fontId="47" fillId="0" borderId="0" xfId="0" applyFont="1" applyAlignment="1">
      <alignment vertical="center" wrapText="1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8" fillId="0" borderId="2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26" borderId="18" xfId="0" applyFont="1" applyFill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11" fillId="26" borderId="20" xfId="0" applyFont="1" applyFill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28" borderId="20" xfId="0" applyFont="1" applyFill="1" applyBorder="1" applyAlignment="1">
      <alignment vertical="center"/>
    </xf>
    <xf numFmtId="0" fontId="11" fillId="27" borderId="19" xfId="0" applyFont="1" applyFill="1" applyBorder="1" applyAlignment="1">
      <alignment vertical="center"/>
    </xf>
    <xf numFmtId="0" fontId="11" fillId="26" borderId="22" xfId="0" applyFont="1" applyFill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19" xfId="0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167" fontId="8" fillId="0" borderId="0" xfId="0" applyNumberFormat="1" applyFont="1" applyAlignment="1">
      <alignment vertical="center"/>
    </xf>
    <xf numFmtId="0" fontId="11" fillId="0" borderId="21" xfId="0" applyFont="1" applyBorder="1" applyAlignment="1">
      <alignment vertical="center"/>
    </xf>
    <xf numFmtId="0" fontId="27" fillId="28" borderId="10" xfId="0" applyFont="1" applyFill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5" fillId="0" borderId="0" xfId="42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6" fillId="0" borderId="0" xfId="42" applyFont="1" applyAlignment="1">
      <alignment vertical="center"/>
    </xf>
    <xf numFmtId="0" fontId="46" fillId="0" borderId="0" xfId="42" applyFont="1" applyAlignment="1">
      <alignment horizontal="center" vertical="center"/>
    </xf>
    <xf numFmtId="0" fontId="46" fillId="0" borderId="0" xfId="42" applyFont="1" applyAlignment="1">
      <alignment horizontal="left" vertical="center"/>
    </xf>
    <xf numFmtId="0" fontId="47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11" fillId="0" borderId="17" xfId="0" applyFont="1" applyBorder="1" applyAlignment="1">
      <alignment vertical="center"/>
    </xf>
    <xf numFmtId="0" fontId="11" fillId="0" borderId="28" xfId="0" applyFont="1" applyBorder="1" applyAlignment="1">
      <alignment horizontal="right" vertical="center"/>
    </xf>
    <xf numFmtId="0" fontId="11" fillId="0" borderId="18" xfId="0" applyFont="1" applyBorder="1" applyAlignment="1">
      <alignment vertical="center"/>
    </xf>
    <xf numFmtId="0" fontId="11" fillId="26" borderId="17" xfId="0" applyFont="1" applyFill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26" borderId="19" xfId="0" applyFont="1" applyFill="1" applyBorder="1" applyAlignment="1">
      <alignment vertical="center"/>
    </xf>
    <xf numFmtId="11" fontId="11" fillId="0" borderId="0" xfId="0" applyNumberFormat="1" applyFont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26" borderId="21" xfId="0" applyFont="1" applyFill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9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14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42" applyFont="1" applyAlignment="1">
      <alignment horizontal="left" vertical="center"/>
    </xf>
    <xf numFmtId="0" fontId="5" fillId="0" borderId="0" xfId="42" applyFont="1" applyAlignment="1">
      <alignment horizontal="center" vertical="center"/>
    </xf>
    <xf numFmtId="168" fontId="47" fillId="0" borderId="0" xfId="0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Leo - O-C Diagr.</a:t>
            </a:r>
          </a:p>
        </c:rich>
      </c:tx>
      <c:layout>
        <c:manualLayout>
          <c:xMode val="edge"/>
          <c:yMode val="edge"/>
          <c:x val="0.37037090060712108"/>
          <c:y val="3.3057851239669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6488725945533"/>
          <c:y val="0.13498658904363875"/>
          <c:w val="0.79966461434760094"/>
          <c:h val="0.69146191530516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-6.6752899998391513E-2</c:v>
                </c:pt>
                <c:pt idx="2">
                  <c:v>-2.567809999891324E-2</c:v>
                </c:pt>
                <c:pt idx="3">
                  <c:v>-9.0194299995346228E-2</c:v>
                </c:pt>
                <c:pt idx="4">
                  <c:v>-2.392889999828185E-2</c:v>
                </c:pt>
                <c:pt idx="5">
                  <c:v>-2.5528499998472398E-2</c:v>
                </c:pt>
                <c:pt idx="6">
                  <c:v>-7.6973899995209649E-2</c:v>
                </c:pt>
                <c:pt idx="7">
                  <c:v>1.5171700004430022E-2</c:v>
                </c:pt>
                <c:pt idx="8">
                  <c:v>-2.2899099996720906E-2</c:v>
                </c:pt>
                <c:pt idx="9">
                  <c:v>2.481400006217882E-3</c:v>
                </c:pt>
                <c:pt idx="10">
                  <c:v>-2.5319999986095354E-4</c:v>
                </c:pt>
                <c:pt idx="11">
                  <c:v>7.6399999670684338E-5</c:v>
                </c:pt>
                <c:pt idx="12">
                  <c:v>-2.4268999986816198E-3</c:v>
                </c:pt>
                <c:pt idx="50">
                  <c:v>0</c:v>
                </c:pt>
                <c:pt idx="93">
                  <c:v>0.11208900000201538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E3-4892-823E-0457AF5001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6">
                    <c:v>5.0000000000000001E-3</c:v>
                  </c:pt>
                  <c:pt idx="77">
                    <c:v>1E-3</c:v>
                  </c:pt>
                  <c:pt idx="78">
                    <c:v>2E-3</c:v>
                  </c:pt>
                  <c:pt idx="81">
                    <c:v>7.0000000000000001E-3</c:v>
                  </c:pt>
                  <c:pt idx="82">
                    <c:v>2.3999999999999998E-3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90">
                    <c:v>5.0000000000000001E-4</c:v>
                  </c:pt>
                  <c:pt idx="91">
                    <c:v>1E-4</c:v>
                  </c:pt>
                  <c:pt idx="93">
                    <c:v>5.0000000000000001E-3</c:v>
                  </c:pt>
                  <c:pt idx="94">
                    <c:v>2.0000000000000001E-4</c:v>
                  </c:pt>
                  <c:pt idx="95">
                    <c:v>1E-3</c:v>
                  </c:pt>
                  <c:pt idx="97">
                    <c:v>0</c:v>
                  </c:pt>
                  <c:pt idx="101">
                    <c:v>1.1999999999999999E-3</c:v>
                  </c:pt>
                  <c:pt idx="102">
                    <c:v>1.2999999999999999E-3</c:v>
                  </c:pt>
                  <c:pt idx="103">
                    <c:v>2.9999999999999997E-4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2.0000000000000001E-4</c:v>
                  </c:pt>
                  <c:pt idx="108">
                    <c:v>6.9999999999999999E-4</c:v>
                  </c:pt>
                  <c:pt idx="109">
                    <c:v>2.0000000000000001E-4</c:v>
                  </c:pt>
                  <c:pt idx="110">
                    <c:v>2.3999999999999998E-3</c:v>
                  </c:pt>
                  <c:pt idx="111">
                    <c:v>1E-4</c:v>
                  </c:pt>
                  <c:pt idx="112">
                    <c:v>4.0000000000000002E-4</c:v>
                  </c:pt>
                  <c:pt idx="113">
                    <c:v>2.0000000000000001E-4</c:v>
                  </c:pt>
                  <c:pt idx="114">
                    <c:v>1.1999999999999999E-3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5.0000000000000001E-4</c:v>
                  </c:pt>
                  <c:pt idx="118">
                    <c:v>1E-4</c:v>
                  </c:pt>
                  <c:pt idx="119">
                    <c:v>2.0000000000000001E-4</c:v>
                  </c:pt>
                  <c:pt idx="120">
                    <c:v>1.4E-3</c:v>
                  </c:pt>
                  <c:pt idx="122">
                    <c:v>1.6000000000000001E-3</c:v>
                  </c:pt>
                  <c:pt idx="123">
                    <c:v>2.9999999999999997E-4</c:v>
                  </c:pt>
                  <c:pt idx="124">
                    <c:v>0</c:v>
                  </c:pt>
                  <c:pt idx="125">
                    <c:v>1.26E-2</c:v>
                  </c:pt>
                  <c:pt idx="127">
                    <c:v>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6">
                    <c:v>5.0000000000000001E-3</c:v>
                  </c:pt>
                  <c:pt idx="77">
                    <c:v>1E-3</c:v>
                  </c:pt>
                  <c:pt idx="78">
                    <c:v>2E-3</c:v>
                  </c:pt>
                  <c:pt idx="81">
                    <c:v>7.0000000000000001E-3</c:v>
                  </c:pt>
                  <c:pt idx="82">
                    <c:v>2.3999999999999998E-3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90">
                    <c:v>5.0000000000000001E-4</c:v>
                  </c:pt>
                  <c:pt idx="91">
                    <c:v>1E-4</c:v>
                  </c:pt>
                  <c:pt idx="93">
                    <c:v>5.0000000000000001E-3</c:v>
                  </c:pt>
                  <c:pt idx="94">
                    <c:v>2.0000000000000001E-4</c:v>
                  </c:pt>
                  <c:pt idx="95">
                    <c:v>1E-3</c:v>
                  </c:pt>
                  <c:pt idx="97">
                    <c:v>0</c:v>
                  </c:pt>
                  <c:pt idx="101">
                    <c:v>1.1999999999999999E-3</c:v>
                  </c:pt>
                  <c:pt idx="102">
                    <c:v>1.2999999999999999E-3</c:v>
                  </c:pt>
                  <c:pt idx="103">
                    <c:v>2.9999999999999997E-4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2.0000000000000001E-4</c:v>
                  </c:pt>
                  <c:pt idx="108">
                    <c:v>6.9999999999999999E-4</c:v>
                  </c:pt>
                  <c:pt idx="109">
                    <c:v>2.0000000000000001E-4</c:v>
                  </c:pt>
                  <c:pt idx="110">
                    <c:v>2.3999999999999998E-3</c:v>
                  </c:pt>
                  <c:pt idx="111">
                    <c:v>1E-4</c:v>
                  </c:pt>
                  <c:pt idx="112">
                    <c:v>4.0000000000000002E-4</c:v>
                  </c:pt>
                  <c:pt idx="113">
                    <c:v>2.0000000000000001E-4</c:v>
                  </c:pt>
                  <c:pt idx="114">
                    <c:v>1.1999999999999999E-3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5.0000000000000001E-4</c:v>
                  </c:pt>
                  <c:pt idx="118">
                    <c:v>1E-4</c:v>
                  </c:pt>
                  <c:pt idx="119">
                    <c:v>2.0000000000000001E-4</c:v>
                  </c:pt>
                  <c:pt idx="120">
                    <c:v>1.4E-3</c:v>
                  </c:pt>
                  <c:pt idx="122">
                    <c:v>1.6000000000000001E-3</c:v>
                  </c:pt>
                  <c:pt idx="123">
                    <c:v>2.9999999999999997E-4</c:v>
                  </c:pt>
                  <c:pt idx="124">
                    <c:v>0</c:v>
                  </c:pt>
                  <c:pt idx="125">
                    <c:v>1.26E-2</c:v>
                  </c:pt>
                  <c:pt idx="127">
                    <c:v>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13">
                  <c:v>1.5569999959552661E-4</c:v>
                </c:pt>
                <c:pt idx="14">
                  <c:v>2.3050000163493678E-4</c:v>
                </c:pt>
                <c:pt idx="15">
                  <c:v>1.0427399996842723E-2</c:v>
                </c:pt>
                <c:pt idx="16">
                  <c:v>-7.6946999979554676E-3</c:v>
                </c:pt>
                <c:pt idx="17">
                  <c:v>3.2110000029206276E-3</c:v>
                </c:pt>
                <c:pt idx="18">
                  <c:v>-6.9752999988850206E-3</c:v>
                </c:pt>
                <c:pt idx="19">
                  <c:v>-2.720499993301928E-3</c:v>
                </c:pt>
                <c:pt idx="20">
                  <c:v>-1.3388600003963802E-2</c:v>
                </c:pt>
                <c:pt idx="21">
                  <c:v>-1.3522000008379109E-3</c:v>
                </c:pt>
                <c:pt idx="22">
                  <c:v>1.3993000029586256E-3</c:v>
                </c:pt>
                <c:pt idx="23">
                  <c:v>3.0994999979157001E-3</c:v>
                </c:pt>
                <c:pt idx="24">
                  <c:v>-3.8683999955537729E-3</c:v>
                </c:pt>
                <c:pt idx="25">
                  <c:v>5.4998999985400587E-3</c:v>
                </c:pt>
                <c:pt idx="26">
                  <c:v>4.2772000015247613E-3</c:v>
                </c:pt>
                <c:pt idx="27">
                  <c:v>-1.9454999928711914E-3</c:v>
                </c:pt>
                <c:pt idx="28">
                  <c:v>2.0545000006677583E-3</c:v>
                </c:pt>
                <c:pt idx="29">
                  <c:v>-1.1682000040309504E-3</c:v>
                </c:pt>
                <c:pt idx="30">
                  <c:v>-7.0226000025286339E-3</c:v>
                </c:pt>
                <c:pt idx="31">
                  <c:v>-2.4530999944545329E-3</c:v>
                </c:pt>
                <c:pt idx="32">
                  <c:v>1.5469000063603744E-3</c:v>
                </c:pt>
                <c:pt idx="33">
                  <c:v>-3.9027999955578707E-3</c:v>
                </c:pt>
                <c:pt idx="34">
                  <c:v>1.1989999999059364E-2</c:v>
                </c:pt>
                <c:pt idx="35">
                  <c:v>-8.7532000034116209E-3</c:v>
                </c:pt>
                <c:pt idx="36">
                  <c:v>-1.6804000042611733E-3</c:v>
                </c:pt>
                <c:pt idx="37">
                  <c:v>-3.7018999937572517E-3</c:v>
                </c:pt>
                <c:pt idx="38">
                  <c:v>-5.5242000016733073E-3</c:v>
                </c:pt>
                <c:pt idx="39">
                  <c:v>-6.7468999986886047E-3</c:v>
                </c:pt>
                <c:pt idx="40">
                  <c:v>2.530999990995042E-4</c:v>
                </c:pt>
                <c:pt idx="41">
                  <c:v>3.9870000182418153E-4</c:v>
                </c:pt>
                <c:pt idx="42">
                  <c:v>9.2594000016106293E-3</c:v>
                </c:pt>
                <c:pt idx="43">
                  <c:v>7.8504000048269518E-3</c:v>
                </c:pt>
                <c:pt idx="44">
                  <c:v>4.6277000001282431E-3</c:v>
                </c:pt>
                <c:pt idx="45">
                  <c:v>-5.2266999991843477E-3</c:v>
                </c:pt>
                <c:pt idx="46">
                  <c:v>-2.2267000022111461E-3</c:v>
                </c:pt>
                <c:pt idx="47">
                  <c:v>5.7732999994186684E-3</c:v>
                </c:pt>
                <c:pt idx="48">
                  <c:v>8.0344000016339123E-3</c:v>
                </c:pt>
                <c:pt idx="49">
                  <c:v>1.625400000193622E-3</c:v>
                </c:pt>
                <c:pt idx="51">
                  <c:v>0</c:v>
                </c:pt>
                <c:pt idx="52">
                  <c:v>6.477499999164138E-3</c:v>
                </c:pt>
                <c:pt idx="53">
                  <c:v>2.7515000037965365E-3</c:v>
                </c:pt>
                <c:pt idx="54">
                  <c:v>4.451699998753611E-3</c:v>
                </c:pt>
                <c:pt idx="55">
                  <c:v>-5.0707999980659224E-3</c:v>
                </c:pt>
                <c:pt idx="56">
                  <c:v>1.0926900002232287E-2</c:v>
                </c:pt>
                <c:pt idx="57">
                  <c:v>1.1564899999939371E-2</c:v>
                </c:pt>
                <c:pt idx="58">
                  <c:v>3.9696000021649525E-3</c:v>
                </c:pt>
                <c:pt idx="59">
                  <c:v>3.1007999998109881E-2</c:v>
                </c:pt>
                <c:pt idx="60">
                  <c:v>3.0012000002898276E-2</c:v>
                </c:pt>
                <c:pt idx="61">
                  <c:v>2.1271100005833432E-2</c:v>
                </c:pt>
                <c:pt idx="62">
                  <c:v>2.4271100002806634E-2</c:v>
                </c:pt>
                <c:pt idx="63">
                  <c:v>2.6271100003214087E-2</c:v>
                </c:pt>
                <c:pt idx="64">
                  <c:v>3.2313800002157222E-2</c:v>
                </c:pt>
                <c:pt idx="65">
                  <c:v>3.1309500001952983E-2</c:v>
                </c:pt>
                <c:pt idx="66">
                  <c:v>2.5020300003234297E-2</c:v>
                </c:pt>
                <c:pt idx="67">
                  <c:v>4.3017999996664003E-2</c:v>
                </c:pt>
                <c:pt idx="68">
                  <c:v>4.5017999997071456E-2</c:v>
                </c:pt>
                <c:pt idx="69">
                  <c:v>3.65726000018185E-2</c:v>
                </c:pt>
                <c:pt idx="70">
                  <c:v>4.3285400002787355E-2</c:v>
                </c:pt>
                <c:pt idx="71">
                  <c:v>4.8431000002892688E-2</c:v>
                </c:pt>
                <c:pt idx="72">
                  <c:v>5.1996200003486592E-2</c:v>
                </c:pt>
                <c:pt idx="73">
                  <c:v>3.4064700004819315E-2</c:v>
                </c:pt>
                <c:pt idx="74">
                  <c:v>5.9319500003766734E-2</c:v>
                </c:pt>
                <c:pt idx="75">
                  <c:v>7.3332100000698119E-2</c:v>
                </c:pt>
                <c:pt idx="76">
                  <c:v>6.1736800002108794E-2</c:v>
                </c:pt>
                <c:pt idx="77">
                  <c:v>7.4736800001119263E-2</c:v>
                </c:pt>
                <c:pt idx="78">
                  <c:v>7.5736799997685011E-2</c:v>
                </c:pt>
                <c:pt idx="79">
                  <c:v>7.4254999999538995E-2</c:v>
                </c:pt>
                <c:pt idx="80">
                  <c:v>6.8032300005143043E-2</c:v>
                </c:pt>
                <c:pt idx="81">
                  <c:v>7.0811600002343766E-2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E3-4892-823E-0457AF5001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91">
                  <c:v>0.13198250000277767</c:v>
                </c:pt>
                <c:pt idx="95">
                  <c:v>0.1425770999994711</c:v>
                </c:pt>
                <c:pt idx="101">
                  <c:v>0.14828400000260444</c:v>
                </c:pt>
                <c:pt idx="102">
                  <c:v>0.14948400000139372</c:v>
                </c:pt>
                <c:pt idx="113">
                  <c:v>0.16847610000695568</c:v>
                </c:pt>
                <c:pt idx="120">
                  <c:v>0.17415990000154125</c:v>
                </c:pt>
                <c:pt idx="124">
                  <c:v>0.19435399999929359</c:v>
                </c:pt>
                <c:pt idx="125">
                  <c:v>0.19313365000562044</c:v>
                </c:pt>
                <c:pt idx="128">
                  <c:v>0.19916460000240477</c:v>
                </c:pt>
                <c:pt idx="129">
                  <c:v>0.21361440000328002</c:v>
                </c:pt>
                <c:pt idx="130">
                  <c:v>0.21507410000049276</c:v>
                </c:pt>
                <c:pt idx="131">
                  <c:v>0.22150289999990491</c:v>
                </c:pt>
                <c:pt idx="132">
                  <c:v>0.22983230000681942</c:v>
                </c:pt>
                <c:pt idx="133">
                  <c:v>0.23004600000422215</c:v>
                </c:pt>
                <c:pt idx="134">
                  <c:v>0.23782980000396492</c:v>
                </c:pt>
                <c:pt idx="135">
                  <c:v>0.24555900000268593</c:v>
                </c:pt>
                <c:pt idx="136">
                  <c:v>0.24647290000575595</c:v>
                </c:pt>
                <c:pt idx="137">
                  <c:v>0.25303379999968456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E3-4892-823E-0457AF5001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1">
                  <c:v>-4.0607299997645896E-2</c:v>
                </c:pt>
                <c:pt idx="82">
                  <c:v>0.10300890000507934</c:v>
                </c:pt>
                <c:pt idx="83">
                  <c:v>6.744079999771202E-2</c:v>
                </c:pt>
                <c:pt idx="87">
                  <c:v>0.12704459999804385</c:v>
                </c:pt>
                <c:pt idx="88">
                  <c:v>0.11604480000096373</c:v>
                </c:pt>
                <c:pt idx="89">
                  <c:v>0.12577109999983804</c:v>
                </c:pt>
                <c:pt idx="90">
                  <c:v>0.12850790000084089</c:v>
                </c:pt>
                <c:pt idx="92">
                  <c:v>0.13627510000515031</c:v>
                </c:pt>
                <c:pt idx="94">
                  <c:v>0.14254710000386694</c:v>
                </c:pt>
                <c:pt idx="96">
                  <c:v>0.14291820000653388</c:v>
                </c:pt>
                <c:pt idx="98">
                  <c:v>0.15029729999514529</c:v>
                </c:pt>
                <c:pt idx="99">
                  <c:v>0.1486155000020517</c:v>
                </c:pt>
                <c:pt idx="100">
                  <c:v>0.14841570000135107</c:v>
                </c:pt>
                <c:pt idx="103">
                  <c:v>0.14801355000236072</c:v>
                </c:pt>
                <c:pt idx="104">
                  <c:v>0.15404470000066794</c:v>
                </c:pt>
                <c:pt idx="105">
                  <c:v>0.15407209999830229</c:v>
                </c:pt>
                <c:pt idx="106">
                  <c:v>0.15574490000290098</c:v>
                </c:pt>
                <c:pt idx="107">
                  <c:v>0.15987840000161668</c:v>
                </c:pt>
                <c:pt idx="108">
                  <c:v>0.1572738999966532</c:v>
                </c:pt>
                <c:pt idx="109">
                  <c:v>0.16073320000577951</c:v>
                </c:pt>
                <c:pt idx="110">
                  <c:v>0.16119465000519995</c:v>
                </c:pt>
                <c:pt idx="111">
                  <c:v>0.16617119999864371</c:v>
                </c:pt>
                <c:pt idx="112">
                  <c:v>0.16702149999764515</c:v>
                </c:pt>
                <c:pt idx="114">
                  <c:v>0.16769215000385884</c:v>
                </c:pt>
                <c:pt idx="115">
                  <c:v>0.16844359999959124</c:v>
                </c:pt>
                <c:pt idx="116">
                  <c:v>0.16737180000200169</c:v>
                </c:pt>
                <c:pt idx="117">
                  <c:v>0.16869469999801368</c:v>
                </c:pt>
                <c:pt idx="118">
                  <c:v>0.17225049999979092</c:v>
                </c:pt>
                <c:pt idx="119">
                  <c:v>0.17295990000275197</c:v>
                </c:pt>
                <c:pt idx="121">
                  <c:v>0.17165540000132751</c:v>
                </c:pt>
                <c:pt idx="122">
                  <c:v>0.17668930000218097</c:v>
                </c:pt>
                <c:pt idx="123">
                  <c:v>0.18507269999827258</c:v>
                </c:pt>
                <c:pt idx="126">
                  <c:v>0.19411330000002636</c:v>
                </c:pt>
                <c:pt idx="127">
                  <c:v>0.19411330000002636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E3-4892-823E-0457AF5001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E3-4892-823E-0457AF5001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E3-4892-823E-0457AF5001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  <c:pt idx="84">
                  <c:v>8.9135200003511272E-2</c:v>
                </c:pt>
                <c:pt idx="85">
                  <c:v>0.108635199998389</c:v>
                </c:pt>
                <c:pt idx="86">
                  <c:v>0.11553519999870332</c:v>
                </c:pt>
                <c:pt idx="97">
                  <c:v>0.14821210000081919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E3-4892-823E-0457AF5001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70">
                  <c:v>6.03172455523735E-2</c:v>
                </c:pt>
                <c:pt idx="71">
                  <c:v>6.080159628619615E-2</c:v>
                </c:pt>
                <c:pt idx="72">
                  <c:v>6.600836667478964E-2</c:v>
                </c:pt>
                <c:pt idx="73">
                  <c:v>6.7067883905026673E-2</c:v>
                </c:pt>
                <c:pt idx="74">
                  <c:v>6.7915497689216314E-2</c:v>
                </c:pt>
                <c:pt idx="75">
                  <c:v>7.9600459142687735E-2</c:v>
                </c:pt>
                <c:pt idx="76">
                  <c:v>8.0115081797374296E-2</c:v>
                </c:pt>
                <c:pt idx="77">
                  <c:v>8.0115081797374296E-2</c:v>
                </c:pt>
                <c:pt idx="78">
                  <c:v>8.0115081797374296E-2</c:v>
                </c:pt>
                <c:pt idx="79">
                  <c:v>8.0175625639102133E-2</c:v>
                </c:pt>
                <c:pt idx="80">
                  <c:v>8.026644140169388E-2</c:v>
                </c:pt>
                <c:pt idx="81">
                  <c:v>8.7017079754347054E-2</c:v>
                </c:pt>
                <c:pt idx="82">
                  <c:v>9.3162279689721919E-2</c:v>
                </c:pt>
                <c:pt idx="83">
                  <c:v>9.3434726977497148E-2</c:v>
                </c:pt>
                <c:pt idx="84">
                  <c:v>0.10505914458924075</c:v>
                </c:pt>
                <c:pt idx="85">
                  <c:v>0.10505914458924075</c:v>
                </c:pt>
                <c:pt idx="86">
                  <c:v>0.10505914458924075</c:v>
                </c:pt>
                <c:pt idx="87">
                  <c:v>0.10608838989861387</c:v>
                </c:pt>
                <c:pt idx="88">
                  <c:v>0.10675437215762001</c:v>
                </c:pt>
                <c:pt idx="89">
                  <c:v>0.11865123705713884</c:v>
                </c:pt>
                <c:pt idx="90">
                  <c:v>0.12010428925860678</c:v>
                </c:pt>
                <c:pt idx="91">
                  <c:v>0.12634030495657339</c:v>
                </c:pt>
                <c:pt idx="92">
                  <c:v>0.13197088223726169</c:v>
                </c:pt>
                <c:pt idx="93">
                  <c:v>0.13284876794231526</c:v>
                </c:pt>
                <c:pt idx="94">
                  <c:v>0.13863070482732312</c:v>
                </c:pt>
                <c:pt idx="95">
                  <c:v>0.13863070482732312</c:v>
                </c:pt>
                <c:pt idx="96">
                  <c:v>0.13926641516546534</c:v>
                </c:pt>
                <c:pt idx="97">
                  <c:v>0.14014430087051891</c:v>
                </c:pt>
                <c:pt idx="98">
                  <c:v>0.1453510712591124</c:v>
                </c:pt>
                <c:pt idx="99">
                  <c:v>0.14541161510084022</c:v>
                </c:pt>
                <c:pt idx="100">
                  <c:v>0.14607759735984635</c:v>
                </c:pt>
                <c:pt idx="101">
                  <c:v>0.14647113233107725</c:v>
                </c:pt>
                <c:pt idx="102">
                  <c:v>0.14647113233107725</c:v>
                </c:pt>
                <c:pt idx="103">
                  <c:v>0.14648626829150921</c:v>
                </c:pt>
                <c:pt idx="104">
                  <c:v>0.15182926232399033</c:v>
                </c:pt>
                <c:pt idx="105">
                  <c:v>0.15225306921608514</c:v>
                </c:pt>
                <c:pt idx="106">
                  <c:v>0.15249524458299646</c:v>
                </c:pt>
                <c:pt idx="107">
                  <c:v>0.15809554994282085</c:v>
                </c:pt>
                <c:pt idx="108">
                  <c:v>0.15824690954714044</c:v>
                </c:pt>
                <c:pt idx="109">
                  <c:v>0.15894316372701048</c:v>
                </c:pt>
                <c:pt idx="110">
                  <c:v>0.15923074697521769</c:v>
                </c:pt>
                <c:pt idx="111">
                  <c:v>0.16439210948251529</c:v>
                </c:pt>
                <c:pt idx="112">
                  <c:v>0.1653910828710245</c:v>
                </c:pt>
                <c:pt idx="113">
                  <c:v>0.16557271439620799</c:v>
                </c:pt>
                <c:pt idx="114">
                  <c:v>0.1660419291695987</c:v>
                </c:pt>
                <c:pt idx="115">
                  <c:v>0.16632951241780589</c:v>
                </c:pt>
                <c:pt idx="116">
                  <c:v>0.16639005625953371</c:v>
                </c:pt>
                <c:pt idx="117">
                  <c:v>0.16696522275594811</c:v>
                </c:pt>
                <c:pt idx="118">
                  <c:v>0.17114274783516847</c:v>
                </c:pt>
                <c:pt idx="119">
                  <c:v>0.1721719931445416</c:v>
                </c:pt>
                <c:pt idx="120">
                  <c:v>0.1721719931445416</c:v>
                </c:pt>
                <c:pt idx="121">
                  <c:v>0.17232335274886118</c:v>
                </c:pt>
                <c:pt idx="122">
                  <c:v>0.17925562262669784</c:v>
                </c:pt>
                <c:pt idx="123">
                  <c:v>0.18452293685701915</c:v>
                </c:pt>
                <c:pt idx="124">
                  <c:v>0.19793339779973376</c:v>
                </c:pt>
                <c:pt idx="125">
                  <c:v>0.1982815248896688</c:v>
                </c:pt>
                <c:pt idx="126">
                  <c:v>0.19862965197960381</c:v>
                </c:pt>
                <c:pt idx="127">
                  <c:v>0.19862965197960381</c:v>
                </c:pt>
                <c:pt idx="128">
                  <c:v>0.20295853666314376</c:v>
                </c:pt>
                <c:pt idx="129">
                  <c:v>0.2174285148360954</c:v>
                </c:pt>
                <c:pt idx="130">
                  <c:v>0.21945673353397774</c:v>
                </c:pt>
                <c:pt idx="131">
                  <c:v>0.22454241623911556</c:v>
                </c:pt>
                <c:pt idx="132">
                  <c:v>0.23162604572127179</c:v>
                </c:pt>
                <c:pt idx="133">
                  <c:v>0.23183794916731923</c:v>
                </c:pt>
                <c:pt idx="134">
                  <c:v>0.23843722791565283</c:v>
                </c:pt>
                <c:pt idx="135">
                  <c:v>0.24485487513880291</c:v>
                </c:pt>
                <c:pt idx="136">
                  <c:v>0.24573276084385645</c:v>
                </c:pt>
                <c:pt idx="137">
                  <c:v>0.25175687309577566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E3-4892-823E-0457AF500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692216"/>
        <c:axId val="1"/>
      </c:scatterChart>
      <c:valAx>
        <c:axId val="859692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6990729694142"/>
              <c:y val="0.87879019254824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88552188552187E-2"/>
              <c:y val="0.3966953717562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692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43806392887757"/>
          <c:y val="0.92837725862779552"/>
          <c:w val="0.68350274397518485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Leo - O-C Diagr.</a:t>
            </a:r>
          </a:p>
        </c:rich>
      </c:tx>
      <c:layout>
        <c:manualLayout>
          <c:xMode val="edge"/>
          <c:yMode val="edge"/>
          <c:x val="0.39676170033401692"/>
          <c:y val="3.287671232876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80717939120935"/>
          <c:y val="0.13424657534246576"/>
          <c:w val="0.83265966686127657"/>
          <c:h val="0.693150684931506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-6.6752899998391513E-2</c:v>
                </c:pt>
                <c:pt idx="2">
                  <c:v>-2.567809999891324E-2</c:v>
                </c:pt>
                <c:pt idx="3">
                  <c:v>-9.0194299995346228E-2</c:v>
                </c:pt>
                <c:pt idx="4">
                  <c:v>-2.392889999828185E-2</c:v>
                </c:pt>
                <c:pt idx="5">
                  <c:v>-2.5528499998472398E-2</c:v>
                </c:pt>
                <c:pt idx="6">
                  <c:v>-7.6973899995209649E-2</c:v>
                </c:pt>
                <c:pt idx="7">
                  <c:v>1.5171700004430022E-2</c:v>
                </c:pt>
                <c:pt idx="8">
                  <c:v>-2.2899099996720906E-2</c:v>
                </c:pt>
                <c:pt idx="9">
                  <c:v>2.481400006217882E-3</c:v>
                </c:pt>
                <c:pt idx="10">
                  <c:v>-2.5319999986095354E-4</c:v>
                </c:pt>
                <c:pt idx="11">
                  <c:v>7.6399999670684338E-5</c:v>
                </c:pt>
                <c:pt idx="12">
                  <c:v>-2.4268999986816198E-3</c:v>
                </c:pt>
                <c:pt idx="50">
                  <c:v>0</c:v>
                </c:pt>
                <c:pt idx="93">
                  <c:v>0.11208900000201538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90-4D5A-89EE-43DBEA49AE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6">
                    <c:v>5.0000000000000001E-3</c:v>
                  </c:pt>
                  <c:pt idx="77">
                    <c:v>1E-3</c:v>
                  </c:pt>
                  <c:pt idx="78">
                    <c:v>2E-3</c:v>
                  </c:pt>
                  <c:pt idx="81">
                    <c:v>7.0000000000000001E-3</c:v>
                  </c:pt>
                  <c:pt idx="82">
                    <c:v>2.3999999999999998E-3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90">
                    <c:v>5.0000000000000001E-4</c:v>
                  </c:pt>
                  <c:pt idx="91">
                    <c:v>1E-4</c:v>
                  </c:pt>
                  <c:pt idx="93">
                    <c:v>5.0000000000000001E-3</c:v>
                  </c:pt>
                  <c:pt idx="94">
                    <c:v>2.0000000000000001E-4</c:v>
                  </c:pt>
                  <c:pt idx="95">
                    <c:v>1E-3</c:v>
                  </c:pt>
                  <c:pt idx="97">
                    <c:v>0</c:v>
                  </c:pt>
                  <c:pt idx="101">
                    <c:v>1.1999999999999999E-3</c:v>
                  </c:pt>
                  <c:pt idx="102">
                    <c:v>1.2999999999999999E-3</c:v>
                  </c:pt>
                  <c:pt idx="103">
                    <c:v>2.9999999999999997E-4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2.0000000000000001E-4</c:v>
                  </c:pt>
                  <c:pt idx="108">
                    <c:v>6.9999999999999999E-4</c:v>
                  </c:pt>
                  <c:pt idx="109">
                    <c:v>2.0000000000000001E-4</c:v>
                  </c:pt>
                  <c:pt idx="110">
                    <c:v>2.3999999999999998E-3</c:v>
                  </c:pt>
                  <c:pt idx="111">
                    <c:v>1E-4</c:v>
                  </c:pt>
                  <c:pt idx="112">
                    <c:v>4.0000000000000002E-4</c:v>
                  </c:pt>
                  <c:pt idx="113">
                    <c:v>2.0000000000000001E-4</c:v>
                  </c:pt>
                  <c:pt idx="114">
                    <c:v>1.1999999999999999E-3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5.0000000000000001E-4</c:v>
                  </c:pt>
                  <c:pt idx="118">
                    <c:v>1E-4</c:v>
                  </c:pt>
                  <c:pt idx="119">
                    <c:v>2.0000000000000001E-4</c:v>
                  </c:pt>
                  <c:pt idx="120">
                    <c:v>1.4E-3</c:v>
                  </c:pt>
                  <c:pt idx="122">
                    <c:v>1.6000000000000001E-3</c:v>
                  </c:pt>
                  <c:pt idx="123">
                    <c:v>2.9999999999999997E-4</c:v>
                  </c:pt>
                  <c:pt idx="124">
                    <c:v>0</c:v>
                  </c:pt>
                  <c:pt idx="125">
                    <c:v>1.26E-2</c:v>
                  </c:pt>
                  <c:pt idx="127">
                    <c:v>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6">
                    <c:v>5.0000000000000001E-3</c:v>
                  </c:pt>
                  <c:pt idx="77">
                    <c:v>1E-3</c:v>
                  </c:pt>
                  <c:pt idx="78">
                    <c:v>2E-3</c:v>
                  </c:pt>
                  <c:pt idx="81">
                    <c:v>7.0000000000000001E-3</c:v>
                  </c:pt>
                  <c:pt idx="82">
                    <c:v>2.3999999999999998E-3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90">
                    <c:v>5.0000000000000001E-4</c:v>
                  </c:pt>
                  <c:pt idx="91">
                    <c:v>1E-4</c:v>
                  </c:pt>
                  <c:pt idx="93">
                    <c:v>5.0000000000000001E-3</c:v>
                  </c:pt>
                  <c:pt idx="94">
                    <c:v>2.0000000000000001E-4</c:v>
                  </c:pt>
                  <c:pt idx="95">
                    <c:v>1E-3</c:v>
                  </c:pt>
                  <c:pt idx="97">
                    <c:v>0</c:v>
                  </c:pt>
                  <c:pt idx="101">
                    <c:v>1.1999999999999999E-3</c:v>
                  </c:pt>
                  <c:pt idx="102">
                    <c:v>1.2999999999999999E-3</c:v>
                  </c:pt>
                  <c:pt idx="103">
                    <c:v>2.9999999999999997E-4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2.0000000000000001E-4</c:v>
                  </c:pt>
                  <c:pt idx="108">
                    <c:v>6.9999999999999999E-4</c:v>
                  </c:pt>
                  <c:pt idx="109">
                    <c:v>2.0000000000000001E-4</c:v>
                  </c:pt>
                  <c:pt idx="110">
                    <c:v>2.3999999999999998E-3</c:v>
                  </c:pt>
                  <c:pt idx="111">
                    <c:v>1E-4</c:v>
                  </c:pt>
                  <c:pt idx="112">
                    <c:v>4.0000000000000002E-4</c:v>
                  </c:pt>
                  <c:pt idx="113">
                    <c:v>2.0000000000000001E-4</c:v>
                  </c:pt>
                  <c:pt idx="114">
                    <c:v>1.1999999999999999E-3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5.0000000000000001E-4</c:v>
                  </c:pt>
                  <c:pt idx="118">
                    <c:v>1E-4</c:v>
                  </c:pt>
                  <c:pt idx="119">
                    <c:v>2.0000000000000001E-4</c:v>
                  </c:pt>
                  <c:pt idx="120">
                    <c:v>1.4E-3</c:v>
                  </c:pt>
                  <c:pt idx="122">
                    <c:v>1.6000000000000001E-3</c:v>
                  </c:pt>
                  <c:pt idx="123">
                    <c:v>2.9999999999999997E-4</c:v>
                  </c:pt>
                  <c:pt idx="124">
                    <c:v>0</c:v>
                  </c:pt>
                  <c:pt idx="125">
                    <c:v>1.26E-2</c:v>
                  </c:pt>
                  <c:pt idx="127">
                    <c:v>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13">
                  <c:v>1.5569999959552661E-4</c:v>
                </c:pt>
                <c:pt idx="14">
                  <c:v>2.3050000163493678E-4</c:v>
                </c:pt>
                <c:pt idx="15">
                  <c:v>1.0427399996842723E-2</c:v>
                </c:pt>
                <c:pt idx="16">
                  <c:v>-7.6946999979554676E-3</c:v>
                </c:pt>
                <c:pt idx="17">
                  <c:v>3.2110000029206276E-3</c:v>
                </c:pt>
                <c:pt idx="18">
                  <c:v>-6.9752999988850206E-3</c:v>
                </c:pt>
                <c:pt idx="19">
                  <c:v>-2.720499993301928E-3</c:v>
                </c:pt>
                <c:pt idx="20">
                  <c:v>-1.3388600003963802E-2</c:v>
                </c:pt>
                <c:pt idx="21">
                  <c:v>-1.3522000008379109E-3</c:v>
                </c:pt>
                <c:pt idx="22">
                  <c:v>1.3993000029586256E-3</c:v>
                </c:pt>
                <c:pt idx="23">
                  <c:v>3.0994999979157001E-3</c:v>
                </c:pt>
                <c:pt idx="24">
                  <c:v>-3.8683999955537729E-3</c:v>
                </c:pt>
                <c:pt idx="25">
                  <c:v>5.4998999985400587E-3</c:v>
                </c:pt>
                <c:pt idx="26">
                  <c:v>4.2772000015247613E-3</c:v>
                </c:pt>
                <c:pt idx="27">
                  <c:v>-1.9454999928711914E-3</c:v>
                </c:pt>
                <c:pt idx="28">
                  <c:v>2.0545000006677583E-3</c:v>
                </c:pt>
                <c:pt idx="29">
                  <c:v>-1.1682000040309504E-3</c:v>
                </c:pt>
                <c:pt idx="30">
                  <c:v>-7.0226000025286339E-3</c:v>
                </c:pt>
                <c:pt idx="31">
                  <c:v>-2.4530999944545329E-3</c:v>
                </c:pt>
                <c:pt idx="32">
                  <c:v>1.5469000063603744E-3</c:v>
                </c:pt>
                <c:pt idx="33">
                  <c:v>-3.9027999955578707E-3</c:v>
                </c:pt>
                <c:pt idx="34">
                  <c:v>1.1989999999059364E-2</c:v>
                </c:pt>
                <c:pt idx="35">
                  <c:v>-8.7532000034116209E-3</c:v>
                </c:pt>
                <c:pt idx="36">
                  <c:v>-1.6804000042611733E-3</c:v>
                </c:pt>
                <c:pt idx="37">
                  <c:v>-3.7018999937572517E-3</c:v>
                </c:pt>
                <c:pt idx="38">
                  <c:v>-5.5242000016733073E-3</c:v>
                </c:pt>
                <c:pt idx="39">
                  <c:v>-6.7468999986886047E-3</c:v>
                </c:pt>
                <c:pt idx="40">
                  <c:v>2.530999990995042E-4</c:v>
                </c:pt>
                <c:pt idx="41">
                  <c:v>3.9870000182418153E-4</c:v>
                </c:pt>
                <c:pt idx="42">
                  <c:v>9.2594000016106293E-3</c:v>
                </c:pt>
                <c:pt idx="43">
                  <c:v>7.8504000048269518E-3</c:v>
                </c:pt>
                <c:pt idx="44">
                  <c:v>4.6277000001282431E-3</c:v>
                </c:pt>
                <c:pt idx="45">
                  <c:v>-5.2266999991843477E-3</c:v>
                </c:pt>
                <c:pt idx="46">
                  <c:v>-2.2267000022111461E-3</c:v>
                </c:pt>
                <c:pt idx="47">
                  <c:v>5.7732999994186684E-3</c:v>
                </c:pt>
                <c:pt idx="48">
                  <c:v>8.0344000016339123E-3</c:v>
                </c:pt>
                <c:pt idx="49">
                  <c:v>1.625400000193622E-3</c:v>
                </c:pt>
                <c:pt idx="51">
                  <c:v>0</c:v>
                </c:pt>
                <c:pt idx="52">
                  <c:v>6.477499999164138E-3</c:v>
                </c:pt>
                <c:pt idx="53">
                  <c:v>2.7515000037965365E-3</c:v>
                </c:pt>
                <c:pt idx="54">
                  <c:v>4.451699998753611E-3</c:v>
                </c:pt>
                <c:pt idx="55">
                  <c:v>-5.0707999980659224E-3</c:v>
                </c:pt>
                <c:pt idx="56">
                  <c:v>1.0926900002232287E-2</c:v>
                </c:pt>
                <c:pt idx="57">
                  <c:v>1.1564899999939371E-2</c:v>
                </c:pt>
                <c:pt idx="58">
                  <c:v>3.9696000021649525E-3</c:v>
                </c:pt>
                <c:pt idx="59">
                  <c:v>3.1007999998109881E-2</c:v>
                </c:pt>
                <c:pt idx="60">
                  <c:v>3.0012000002898276E-2</c:v>
                </c:pt>
                <c:pt idx="61">
                  <c:v>2.1271100005833432E-2</c:v>
                </c:pt>
                <c:pt idx="62">
                  <c:v>2.4271100002806634E-2</c:v>
                </c:pt>
                <c:pt idx="63">
                  <c:v>2.6271100003214087E-2</c:v>
                </c:pt>
                <c:pt idx="64">
                  <c:v>3.2313800002157222E-2</c:v>
                </c:pt>
                <c:pt idx="65">
                  <c:v>3.1309500001952983E-2</c:v>
                </c:pt>
                <c:pt idx="66">
                  <c:v>2.5020300003234297E-2</c:v>
                </c:pt>
                <c:pt idx="67">
                  <c:v>4.3017999996664003E-2</c:v>
                </c:pt>
                <c:pt idx="68">
                  <c:v>4.5017999997071456E-2</c:v>
                </c:pt>
                <c:pt idx="69">
                  <c:v>3.65726000018185E-2</c:v>
                </c:pt>
                <c:pt idx="70">
                  <c:v>4.3285400002787355E-2</c:v>
                </c:pt>
                <c:pt idx="71">
                  <c:v>4.8431000002892688E-2</c:v>
                </c:pt>
                <c:pt idx="72">
                  <c:v>5.1996200003486592E-2</c:v>
                </c:pt>
                <c:pt idx="73">
                  <c:v>3.4064700004819315E-2</c:v>
                </c:pt>
                <c:pt idx="74">
                  <c:v>5.9319500003766734E-2</c:v>
                </c:pt>
                <c:pt idx="75">
                  <c:v>7.3332100000698119E-2</c:v>
                </c:pt>
                <c:pt idx="76">
                  <c:v>6.1736800002108794E-2</c:v>
                </c:pt>
                <c:pt idx="77">
                  <c:v>7.4736800001119263E-2</c:v>
                </c:pt>
                <c:pt idx="78">
                  <c:v>7.5736799997685011E-2</c:v>
                </c:pt>
                <c:pt idx="79">
                  <c:v>7.4254999999538995E-2</c:v>
                </c:pt>
                <c:pt idx="80">
                  <c:v>6.8032300005143043E-2</c:v>
                </c:pt>
                <c:pt idx="81">
                  <c:v>7.0811600002343766E-2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90-4D5A-89EE-43DBEA49AEB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91">
                  <c:v>0.13198250000277767</c:v>
                </c:pt>
                <c:pt idx="95">
                  <c:v>0.1425770999994711</c:v>
                </c:pt>
                <c:pt idx="101">
                  <c:v>0.14828400000260444</c:v>
                </c:pt>
                <c:pt idx="102">
                  <c:v>0.14948400000139372</c:v>
                </c:pt>
                <c:pt idx="113">
                  <c:v>0.16847610000695568</c:v>
                </c:pt>
                <c:pt idx="120">
                  <c:v>0.17415990000154125</c:v>
                </c:pt>
                <c:pt idx="124">
                  <c:v>0.19435399999929359</c:v>
                </c:pt>
                <c:pt idx="125">
                  <c:v>0.19313365000562044</c:v>
                </c:pt>
                <c:pt idx="128">
                  <c:v>0.19916460000240477</c:v>
                </c:pt>
                <c:pt idx="129">
                  <c:v>0.21361440000328002</c:v>
                </c:pt>
                <c:pt idx="130">
                  <c:v>0.21507410000049276</c:v>
                </c:pt>
                <c:pt idx="131">
                  <c:v>0.22150289999990491</c:v>
                </c:pt>
                <c:pt idx="132">
                  <c:v>0.22983230000681942</c:v>
                </c:pt>
                <c:pt idx="133">
                  <c:v>0.23004600000422215</c:v>
                </c:pt>
                <c:pt idx="134">
                  <c:v>0.23782980000396492</c:v>
                </c:pt>
                <c:pt idx="135">
                  <c:v>0.24555900000268593</c:v>
                </c:pt>
                <c:pt idx="136">
                  <c:v>0.24647290000575595</c:v>
                </c:pt>
                <c:pt idx="137">
                  <c:v>0.25303379999968456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90-4D5A-89EE-43DBEA49AEB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1">
                  <c:v>-4.0607299997645896E-2</c:v>
                </c:pt>
                <c:pt idx="82">
                  <c:v>0.10300890000507934</c:v>
                </c:pt>
                <c:pt idx="83">
                  <c:v>6.744079999771202E-2</c:v>
                </c:pt>
                <c:pt idx="87">
                  <c:v>0.12704459999804385</c:v>
                </c:pt>
                <c:pt idx="88">
                  <c:v>0.11604480000096373</c:v>
                </c:pt>
                <c:pt idx="89">
                  <c:v>0.12577109999983804</c:v>
                </c:pt>
                <c:pt idx="90">
                  <c:v>0.12850790000084089</c:v>
                </c:pt>
                <c:pt idx="92">
                  <c:v>0.13627510000515031</c:v>
                </c:pt>
                <c:pt idx="94">
                  <c:v>0.14254710000386694</c:v>
                </c:pt>
                <c:pt idx="96">
                  <c:v>0.14291820000653388</c:v>
                </c:pt>
                <c:pt idx="98">
                  <c:v>0.15029729999514529</c:v>
                </c:pt>
                <c:pt idx="99">
                  <c:v>0.1486155000020517</c:v>
                </c:pt>
                <c:pt idx="100">
                  <c:v>0.14841570000135107</c:v>
                </c:pt>
                <c:pt idx="103">
                  <c:v>0.14801355000236072</c:v>
                </c:pt>
                <c:pt idx="104">
                  <c:v>0.15404470000066794</c:v>
                </c:pt>
                <c:pt idx="105">
                  <c:v>0.15407209999830229</c:v>
                </c:pt>
                <c:pt idx="106">
                  <c:v>0.15574490000290098</c:v>
                </c:pt>
                <c:pt idx="107">
                  <c:v>0.15987840000161668</c:v>
                </c:pt>
                <c:pt idx="108">
                  <c:v>0.1572738999966532</c:v>
                </c:pt>
                <c:pt idx="109">
                  <c:v>0.16073320000577951</c:v>
                </c:pt>
                <c:pt idx="110">
                  <c:v>0.16119465000519995</c:v>
                </c:pt>
                <c:pt idx="111">
                  <c:v>0.16617119999864371</c:v>
                </c:pt>
                <c:pt idx="112">
                  <c:v>0.16702149999764515</c:v>
                </c:pt>
                <c:pt idx="114">
                  <c:v>0.16769215000385884</c:v>
                </c:pt>
                <c:pt idx="115">
                  <c:v>0.16844359999959124</c:v>
                </c:pt>
                <c:pt idx="116">
                  <c:v>0.16737180000200169</c:v>
                </c:pt>
                <c:pt idx="117">
                  <c:v>0.16869469999801368</c:v>
                </c:pt>
                <c:pt idx="118">
                  <c:v>0.17225049999979092</c:v>
                </c:pt>
                <c:pt idx="119">
                  <c:v>0.17295990000275197</c:v>
                </c:pt>
                <c:pt idx="121">
                  <c:v>0.17165540000132751</c:v>
                </c:pt>
                <c:pt idx="122">
                  <c:v>0.17668930000218097</c:v>
                </c:pt>
                <c:pt idx="123">
                  <c:v>0.18507269999827258</c:v>
                </c:pt>
                <c:pt idx="126">
                  <c:v>0.19411330000002636</c:v>
                </c:pt>
                <c:pt idx="127">
                  <c:v>0.19411330000002636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90-4D5A-89EE-43DBEA49AEB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90-4D5A-89EE-43DBEA49AE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90-4D5A-89EE-43DBEA49AE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  <c:pt idx="84">
                  <c:v>8.9135200003511272E-2</c:v>
                </c:pt>
                <c:pt idx="85">
                  <c:v>0.108635199998389</c:v>
                </c:pt>
                <c:pt idx="86">
                  <c:v>0.11553519999870332</c:v>
                </c:pt>
                <c:pt idx="97">
                  <c:v>0.14821210000081919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90-4D5A-89EE-43DBEA49AEBA}"/>
            </c:ext>
          </c:extLst>
        </c:ser>
        <c:ser>
          <c:idx val="8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Active!$AW$2:$AW$127</c:f>
              <c:numCache>
                <c:formatCode>General</c:formatCode>
                <c:ptCount val="126"/>
                <c:pt idx="0">
                  <c:v>-14800</c:v>
                </c:pt>
                <c:pt idx="1">
                  <c:v>-14600</c:v>
                </c:pt>
                <c:pt idx="2">
                  <c:v>-14400</c:v>
                </c:pt>
                <c:pt idx="3">
                  <c:v>-14200</c:v>
                </c:pt>
                <c:pt idx="4">
                  <c:v>-14000</c:v>
                </c:pt>
                <c:pt idx="5">
                  <c:v>-13800</c:v>
                </c:pt>
                <c:pt idx="6">
                  <c:v>-13600</c:v>
                </c:pt>
                <c:pt idx="7">
                  <c:v>-13400</c:v>
                </c:pt>
                <c:pt idx="8">
                  <c:v>-13200</c:v>
                </c:pt>
                <c:pt idx="9">
                  <c:v>-13000</c:v>
                </c:pt>
                <c:pt idx="10">
                  <c:v>-12800</c:v>
                </c:pt>
                <c:pt idx="11">
                  <c:v>-12600</c:v>
                </c:pt>
                <c:pt idx="12">
                  <c:v>-12400</c:v>
                </c:pt>
                <c:pt idx="13">
                  <c:v>-12200</c:v>
                </c:pt>
                <c:pt idx="14">
                  <c:v>-12000</c:v>
                </c:pt>
                <c:pt idx="15">
                  <c:v>-11800</c:v>
                </c:pt>
                <c:pt idx="16">
                  <c:v>-11600</c:v>
                </c:pt>
                <c:pt idx="17">
                  <c:v>-11400</c:v>
                </c:pt>
                <c:pt idx="18">
                  <c:v>-11200</c:v>
                </c:pt>
                <c:pt idx="19">
                  <c:v>-11000</c:v>
                </c:pt>
                <c:pt idx="20">
                  <c:v>-10800</c:v>
                </c:pt>
                <c:pt idx="21">
                  <c:v>-10600</c:v>
                </c:pt>
                <c:pt idx="22">
                  <c:v>-10400</c:v>
                </c:pt>
                <c:pt idx="23">
                  <c:v>-10200</c:v>
                </c:pt>
                <c:pt idx="24">
                  <c:v>-10000</c:v>
                </c:pt>
                <c:pt idx="25">
                  <c:v>-9800</c:v>
                </c:pt>
                <c:pt idx="26">
                  <c:v>-9600</c:v>
                </c:pt>
                <c:pt idx="27">
                  <c:v>-9400</c:v>
                </c:pt>
                <c:pt idx="28">
                  <c:v>-9200</c:v>
                </c:pt>
                <c:pt idx="29">
                  <c:v>-9000</c:v>
                </c:pt>
                <c:pt idx="30">
                  <c:v>-8800</c:v>
                </c:pt>
                <c:pt idx="31">
                  <c:v>-8600</c:v>
                </c:pt>
                <c:pt idx="32">
                  <c:v>-8400</c:v>
                </c:pt>
                <c:pt idx="33">
                  <c:v>-8200</c:v>
                </c:pt>
                <c:pt idx="34">
                  <c:v>-8000</c:v>
                </c:pt>
                <c:pt idx="35">
                  <c:v>-7800</c:v>
                </c:pt>
                <c:pt idx="36">
                  <c:v>-7600</c:v>
                </c:pt>
                <c:pt idx="37">
                  <c:v>-7400</c:v>
                </c:pt>
                <c:pt idx="38">
                  <c:v>-7200</c:v>
                </c:pt>
                <c:pt idx="39">
                  <c:v>-7000</c:v>
                </c:pt>
                <c:pt idx="40">
                  <c:v>-6800</c:v>
                </c:pt>
                <c:pt idx="41">
                  <c:v>-6600</c:v>
                </c:pt>
                <c:pt idx="42">
                  <c:v>-6400</c:v>
                </c:pt>
                <c:pt idx="43">
                  <c:v>-6200</c:v>
                </c:pt>
                <c:pt idx="44">
                  <c:v>-6000</c:v>
                </c:pt>
                <c:pt idx="45">
                  <c:v>-5800</c:v>
                </c:pt>
                <c:pt idx="46">
                  <c:v>-5600</c:v>
                </c:pt>
                <c:pt idx="47">
                  <c:v>-5400</c:v>
                </c:pt>
                <c:pt idx="48">
                  <c:v>-5200</c:v>
                </c:pt>
                <c:pt idx="49">
                  <c:v>-5000</c:v>
                </c:pt>
                <c:pt idx="50">
                  <c:v>-4800</c:v>
                </c:pt>
                <c:pt idx="51">
                  <c:v>-4600</c:v>
                </c:pt>
                <c:pt idx="52">
                  <c:v>-4400</c:v>
                </c:pt>
                <c:pt idx="53">
                  <c:v>-4200</c:v>
                </c:pt>
                <c:pt idx="54">
                  <c:v>-4000</c:v>
                </c:pt>
                <c:pt idx="55">
                  <c:v>-3800</c:v>
                </c:pt>
                <c:pt idx="56">
                  <c:v>-3600</c:v>
                </c:pt>
                <c:pt idx="57">
                  <c:v>-3400</c:v>
                </c:pt>
                <c:pt idx="58">
                  <c:v>-3200</c:v>
                </c:pt>
                <c:pt idx="59">
                  <c:v>-3000</c:v>
                </c:pt>
                <c:pt idx="60">
                  <c:v>-2800</c:v>
                </c:pt>
                <c:pt idx="61">
                  <c:v>-2600</c:v>
                </c:pt>
                <c:pt idx="62">
                  <c:v>-2400</c:v>
                </c:pt>
                <c:pt idx="63">
                  <c:v>-2200</c:v>
                </c:pt>
                <c:pt idx="64">
                  <c:v>-2000</c:v>
                </c:pt>
                <c:pt idx="65">
                  <c:v>-1800</c:v>
                </c:pt>
                <c:pt idx="66">
                  <c:v>-1600</c:v>
                </c:pt>
                <c:pt idx="67">
                  <c:v>-1400</c:v>
                </c:pt>
                <c:pt idx="68">
                  <c:v>-1200</c:v>
                </c:pt>
                <c:pt idx="69">
                  <c:v>-1000</c:v>
                </c:pt>
                <c:pt idx="70">
                  <c:v>-800</c:v>
                </c:pt>
                <c:pt idx="71">
                  <c:v>-600</c:v>
                </c:pt>
                <c:pt idx="72">
                  <c:v>-400</c:v>
                </c:pt>
                <c:pt idx="73">
                  <c:v>-200</c:v>
                </c:pt>
                <c:pt idx="74">
                  <c:v>0</c:v>
                </c:pt>
                <c:pt idx="75">
                  <c:v>200</c:v>
                </c:pt>
                <c:pt idx="76">
                  <c:v>400</c:v>
                </c:pt>
                <c:pt idx="77">
                  <c:v>600</c:v>
                </c:pt>
                <c:pt idx="78">
                  <c:v>800</c:v>
                </c:pt>
                <c:pt idx="79">
                  <c:v>1000</c:v>
                </c:pt>
                <c:pt idx="80">
                  <c:v>1200</c:v>
                </c:pt>
                <c:pt idx="81">
                  <c:v>1400</c:v>
                </c:pt>
                <c:pt idx="82">
                  <c:v>1600</c:v>
                </c:pt>
                <c:pt idx="83">
                  <c:v>1800</c:v>
                </c:pt>
                <c:pt idx="84">
                  <c:v>2000</c:v>
                </c:pt>
                <c:pt idx="85">
                  <c:v>2200</c:v>
                </c:pt>
                <c:pt idx="86">
                  <c:v>2400</c:v>
                </c:pt>
                <c:pt idx="87">
                  <c:v>2600</c:v>
                </c:pt>
                <c:pt idx="88">
                  <c:v>2800</c:v>
                </c:pt>
                <c:pt idx="89">
                  <c:v>3000</c:v>
                </c:pt>
                <c:pt idx="90">
                  <c:v>3200</c:v>
                </c:pt>
                <c:pt idx="91">
                  <c:v>3400</c:v>
                </c:pt>
                <c:pt idx="92">
                  <c:v>3600</c:v>
                </c:pt>
                <c:pt idx="93">
                  <c:v>3800</c:v>
                </c:pt>
                <c:pt idx="94">
                  <c:v>4000</c:v>
                </c:pt>
                <c:pt idx="95">
                  <c:v>4200</c:v>
                </c:pt>
                <c:pt idx="96">
                  <c:v>4400</c:v>
                </c:pt>
                <c:pt idx="97">
                  <c:v>4600</c:v>
                </c:pt>
                <c:pt idx="98">
                  <c:v>4800</c:v>
                </c:pt>
                <c:pt idx="99">
                  <c:v>5000</c:v>
                </c:pt>
                <c:pt idx="100">
                  <c:v>5200</c:v>
                </c:pt>
                <c:pt idx="101">
                  <c:v>5400</c:v>
                </c:pt>
                <c:pt idx="102">
                  <c:v>5600</c:v>
                </c:pt>
                <c:pt idx="103">
                  <c:v>5800</c:v>
                </c:pt>
                <c:pt idx="104">
                  <c:v>6000</c:v>
                </c:pt>
                <c:pt idx="105">
                  <c:v>6200</c:v>
                </c:pt>
                <c:pt idx="106">
                  <c:v>6400</c:v>
                </c:pt>
                <c:pt idx="107">
                  <c:v>6600</c:v>
                </c:pt>
                <c:pt idx="108">
                  <c:v>6800</c:v>
                </c:pt>
                <c:pt idx="109">
                  <c:v>7000</c:v>
                </c:pt>
                <c:pt idx="110">
                  <c:v>7200</c:v>
                </c:pt>
                <c:pt idx="111">
                  <c:v>7400</c:v>
                </c:pt>
                <c:pt idx="112">
                  <c:v>7600</c:v>
                </c:pt>
                <c:pt idx="113">
                  <c:v>7800</c:v>
                </c:pt>
                <c:pt idx="114">
                  <c:v>8000</c:v>
                </c:pt>
                <c:pt idx="115">
                  <c:v>8200</c:v>
                </c:pt>
                <c:pt idx="116">
                  <c:v>8400</c:v>
                </c:pt>
                <c:pt idx="117">
                  <c:v>8600</c:v>
                </c:pt>
                <c:pt idx="118">
                  <c:v>8800</c:v>
                </c:pt>
                <c:pt idx="119">
                  <c:v>9000</c:v>
                </c:pt>
                <c:pt idx="120">
                  <c:v>9200</c:v>
                </c:pt>
                <c:pt idx="121">
                  <c:v>9400</c:v>
                </c:pt>
                <c:pt idx="122">
                  <c:v>9600</c:v>
                </c:pt>
                <c:pt idx="123">
                  <c:v>9800</c:v>
                </c:pt>
              </c:numCache>
            </c:numRef>
          </c:xVal>
          <c:yVal>
            <c:numRef>
              <c:f>Active!$AX$2:$AX$127</c:f>
              <c:numCache>
                <c:formatCode>General</c:formatCode>
                <c:ptCount val="126"/>
                <c:pt idx="0">
                  <c:v>-0.13291161141479732</c:v>
                </c:pt>
                <c:pt idx="1">
                  <c:v>-0.12609731259897386</c:v>
                </c:pt>
                <c:pt idx="2">
                  <c:v>-0.11947103661542564</c:v>
                </c:pt>
                <c:pt idx="3">
                  <c:v>-0.11305553534748067</c:v>
                </c:pt>
                <c:pt idx="4">
                  <c:v>-0.10686492228375295</c:v>
                </c:pt>
                <c:pt idx="5">
                  <c:v>-0.10090678100738473</c:v>
                </c:pt>
                <c:pt idx="6">
                  <c:v>-9.5183885470719473E-2</c:v>
                </c:pt>
                <c:pt idx="7">
                  <c:v>-8.9695546235770252E-2</c:v>
                </c:pt>
                <c:pt idx="8">
                  <c:v>-8.4438638097570087E-2</c:v>
                </c:pt>
                <c:pt idx="9">
                  <c:v>-7.9408372240450026E-2</c:v>
                </c:pt>
                <c:pt idx="10">
                  <c:v>-7.4598869483198715E-2</c:v>
                </c:pt>
                <c:pt idx="11">
                  <c:v>-7.0003580805785975E-2</c:v>
                </c:pt>
                <c:pt idx="12">
                  <c:v>-6.5615591662891687E-2</c:v>
                </c:pt>
                <c:pt idx="13">
                  <c:v>-6.142783873160667E-2</c:v>
                </c:pt>
                <c:pt idx="14">
                  <c:v>-5.7433261541868313E-2</c:v>
                </c:pt>
                <c:pt idx="15">
                  <c:v>-5.3624906441098866E-2</c:v>
                </c:pt>
                <c:pt idx="16">
                  <c:v>-4.9995996203889385E-2</c:v>
                </c:pt>
                <c:pt idx="17">
                  <c:v>-4.6539975145823365E-2</c:v>
                </c:pt>
                <c:pt idx="18">
                  <c:v>-4.3250536786781542E-2</c:v>
                </c:pt>
                <c:pt idx="19">
                  <c:v>-4.0121638920810811E-2</c:v>
                </c:pt>
                <c:pt idx="20">
                  <c:v>-3.7147509359320929E-2</c:v>
                </c:pt>
                <c:pt idx="21">
                  <c:v>-3.4322644557615453E-2</c:v>
                </c:pt>
                <c:pt idx="22">
                  <c:v>-3.1641802712316598E-2</c:v>
                </c:pt>
                <c:pt idx="23">
                  <c:v>-2.9099992609614024E-2</c:v>
                </c:pt>
                <c:pt idx="24">
                  <c:v>-2.6692459389859202E-2</c:v>
                </c:pt>
                <c:pt idx="25">
                  <c:v>-2.441466836497054E-2</c:v>
                </c:pt>
                <c:pt idx="26">
                  <c:v>-2.2262287997956619E-2</c:v>
                </c:pt>
                <c:pt idx="27">
                  <c:v>-2.0231173074551738E-2</c:v>
                </c:pt>
                <c:pt idx="28">
                  <c:v>-1.8317348940716953E-2</c:v>
                </c:pt>
                <c:pt idx="29">
                  <c:v>-1.6516997447247141E-2</c:v>
                </c:pt>
                <c:pt idx="30">
                  <c:v>-1.4826444953782235E-2</c:v>
                </c:pt>
                <c:pt idx="31">
                  <c:v>-1.3242152430946195E-2</c:v>
                </c:pt>
                <c:pt idx="32">
                  <c:v>-1.1760707397634386E-2</c:v>
                </c:pt>
                <c:pt idx="33">
                  <c:v>-1.0378817175510605E-2</c:v>
                </c:pt>
                <c:pt idx="34">
                  <c:v>-9.0933027627198432E-3</c:v>
                </c:pt>
                <c:pt idx="35">
                  <c:v>-7.901092541781285E-3</c:v>
                </c:pt>
                <c:pt idx="36">
                  <c:v>-6.7992150488832004E-3</c:v>
                </c:pt>
                <c:pt idx="37">
                  <c:v>-5.7847901377364314E-3</c:v>
                </c:pt>
                <c:pt idx="38">
                  <c:v>-4.8550180544197907E-3</c:v>
                </c:pt>
                <c:pt idx="39">
                  <c:v>-4.0071661754888105E-3</c:v>
                </c:pt>
                <c:pt idx="40">
                  <c:v>-3.2385534197737348E-3</c:v>
                </c:pt>
                <c:pt idx="41">
                  <c:v>-2.5465325923727036E-3</c:v>
                </c:pt>
                <c:pt idx="42">
                  <c:v>-1.9284711262346488E-3</c:v>
                </c:pt>
                <c:pt idx="43">
                  <c:v>-1.3817308257198339E-3</c:v>
                </c:pt>
                <c:pt idx="44">
                  <c:v>-9.0364726809195189E-4</c:v>
                </c:pt>
                <c:pt idx="45">
                  <c:v>-4.9150947271305034E-4</c:v>
                </c:pt>
                <c:pt idx="46">
                  <c:v>-1.4254030394170863E-4</c:v>
                </c:pt>
                <c:pt idx="47">
                  <c:v>1.4612215668838649E-4</c:v>
                </c:pt>
                <c:pt idx="48">
                  <c:v>3.7744232955374407E-4</c:v>
                </c:pt>
                <c:pt idx="49">
                  <c:v>5.545043405196827E-4</c:v>
                </c:pt>
                <c:pt idx="50">
                  <c:v>6.805294370950208E-4</c:v>
                </c:pt>
                <c:pt idx="51">
                  <c:v>7.5889464644039555E-4</c:v>
                </c:pt>
                <c:pt idx="52">
                  <c:v>7.9315393929645615E-4</c:v>
                </c:pt>
                <c:pt idx="53">
                  <c:v>7.8706330742441769E-4</c:v>
                </c:pt>
                <c:pt idx="54">
                  <c:v>7.4461120201078403E-4</c:v>
                </c:pt>
                <c:pt idx="55">
                  <c:v>6.7005572047996315E-4</c:v>
                </c:pt>
                <c:pt idx="56">
                  <c:v>5.6796979146953421E-4</c:v>
                </c:pt>
                <c:pt idx="57">
                  <c:v>4.4329543286464237E-4</c:v>
                </c:pt>
                <c:pt idx="58">
                  <c:v>3.0140800162059729E-4</c:v>
                </c:pt>
                <c:pt idx="59">
                  <c:v>1.4819128146814631E-4</c:v>
                </c:pt>
                <c:pt idx="60">
                  <c:v>-9.8756705810849194E-6</c:v>
                </c:pt>
                <c:pt idx="61">
                  <c:v>-1.6561872579303263E-4</c:v>
                </c:pt>
                <c:pt idx="62">
                  <c:v>-3.110542496954638E-4</c:v>
                </c:pt>
                <c:pt idx="63">
                  <c:v>-4.3725766329708732E-4</c:v>
                </c:pt>
                <c:pt idx="64">
                  <c:v>-5.3421182907429157E-4</c:v>
                </c:pt>
                <c:pt idx="65">
                  <c:v>-5.9063131504926564E-4</c:v>
                </c:pt>
                <c:pt idx="66">
                  <c:v>-5.9375803691613313E-4</c:v>
                </c:pt>
                <c:pt idx="67">
                  <c:v>-5.2912368765488382E-4</c:v>
                </c:pt>
                <c:pt idx="68">
                  <c:v>-3.802749992937865E-4</c:v>
                </c:pt>
                <c:pt idx="69">
                  <c:v>-1.2845952140246725E-4</c:v>
                </c:pt>
                <c:pt idx="70">
                  <c:v>2.4772742027846795E-4</c:v>
                </c:pt>
                <c:pt idx="71">
                  <c:v>7.7272907863156631E-4</c:v>
                </c:pt>
                <c:pt idx="72">
                  <c:v>1.4744337358768844E-3</c:v>
                </c:pt>
                <c:pt idx="73">
                  <c:v>2.3845755181459982E-3</c:v>
                </c:pt>
                <c:pt idx="74">
                  <c:v>3.5390831645664006E-3</c:v>
                </c:pt>
                <c:pt idx="75">
                  <c:v>4.9782966264215467E-3</c:v>
                </c:pt>
                <c:pt idx="76">
                  <c:v>6.7469194867451135E-3</c:v>
                </c:pt>
                <c:pt idx="77">
                  <c:v>8.8935038388072707E-3</c:v>
                </c:pt>
                <c:pt idx="78">
                  <c:v>1.1469184268366746E-2</c:v>
                </c:pt>
                <c:pt idx="79">
                  <c:v>1.4525323516127737E-2</c:v>
                </c:pt>
                <c:pt idx="80">
                  <c:v>1.8109770700376365E-2</c:v>
                </c:pt>
                <c:pt idx="81">
                  <c:v>2.2261650947550359E-2</c:v>
                </c:pt>
                <c:pt idx="82">
                  <c:v>2.7005061726516434E-2</c:v>
                </c:pt>
                <c:pt idx="83">
                  <c:v>3.2342689228545239E-2</c:v>
                </c:pt>
                <c:pt idx="84">
                  <c:v>3.8250933201917803E-2</c:v>
                </c:pt>
                <c:pt idx="85">
                  <c:v>4.4678255990098323E-2</c:v>
                </c:pt>
                <c:pt idx="86">
                  <c:v>5.1547856477711866E-2</c:v>
                </c:pt>
                <c:pt idx="87">
                  <c:v>5.8764503505229007E-2</c:v>
                </c:pt>
                <c:pt idx="88">
                  <c:v>6.6223999007750112E-2</c:v>
                </c:pt>
                <c:pt idx="89">
                  <c:v>7.3822976895170256E-2</c:v>
                </c:pt>
                <c:pt idx="90">
                  <c:v>8.1466931214004584E-2</c:v>
                </c:pt>
                <c:pt idx="91">
                  <c:v>8.9075286877625212E-2</c:v>
                </c:pt>
                <c:pt idx="92">
                  <c:v>9.6583414173400287E-2</c:v>
                </c:pt>
                <c:pt idx="93">
                  <c:v>0.10394225565819531</c:v>
                </c:pt>
                <c:pt idx="94">
                  <c:v>0.11111651199412846</c:v>
                </c:pt>
                <c:pt idx="95">
                  <c:v>0.11808223179687179</c:v>
                </c:pt>
                <c:pt idx="96">
                  <c:v>0.1248243797616379</c:v>
                </c:pt>
                <c:pt idx="97">
                  <c:v>0.13133468446368168</c:v>
                </c:pt>
                <c:pt idx="98">
                  <c:v>0.13760987072403297</c:v>
                </c:pt>
                <c:pt idx="99">
                  <c:v>0.14365027082721998</c:v>
                </c:pt>
                <c:pt idx="100">
                  <c:v>0.1494587618910605</c:v>
                </c:pt>
                <c:pt idx="101">
                  <c:v>0.15503996611817028</c:v>
                </c:pt>
                <c:pt idx="102">
                  <c:v>0.16039965623905827</c:v>
                </c:pt>
                <c:pt idx="103">
                  <c:v>0.16554431869374808</c:v>
                </c:pt>
                <c:pt idx="104">
                  <c:v>0.17048083697165217</c:v>
                </c:pt>
                <c:pt idx="105">
                  <c:v>0.17521626561206291</c:v>
                </c:pt>
                <c:pt idx="106">
                  <c:v>0.17975767174218732</c:v>
                </c:pt>
                <c:pt idx="107">
                  <c:v>0.18411202614959615</c:v>
                </c:pt>
                <c:pt idx="108">
                  <c:v>0.18828613011772993</c:v>
                </c:pt>
                <c:pt idx="109">
                  <c:v>0.19228656778363523</c:v>
                </c:pt>
                <c:pt idx="110">
                  <c:v>0.19611967666693525</c:v>
                </c:pt>
                <c:pt idx="111">
                  <c:v>0.19979153128182148</c:v>
                </c:pt>
                <c:pt idx="112">
                  <c:v>0.20330793640359174</c:v>
                </c:pt>
                <c:pt idx="113">
                  <c:v>0.20667442767763333</c:v>
                </c:pt>
                <c:pt idx="114">
                  <c:v>0.20989627792742621</c:v>
                </c:pt>
                <c:pt idx="115">
                  <c:v>0.2129785078571419</c:v>
                </c:pt>
                <c:pt idx="116">
                  <c:v>0.21592589997599004</c:v>
                </c:pt>
                <c:pt idx="117">
                  <c:v>0.21874301460583737</c:v>
                </c:pt>
                <c:pt idx="118">
                  <c:v>0.22143420685754173</c:v>
                </c:pt>
                <c:pt idx="119">
                  <c:v>0.2240036435326086</c:v>
                </c:pt>
                <c:pt idx="120">
                  <c:v>0.22645531905333</c:v>
                </c:pt>
                <c:pt idx="121">
                  <c:v>0.22879306974862679</c:v>
                </c:pt>
                <c:pt idx="122">
                  <c:v>0.23102058610647358</c:v>
                </c:pt>
                <c:pt idx="123">
                  <c:v>0.23314142291629933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90-4D5A-89EE-43DBEA49A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904896"/>
        <c:axId val="1"/>
      </c:scatterChart>
      <c:valAx>
        <c:axId val="959904896"/>
        <c:scaling>
          <c:orientation val="minMax"/>
          <c:max val="1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6791489120539"/>
              <c:y val="0.87945205479452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233468286099867E-2"/>
              <c:y val="0.39726027397260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904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75978407557354"/>
          <c:y val="0.92876712328767119"/>
          <c:w val="0.57624831309041835"/>
          <c:h val="5.47945205479452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Leo - O-C Diagr.</a:t>
            </a:r>
          </a:p>
        </c:rich>
      </c:tx>
      <c:layout>
        <c:manualLayout>
          <c:xMode val="edge"/>
          <c:yMode val="edge"/>
          <c:x val="0.39594594594594595"/>
          <c:y val="3.2967032967032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7297297297298"/>
          <c:y val="0.13461556519301221"/>
          <c:w val="0.83243243243243248"/>
          <c:h val="0.692308620992634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-6.6752899998391513E-2</c:v>
                </c:pt>
                <c:pt idx="2">
                  <c:v>-2.567809999891324E-2</c:v>
                </c:pt>
                <c:pt idx="3">
                  <c:v>-9.0194299995346228E-2</c:v>
                </c:pt>
                <c:pt idx="4">
                  <c:v>-2.392889999828185E-2</c:v>
                </c:pt>
                <c:pt idx="5">
                  <c:v>-2.5528499998472398E-2</c:v>
                </c:pt>
                <c:pt idx="6">
                  <c:v>-7.6973899995209649E-2</c:v>
                </c:pt>
                <c:pt idx="7">
                  <c:v>1.5171700004430022E-2</c:v>
                </c:pt>
                <c:pt idx="8">
                  <c:v>-2.2899099996720906E-2</c:v>
                </c:pt>
                <c:pt idx="9">
                  <c:v>2.481400006217882E-3</c:v>
                </c:pt>
                <c:pt idx="10">
                  <c:v>-2.5319999986095354E-4</c:v>
                </c:pt>
                <c:pt idx="11">
                  <c:v>7.6399999670684338E-5</c:v>
                </c:pt>
                <c:pt idx="12">
                  <c:v>-2.4268999986816198E-3</c:v>
                </c:pt>
                <c:pt idx="50">
                  <c:v>0</c:v>
                </c:pt>
                <c:pt idx="93">
                  <c:v>0.11208900000201538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55-489C-BBF7-60E7799E0B9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6">
                    <c:v>5.0000000000000001E-3</c:v>
                  </c:pt>
                  <c:pt idx="77">
                    <c:v>1E-3</c:v>
                  </c:pt>
                  <c:pt idx="78">
                    <c:v>2E-3</c:v>
                  </c:pt>
                  <c:pt idx="81">
                    <c:v>7.0000000000000001E-3</c:v>
                  </c:pt>
                  <c:pt idx="82">
                    <c:v>2.3999999999999998E-3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90">
                    <c:v>5.0000000000000001E-4</c:v>
                  </c:pt>
                  <c:pt idx="91">
                    <c:v>1E-4</c:v>
                  </c:pt>
                  <c:pt idx="93">
                    <c:v>5.0000000000000001E-3</c:v>
                  </c:pt>
                  <c:pt idx="94">
                    <c:v>2.0000000000000001E-4</c:v>
                  </c:pt>
                  <c:pt idx="95">
                    <c:v>1E-3</c:v>
                  </c:pt>
                  <c:pt idx="97">
                    <c:v>0</c:v>
                  </c:pt>
                  <c:pt idx="101">
                    <c:v>1.1999999999999999E-3</c:v>
                  </c:pt>
                  <c:pt idx="102">
                    <c:v>1.2999999999999999E-3</c:v>
                  </c:pt>
                  <c:pt idx="103">
                    <c:v>2.9999999999999997E-4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2.0000000000000001E-4</c:v>
                  </c:pt>
                  <c:pt idx="108">
                    <c:v>6.9999999999999999E-4</c:v>
                  </c:pt>
                  <c:pt idx="109">
                    <c:v>2.0000000000000001E-4</c:v>
                  </c:pt>
                  <c:pt idx="110">
                    <c:v>2.3999999999999998E-3</c:v>
                  </c:pt>
                  <c:pt idx="111">
                    <c:v>1E-4</c:v>
                  </c:pt>
                  <c:pt idx="112">
                    <c:v>4.0000000000000002E-4</c:v>
                  </c:pt>
                  <c:pt idx="113">
                    <c:v>2.0000000000000001E-4</c:v>
                  </c:pt>
                  <c:pt idx="114">
                    <c:v>1.1999999999999999E-3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5.0000000000000001E-4</c:v>
                  </c:pt>
                  <c:pt idx="118">
                    <c:v>1E-4</c:v>
                  </c:pt>
                  <c:pt idx="119">
                    <c:v>2.0000000000000001E-4</c:v>
                  </c:pt>
                  <c:pt idx="120">
                    <c:v>1.4E-3</c:v>
                  </c:pt>
                  <c:pt idx="122">
                    <c:v>1.6000000000000001E-3</c:v>
                  </c:pt>
                  <c:pt idx="123">
                    <c:v>2.9999999999999997E-4</c:v>
                  </c:pt>
                  <c:pt idx="124">
                    <c:v>0</c:v>
                  </c:pt>
                  <c:pt idx="125">
                    <c:v>1.26E-2</c:v>
                  </c:pt>
                  <c:pt idx="127">
                    <c:v>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6">
                    <c:v>5.0000000000000001E-3</c:v>
                  </c:pt>
                  <c:pt idx="77">
                    <c:v>1E-3</c:v>
                  </c:pt>
                  <c:pt idx="78">
                    <c:v>2E-3</c:v>
                  </c:pt>
                  <c:pt idx="81">
                    <c:v>7.0000000000000001E-3</c:v>
                  </c:pt>
                  <c:pt idx="82">
                    <c:v>2.3999999999999998E-3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90">
                    <c:v>5.0000000000000001E-4</c:v>
                  </c:pt>
                  <c:pt idx="91">
                    <c:v>1E-4</c:v>
                  </c:pt>
                  <c:pt idx="93">
                    <c:v>5.0000000000000001E-3</c:v>
                  </c:pt>
                  <c:pt idx="94">
                    <c:v>2.0000000000000001E-4</c:v>
                  </c:pt>
                  <c:pt idx="95">
                    <c:v>1E-3</c:v>
                  </c:pt>
                  <c:pt idx="97">
                    <c:v>0</c:v>
                  </c:pt>
                  <c:pt idx="101">
                    <c:v>1.1999999999999999E-3</c:v>
                  </c:pt>
                  <c:pt idx="102">
                    <c:v>1.2999999999999999E-3</c:v>
                  </c:pt>
                  <c:pt idx="103">
                    <c:v>2.9999999999999997E-4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2.0000000000000001E-4</c:v>
                  </c:pt>
                  <c:pt idx="108">
                    <c:v>6.9999999999999999E-4</c:v>
                  </c:pt>
                  <c:pt idx="109">
                    <c:v>2.0000000000000001E-4</c:v>
                  </c:pt>
                  <c:pt idx="110">
                    <c:v>2.3999999999999998E-3</c:v>
                  </c:pt>
                  <c:pt idx="111">
                    <c:v>1E-4</c:v>
                  </c:pt>
                  <c:pt idx="112">
                    <c:v>4.0000000000000002E-4</c:v>
                  </c:pt>
                  <c:pt idx="113">
                    <c:v>2.0000000000000001E-4</c:v>
                  </c:pt>
                  <c:pt idx="114">
                    <c:v>1.1999999999999999E-3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5.0000000000000001E-4</c:v>
                  </c:pt>
                  <c:pt idx="118">
                    <c:v>1E-4</c:v>
                  </c:pt>
                  <c:pt idx="119">
                    <c:v>2.0000000000000001E-4</c:v>
                  </c:pt>
                  <c:pt idx="120">
                    <c:v>1.4E-3</c:v>
                  </c:pt>
                  <c:pt idx="122">
                    <c:v>1.6000000000000001E-3</c:v>
                  </c:pt>
                  <c:pt idx="123">
                    <c:v>2.9999999999999997E-4</c:v>
                  </c:pt>
                  <c:pt idx="124">
                    <c:v>0</c:v>
                  </c:pt>
                  <c:pt idx="125">
                    <c:v>1.26E-2</c:v>
                  </c:pt>
                  <c:pt idx="127">
                    <c:v>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13">
                  <c:v>1.5569999959552661E-4</c:v>
                </c:pt>
                <c:pt idx="14">
                  <c:v>2.3050000163493678E-4</c:v>
                </c:pt>
                <c:pt idx="15">
                  <c:v>1.0427399996842723E-2</c:v>
                </c:pt>
                <c:pt idx="16">
                  <c:v>-7.6946999979554676E-3</c:v>
                </c:pt>
                <c:pt idx="17">
                  <c:v>3.2110000029206276E-3</c:v>
                </c:pt>
                <c:pt idx="18">
                  <c:v>-6.9752999988850206E-3</c:v>
                </c:pt>
                <c:pt idx="19">
                  <c:v>-2.720499993301928E-3</c:v>
                </c:pt>
                <c:pt idx="20">
                  <c:v>-1.3388600003963802E-2</c:v>
                </c:pt>
                <c:pt idx="21">
                  <c:v>-1.3522000008379109E-3</c:v>
                </c:pt>
                <c:pt idx="22">
                  <c:v>1.3993000029586256E-3</c:v>
                </c:pt>
                <c:pt idx="23">
                  <c:v>3.0994999979157001E-3</c:v>
                </c:pt>
                <c:pt idx="24">
                  <c:v>-3.8683999955537729E-3</c:v>
                </c:pt>
                <c:pt idx="25">
                  <c:v>5.4998999985400587E-3</c:v>
                </c:pt>
                <c:pt idx="26">
                  <c:v>4.2772000015247613E-3</c:v>
                </c:pt>
                <c:pt idx="27">
                  <c:v>-1.9454999928711914E-3</c:v>
                </c:pt>
                <c:pt idx="28">
                  <c:v>2.0545000006677583E-3</c:v>
                </c:pt>
                <c:pt idx="29">
                  <c:v>-1.1682000040309504E-3</c:v>
                </c:pt>
                <c:pt idx="30">
                  <c:v>-7.0226000025286339E-3</c:v>
                </c:pt>
                <c:pt idx="31">
                  <c:v>-2.4530999944545329E-3</c:v>
                </c:pt>
                <c:pt idx="32">
                  <c:v>1.5469000063603744E-3</c:v>
                </c:pt>
                <c:pt idx="33">
                  <c:v>-3.9027999955578707E-3</c:v>
                </c:pt>
                <c:pt idx="34">
                  <c:v>1.1989999999059364E-2</c:v>
                </c:pt>
                <c:pt idx="35">
                  <c:v>-8.7532000034116209E-3</c:v>
                </c:pt>
                <c:pt idx="36">
                  <c:v>-1.6804000042611733E-3</c:v>
                </c:pt>
                <c:pt idx="37">
                  <c:v>-3.7018999937572517E-3</c:v>
                </c:pt>
                <c:pt idx="38">
                  <c:v>-5.5242000016733073E-3</c:v>
                </c:pt>
                <c:pt idx="39">
                  <c:v>-6.7468999986886047E-3</c:v>
                </c:pt>
                <c:pt idx="40">
                  <c:v>2.530999990995042E-4</c:v>
                </c:pt>
                <c:pt idx="41">
                  <c:v>3.9870000182418153E-4</c:v>
                </c:pt>
                <c:pt idx="42">
                  <c:v>9.2594000016106293E-3</c:v>
                </c:pt>
                <c:pt idx="43">
                  <c:v>7.8504000048269518E-3</c:v>
                </c:pt>
                <c:pt idx="44">
                  <c:v>4.6277000001282431E-3</c:v>
                </c:pt>
                <c:pt idx="45">
                  <c:v>-5.2266999991843477E-3</c:v>
                </c:pt>
                <c:pt idx="46">
                  <c:v>-2.2267000022111461E-3</c:v>
                </c:pt>
                <c:pt idx="47">
                  <c:v>5.7732999994186684E-3</c:v>
                </c:pt>
                <c:pt idx="48">
                  <c:v>8.0344000016339123E-3</c:v>
                </c:pt>
                <c:pt idx="49">
                  <c:v>1.625400000193622E-3</c:v>
                </c:pt>
                <c:pt idx="51">
                  <c:v>0</c:v>
                </c:pt>
                <c:pt idx="52">
                  <c:v>6.477499999164138E-3</c:v>
                </c:pt>
                <c:pt idx="53">
                  <c:v>2.7515000037965365E-3</c:v>
                </c:pt>
                <c:pt idx="54">
                  <c:v>4.451699998753611E-3</c:v>
                </c:pt>
                <c:pt idx="55">
                  <c:v>-5.0707999980659224E-3</c:v>
                </c:pt>
                <c:pt idx="56">
                  <c:v>1.0926900002232287E-2</c:v>
                </c:pt>
                <c:pt idx="57">
                  <c:v>1.1564899999939371E-2</c:v>
                </c:pt>
                <c:pt idx="58">
                  <c:v>3.9696000021649525E-3</c:v>
                </c:pt>
                <c:pt idx="59">
                  <c:v>3.1007999998109881E-2</c:v>
                </c:pt>
                <c:pt idx="60">
                  <c:v>3.0012000002898276E-2</c:v>
                </c:pt>
                <c:pt idx="61">
                  <c:v>2.1271100005833432E-2</c:v>
                </c:pt>
                <c:pt idx="62">
                  <c:v>2.4271100002806634E-2</c:v>
                </c:pt>
                <c:pt idx="63">
                  <c:v>2.6271100003214087E-2</c:v>
                </c:pt>
                <c:pt idx="64">
                  <c:v>3.2313800002157222E-2</c:v>
                </c:pt>
                <c:pt idx="65">
                  <c:v>3.1309500001952983E-2</c:v>
                </c:pt>
                <c:pt idx="66">
                  <c:v>2.5020300003234297E-2</c:v>
                </c:pt>
                <c:pt idx="67">
                  <c:v>4.3017999996664003E-2</c:v>
                </c:pt>
                <c:pt idx="68">
                  <c:v>4.5017999997071456E-2</c:v>
                </c:pt>
                <c:pt idx="69">
                  <c:v>3.65726000018185E-2</c:v>
                </c:pt>
                <c:pt idx="70">
                  <c:v>4.3285400002787355E-2</c:v>
                </c:pt>
                <c:pt idx="71">
                  <c:v>4.8431000002892688E-2</c:v>
                </c:pt>
                <c:pt idx="72">
                  <c:v>5.1996200003486592E-2</c:v>
                </c:pt>
                <c:pt idx="73">
                  <c:v>3.4064700004819315E-2</c:v>
                </c:pt>
                <c:pt idx="74">
                  <c:v>5.9319500003766734E-2</c:v>
                </c:pt>
                <c:pt idx="75">
                  <c:v>7.3332100000698119E-2</c:v>
                </c:pt>
                <c:pt idx="76">
                  <c:v>6.1736800002108794E-2</c:v>
                </c:pt>
                <c:pt idx="77">
                  <c:v>7.4736800001119263E-2</c:v>
                </c:pt>
                <c:pt idx="78">
                  <c:v>7.5736799997685011E-2</c:v>
                </c:pt>
                <c:pt idx="79">
                  <c:v>7.4254999999538995E-2</c:v>
                </c:pt>
                <c:pt idx="80">
                  <c:v>6.8032300005143043E-2</c:v>
                </c:pt>
                <c:pt idx="81">
                  <c:v>7.0811600002343766E-2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55-489C-BBF7-60E7799E0B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91">
                  <c:v>0.13198250000277767</c:v>
                </c:pt>
                <c:pt idx="95">
                  <c:v>0.1425770999994711</c:v>
                </c:pt>
                <c:pt idx="101">
                  <c:v>0.14828400000260444</c:v>
                </c:pt>
                <c:pt idx="102">
                  <c:v>0.14948400000139372</c:v>
                </c:pt>
                <c:pt idx="113">
                  <c:v>0.16847610000695568</c:v>
                </c:pt>
                <c:pt idx="120">
                  <c:v>0.17415990000154125</c:v>
                </c:pt>
                <c:pt idx="124">
                  <c:v>0.19435399999929359</c:v>
                </c:pt>
                <c:pt idx="125">
                  <c:v>0.19313365000562044</c:v>
                </c:pt>
                <c:pt idx="128">
                  <c:v>0.19916460000240477</c:v>
                </c:pt>
                <c:pt idx="129">
                  <c:v>0.21361440000328002</c:v>
                </c:pt>
                <c:pt idx="130">
                  <c:v>0.21507410000049276</c:v>
                </c:pt>
                <c:pt idx="131">
                  <c:v>0.22150289999990491</c:v>
                </c:pt>
                <c:pt idx="132">
                  <c:v>0.22983230000681942</c:v>
                </c:pt>
                <c:pt idx="133">
                  <c:v>0.23004600000422215</c:v>
                </c:pt>
                <c:pt idx="134">
                  <c:v>0.23782980000396492</c:v>
                </c:pt>
                <c:pt idx="135">
                  <c:v>0.24555900000268593</c:v>
                </c:pt>
                <c:pt idx="136">
                  <c:v>0.24647290000575595</c:v>
                </c:pt>
                <c:pt idx="137">
                  <c:v>0.25303379999968456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55-489C-BBF7-60E7799E0B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1">
                  <c:v>-4.0607299997645896E-2</c:v>
                </c:pt>
                <c:pt idx="82">
                  <c:v>0.10300890000507934</c:v>
                </c:pt>
                <c:pt idx="83">
                  <c:v>6.744079999771202E-2</c:v>
                </c:pt>
                <c:pt idx="87">
                  <c:v>0.12704459999804385</c:v>
                </c:pt>
                <c:pt idx="88">
                  <c:v>0.11604480000096373</c:v>
                </c:pt>
                <c:pt idx="89">
                  <c:v>0.12577109999983804</c:v>
                </c:pt>
                <c:pt idx="90">
                  <c:v>0.12850790000084089</c:v>
                </c:pt>
                <c:pt idx="92">
                  <c:v>0.13627510000515031</c:v>
                </c:pt>
                <c:pt idx="94">
                  <c:v>0.14254710000386694</c:v>
                </c:pt>
                <c:pt idx="96">
                  <c:v>0.14291820000653388</c:v>
                </c:pt>
                <c:pt idx="98">
                  <c:v>0.15029729999514529</c:v>
                </c:pt>
                <c:pt idx="99">
                  <c:v>0.1486155000020517</c:v>
                </c:pt>
                <c:pt idx="100">
                  <c:v>0.14841570000135107</c:v>
                </c:pt>
                <c:pt idx="103">
                  <c:v>0.14801355000236072</c:v>
                </c:pt>
                <c:pt idx="104">
                  <c:v>0.15404470000066794</c:v>
                </c:pt>
                <c:pt idx="105">
                  <c:v>0.15407209999830229</c:v>
                </c:pt>
                <c:pt idx="106">
                  <c:v>0.15574490000290098</c:v>
                </c:pt>
                <c:pt idx="107">
                  <c:v>0.15987840000161668</c:v>
                </c:pt>
                <c:pt idx="108">
                  <c:v>0.1572738999966532</c:v>
                </c:pt>
                <c:pt idx="109">
                  <c:v>0.16073320000577951</c:v>
                </c:pt>
                <c:pt idx="110">
                  <c:v>0.16119465000519995</c:v>
                </c:pt>
                <c:pt idx="111">
                  <c:v>0.16617119999864371</c:v>
                </c:pt>
                <c:pt idx="112">
                  <c:v>0.16702149999764515</c:v>
                </c:pt>
                <c:pt idx="114">
                  <c:v>0.16769215000385884</c:v>
                </c:pt>
                <c:pt idx="115">
                  <c:v>0.16844359999959124</c:v>
                </c:pt>
                <c:pt idx="116">
                  <c:v>0.16737180000200169</c:v>
                </c:pt>
                <c:pt idx="117">
                  <c:v>0.16869469999801368</c:v>
                </c:pt>
                <c:pt idx="118">
                  <c:v>0.17225049999979092</c:v>
                </c:pt>
                <c:pt idx="119">
                  <c:v>0.17295990000275197</c:v>
                </c:pt>
                <c:pt idx="121">
                  <c:v>0.17165540000132751</c:v>
                </c:pt>
                <c:pt idx="122">
                  <c:v>0.17668930000218097</c:v>
                </c:pt>
                <c:pt idx="123">
                  <c:v>0.18507269999827258</c:v>
                </c:pt>
                <c:pt idx="126">
                  <c:v>0.19411330000002636</c:v>
                </c:pt>
                <c:pt idx="127">
                  <c:v>0.19411330000002636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55-489C-BBF7-60E7799E0B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55-489C-BBF7-60E7799E0B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55-489C-BBF7-60E7799E0B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  <c:pt idx="137">
                  <c:v>8718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  <c:pt idx="84">
                  <c:v>8.9135200003511272E-2</c:v>
                </c:pt>
                <c:pt idx="85">
                  <c:v>0.108635199998389</c:v>
                </c:pt>
                <c:pt idx="86">
                  <c:v>0.11553519999870332</c:v>
                </c:pt>
                <c:pt idx="97">
                  <c:v>0.14821210000081919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55-489C-BBF7-60E7799E0B9E}"/>
            </c:ext>
          </c:extLst>
        </c:ser>
        <c:ser>
          <c:idx val="8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Active!$AW$2:$AW$127</c:f>
              <c:numCache>
                <c:formatCode>General</c:formatCode>
                <c:ptCount val="126"/>
                <c:pt idx="0">
                  <c:v>-14800</c:v>
                </c:pt>
                <c:pt idx="1">
                  <c:v>-14600</c:v>
                </c:pt>
                <c:pt idx="2">
                  <c:v>-14400</c:v>
                </c:pt>
                <c:pt idx="3">
                  <c:v>-14200</c:v>
                </c:pt>
                <c:pt idx="4">
                  <c:v>-14000</c:v>
                </c:pt>
                <c:pt idx="5">
                  <c:v>-13800</c:v>
                </c:pt>
                <c:pt idx="6">
                  <c:v>-13600</c:v>
                </c:pt>
                <c:pt idx="7">
                  <c:v>-13400</c:v>
                </c:pt>
                <c:pt idx="8">
                  <c:v>-13200</c:v>
                </c:pt>
                <c:pt idx="9">
                  <c:v>-13000</c:v>
                </c:pt>
                <c:pt idx="10">
                  <c:v>-12800</c:v>
                </c:pt>
                <c:pt idx="11">
                  <c:v>-12600</c:v>
                </c:pt>
                <c:pt idx="12">
                  <c:v>-12400</c:v>
                </c:pt>
                <c:pt idx="13">
                  <c:v>-12200</c:v>
                </c:pt>
                <c:pt idx="14">
                  <c:v>-12000</c:v>
                </c:pt>
                <c:pt idx="15">
                  <c:v>-11800</c:v>
                </c:pt>
                <c:pt idx="16">
                  <c:v>-11600</c:v>
                </c:pt>
                <c:pt idx="17">
                  <c:v>-11400</c:v>
                </c:pt>
                <c:pt idx="18">
                  <c:v>-11200</c:v>
                </c:pt>
                <c:pt idx="19">
                  <c:v>-11000</c:v>
                </c:pt>
                <c:pt idx="20">
                  <c:v>-10800</c:v>
                </c:pt>
                <c:pt idx="21">
                  <c:v>-10600</c:v>
                </c:pt>
                <c:pt idx="22">
                  <c:v>-10400</c:v>
                </c:pt>
                <c:pt idx="23">
                  <c:v>-10200</c:v>
                </c:pt>
                <c:pt idx="24">
                  <c:v>-10000</c:v>
                </c:pt>
                <c:pt idx="25">
                  <c:v>-9800</c:v>
                </c:pt>
                <c:pt idx="26">
                  <c:v>-9600</c:v>
                </c:pt>
                <c:pt idx="27">
                  <c:v>-9400</c:v>
                </c:pt>
                <c:pt idx="28">
                  <c:v>-9200</c:v>
                </c:pt>
                <c:pt idx="29">
                  <c:v>-9000</c:v>
                </c:pt>
                <c:pt idx="30">
                  <c:v>-8800</c:v>
                </c:pt>
                <c:pt idx="31">
                  <c:v>-8600</c:v>
                </c:pt>
                <c:pt idx="32">
                  <c:v>-8400</c:v>
                </c:pt>
                <c:pt idx="33">
                  <c:v>-8200</c:v>
                </c:pt>
                <c:pt idx="34">
                  <c:v>-8000</c:v>
                </c:pt>
                <c:pt idx="35">
                  <c:v>-7800</c:v>
                </c:pt>
                <c:pt idx="36">
                  <c:v>-7600</c:v>
                </c:pt>
                <c:pt idx="37">
                  <c:v>-7400</c:v>
                </c:pt>
                <c:pt idx="38">
                  <c:v>-7200</c:v>
                </c:pt>
                <c:pt idx="39">
                  <c:v>-7000</c:v>
                </c:pt>
                <c:pt idx="40">
                  <c:v>-6800</c:v>
                </c:pt>
                <c:pt idx="41">
                  <c:v>-6600</c:v>
                </c:pt>
                <c:pt idx="42">
                  <c:v>-6400</c:v>
                </c:pt>
                <c:pt idx="43">
                  <c:v>-6200</c:v>
                </c:pt>
                <c:pt idx="44">
                  <c:v>-6000</c:v>
                </c:pt>
                <c:pt idx="45">
                  <c:v>-5800</c:v>
                </c:pt>
                <c:pt idx="46">
                  <c:v>-5600</c:v>
                </c:pt>
                <c:pt idx="47">
                  <c:v>-5400</c:v>
                </c:pt>
                <c:pt idx="48">
                  <c:v>-5200</c:v>
                </c:pt>
                <c:pt idx="49">
                  <c:v>-5000</c:v>
                </c:pt>
                <c:pt idx="50">
                  <c:v>-4800</c:v>
                </c:pt>
                <c:pt idx="51">
                  <c:v>-4600</c:v>
                </c:pt>
                <c:pt idx="52">
                  <c:v>-4400</c:v>
                </c:pt>
                <c:pt idx="53">
                  <c:v>-4200</c:v>
                </c:pt>
                <c:pt idx="54">
                  <c:v>-4000</c:v>
                </c:pt>
                <c:pt idx="55">
                  <c:v>-3800</c:v>
                </c:pt>
                <c:pt idx="56">
                  <c:v>-3600</c:v>
                </c:pt>
                <c:pt idx="57">
                  <c:v>-3400</c:v>
                </c:pt>
                <c:pt idx="58">
                  <c:v>-3200</c:v>
                </c:pt>
                <c:pt idx="59">
                  <c:v>-3000</c:v>
                </c:pt>
                <c:pt idx="60">
                  <c:v>-2800</c:v>
                </c:pt>
                <c:pt idx="61">
                  <c:v>-2600</c:v>
                </c:pt>
                <c:pt idx="62">
                  <c:v>-2400</c:v>
                </c:pt>
                <c:pt idx="63">
                  <c:v>-2200</c:v>
                </c:pt>
                <c:pt idx="64">
                  <c:v>-2000</c:v>
                </c:pt>
                <c:pt idx="65">
                  <c:v>-1800</c:v>
                </c:pt>
                <c:pt idx="66">
                  <c:v>-1600</c:v>
                </c:pt>
                <c:pt idx="67">
                  <c:v>-1400</c:v>
                </c:pt>
                <c:pt idx="68">
                  <c:v>-1200</c:v>
                </c:pt>
                <c:pt idx="69">
                  <c:v>-1000</c:v>
                </c:pt>
                <c:pt idx="70">
                  <c:v>-800</c:v>
                </c:pt>
                <c:pt idx="71">
                  <c:v>-600</c:v>
                </c:pt>
                <c:pt idx="72">
                  <c:v>-400</c:v>
                </c:pt>
                <c:pt idx="73">
                  <c:v>-200</c:v>
                </c:pt>
                <c:pt idx="74">
                  <c:v>0</c:v>
                </c:pt>
                <c:pt idx="75">
                  <c:v>200</c:v>
                </c:pt>
                <c:pt idx="76">
                  <c:v>400</c:v>
                </c:pt>
                <c:pt idx="77">
                  <c:v>600</c:v>
                </c:pt>
                <c:pt idx="78">
                  <c:v>800</c:v>
                </c:pt>
                <c:pt idx="79">
                  <c:v>1000</c:v>
                </c:pt>
                <c:pt idx="80">
                  <c:v>1200</c:v>
                </c:pt>
                <c:pt idx="81">
                  <c:v>1400</c:v>
                </c:pt>
                <c:pt idx="82">
                  <c:v>1600</c:v>
                </c:pt>
                <c:pt idx="83">
                  <c:v>1800</c:v>
                </c:pt>
                <c:pt idx="84">
                  <c:v>2000</c:v>
                </c:pt>
                <c:pt idx="85">
                  <c:v>2200</c:v>
                </c:pt>
                <c:pt idx="86">
                  <c:v>2400</c:v>
                </c:pt>
                <c:pt idx="87">
                  <c:v>2600</c:v>
                </c:pt>
                <c:pt idx="88">
                  <c:v>2800</c:v>
                </c:pt>
                <c:pt idx="89">
                  <c:v>3000</c:v>
                </c:pt>
                <c:pt idx="90">
                  <c:v>3200</c:v>
                </c:pt>
                <c:pt idx="91">
                  <c:v>3400</c:v>
                </c:pt>
                <c:pt idx="92">
                  <c:v>3600</c:v>
                </c:pt>
                <c:pt idx="93">
                  <c:v>3800</c:v>
                </c:pt>
                <c:pt idx="94">
                  <c:v>4000</c:v>
                </c:pt>
                <c:pt idx="95">
                  <c:v>4200</c:v>
                </c:pt>
                <c:pt idx="96">
                  <c:v>4400</c:v>
                </c:pt>
                <c:pt idx="97">
                  <c:v>4600</c:v>
                </c:pt>
                <c:pt idx="98">
                  <c:v>4800</c:v>
                </c:pt>
                <c:pt idx="99">
                  <c:v>5000</c:v>
                </c:pt>
                <c:pt idx="100">
                  <c:v>5200</c:v>
                </c:pt>
                <c:pt idx="101">
                  <c:v>5400</c:v>
                </c:pt>
                <c:pt idx="102">
                  <c:v>5600</c:v>
                </c:pt>
                <c:pt idx="103">
                  <c:v>5800</c:v>
                </c:pt>
                <c:pt idx="104">
                  <c:v>6000</c:v>
                </c:pt>
                <c:pt idx="105">
                  <c:v>6200</c:v>
                </c:pt>
                <c:pt idx="106">
                  <c:v>6400</c:v>
                </c:pt>
                <c:pt idx="107">
                  <c:v>6600</c:v>
                </c:pt>
                <c:pt idx="108">
                  <c:v>6800</c:v>
                </c:pt>
                <c:pt idx="109">
                  <c:v>7000</c:v>
                </c:pt>
                <c:pt idx="110">
                  <c:v>7200</c:v>
                </c:pt>
                <c:pt idx="111">
                  <c:v>7400</c:v>
                </c:pt>
                <c:pt idx="112">
                  <c:v>7600</c:v>
                </c:pt>
                <c:pt idx="113">
                  <c:v>7800</c:v>
                </c:pt>
                <c:pt idx="114">
                  <c:v>8000</c:v>
                </c:pt>
                <c:pt idx="115">
                  <c:v>8200</c:v>
                </c:pt>
                <c:pt idx="116">
                  <c:v>8400</c:v>
                </c:pt>
                <c:pt idx="117">
                  <c:v>8600</c:v>
                </c:pt>
                <c:pt idx="118">
                  <c:v>8800</c:v>
                </c:pt>
                <c:pt idx="119">
                  <c:v>9000</c:v>
                </c:pt>
                <c:pt idx="120">
                  <c:v>9200</c:v>
                </c:pt>
                <c:pt idx="121">
                  <c:v>9400</c:v>
                </c:pt>
                <c:pt idx="122">
                  <c:v>9600</c:v>
                </c:pt>
                <c:pt idx="123">
                  <c:v>9800</c:v>
                </c:pt>
              </c:numCache>
            </c:numRef>
          </c:xVal>
          <c:yVal>
            <c:numRef>
              <c:f>Active!$AX$2:$AX$127</c:f>
              <c:numCache>
                <c:formatCode>General</c:formatCode>
                <c:ptCount val="126"/>
                <c:pt idx="0">
                  <c:v>-0.13291161141479732</c:v>
                </c:pt>
                <c:pt idx="1">
                  <c:v>-0.12609731259897386</c:v>
                </c:pt>
                <c:pt idx="2">
                  <c:v>-0.11947103661542564</c:v>
                </c:pt>
                <c:pt idx="3">
                  <c:v>-0.11305553534748067</c:v>
                </c:pt>
                <c:pt idx="4">
                  <c:v>-0.10686492228375295</c:v>
                </c:pt>
                <c:pt idx="5">
                  <c:v>-0.10090678100738473</c:v>
                </c:pt>
                <c:pt idx="6">
                  <c:v>-9.5183885470719473E-2</c:v>
                </c:pt>
                <c:pt idx="7">
                  <c:v>-8.9695546235770252E-2</c:v>
                </c:pt>
                <c:pt idx="8">
                  <c:v>-8.4438638097570087E-2</c:v>
                </c:pt>
                <c:pt idx="9">
                  <c:v>-7.9408372240450026E-2</c:v>
                </c:pt>
                <c:pt idx="10">
                  <c:v>-7.4598869483198715E-2</c:v>
                </c:pt>
                <c:pt idx="11">
                  <c:v>-7.0003580805785975E-2</c:v>
                </c:pt>
                <c:pt idx="12">
                  <c:v>-6.5615591662891687E-2</c:v>
                </c:pt>
                <c:pt idx="13">
                  <c:v>-6.142783873160667E-2</c:v>
                </c:pt>
                <c:pt idx="14">
                  <c:v>-5.7433261541868313E-2</c:v>
                </c:pt>
                <c:pt idx="15">
                  <c:v>-5.3624906441098866E-2</c:v>
                </c:pt>
                <c:pt idx="16">
                  <c:v>-4.9995996203889385E-2</c:v>
                </c:pt>
                <c:pt idx="17">
                  <c:v>-4.6539975145823365E-2</c:v>
                </c:pt>
                <c:pt idx="18">
                  <c:v>-4.3250536786781542E-2</c:v>
                </c:pt>
                <c:pt idx="19">
                  <c:v>-4.0121638920810811E-2</c:v>
                </c:pt>
                <c:pt idx="20">
                  <c:v>-3.7147509359320929E-2</c:v>
                </c:pt>
                <c:pt idx="21">
                  <c:v>-3.4322644557615453E-2</c:v>
                </c:pt>
                <c:pt idx="22">
                  <c:v>-3.1641802712316598E-2</c:v>
                </c:pt>
                <c:pt idx="23">
                  <c:v>-2.9099992609614024E-2</c:v>
                </c:pt>
                <c:pt idx="24">
                  <c:v>-2.6692459389859202E-2</c:v>
                </c:pt>
                <c:pt idx="25">
                  <c:v>-2.441466836497054E-2</c:v>
                </c:pt>
                <c:pt idx="26">
                  <c:v>-2.2262287997956619E-2</c:v>
                </c:pt>
                <c:pt idx="27">
                  <c:v>-2.0231173074551738E-2</c:v>
                </c:pt>
                <c:pt idx="28">
                  <c:v>-1.8317348940716953E-2</c:v>
                </c:pt>
                <c:pt idx="29">
                  <c:v>-1.6516997447247141E-2</c:v>
                </c:pt>
                <c:pt idx="30">
                  <c:v>-1.4826444953782235E-2</c:v>
                </c:pt>
                <c:pt idx="31">
                  <c:v>-1.3242152430946195E-2</c:v>
                </c:pt>
                <c:pt idx="32">
                  <c:v>-1.1760707397634386E-2</c:v>
                </c:pt>
                <c:pt idx="33">
                  <c:v>-1.0378817175510605E-2</c:v>
                </c:pt>
                <c:pt idx="34">
                  <c:v>-9.0933027627198432E-3</c:v>
                </c:pt>
                <c:pt idx="35">
                  <c:v>-7.901092541781285E-3</c:v>
                </c:pt>
                <c:pt idx="36">
                  <c:v>-6.7992150488832004E-3</c:v>
                </c:pt>
                <c:pt idx="37">
                  <c:v>-5.7847901377364314E-3</c:v>
                </c:pt>
                <c:pt idx="38">
                  <c:v>-4.8550180544197907E-3</c:v>
                </c:pt>
                <c:pt idx="39">
                  <c:v>-4.0071661754888105E-3</c:v>
                </c:pt>
                <c:pt idx="40">
                  <c:v>-3.2385534197737348E-3</c:v>
                </c:pt>
                <c:pt idx="41">
                  <c:v>-2.5465325923727036E-3</c:v>
                </c:pt>
                <c:pt idx="42">
                  <c:v>-1.9284711262346488E-3</c:v>
                </c:pt>
                <c:pt idx="43">
                  <c:v>-1.3817308257198339E-3</c:v>
                </c:pt>
                <c:pt idx="44">
                  <c:v>-9.0364726809195189E-4</c:v>
                </c:pt>
                <c:pt idx="45">
                  <c:v>-4.9150947271305034E-4</c:v>
                </c:pt>
                <c:pt idx="46">
                  <c:v>-1.4254030394170863E-4</c:v>
                </c:pt>
                <c:pt idx="47">
                  <c:v>1.4612215668838649E-4</c:v>
                </c:pt>
                <c:pt idx="48">
                  <c:v>3.7744232955374407E-4</c:v>
                </c:pt>
                <c:pt idx="49">
                  <c:v>5.545043405196827E-4</c:v>
                </c:pt>
                <c:pt idx="50">
                  <c:v>6.805294370950208E-4</c:v>
                </c:pt>
                <c:pt idx="51">
                  <c:v>7.5889464644039555E-4</c:v>
                </c:pt>
                <c:pt idx="52">
                  <c:v>7.9315393929645615E-4</c:v>
                </c:pt>
                <c:pt idx="53">
                  <c:v>7.8706330742441769E-4</c:v>
                </c:pt>
                <c:pt idx="54">
                  <c:v>7.4461120201078403E-4</c:v>
                </c:pt>
                <c:pt idx="55">
                  <c:v>6.7005572047996315E-4</c:v>
                </c:pt>
                <c:pt idx="56">
                  <c:v>5.6796979146953421E-4</c:v>
                </c:pt>
                <c:pt idx="57">
                  <c:v>4.4329543286464237E-4</c:v>
                </c:pt>
                <c:pt idx="58">
                  <c:v>3.0140800162059729E-4</c:v>
                </c:pt>
                <c:pt idx="59">
                  <c:v>1.4819128146814631E-4</c:v>
                </c:pt>
                <c:pt idx="60">
                  <c:v>-9.8756705810849194E-6</c:v>
                </c:pt>
                <c:pt idx="61">
                  <c:v>-1.6561872579303263E-4</c:v>
                </c:pt>
                <c:pt idx="62">
                  <c:v>-3.110542496954638E-4</c:v>
                </c:pt>
                <c:pt idx="63">
                  <c:v>-4.3725766329708732E-4</c:v>
                </c:pt>
                <c:pt idx="64">
                  <c:v>-5.3421182907429157E-4</c:v>
                </c:pt>
                <c:pt idx="65">
                  <c:v>-5.9063131504926564E-4</c:v>
                </c:pt>
                <c:pt idx="66">
                  <c:v>-5.9375803691613313E-4</c:v>
                </c:pt>
                <c:pt idx="67">
                  <c:v>-5.2912368765488382E-4</c:v>
                </c:pt>
                <c:pt idx="68">
                  <c:v>-3.802749992937865E-4</c:v>
                </c:pt>
                <c:pt idx="69">
                  <c:v>-1.2845952140246725E-4</c:v>
                </c:pt>
                <c:pt idx="70">
                  <c:v>2.4772742027846795E-4</c:v>
                </c:pt>
                <c:pt idx="71">
                  <c:v>7.7272907863156631E-4</c:v>
                </c:pt>
                <c:pt idx="72">
                  <c:v>1.4744337358768844E-3</c:v>
                </c:pt>
                <c:pt idx="73">
                  <c:v>2.3845755181459982E-3</c:v>
                </c:pt>
                <c:pt idx="74">
                  <c:v>3.5390831645664006E-3</c:v>
                </c:pt>
                <c:pt idx="75">
                  <c:v>4.9782966264215467E-3</c:v>
                </c:pt>
                <c:pt idx="76">
                  <c:v>6.7469194867451135E-3</c:v>
                </c:pt>
                <c:pt idx="77">
                  <c:v>8.8935038388072707E-3</c:v>
                </c:pt>
                <c:pt idx="78">
                  <c:v>1.1469184268366746E-2</c:v>
                </c:pt>
                <c:pt idx="79">
                  <c:v>1.4525323516127737E-2</c:v>
                </c:pt>
                <c:pt idx="80">
                  <c:v>1.8109770700376365E-2</c:v>
                </c:pt>
                <c:pt idx="81">
                  <c:v>2.2261650947550359E-2</c:v>
                </c:pt>
                <c:pt idx="82">
                  <c:v>2.7005061726516434E-2</c:v>
                </c:pt>
                <c:pt idx="83">
                  <c:v>3.2342689228545239E-2</c:v>
                </c:pt>
                <c:pt idx="84">
                  <c:v>3.8250933201917803E-2</c:v>
                </c:pt>
                <c:pt idx="85">
                  <c:v>4.4678255990098323E-2</c:v>
                </c:pt>
                <c:pt idx="86">
                  <c:v>5.1547856477711866E-2</c:v>
                </c:pt>
                <c:pt idx="87">
                  <c:v>5.8764503505229007E-2</c:v>
                </c:pt>
                <c:pt idx="88">
                  <c:v>6.6223999007750112E-2</c:v>
                </c:pt>
                <c:pt idx="89">
                  <c:v>7.3822976895170256E-2</c:v>
                </c:pt>
                <c:pt idx="90">
                  <c:v>8.1466931214004584E-2</c:v>
                </c:pt>
                <c:pt idx="91">
                  <c:v>8.9075286877625212E-2</c:v>
                </c:pt>
                <c:pt idx="92">
                  <c:v>9.6583414173400287E-2</c:v>
                </c:pt>
                <c:pt idx="93">
                  <c:v>0.10394225565819531</c:v>
                </c:pt>
                <c:pt idx="94">
                  <c:v>0.11111651199412846</c:v>
                </c:pt>
                <c:pt idx="95">
                  <c:v>0.11808223179687179</c:v>
                </c:pt>
                <c:pt idx="96">
                  <c:v>0.1248243797616379</c:v>
                </c:pt>
                <c:pt idx="97">
                  <c:v>0.13133468446368168</c:v>
                </c:pt>
                <c:pt idx="98">
                  <c:v>0.13760987072403297</c:v>
                </c:pt>
                <c:pt idx="99">
                  <c:v>0.14365027082721998</c:v>
                </c:pt>
                <c:pt idx="100">
                  <c:v>0.1494587618910605</c:v>
                </c:pt>
                <c:pt idx="101">
                  <c:v>0.15503996611817028</c:v>
                </c:pt>
                <c:pt idx="102">
                  <c:v>0.16039965623905827</c:v>
                </c:pt>
                <c:pt idx="103">
                  <c:v>0.16554431869374808</c:v>
                </c:pt>
                <c:pt idx="104">
                  <c:v>0.17048083697165217</c:v>
                </c:pt>
                <c:pt idx="105">
                  <c:v>0.17521626561206291</c:v>
                </c:pt>
                <c:pt idx="106">
                  <c:v>0.17975767174218732</c:v>
                </c:pt>
                <c:pt idx="107">
                  <c:v>0.18411202614959615</c:v>
                </c:pt>
                <c:pt idx="108">
                  <c:v>0.18828613011772993</c:v>
                </c:pt>
                <c:pt idx="109">
                  <c:v>0.19228656778363523</c:v>
                </c:pt>
                <c:pt idx="110">
                  <c:v>0.19611967666693525</c:v>
                </c:pt>
                <c:pt idx="111">
                  <c:v>0.19979153128182148</c:v>
                </c:pt>
                <c:pt idx="112">
                  <c:v>0.20330793640359174</c:v>
                </c:pt>
                <c:pt idx="113">
                  <c:v>0.20667442767763333</c:v>
                </c:pt>
                <c:pt idx="114">
                  <c:v>0.20989627792742621</c:v>
                </c:pt>
                <c:pt idx="115">
                  <c:v>0.2129785078571419</c:v>
                </c:pt>
                <c:pt idx="116">
                  <c:v>0.21592589997599004</c:v>
                </c:pt>
                <c:pt idx="117">
                  <c:v>0.21874301460583737</c:v>
                </c:pt>
                <c:pt idx="118">
                  <c:v>0.22143420685754173</c:v>
                </c:pt>
                <c:pt idx="119">
                  <c:v>0.2240036435326086</c:v>
                </c:pt>
                <c:pt idx="120">
                  <c:v>0.22645531905333</c:v>
                </c:pt>
                <c:pt idx="121">
                  <c:v>0.22879306974862679</c:v>
                </c:pt>
                <c:pt idx="122">
                  <c:v>0.23102058610647358</c:v>
                </c:pt>
                <c:pt idx="123">
                  <c:v>0.23314142291629933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55-489C-BBF7-60E7799E0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399288"/>
        <c:axId val="1"/>
      </c:scatterChart>
      <c:valAx>
        <c:axId val="681399288"/>
        <c:scaling>
          <c:orientation val="minMax"/>
          <c:max val="1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7297297297296"/>
              <c:y val="0.879122032822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2972972972973E-2"/>
              <c:y val="0.39835222520261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399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810810810810808"/>
          <c:y val="0.9285714285714286"/>
          <c:w val="0.57702702702702702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Graph</a:t>
            </a:r>
          </a:p>
        </c:rich>
      </c:tx>
      <c:layout>
        <c:manualLayout>
          <c:xMode val="edge"/>
          <c:yMode val="edge"/>
          <c:x val="0.45299196574787126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41713219381E-2"/>
          <c:y val="0.11111135715914904"/>
          <c:w val="0.88888994878704597"/>
          <c:h val="0.76190644909130767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Q_fit!$D$21:$D$336</c:f>
              <c:numCache>
                <c:formatCode>General</c:formatCode>
                <c:ptCount val="316"/>
                <c:pt idx="0">
                  <c:v>-0.23730000000000001</c:v>
                </c:pt>
                <c:pt idx="1">
                  <c:v>-0.2145</c:v>
                </c:pt>
                <c:pt idx="2">
                  <c:v>-0.1986</c:v>
                </c:pt>
                <c:pt idx="3">
                  <c:v>-0.19170000000000001</c:v>
                </c:pt>
                <c:pt idx="4">
                  <c:v>-0.17899999999999999</c:v>
                </c:pt>
                <c:pt idx="5">
                  <c:v>-0.17829999999999999</c:v>
                </c:pt>
                <c:pt idx="6">
                  <c:v>-0.17549999999999999</c:v>
                </c:pt>
                <c:pt idx="7">
                  <c:v>-0.17460000000000001</c:v>
                </c:pt>
                <c:pt idx="8">
                  <c:v>-0.17419999999999999</c:v>
                </c:pt>
                <c:pt idx="9">
                  <c:v>-0.15770000000000001</c:v>
                </c:pt>
                <c:pt idx="10">
                  <c:v>-0.1555</c:v>
                </c:pt>
                <c:pt idx="11">
                  <c:v>-0.15240000000000001</c:v>
                </c:pt>
                <c:pt idx="12">
                  <c:v>-0.15110000000000001</c:v>
                </c:pt>
                <c:pt idx="13">
                  <c:v>-0.15079999999999999</c:v>
                </c:pt>
                <c:pt idx="14">
                  <c:v>-0.15049999999999999</c:v>
                </c:pt>
                <c:pt idx="15">
                  <c:v>-0.15049999999999999</c:v>
                </c:pt>
                <c:pt idx="16">
                  <c:v>-0.1502</c:v>
                </c:pt>
                <c:pt idx="17">
                  <c:v>-0.14860000000000001</c:v>
                </c:pt>
                <c:pt idx="18">
                  <c:v>-0.1341</c:v>
                </c:pt>
                <c:pt idx="19">
                  <c:v>-0.1341</c:v>
                </c:pt>
                <c:pt idx="20">
                  <c:v>-0.1308</c:v>
                </c:pt>
                <c:pt idx="21">
                  <c:v>-0.11</c:v>
                </c:pt>
                <c:pt idx="22">
                  <c:v>-8.5199999999999998E-2</c:v>
                </c:pt>
                <c:pt idx="23">
                  <c:v>-8.4400000000000003E-2</c:v>
                </c:pt>
                <c:pt idx="24">
                  <c:v>-7.0900000000000005E-2</c:v>
                </c:pt>
                <c:pt idx="25">
                  <c:v>-6.6199999999999995E-2</c:v>
                </c:pt>
                <c:pt idx="26">
                  <c:v>-6.59E-2</c:v>
                </c:pt>
                <c:pt idx="27">
                  <c:v>-6.59E-2</c:v>
                </c:pt>
                <c:pt idx="28">
                  <c:v>-6.4299999999999996E-2</c:v>
                </c:pt>
                <c:pt idx="29">
                  <c:v>-4.6600000000000003E-2</c:v>
                </c:pt>
                <c:pt idx="30">
                  <c:v>-4.5600000000000002E-2</c:v>
                </c:pt>
                <c:pt idx="31">
                  <c:v>-4.53E-2</c:v>
                </c:pt>
                <c:pt idx="32">
                  <c:v>-4.3700000000000003E-2</c:v>
                </c:pt>
                <c:pt idx="33">
                  <c:v>-4.3700000000000003E-2</c:v>
                </c:pt>
                <c:pt idx="34">
                  <c:v>-4.3700000000000003E-2</c:v>
                </c:pt>
                <c:pt idx="35">
                  <c:v>-2.1600000000000001E-2</c:v>
                </c:pt>
                <c:pt idx="36">
                  <c:v>-2.06E-2</c:v>
                </c:pt>
                <c:pt idx="37">
                  <c:v>0</c:v>
                </c:pt>
                <c:pt idx="38">
                  <c:v>2.5000000000000001E-3</c:v>
                </c:pt>
                <c:pt idx="39">
                  <c:v>1.6500000000000001E-2</c:v>
                </c:pt>
                <c:pt idx="40">
                  <c:v>1.8700000000000001E-2</c:v>
                </c:pt>
                <c:pt idx="41">
                  <c:v>2.12E-2</c:v>
                </c:pt>
                <c:pt idx="42">
                  <c:v>4.5900000000000003E-2</c:v>
                </c:pt>
                <c:pt idx="43">
                  <c:v>6.3899999999999998E-2</c:v>
                </c:pt>
                <c:pt idx="44">
                  <c:v>6.5600000000000006E-2</c:v>
                </c:pt>
                <c:pt idx="45">
                  <c:v>8.7999999999999995E-2</c:v>
                </c:pt>
                <c:pt idx="46">
                  <c:v>0.13200000000000001</c:v>
                </c:pt>
                <c:pt idx="47">
                  <c:v>0.1321</c:v>
                </c:pt>
                <c:pt idx="48">
                  <c:v>0.1321</c:v>
                </c:pt>
                <c:pt idx="49">
                  <c:v>0.1321</c:v>
                </c:pt>
                <c:pt idx="50">
                  <c:v>0.15179999999999999</c:v>
                </c:pt>
                <c:pt idx="51">
                  <c:v>0.1545</c:v>
                </c:pt>
                <c:pt idx="52">
                  <c:v>0.17330000000000001</c:v>
                </c:pt>
                <c:pt idx="53">
                  <c:v>0.19800000000000001</c:v>
                </c:pt>
                <c:pt idx="54">
                  <c:v>0.19800000000000001</c:v>
                </c:pt>
                <c:pt idx="55">
                  <c:v>0.1986</c:v>
                </c:pt>
                <c:pt idx="56">
                  <c:v>0.2394</c:v>
                </c:pt>
                <c:pt idx="57">
                  <c:v>0.24099999999999999</c:v>
                </c:pt>
                <c:pt idx="58">
                  <c:v>0.25819999999999999</c:v>
                </c:pt>
                <c:pt idx="59">
                  <c:v>0.26169999999999999</c:v>
                </c:pt>
                <c:pt idx="60">
                  <c:v>0.26450000000000001</c:v>
                </c:pt>
                <c:pt idx="61">
                  <c:v>0.30309999999999998</c:v>
                </c:pt>
                <c:pt idx="62">
                  <c:v>0.30480000000000002</c:v>
                </c:pt>
                <c:pt idx="63">
                  <c:v>0.30480000000000002</c:v>
                </c:pt>
                <c:pt idx="64">
                  <c:v>0.30480000000000002</c:v>
                </c:pt>
                <c:pt idx="65">
                  <c:v>0.30499999999999999</c:v>
                </c:pt>
                <c:pt idx="66">
                  <c:v>0.30530000000000002</c:v>
                </c:pt>
                <c:pt idx="67">
                  <c:v>0.3276</c:v>
                </c:pt>
                <c:pt idx="68">
                  <c:v>0.34789999999999999</c:v>
                </c:pt>
                <c:pt idx="69">
                  <c:v>0.43690000000000001</c:v>
                </c:pt>
                <c:pt idx="70">
                  <c:v>0.45750000000000002</c:v>
                </c:pt>
                <c:pt idx="71">
                  <c:v>0.49809999999999999</c:v>
                </c:pt>
                <c:pt idx="72">
                  <c:v>0.49809999999999999</c:v>
                </c:pt>
                <c:pt idx="73">
                  <c:v>0.52400000000000002</c:v>
                </c:pt>
                <c:pt idx="74">
                  <c:v>0.52400000000000002</c:v>
                </c:pt>
                <c:pt idx="75">
                  <c:v>0.56240000000000001</c:v>
                </c:pt>
                <c:pt idx="76">
                  <c:v>0.56289999999999996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</c:numCache>
            </c:numRef>
          </c:xVal>
          <c:yVal>
            <c:numRef>
              <c:f>Q_fit!$E$21:$E$336</c:f>
              <c:numCache>
                <c:formatCode>General</c:formatCode>
                <c:ptCount val="316"/>
                <c:pt idx="0">
                  <c:v>1.5569999959552661E-4</c:v>
                </c:pt>
                <c:pt idx="1">
                  <c:v>2.3050000163493678E-4</c:v>
                </c:pt>
                <c:pt idx="2">
                  <c:v>1.0427399996842723E-2</c:v>
                </c:pt>
                <c:pt idx="3">
                  <c:v>-7.6946999979554676E-3</c:v>
                </c:pt>
                <c:pt idx="4">
                  <c:v>3.2110000029206276E-3</c:v>
                </c:pt>
                <c:pt idx="5">
                  <c:v>-6.9752999988850206E-3</c:v>
                </c:pt>
                <c:pt idx="6">
                  <c:v>-2.720499993301928E-3</c:v>
                </c:pt>
                <c:pt idx="7">
                  <c:v>-1.3388600003963802E-2</c:v>
                </c:pt>
                <c:pt idx="8">
                  <c:v>-1.3522000008379109E-3</c:v>
                </c:pt>
                <c:pt idx="9">
                  <c:v>1.3993000029586256E-3</c:v>
                </c:pt>
                <c:pt idx="10">
                  <c:v>3.0994999979157001E-3</c:v>
                </c:pt>
                <c:pt idx="11">
                  <c:v>-3.8683999955537729E-3</c:v>
                </c:pt>
                <c:pt idx="12">
                  <c:v>5.4998999985400587E-3</c:v>
                </c:pt>
                <c:pt idx="13">
                  <c:v>4.2772000015247613E-3</c:v>
                </c:pt>
                <c:pt idx="14">
                  <c:v>-1.9454999928711914E-3</c:v>
                </c:pt>
                <c:pt idx="15">
                  <c:v>2.0545000006677583E-3</c:v>
                </c:pt>
                <c:pt idx="16">
                  <c:v>-1.1682000040309504E-3</c:v>
                </c:pt>
                <c:pt idx="17">
                  <c:v>-7.0226000025286339E-3</c:v>
                </c:pt>
                <c:pt idx="18">
                  <c:v>-2.4530999944545329E-3</c:v>
                </c:pt>
                <c:pt idx="19">
                  <c:v>1.5469000063603744E-3</c:v>
                </c:pt>
                <c:pt idx="20">
                  <c:v>-3.9027999955578707E-3</c:v>
                </c:pt>
                <c:pt idx="21">
                  <c:v>1.1989999999059364E-2</c:v>
                </c:pt>
                <c:pt idx="22">
                  <c:v>-8.7532000034116209E-3</c:v>
                </c:pt>
                <c:pt idx="23">
                  <c:v>-1.6804000042611733E-3</c:v>
                </c:pt>
                <c:pt idx="24">
                  <c:v>-3.7018999937572517E-3</c:v>
                </c:pt>
                <c:pt idx="25">
                  <c:v>-5.5242000016733073E-3</c:v>
                </c:pt>
                <c:pt idx="26">
                  <c:v>-6.7468999986886047E-3</c:v>
                </c:pt>
                <c:pt idx="27">
                  <c:v>2.530999990995042E-4</c:v>
                </c:pt>
                <c:pt idx="28">
                  <c:v>3.9870000182418153E-4</c:v>
                </c:pt>
                <c:pt idx="29">
                  <c:v>9.2594000016106293E-3</c:v>
                </c:pt>
                <c:pt idx="30">
                  <c:v>7.8504000048269518E-3</c:v>
                </c:pt>
                <c:pt idx="31">
                  <c:v>4.6277000001282431E-3</c:v>
                </c:pt>
                <c:pt idx="32">
                  <c:v>-5.2266999991843477E-3</c:v>
                </c:pt>
                <c:pt idx="33">
                  <c:v>-2.2267000022111461E-3</c:v>
                </c:pt>
                <c:pt idx="34">
                  <c:v>5.7732999994186684E-3</c:v>
                </c:pt>
                <c:pt idx="35">
                  <c:v>8.0344000016339123E-3</c:v>
                </c:pt>
                <c:pt idx="36">
                  <c:v>1.625400000193622E-3</c:v>
                </c:pt>
                <c:pt idx="37">
                  <c:v>0</c:v>
                </c:pt>
                <c:pt idx="38">
                  <c:v>6.477499999164138E-3</c:v>
                </c:pt>
                <c:pt idx="39">
                  <c:v>2.7515000037965365E-3</c:v>
                </c:pt>
                <c:pt idx="40">
                  <c:v>4.451699998753611E-3</c:v>
                </c:pt>
                <c:pt idx="41">
                  <c:v>-5.0707999980659224E-3</c:v>
                </c:pt>
                <c:pt idx="42">
                  <c:v>1.0926900002232287E-2</c:v>
                </c:pt>
                <c:pt idx="43">
                  <c:v>1.1564899999939371E-2</c:v>
                </c:pt>
                <c:pt idx="44">
                  <c:v>3.9696000021649525E-3</c:v>
                </c:pt>
                <c:pt idx="45">
                  <c:v>3.1007999998109881E-2</c:v>
                </c:pt>
                <c:pt idx="46">
                  <c:v>3.0012000002898276E-2</c:v>
                </c:pt>
                <c:pt idx="47">
                  <c:v>2.1271100005833432E-2</c:v>
                </c:pt>
                <c:pt idx="48">
                  <c:v>2.4271100002806634E-2</c:v>
                </c:pt>
                <c:pt idx="49">
                  <c:v>2.6271100003214087E-2</c:v>
                </c:pt>
                <c:pt idx="50">
                  <c:v>3.2313800002157222E-2</c:v>
                </c:pt>
                <c:pt idx="51">
                  <c:v>3.1309500001952983E-2</c:v>
                </c:pt>
                <c:pt idx="52">
                  <c:v>2.5020300003234297E-2</c:v>
                </c:pt>
                <c:pt idx="53">
                  <c:v>4.3017999996664003E-2</c:v>
                </c:pt>
                <c:pt idx="54">
                  <c:v>4.5017999997071456E-2</c:v>
                </c:pt>
                <c:pt idx="55">
                  <c:v>3.65726000018185E-2</c:v>
                </c:pt>
                <c:pt idx="56">
                  <c:v>4.3285400002787355E-2</c:v>
                </c:pt>
                <c:pt idx="57">
                  <c:v>4.8431000002892688E-2</c:v>
                </c:pt>
                <c:pt idx="58">
                  <c:v>5.1996200003486592E-2</c:v>
                </c:pt>
                <c:pt idx="59">
                  <c:v>3.4064700004819315E-2</c:v>
                </c:pt>
                <c:pt idx="60">
                  <c:v>5.9319500003766734E-2</c:v>
                </c:pt>
                <c:pt idx="61">
                  <c:v>7.3332100000698119E-2</c:v>
                </c:pt>
                <c:pt idx="62">
                  <c:v>6.1736800002108794E-2</c:v>
                </c:pt>
                <c:pt idx="63">
                  <c:v>7.4736800001119263E-2</c:v>
                </c:pt>
                <c:pt idx="64">
                  <c:v>7.5736799997685011E-2</c:v>
                </c:pt>
                <c:pt idx="65">
                  <c:v>7.4254999999538995E-2</c:v>
                </c:pt>
                <c:pt idx="66">
                  <c:v>6.8032300005143043E-2</c:v>
                </c:pt>
                <c:pt idx="67">
                  <c:v>7.0811600002343766E-2</c:v>
                </c:pt>
                <c:pt idx="68">
                  <c:v>0.10300890000507934</c:v>
                </c:pt>
                <c:pt idx="69">
                  <c:v>0.12850790000084089</c:v>
                </c:pt>
                <c:pt idx="70">
                  <c:v>0.13198250000277767</c:v>
                </c:pt>
                <c:pt idx="71">
                  <c:v>0.14254710000386694</c:v>
                </c:pt>
                <c:pt idx="72">
                  <c:v>0.1425770999994711</c:v>
                </c:pt>
                <c:pt idx="73">
                  <c:v>0.14828400000260444</c:v>
                </c:pt>
                <c:pt idx="74">
                  <c:v>0.14948400000139372</c:v>
                </c:pt>
                <c:pt idx="75">
                  <c:v>0.15987840000161668</c:v>
                </c:pt>
                <c:pt idx="76">
                  <c:v>0.1572738999966532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B6-48A1-B51C-FE6C5F3B45B5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Q_fit!$D$21:$D$97</c:f>
              <c:numCache>
                <c:formatCode>General</c:formatCode>
                <c:ptCount val="77"/>
                <c:pt idx="0">
                  <c:v>-0.23730000000000001</c:v>
                </c:pt>
                <c:pt idx="1">
                  <c:v>-0.2145</c:v>
                </c:pt>
                <c:pt idx="2">
                  <c:v>-0.1986</c:v>
                </c:pt>
                <c:pt idx="3">
                  <c:v>-0.19170000000000001</c:v>
                </c:pt>
                <c:pt idx="4">
                  <c:v>-0.17899999999999999</c:v>
                </c:pt>
                <c:pt idx="5">
                  <c:v>-0.17829999999999999</c:v>
                </c:pt>
                <c:pt idx="6">
                  <c:v>-0.17549999999999999</c:v>
                </c:pt>
                <c:pt idx="7">
                  <c:v>-0.17460000000000001</c:v>
                </c:pt>
                <c:pt idx="8">
                  <c:v>-0.17419999999999999</c:v>
                </c:pt>
                <c:pt idx="9">
                  <c:v>-0.15770000000000001</c:v>
                </c:pt>
                <c:pt idx="10">
                  <c:v>-0.1555</c:v>
                </c:pt>
                <c:pt idx="11">
                  <c:v>-0.15240000000000001</c:v>
                </c:pt>
                <c:pt idx="12">
                  <c:v>-0.15110000000000001</c:v>
                </c:pt>
                <c:pt idx="13">
                  <c:v>-0.15079999999999999</c:v>
                </c:pt>
                <c:pt idx="14">
                  <c:v>-0.15049999999999999</c:v>
                </c:pt>
                <c:pt idx="15">
                  <c:v>-0.15049999999999999</c:v>
                </c:pt>
                <c:pt idx="16">
                  <c:v>-0.1502</c:v>
                </c:pt>
                <c:pt idx="17">
                  <c:v>-0.14860000000000001</c:v>
                </c:pt>
                <c:pt idx="18">
                  <c:v>-0.1341</c:v>
                </c:pt>
                <c:pt idx="19">
                  <c:v>-0.1341</c:v>
                </c:pt>
                <c:pt idx="20">
                  <c:v>-0.1308</c:v>
                </c:pt>
                <c:pt idx="21">
                  <c:v>-0.11</c:v>
                </c:pt>
                <c:pt idx="22">
                  <c:v>-8.5199999999999998E-2</c:v>
                </c:pt>
                <c:pt idx="23">
                  <c:v>-8.4400000000000003E-2</c:v>
                </c:pt>
                <c:pt idx="24">
                  <c:v>-7.0900000000000005E-2</c:v>
                </c:pt>
                <c:pt idx="25">
                  <c:v>-6.6199999999999995E-2</c:v>
                </c:pt>
                <c:pt idx="26">
                  <c:v>-6.59E-2</c:v>
                </c:pt>
                <c:pt idx="27">
                  <c:v>-6.59E-2</c:v>
                </c:pt>
                <c:pt idx="28">
                  <c:v>-6.4299999999999996E-2</c:v>
                </c:pt>
                <c:pt idx="29">
                  <c:v>-4.6600000000000003E-2</c:v>
                </c:pt>
                <c:pt idx="30">
                  <c:v>-4.5600000000000002E-2</c:v>
                </c:pt>
                <c:pt idx="31">
                  <c:v>-4.53E-2</c:v>
                </c:pt>
                <c:pt idx="32">
                  <c:v>-4.3700000000000003E-2</c:v>
                </c:pt>
                <c:pt idx="33">
                  <c:v>-4.3700000000000003E-2</c:v>
                </c:pt>
                <c:pt idx="34">
                  <c:v>-4.3700000000000003E-2</c:v>
                </c:pt>
                <c:pt idx="35">
                  <c:v>-2.1600000000000001E-2</c:v>
                </c:pt>
                <c:pt idx="36">
                  <c:v>-2.06E-2</c:v>
                </c:pt>
                <c:pt idx="37">
                  <c:v>0</c:v>
                </c:pt>
                <c:pt idx="38">
                  <c:v>2.5000000000000001E-3</c:v>
                </c:pt>
                <c:pt idx="39">
                  <c:v>1.6500000000000001E-2</c:v>
                </c:pt>
                <c:pt idx="40">
                  <c:v>1.8700000000000001E-2</c:v>
                </c:pt>
                <c:pt idx="41">
                  <c:v>2.12E-2</c:v>
                </c:pt>
                <c:pt idx="42">
                  <c:v>4.5900000000000003E-2</c:v>
                </c:pt>
                <c:pt idx="43">
                  <c:v>6.3899999999999998E-2</c:v>
                </c:pt>
                <c:pt idx="44">
                  <c:v>6.5600000000000006E-2</c:v>
                </c:pt>
                <c:pt idx="45">
                  <c:v>8.7999999999999995E-2</c:v>
                </c:pt>
                <c:pt idx="46">
                  <c:v>0.13200000000000001</c:v>
                </c:pt>
                <c:pt idx="47">
                  <c:v>0.1321</c:v>
                </c:pt>
                <c:pt idx="48">
                  <c:v>0.1321</c:v>
                </c:pt>
                <c:pt idx="49">
                  <c:v>0.1321</c:v>
                </c:pt>
                <c:pt idx="50">
                  <c:v>0.15179999999999999</c:v>
                </c:pt>
                <c:pt idx="51">
                  <c:v>0.1545</c:v>
                </c:pt>
                <c:pt idx="52">
                  <c:v>0.17330000000000001</c:v>
                </c:pt>
                <c:pt idx="53">
                  <c:v>0.19800000000000001</c:v>
                </c:pt>
                <c:pt idx="54">
                  <c:v>0.19800000000000001</c:v>
                </c:pt>
                <c:pt idx="55">
                  <c:v>0.1986</c:v>
                </c:pt>
                <c:pt idx="56">
                  <c:v>0.2394</c:v>
                </c:pt>
                <c:pt idx="57">
                  <c:v>0.24099999999999999</c:v>
                </c:pt>
                <c:pt idx="58">
                  <c:v>0.25819999999999999</c:v>
                </c:pt>
                <c:pt idx="59">
                  <c:v>0.26169999999999999</c:v>
                </c:pt>
                <c:pt idx="60">
                  <c:v>0.26450000000000001</c:v>
                </c:pt>
                <c:pt idx="61">
                  <c:v>0.30309999999999998</c:v>
                </c:pt>
                <c:pt idx="62">
                  <c:v>0.30480000000000002</c:v>
                </c:pt>
                <c:pt idx="63">
                  <c:v>0.30480000000000002</c:v>
                </c:pt>
                <c:pt idx="64">
                  <c:v>0.30480000000000002</c:v>
                </c:pt>
                <c:pt idx="65">
                  <c:v>0.30499999999999999</c:v>
                </c:pt>
                <c:pt idx="66">
                  <c:v>0.30530000000000002</c:v>
                </c:pt>
                <c:pt idx="67">
                  <c:v>0.3276</c:v>
                </c:pt>
                <c:pt idx="68">
                  <c:v>0.34789999999999999</c:v>
                </c:pt>
                <c:pt idx="69">
                  <c:v>0.43690000000000001</c:v>
                </c:pt>
                <c:pt idx="70">
                  <c:v>0.45750000000000002</c:v>
                </c:pt>
                <c:pt idx="71">
                  <c:v>0.49809999999999999</c:v>
                </c:pt>
                <c:pt idx="72">
                  <c:v>0.49809999999999999</c:v>
                </c:pt>
                <c:pt idx="73">
                  <c:v>0.52400000000000002</c:v>
                </c:pt>
                <c:pt idx="74">
                  <c:v>0.52400000000000002</c:v>
                </c:pt>
                <c:pt idx="75">
                  <c:v>0.56240000000000001</c:v>
                </c:pt>
                <c:pt idx="76">
                  <c:v>0.56289999999999996</c:v>
                </c:pt>
              </c:numCache>
            </c:numRef>
          </c:xVal>
          <c:yVal>
            <c:numRef>
              <c:f>Q_fit!$K$21:$K$97</c:f>
              <c:numCache>
                <c:formatCode>General</c:formatCode>
                <c:ptCount val="77"/>
                <c:pt idx="0">
                  <c:v>2.5276807721127253E-4</c:v>
                </c:pt>
                <c:pt idx="1">
                  <c:v>-1.3361346227047551E-3</c:v>
                </c:pt>
                <c:pt idx="2">
                  <c:v>-2.21799442801782E-3</c:v>
                </c:pt>
                <c:pt idx="3">
                  <c:v>-2.5428586361286119E-3</c:v>
                </c:pt>
                <c:pt idx="4">
                  <c:v>-3.0492959532348683E-3</c:v>
                </c:pt>
                <c:pt idx="5">
                  <c:v>-3.0737618024094839E-3</c:v>
                </c:pt>
                <c:pt idx="6">
                  <c:v>-3.1680227915136562E-3</c:v>
                </c:pt>
                <c:pt idx="7">
                  <c:v>-3.1970968831860243E-3</c:v>
                </c:pt>
                <c:pt idx="8">
                  <c:v>-3.2098275535490123E-3</c:v>
                </c:pt>
                <c:pt idx="9">
                  <c:v>-3.6324645062604608E-3</c:v>
                </c:pt>
                <c:pt idx="10">
                  <c:v>-3.6736933399115698E-3</c:v>
                </c:pt>
                <c:pt idx="11">
                  <c:v>-3.72574896799217E-3</c:v>
                </c:pt>
                <c:pt idx="12">
                  <c:v>-3.7454761177711376E-3</c:v>
                </c:pt>
                <c:pt idx="13">
                  <c:v>-3.7498520924973029E-3</c:v>
                </c:pt>
                <c:pt idx="14">
                  <c:v>-3.7541619005533686E-3</c:v>
                </c:pt>
                <c:pt idx="15">
                  <c:v>-3.7541619005533686E-3</c:v>
                </c:pt>
                <c:pt idx="16">
                  <c:v>-3.7584055419393331E-3</c:v>
                </c:pt>
                <c:pt idx="17">
                  <c:v>-3.7799208144583697E-3</c:v>
                </c:pt>
                <c:pt idx="18">
                  <c:v>-3.889088476469767E-3</c:v>
                </c:pt>
                <c:pt idx="19">
                  <c:v>-3.889088476469767E-3</c:v>
                </c:pt>
                <c:pt idx="20">
                  <c:v>-3.8923411405737129E-3</c:v>
                </c:pt>
                <c:pt idx="21">
                  <c:v>-3.7285759566128155E-3</c:v>
                </c:pt>
                <c:pt idx="22">
                  <c:v>-3.1176143353683649E-3</c:v>
                </c:pt>
                <c:pt idx="23">
                  <c:v>-3.0903775992865553E-3</c:v>
                </c:pt>
                <c:pt idx="24">
                  <c:v>-2.559793924224796E-3</c:v>
                </c:pt>
                <c:pt idx="25">
                  <c:v>-2.3436283283128851E-3</c:v>
                </c:pt>
                <c:pt idx="26">
                  <c:v>-2.3292791354010156E-3</c:v>
                </c:pt>
                <c:pt idx="27">
                  <c:v>-2.3292791354010156E-3</c:v>
                </c:pt>
                <c:pt idx="28">
                  <c:v>-2.2516326249982614E-3</c:v>
                </c:pt>
                <c:pt idx="29">
                  <c:v>-1.2670947915981268E-3</c:v>
                </c:pt>
                <c:pt idx="30">
                  <c:v>-1.2045972033532715E-3</c:v>
                </c:pt>
                <c:pt idx="31">
                  <c:v>-1.1857045657612658E-3</c:v>
                </c:pt>
                <c:pt idx="32">
                  <c:v>-1.08382635039779E-3</c:v>
                </c:pt>
                <c:pt idx="33">
                  <c:v>-1.08382635039779E-3</c:v>
                </c:pt>
                <c:pt idx="34">
                  <c:v>-1.08382635039779E-3</c:v>
                </c:pt>
                <c:pt idx="35">
                  <c:v>5.1590048152014084E-4</c:v>
                </c:pt>
                <c:pt idx="36">
                  <c:v>5.9677770034806876E-4</c:v>
                </c:pt>
                <c:pt idx="37">
                  <c:v>2.4264124166882631E-3</c:v>
                </c:pt>
                <c:pt idx="38">
                  <c:v>2.6696839381112492E-3</c:v>
                </c:pt>
                <c:pt idx="39">
                  <c:v>4.1169183513737649E-3</c:v>
                </c:pt>
                <c:pt idx="40">
                  <c:v>4.3574419027089173E-3</c:v>
                </c:pt>
                <c:pt idx="41">
                  <c:v>4.6350833333222482E-3</c:v>
                </c:pt>
                <c:pt idx="42">
                  <c:v>7.6251440880005794E-3</c:v>
                </c:pt>
                <c:pt idx="43">
                  <c:v>1.0086667412408984E-2</c:v>
                </c:pt>
                <c:pt idx="44">
                  <c:v>1.033145529183432E-2</c:v>
                </c:pt>
                <c:pt idx="45">
                  <c:v>1.3755336780918051E-2</c:v>
                </c:pt>
                <c:pt idx="46">
                  <c:v>2.1554776851562589E-2</c:v>
                </c:pt>
                <c:pt idx="47">
                  <c:v>2.157412393514057E-2</c:v>
                </c:pt>
                <c:pt idx="48">
                  <c:v>2.157412393514057E-2</c:v>
                </c:pt>
                <c:pt idx="49">
                  <c:v>2.157412393514057E-2</c:v>
                </c:pt>
                <c:pt idx="50">
                  <c:v>2.5528882574107823E-2</c:v>
                </c:pt>
                <c:pt idx="51">
                  <c:v>2.6093137332886065E-2</c:v>
                </c:pt>
                <c:pt idx="52">
                  <c:v>3.0170603253568091E-2</c:v>
                </c:pt>
                <c:pt idx="53">
                  <c:v>3.5922659318191448E-2</c:v>
                </c:pt>
                <c:pt idx="54">
                  <c:v>3.5922659318191448E-2</c:v>
                </c:pt>
                <c:pt idx="55">
                  <c:v>3.6067965432286422E-2</c:v>
                </c:pt>
                <c:pt idx="56">
                  <c:v>4.6569689222954694E-2</c:v>
                </c:pt>
                <c:pt idx="57">
                  <c:v>4.7006459011246199E-2</c:v>
                </c:pt>
                <c:pt idx="58">
                  <c:v>5.1820598982286824E-2</c:v>
                </c:pt>
                <c:pt idx="59">
                  <c:v>5.2826852572736706E-2</c:v>
                </c:pt>
                <c:pt idx="60">
                  <c:v>5.3638339778766322E-2</c:v>
                </c:pt>
                <c:pt idx="61">
                  <c:v>6.5412698244742579E-2</c:v>
                </c:pt>
                <c:pt idx="62">
                  <c:v>6.5956441843379926E-2</c:v>
                </c:pt>
                <c:pt idx="63">
                  <c:v>6.5956441843379926E-2</c:v>
                </c:pt>
                <c:pt idx="64">
                  <c:v>6.5956441843379926E-2</c:v>
                </c:pt>
                <c:pt idx="65">
                  <c:v>6.6020551363706173E-2</c:v>
                </c:pt>
                <c:pt idx="66">
                  <c:v>6.6116770783087281E-2</c:v>
                </c:pt>
                <c:pt idx="67">
                  <c:v>7.3454340281507907E-2</c:v>
                </c:pt>
                <c:pt idx="68">
                  <c:v>8.0451718536719979E-2</c:v>
                </c:pt>
                <c:pt idx="69">
                  <c:v>0.11470571000852253</c:v>
                </c:pt>
                <c:pt idx="70">
                  <c:v>0.12346409786206922</c:v>
                </c:pt>
                <c:pt idx="71">
                  <c:v>0.14163913960786392</c:v>
                </c:pt>
                <c:pt idx="72">
                  <c:v>0.14163913960786392</c:v>
                </c:pt>
                <c:pt idx="73">
                  <c:v>0.15386668592522121</c:v>
                </c:pt>
                <c:pt idx="74">
                  <c:v>0.15386668592522121</c:v>
                </c:pt>
                <c:pt idx="75">
                  <c:v>0.17290318795462392</c:v>
                </c:pt>
                <c:pt idx="76">
                  <c:v>0.17315820875109522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B6-48A1-B51C-FE6C5F3B4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903584"/>
        <c:axId val="1"/>
      </c:scatterChart>
      <c:valAx>
        <c:axId val="95990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69841346754732581"/>
              <c:y val="0.9365100790972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44445396706364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90358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501831501831501"/>
          <c:y val="0.93424036281179135"/>
          <c:w val="0.45299145299145299"/>
          <c:h val="0.9841269841269840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9525</xdr:rowOff>
    </xdr:from>
    <xdr:to>
      <xdr:col>17</xdr:col>
      <xdr:colOff>219075</xdr:colOff>
      <xdr:row>18</xdr:row>
      <xdr:rowOff>28575</xdr:rowOff>
    </xdr:to>
    <xdr:graphicFrame macro="">
      <xdr:nvGraphicFramePr>
        <xdr:cNvPr id="1038" name="Chart 1">
          <a:extLst>
            <a:ext uri="{FF2B5EF4-FFF2-40B4-BE49-F238E27FC236}">
              <a16:creationId xmlns:a16="http://schemas.microsoft.com/office/drawing/2014/main" id="{7D3BA5F1-52FD-A7ED-D35D-C0AF39E71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381000</xdr:colOff>
      <xdr:row>0</xdr:row>
      <xdr:rowOff>0</xdr:rowOff>
    </xdr:from>
    <xdr:to>
      <xdr:col>26</xdr:col>
      <xdr:colOff>790575</xdr:colOff>
      <xdr:row>18</xdr:row>
      <xdr:rowOff>38100</xdr:rowOff>
    </xdr:to>
    <xdr:graphicFrame macro="">
      <xdr:nvGraphicFramePr>
        <xdr:cNvPr id="1040" name="Chart 4">
          <a:extLst>
            <a:ext uri="{FF2B5EF4-FFF2-40B4-BE49-F238E27FC236}">
              <a16:creationId xmlns:a16="http://schemas.microsoft.com/office/drawing/2014/main" id="{D0189959-1703-174F-5F43-40A9F4CE5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9525</xdr:rowOff>
    </xdr:from>
    <xdr:to>
      <xdr:col>12</xdr:col>
      <xdr:colOff>0</xdr:colOff>
      <xdr:row>19</xdr:row>
      <xdr:rowOff>142875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29FC933-6074-DBDF-0E45-4D890374CA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0</xdr:row>
      <xdr:rowOff>47625</xdr:rowOff>
    </xdr:from>
    <xdr:to>
      <xdr:col>26</xdr:col>
      <xdr:colOff>295275</xdr:colOff>
      <xdr:row>25</xdr:row>
      <xdr:rowOff>85725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447A6302-A353-E623-B7F2-B130DD1BA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www.konkoly.hu/cgi-bin/IBVS?5943" TargetMode="External"/><Relationship Id="rId26" Type="http://schemas.openxmlformats.org/officeDocument/2006/relationships/hyperlink" Target="http://www.konkoly.hu/cgi-bin/IBVS?6063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bav-astro.de/sfs/BAVM_link.php?BAVMnr=186" TargetMode="External"/><Relationship Id="rId17" Type="http://schemas.openxmlformats.org/officeDocument/2006/relationships/hyperlink" Target="http://www.konkoly.hu/cgi-bin/IBVS?5894" TargetMode="External"/><Relationship Id="rId25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konkoly.hu/cgi-bin/IBVS?5893" TargetMode="External"/><Relationship Id="rId20" Type="http://schemas.openxmlformats.org/officeDocument/2006/relationships/hyperlink" Target="http://www.konkoly.hu/cgi-bin/IBVS?5943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vsolj.cetus-net.org/no46.pdf" TargetMode="External"/><Relationship Id="rId24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5616" TargetMode="External"/><Relationship Id="rId15" Type="http://schemas.openxmlformats.org/officeDocument/2006/relationships/hyperlink" Target="http://www.aavso.org/sites/default/files/jaavso/v36n2/186.pdf" TargetMode="External"/><Relationship Id="rId23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86" TargetMode="External"/><Relationship Id="rId14" Type="http://schemas.openxmlformats.org/officeDocument/2006/relationships/hyperlink" Target="http://www.aavso.org/sites/default/files/jaavso/v36n2/171.pdf" TargetMode="External"/><Relationship Id="rId22" Type="http://schemas.openxmlformats.org/officeDocument/2006/relationships/hyperlink" Target="http://www.konkoly.hu/cgi-bin/IBVS?5988" TargetMode="External"/><Relationship Id="rId27" Type="http://schemas.openxmlformats.org/officeDocument/2006/relationships/hyperlink" Target="http://www.bav-astro.de/sfs/BAVM_link.php?BAVMnr=23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537"/>
  <sheetViews>
    <sheetView tabSelected="1" workbookViewId="0">
      <pane xSplit="14" ySplit="22" topLeftCell="O149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6" customWidth="1"/>
    <col min="2" max="2" width="5.140625" customWidth="1"/>
    <col min="3" max="3" width="14" customWidth="1"/>
    <col min="4" max="4" width="10.5703125" customWidth="1"/>
    <col min="5" max="5" width="8.8554687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  <col min="19" max="19" width="10.28515625" style="2" customWidth="1"/>
    <col min="20" max="26" width="10.28515625" customWidth="1"/>
    <col min="27" max="27" width="12.140625" customWidth="1"/>
    <col min="28" max="28" width="9.425781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 x14ac:dyDescent="0.35">
      <c r="A1" s="1" t="s">
        <v>68</v>
      </c>
      <c r="AA1" s="57" t="s">
        <v>659</v>
      </c>
      <c r="AB1" s="58"/>
      <c r="AC1" s="58" t="s">
        <v>660</v>
      </c>
      <c r="AD1" s="58" t="s">
        <v>661</v>
      </c>
      <c r="AE1" s="59"/>
      <c r="AM1" s="60"/>
      <c r="AW1" s="61" t="s">
        <v>9</v>
      </c>
      <c r="AX1" s="62" t="s">
        <v>662</v>
      </c>
      <c r="AY1" s="4" t="s">
        <v>663</v>
      </c>
      <c r="AZ1" s="63" t="s">
        <v>664</v>
      </c>
      <c r="BA1" s="64" t="s">
        <v>665</v>
      </c>
      <c r="BB1" s="63" t="s">
        <v>666</v>
      </c>
      <c r="BC1" s="64" t="s">
        <v>667</v>
      </c>
      <c r="BD1" s="63" t="s">
        <v>668</v>
      </c>
      <c r="BE1" s="65" t="s">
        <v>669</v>
      </c>
      <c r="BF1" s="64" t="s">
        <v>670</v>
      </c>
      <c r="BG1" s="63" t="s">
        <v>671</v>
      </c>
      <c r="BH1" s="65" t="s">
        <v>672</v>
      </c>
      <c r="BI1" s="64" t="s">
        <v>673</v>
      </c>
      <c r="BJ1" s="63" t="s">
        <v>674</v>
      </c>
      <c r="BK1" s="65" t="s">
        <v>675</v>
      </c>
      <c r="BL1" s="64" t="s">
        <v>120</v>
      </c>
    </row>
    <row r="2" spans="1:64" s="79" customFormat="1" ht="12.95" customHeight="1" thickBot="1" x14ac:dyDescent="0.25">
      <c r="A2" s="79" t="s">
        <v>24</v>
      </c>
      <c r="B2" s="77" t="s">
        <v>70</v>
      </c>
      <c r="S2" s="115"/>
      <c r="AA2" s="125" t="s">
        <v>676</v>
      </c>
      <c r="AB2" s="78">
        <f>C7</f>
        <v>45397.455999999998</v>
      </c>
      <c r="AC2" s="126" t="s">
        <v>677</v>
      </c>
      <c r="AD2" s="78">
        <f>C8</f>
        <v>1.6797409000000001</v>
      </c>
      <c r="AE2" s="127" t="s">
        <v>678</v>
      </c>
      <c r="AL2" s="115"/>
      <c r="AW2" s="79">
        <v>-14800</v>
      </c>
      <c r="AX2" s="79">
        <f t="shared" ref="AX2:AX65" si="0">AB$3+AB$4*AW2+AB$5*AW2^2+AZ2</f>
        <v>-0.13291161141479732</v>
      </c>
      <c r="AY2" s="79">
        <f t="shared" ref="AY2:AY65" si="1">AB$3+AB$4*AW2+AB$5*AW2^2</f>
        <v>-0.13127665549152656</v>
      </c>
      <c r="AZ2" s="79">
        <f t="shared" ref="AZ2:AZ65" si="2">$AB$6*($AB$11/BA2*BB2+$AB$12)</f>
        <v>-1.6349559232707578E-3</v>
      </c>
      <c r="BA2" s="79">
        <f t="shared" ref="BA2:BA65" si="3">1+$AB$7*COS(BC2)</f>
        <v>1.1659787307518583</v>
      </c>
      <c r="BB2" s="79">
        <f t="shared" ref="BB2:BB65" si="4">SIN(BC2+RADIANS($AB$9))</f>
        <v>0.34916166264387488</v>
      </c>
      <c r="BC2" s="79">
        <f t="shared" ref="BC2:BC65" si="5">2*ATAN(BD2)</f>
        <v>1.1432092374681928</v>
      </c>
      <c r="BD2" s="79">
        <f t="shared" ref="BD2:BD65" si="6">SQRT((1+$AB$7)/(1-$AB$7))*TAN(BE2/2)</f>
        <v>0.64323474585264895</v>
      </c>
      <c r="BE2" s="79">
        <f t="shared" ref="BE2:BK17" si="7">$BL2+$AB$7*SIN(BF2)</f>
        <v>0.79689634436335988</v>
      </c>
      <c r="BF2" s="79">
        <f t="shared" si="7"/>
        <v>0.79677728477420784</v>
      </c>
      <c r="BG2" s="79">
        <f t="shared" si="7"/>
        <v>0.7963518428725177</v>
      </c>
      <c r="BH2" s="79">
        <f t="shared" si="7"/>
        <v>0.79483309776877087</v>
      </c>
      <c r="BI2" s="79">
        <f t="shared" si="7"/>
        <v>0.78943051539967901</v>
      </c>
      <c r="BJ2" s="79">
        <f t="shared" si="7"/>
        <v>0.77044505113933859</v>
      </c>
      <c r="BK2" s="79">
        <f t="shared" si="7"/>
        <v>0.70629813237097672</v>
      </c>
      <c r="BL2" s="79">
        <f t="shared" ref="BL2:BL65" si="8">RADIANS($AB$9)+$AB$18*(AW2-AB$15)</f>
        <v>0.51066692871654595</v>
      </c>
    </row>
    <row r="3" spans="1:64" s="79" customFormat="1" ht="12.95" customHeight="1" thickBot="1" x14ac:dyDescent="0.25">
      <c r="S3" s="115"/>
      <c r="Z3" s="79">
        <v>0.03</v>
      </c>
      <c r="AA3" s="128" t="s">
        <v>679</v>
      </c>
      <c r="AB3" s="80">
        <f t="shared" ref="AB3:AB10" si="9">AC3*AD3</f>
        <v>4.998185690282865E-2</v>
      </c>
      <c r="AC3" s="81">
        <v>4.998185690282865</v>
      </c>
      <c r="AD3" s="79">
        <v>0.01</v>
      </c>
      <c r="AE3" s="129"/>
      <c r="AF3" s="82"/>
      <c r="AG3" s="81"/>
      <c r="AH3" s="81"/>
      <c r="AI3" s="81"/>
      <c r="AJ3" s="81"/>
      <c r="AK3" s="81"/>
      <c r="AL3" s="81"/>
      <c r="AM3" s="81"/>
      <c r="AW3" s="79">
        <v>-14600</v>
      </c>
      <c r="AX3" s="79">
        <f t="shared" si="0"/>
        <v>-0.12609731259897386</v>
      </c>
      <c r="AY3" s="79">
        <f t="shared" si="1"/>
        <v>-0.129034805397333</v>
      </c>
      <c r="AZ3" s="79">
        <f t="shared" si="2"/>
        <v>2.937492798359153E-3</v>
      </c>
      <c r="BA3" s="79">
        <f t="shared" si="3"/>
        <v>1.1226803985835605</v>
      </c>
      <c r="BB3" s="79">
        <f t="shared" si="4"/>
        <v>0.45533495979690725</v>
      </c>
      <c r="BC3" s="79">
        <f t="shared" si="5"/>
        <v>1.2592813290330795</v>
      </c>
      <c r="BD3" s="79">
        <f t="shared" si="6"/>
        <v>0.72856451216761386</v>
      </c>
      <c r="BE3" s="79">
        <f t="shared" si="7"/>
        <v>0.88984703377145324</v>
      </c>
      <c r="BF3" s="79">
        <f t="shared" si="7"/>
        <v>0.88977176633580224</v>
      </c>
      <c r="BG3" s="79">
        <f t="shared" si="7"/>
        <v>0.88947314107276743</v>
      </c>
      <c r="BH3" s="79">
        <f t="shared" si="7"/>
        <v>0.88828942048871307</v>
      </c>
      <c r="BI3" s="79">
        <f t="shared" si="7"/>
        <v>0.88361411764881992</v>
      </c>
      <c r="BJ3" s="79">
        <f t="shared" si="7"/>
        <v>0.86540197849124656</v>
      </c>
      <c r="BK3" s="79">
        <f t="shared" si="7"/>
        <v>0.79784822209642825</v>
      </c>
      <c r="BL3" s="79">
        <f t="shared" si="8"/>
        <v>0.57887309125163355</v>
      </c>
    </row>
    <row r="4" spans="1:64" s="79" customFormat="1" ht="12.95" customHeight="1" thickTop="1" thickBot="1" x14ac:dyDescent="0.25">
      <c r="A4" s="97" t="s">
        <v>0</v>
      </c>
      <c r="C4" s="130">
        <v>45397.455999999998</v>
      </c>
      <c r="D4" s="131">
        <v>1.6797409000000001</v>
      </c>
      <c r="S4" s="115"/>
      <c r="Z4" s="79">
        <v>-2.5000000000000002E-6</v>
      </c>
      <c r="AA4" s="132" t="s">
        <v>680</v>
      </c>
      <c r="AB4" s="83">
        <f t="shared" si="9"/>
        <v>1.3299361538473198E-5</v>
      </c>
      <c r="AC4" s="84">
        <v>1.3299361538473198</v>
      </c>
      <c r="AD4" s="133">
        <v>1.0000000000000001E-5</v>
      </c>
      <c r="AE4" s="129"/>
      <c r="AF4" s="85"/>
      <c r="AG4" s="84"/>
      <c r="AH4" s="84"/>
      <c r="AI4" s="84"/>
      <c r="AJ4" s="84"/>
      <c r="AK4" s="84"/>
      <c r="AL4" s="84"/>
      <c r="AM4" s="84"/>
      <c r="AW4" s="79">
        <v>-14400</v>
      </c>
      <c r="AX4" s="79">
        <f t="shared" si="0"/>
        <v>-0.11947103661542564</v>
      </c>
      <c r="AY4" s="79">
        <f t="shared" si="1"/>
        <v>-0.12678726792608508</v>
      </c>
      <c r="AZ4" s="79">
        <f t="shared" si="2"/>
        <v>7.3162313106594308E-3</v>
      </c>
      <c r="BA4" s="79">
        <f t="shared" si="3"/>
        <v>1.0810551181569561</v>
      </c>
      <c r="BB4" s="79">
        <f t="shared" si="4"/>
        <v>0.54831452076043175</v>
      </c>
      <c r="BC4" s="79">
        <f t="shared" si="5"/>
        <v>1.3668803628979476</v>
      </c>
      <c r="BD4" s="79">
        <f t="shared" si="6"/>
        <v>0.81436710102914878</v>
      </c>
      <c r="BE4" s="79">
        <f t="shared" si="7"/>
        <v>0.97933763981224253</v>
      </c>
      <c r="BF4" s="79">
        <f t="shared" si="7"/>
        <v>0.97929505985969389</v>
      </c>
      <c r="BG4" s="79">
        <f t="shared" si="7"/>
        <v>0.97910430682960869</v>
      </c>
      <c r="BH4" s="79">
        <f t="shared" si="7"/>
        <v>0.97825042003931484</v>
      </c>
      <c r="BI4" s="79">
        <f t="shared" si="7"/>
        <v>0.9744412725354763</v>
      </c>
      <c r="BJ4" s="79">
        <f t="shared" si="7"/>
        <v>0.95770217432194726</v>
      </c>
      <c r="BK4" s="79">
        <f t="shared" si="7"/>
        <v>0.88838001671984346</v>
      </c>
      <c r="BL4" s="79">
        <f t="shared" si="8"/>
        <v>0.64707925378672115</v>
      </c>
    </row>
    <row r="5" spans="1:64" s="79" customFormat="1" ht="12.95" customHeight="1" thickTop="1" x14ac:dyDescent="0.2">
      <c r="A5" s="86" t="s">
        <v>157</v>
      </c>
      <c r="C5" s="87">
        <v>-9.5</v>
      </c>
      <c r="D5" s="79" t="s">
        <v>158</v>
      </c>
      <c r="S5" s="115"/>
      <c r="Z5" s="79">
        <v>3E-11</v>
      </c>
      <c r="AA5" s="132" t="s">
        <v>681</v>
      </c>
      <c r="AB5" s="83">
        <f t="shared" si="9"/>
        <v>7.1092213180460748E-11</v>
      </c>
      <c r="AC5" s="84">
        <v>0.7109221318046075</v>
      </c>
      <c r="AD5" s="79">
        <v>1E-10</v>
      </c>
      <c r="AE5" s="129"/>
      <c r="AF5" s="85"/>
      <c r="AG5" s="84"/>
      <c r="AH5" s="84"/>
      <c r="AI5" s="84"/>
      <c r="AJ5" s="84"/>
      <c r="AK5" s="84"/>
      <c r="AL5" s="84"/>
      <c r="AM5" s="84"/>
      <c r="AW5" s="79">
        <v>-14200</v>
      </c>
      <c r="AX5" s="79">
        <f t="shared" si="0"/>
        <v>-0.11305553534748067</v>
      </c>
      <c r="AY5" s="79">
        <f t="shared" si="1"/>
        <v>-0.12453404307778267</v>
      </c>
      <c r="AZ5" s="79">
        <f t="shared" si="2"/>
        <v>1.1478507730301998E-2</v>
      </c>
      <c r="BA5" s="79">
        <f t="shared" si="3"/>
        <v>1.0415929995493027</v>
      </c>
      <c r="BB5" s="79">
        <f t="shared" si="4"/>
        <v>0.62891801237408174</v>
      </c>
      <c r="BC5" s="79">
        <f t="shared" si="5"/>
        <v>1.466693679263374</v>
      </c>
      <c r="BD5" s="79">
        <f t="shared" si="6"/>
        <v>0.9009629064029272</v>
      </c>
      <c r="BE5" s="79">
        <f t="shared" si="7"/>
        <v>1.0655273337943525</v>
      </c>
      <c r="BF5" s="79">
        <f t="shared" si="7"/>
        <v>1.0655060886254768</v>
      </c>
      <c r="BG5" s="79">
        <f t="shared" si="7"/>
        <v>1.0653964474988937</v>
      </c>
      <c r="BH5" s="79">
        <f t="shared" si="7"/>
        <v>1.0648309614105713</v>
      </c>
      <c r="BI5" s="79">
        <f t="shared" si="7"/>
        <v>1.0619235177551156</v>
      </c>
      <c r="BJ5" s="79">
        <f t="shared" si="7"/>
        <v>1.0472074458728788</v>
      </c>
      <c r="BK5" s="79">
        <f t="shared" si="7"/>
        <v>0.97778969585889097</v>
      </c>
      <c r="BL5" s="79">
        <f t="shared" si="8"/>
        <v>0.71528541632180875</v>
      </c>
    </row>
    <row r="6" spans="1:64" s="79" customFormat="1" ht="12.95" customHeight="1" x14ac:dyDescent="0.2">
      <c r="A6" s="97" t="s">
        <v>1</v>
      </c>
      <c r="S6" s="115"/>
      <c r="AA6" s="132" t="s">
        <v>682</v>
      </c>
      <c r="AB6" s="83">
        <f t="shared" si="9"/>
        <v>5.1307223585493097E-2</v>
      </c>
      <c r="AC6" s="84">
        <v>5.1307223585493098</v>
      </c>
      <c r="AD6" s="79">
        <v>0.01</v>
      </c>
      <c r="AE6" s="129" t="s">
        <v>678</v>
      </c>
      <c r="AF6" s="85"/>
      <c r="AG6" s="84"/>
      <c r="AH6" s="84"/>
      <c r="AI6" s="84"/>
      <c r="AJ6" s="84"/>
      <c r="AK6" s="84"/>
      <c r="AL6" s="84"/>
      <c r="AM6" s="84"/>
      <c r="AW6" s="79">
        <v>-14000</v>
      </c>
      <c r="AX6" s="79">
        <f t="shared" si="0"/>
        <v>-0.10686492228375295</v>
      </c>
      <c r="AY6" s="79">
        <f t="shared" si="1"/>
        <v>-0.12227513085242581</v>
      </c>
      <c r="AZ6" s="79">
        <f t="shared" si="2"/>
        <v>1.5410208568672852E-2</v>
      </c>
      <c r="BA6" s="79">
        <f t="shared" si="3"/>
        <v>1.0045480118878103</v>
      </c>
      <c r="BB6" s="79">
        <f t="shared" si="4"/>
        <v>0.69821463394680217</v>
      </c>
      <c r="BC6" s="79">
        <f t="shared" si="5"/>
        <v>1.5594334642746848</v>
      </c>
      <c r="BD6" s="79">
        <f t="shared" si="6"/>
        <v>0.98870120921276017</v>
      </c>
      <c r="BE6" s="79">
        <f t="shared" si="7"/>
        <v>1.1486054472557248</v>
      </c>
      <c r="BF6" s="79">
        <f t="shared" si="7"/>
        <v>1.1485963289843075</v>
      </c>
      <c r="BG6" s="79">
        <f t="shared" si="7"/>
        <v>1.1485407380279362</v>
      </c>
      <c r="BH6" s="79">
        <f t="shared" si="7"/>
        <v>1.1482019678201911</v>
      </c>
      <c r="BI6" s="79">
        <f t="shared" si="7"/>
        <v>1.1461429986287623</v>
      </c>
      <c r="BJ6" s="79">
        <f t="shared" si="7"/>
        <v>1.1338250178060854</v>
      </c>
      <c r="BK6" s="79">
        <f t="shared" si="7"/>
        <v>1.0659786572795149</v>
      </c>
      <c r="BL6" s="79">
        <f t="shared" si="8"/>
        <v>0.78349157885689547</v>
      </c>
    </row>
    <row r="7" spans="1:64" s="79" customFormat="1" ht="12.95" customHeight="1" x14ac:dyDescent="0.2">
      <c r="A7" s="79" t="s">
        <v>2</v>
      </c>
      <c r="C7" s="79">
        <f>+C4</f>
        <v>45397.455999999998</v>
      </c>
      <c r="S7" s="115"/>
      <c r="AA7" s="89" t="s">
        <v>683</v>
      </c>
      <c r="AB7" s="88">
        <f t="shared" si="9"/>
        <v>0.40026091579925688</v>
      </c>
      <c r="AC7" s="84">
        <v>0.40026091579925688</v>
      </c>
      <c r="AD7" s="79">
        <v>1</v>
      </c>
      <c r="AE7" s="129"/>
      <c r="AF7" s="85"/>
      <c r="AG7" s="84"/>
      <c r="AH7" s="84"/>
      <c r="AI7" s="84"/>
      <c r="AJ7" s="84"/>
      <c r="AK7" s="84"/>
      <c r="AL7" s="84"/>
      <c r="AM7" s="84"/>
      <c r="AW7" s="79">
        <v>-13800</v>
      </c>
      <c r="AX7" s="79">
        <f t="shared" si="0"/>
        <v>-0.10090678100738473</v>
      </c>
      <c r="AY7" s="79">
        <f t="shared" si="1"/>
        <v>-0.12001053125001457</v>
      </c>
      <c r="AZ7" s="79">
        <f t="shared" si="2"/>
        <v>1.9103750242629829E-2</v>
      </c>
      <c r="BA7" s="79">
        <f t="shared" si="3"/>
        <v>0.97000966688483314</v>
      </c>
      <c r="BB7" s="79">
        <f t="shared" si="4"/>
        <v>0.75735997183666826</v>
      </c>
      <c r="BC7" s="79">
        <f t="shared" si="5"/>
        <v>1.6457935704935913</v>
      </c>
      <c r="BD7" s="79">
        <f t="shared" si="6"/>
        <v>1.0779570694840175</v>
      </c>
      <c r="BE7" s="79">
        <f t="shared" si="7"/>
        <v>1.2287745066965035</v>
      </c>
      <c r="BF7" s="79">
        <f t="shared" si="7"/>
        <v>1.2287712802099251</v>
      </c>
      <c r="BG7" s="79">
        <f t="shared" si="7"/>
        <v>1.2287472468356126</v>
      </c>
      <c r="BH7" s="79">
        <f t="shared" si="7"/>
        <v>1.2285682786457552</v>
      </c>
      <c r="BI7" s="79">
        <f t="shared" si="7"/>
        <v>1.2272383813928089</v>
      </c>
      <c r="BJ7" s="79">
        <f t="shared" si="7"/>
        <v>1.2175066129282299</v>
      </c>
      <c r="BK7" s="79">
        <f t="shared" si="7"/>
        <v>1.1528539754236795</v>
      </c>
      <c r="BL7" s="79">
        <f t="shared" si="8"/>
        <v>0.85169774139198307</v>
      </c>
    </row>
    <row r="8" spans="1:64" s="79" customFormat="1" ht="12.95" customHeight="1" x14ac:dyDescent="0.2">
      <c r="A8" s="79" t="s">
        <v>3</v>
      </c>
      <c r="C8" s="79">
        <f>+D4</f>
        <v>1.6797409000000001</v>
      </c>
      <c r="S8" s="115"/>
      <c r="AA8" s="132" t="s">
        <v>684</v>
      </c>
      <c r="AB8" s="88">
        <f t="shared" si="9"/>
        <v>84.732026882251432</v>
      </c>
      <c r="AC8" s="84">
        <v>8.4732026882251432</v>
      </c>
      <c r="AD8" s="79">
        <v>10</v>
      </c>
      <c r="AE8" s="129" t="s">
        <v>685</v>
      </c>
      <c r="AF8" s="85"/>
      <c r="AG8" s="84"/>
      <c r="AH8" s="84"/>
      <c r="AI8" s="84"/>
      <c r="AJ8" s="84"/>
      <c r="AK8" s="84"/>
      <c r="AL8" s="84"/>
      <c r="AM8" s="84"/>
      <c r="AW8" s="79">
        <v>-13600</v>
      </c>
      <c r="AX8" s="79">
        <f t="shared" si="0"/>
        <v>-9.5183885470719473E-2</v>
      </c>
      <c r="AY8" s="79">
        <f t="shared" si="1"/>
        <v>-0.11774024427054884</v>
      </c>
      <c r="AZ8" s="79">
        <f t="shared" si="2"/>
        <v>2.2556358799829371E-2</v>
      </c>
      <c r="BA8" s="79">
        <f t="shared" si="3"/>
        <v>0.93795895754456016</v>
      </c>
      <c r="BB8" s="79">
        <f t="shared" si="4"/>
        <v>0.80749461782172516</v>
      </c>
      <c r="BC8" s="79">
        <f t="shared" si="5"/>
        <v>1.7264252987806141</v>
      </c>
      <c r="BD8" s="79">
        <f t="shared" si="6"/>
        <v>1.1691313474851754</v>
      </c>
      <c r="BE8" s="79">
        <f t="shared" si="7"/>
        <v>1.3062389880450411</v>
      </c>
      <c r="BF8" s="79">
        <f t="shared" si="7"/>
        <v>1.3062381152167335</v>
      </c>
      <c r="BG8" s="79">
        <f t="shared" si="7"/>
        <v>1.3062297757995376</v>
      </c>
      <c r="BH8" s="79">
        <f t="shared" si="7"/>
        <v>1.3061501099768402</v>
      </c>
      <c r="BI8" s="79">
        <f t="shared" si="7"/>
        <v>1.3053902454688202</v>
      </c>
      <c r="BJ8" s="79">
        <f t="shared" si="7"/>
        <v>1.2982464880900562</v>
      </c>
      <c r="BK8" s="79">
        <f t="shared" si="7"/>
        <v>1.2383288335389859</v>
      </c>
      <c r="BL8" s="79">
        <f t="shared" si="8"/>
        <v>0.91990390392707067</v>
      </c>
    </row>
    <row r="9" spans="1:64" s="79" customFormat="1" ht="12.95" customHeight="1" x14ac:dyDescent="0.2">
      <c r="A9" s="86" t="s">
        <v>75</v>
      </c>
      <c r="B9" s="86"/>
      <c r="C9" s="86">
        <v>99</v>
      </c>
      <c r="D9" s="86" t="str">
        <f>"F"&amp;C9</f>
        <v>F99</v>
      </c>
      <c r="E9" s="86" t="str">
        <f>"G"&amp;C9</f>
        <v>G99</v>
      </c>
      <c r="S9" s="115"/>
      <c r="AA9" s="89" t="s">
        <v>721</v>
      </c>
      <c r="AB9" s="88">
        <f t="shared" si="9"/>
        <v>314.93498282790773</v>
      </c>
      <c r="AC9" s="84">
        <v>31.493498282790771</v>
      </c>
      <c r="AD9" s="79">
        <v>10</v>
      </c>
      <c r="AE9" s="129" t="s">
        <v>686</v>
      </c>
      <c r="AF9" s="85"/>
      <c r="AG9" s="84"/>
      <c r="AH9" s="84"/>
      <c r="AI9" s="84"/>
      <c r="AJ9" s="84"/>
      <c r="AK9" s="84"/>
      <c r="AL9" s="84"/>
      <c r="AM9" s="84"/>
      <c r="AW9" s="79">
        <v>-13400</v>
      </c>
      <c r="AX9" s="79">
        <f t="shared" si="0"/>
        <v>-8.9695546235770252E-2</v>
      </c>
      <c r="AY9" s="79">
        <f t="shared" si="1"/>
        <v>-0.11546426991402867</v>
      </c>
      <c r="AZ9" s="79">
        <f t="shared" si="2"/>
        <v>2.5768723678258408E-2</v>
      </c>
      <c r="BA9" s="79">
        <f t="shared" si="3"/>
        <v>0.90830935106361044</v>
      </c>
      <c r="BB9" s="79">
        <f t="shared" si="4"/>
        <v>0.84968782235720675</v>
      </c>
      <c r="BC9" s="79">
        <f t="shared" si="5"/>
        <v>1.8019258921524723</v>
      </c>
      <c r="BD9" s="79">
        <f t="shared" si="6"/>
        <v>1.2626533493006318</v>
      </c>
      <c r="BE9" s="79">
        <f t="shared" si="7"/>
        <v>1.3811983256735436</v>
      </c>
      <c r="BF9" s="79">
        <f t="shared" si="7"/>
        <v>1.3811981701817257</v>
      </c>
      <c r="BG9" s="79">
        <f t="shared" si="7"/>
        <v>1.3811961089206499</v>
      </c>
      <c r="BH9" s="79">
        <f t="shared" si="7"/>
        <v>1.3811687861198669</v>
      </c>
      <c r="BI9" s="79">
        <f t="shared" si="7"/>
        <v>1.3808069787730683</v>
      </c>
      <c r="BJ9" s="79">
        <f t="shared" si="7"/>
        <v>1.3760785610983617</v>
      </c>
      <c r="BK9" s="79">
        <f t="shared" si="7"/>
        <v>1.3223229274006574</v>
      </c>
      <c r="BL9" s="79">
        <f t="shared" si="8"/>
        <v>0.98811006646215827</v>
      </c>
    </row>
    <row r="10" spans="1:64" s="79" customFormat="1" ht="12.95" customHeight="1" thickBot="1" x14ac:dyDescent="0.25">
      <c r="C10" s="134" t="s">
        <v>19</v>
      </c>
      <c r="D10" s="134" t="s">
        <v>20</v>
      </c>
      <c r="S10" s="115"/>
      <c r="Z10" s="79">
        <f>Y10/AD10</f>
        <v>0</v>
      </c>
      <c r="AA10" s="135" t="s">
        <v>687</v>
      </c>
      <c r="AB10" s="90">
        <f t="shared" si="9"/>
        <v>45095.668920722965</v>
      </c>
      <c r="AC10" s="91">
        <v>4.5095668920722964</v>
      </c>
      <c r="AD10" s="79">
        <v>10000</v>
      </c>
      <c r="AE10" s="129" t="s">
        <v>688</v>
      </c>
      <c r="AF10" s="92"/>
      <c r="AG10" s="91"/>
      <c r="AH10" s="91"/>
      <c r="AI10" s="91"/>
      <c r="AJ10" s="91"/>
      <c r="AK10" s="91"/>
      <c r="AL10" s="91"/>
      <c r="AM10" s="91"/>
      <c r="AW10" s="79">
        <v>-13200</v>
      </c>
      <c r="AX10" s="79">
        <f t="shared" si="0"/>
        <v>-8.4438638097570087E-2</v>
      </c>
      <c r="AY10" s="79">
        <f t="shared" si="1"/>
        <v>-0.11318260818045406</v>
      </c>
      <c r="AZ10" s="79">
        <f t="shared" si="2"/>
        <v>2.8743970082883968E-2</v>
      </c>
      <c r="BA10" s="79">
        <f t="shared" si="3"/>
        <v>0.8809355218573216</v>
      </c>
      <c r="BB10" s="79">
        <f t="shared" si="4"/>
        <v>0.88491059488902957</v>
      </c>
      <c r="BC10" s="79">
        <f t="shared" si="5"/>
        <v>1.872834948211558</v>
      </c>
      <c r="BD10" s="79">
        <f t="shared" si="6"/>
        <v>1.3589856545760852</v>
      </c>
      <c r="BE10" s="79">
        <f t="shared" si="7"/>
        <v>1.4538428556957674</v>
      </c>
      <c r="BF10" s="79">
        <f t="shared" si="7"/>
        <v>1.4538428429746895</v>
      </c>
      <c r="BG10" s="79">
        <f t="shared" si="7"/>
        <v>1.4538425706057554</v>
      </c>
      <c r="BH10" s="79">
        <f t="shared" si="7"/>
        <v>1.453836739110244</v>
      </c>
      <c r="BI10" s="79">
        <f t="shared" si="7"/>
        <v>1.4537119545113737</v>
      </c>
      <c r="BJ10" s="79">
        <f t="shared" si="7"/>
        <v>1.4510727870063684</v>
      </c>
      <c r="BK10" s="79">
        <f t="shared" si="7"/>
        <v>1.4047628387484596</v>
      </c>
      <c r="BL10" s="79">
        <f t="shared" si="8"/>
        <v>1.0563162289972459</v>
      </c>
    </row>
    <row r="11" spans="1:64" s="79" customFormat="1" ht="12.95" customHeight="1" x14ac:dyDescent="0.2">
      <c r="A11" s="79" t="s">
        <v>15</v>
      </c>
      <c r="C11" s="93">
        <f ca="1">INTERCEPT(INDIRECT(E9):G995,INDIRECT(D9):$F995)</f>
        <v>-1.2153732995840411E-2</v>
      </c>
      <c r="D11" s="115">
        <f>+E11*F11</f>
        <v>3.9768228758408483E-3</v>
      </c>
      <c r="E11" s="136">
        <v>0.39768228758408486</v>
      </c>
      <c r="F11" s="79">
        <v>0.01</v>
      </c>
      <c r="S11" s="115"/>
      <c r="AA11" s="137" t="s">
        <v>689</v>
      </c>
      <c r="AB11" s="94">
        <f>1-AB7^2</f>
        <v>0.83979119928354018</v>
      </c>
      <c r="AC11" s="94">
        <f>SUM(AE21:AE1945)</f>
        <v>7.8225329066234847E-3</v>
      </c>
      <c r="AD11" s="137" t="s">
        <v>690</v>
      </c>
      <c r="AE11" s="129"/>
      <c r="AF11" s="94"/>
      <c r="AG11" s="94"/>
      <c r="AH11" s="94"/>
      <c r="AI11" s="94"/>
      <c r="AJ11" s="94"/>
      <c r="AK11" s="94"/>
      <c r="AL11" s="94"/>
      <c r="AM11" s="94"/>
      <c r="AW11" s="79">
        <v>-13000</v>
      </c>
      <c r="AX11" s="79">
        <f t="shared" si="0"/>
        <v>-7.9408372240450026E-2</v>
      </c>
      <c r="AY11" s="79">
        <f t="shared" si="1"/>
        <v>-0.11089525906982506</v>
      </c>
      <c r="AZ11" s="79">
        <f t="shared" si="2"/>
        <v>3.1486886829375033E-2</v>
      </c>
      <c r="BA11" s="79">
        <f t="shared" si="3"/>
        <v>0.85569278923336123</v>
      </c>
      <c r="BB11" s="79">
        <f t="shared" si="4"/>
        <v>0.91402687982565112</v>
      </c>
      <c r="BC11" s="79">
        <f t="shared" si="5"/>
        <v>1.9396354325857701</v>
      </c>
      <c r="BD11" s="79">
        <f t="shared" si="6"/>
        <v>1.4586308647844426</v>
      </c>
      <c r="BE11" s="79">
        <f t="shared" si="7"/>
        <v>1.5243516825182686</v>
      </c>
      <c r="BF11" s="79">
        <f t="shared" si="7"/>
        <v>1.5243516823974628</v>
      </c>
      <c r="BG11" s="79">
        <f t="shared" si="7"/>
        <v>1.5243516758966891</v>
      </c>
      <c r="BH11" s="79">
        <f t="shared" si="7"/>
        <v>1.524351326079878</v>
      </c>
      <c r="BI11" s="79">
        <f t="shared" si="7"/>
        <v>1.5243325057709418</v>
      </c>
      <c r="BJ11" s="79">
        <f t="shared" si="7"/>
        <v>1.5233309557276833</v>
      </c>
      <c r="BK11" s="79">
        <f t="shared" si="7"/>
        <v>1.4855823767019778</v>
      </c>
      <c r="BL11" s="79">
        <f t="shared" si="8"/>
        <v>1.1245223915323335</v>
      </c>
    </row>
    <row r="12" spans="1:64" s="79" customFormat="1" ht="12.95" customHeight="1" x14ac:dyDescent="0.2">
      <c r="A12" s="79" t="s">
        <v>16</v>
      </c>
      <c r="C12" s="93">
        <f ca="1">SLOPE(INDIRECT(E9):G995,INDIRECT(D9):$F995)</f>
        <v>3.0271920863915586E-5</v>
      </c>
      <c r="D12" s="115">
        <f>+E12*F12</f>
        <v>9.6747555089392681E-6</v>
      </c>
      <c r="E12" s="138">
        <v>0.96747555089392667</v>
      </c>
      <c r="F12" s="79">
        <v>1.0000000000000001E-5</v>
      </c>
      <c r="S12" s="115"/>
      <c r="AA12" s="139" t="s">
        <v>691</v>
      </c>
      <c r="AB12" s="94">
        <f>AB7*SIN(RADIANS(AB9))</f>
        <v>-0.283348194519352</v>
      </c>
      <c r="AE12" s="129"/>
      <c r="AW12" s="79">
        <v>-12800</v>
      </c>
      <c r="AX12" s="79">
        <f t="shared" si="0"/>
        <v>-7.4598869483198715E-2</v>
      </c>
      <c r="AY12" s="79">
        <f t="shared" si="1"/>
        <v>-0.10860222258214158</v>
      </c>
      <c r="AZ12" s="79">
        <f t="shared" si="2"/>
        <v>3.4003353098942861E-2</v>
      </c>
      <c r="BA12" s="79">
        <f t="shared" si="3"/>
        <v>0.83242983733941822</v>
      </c>
      <c r="BB12" s="79">
        <f t="shared" si="4"/>
        <v>0.93779513672204506</v>
      </c>
      <c r="BC12" s="79">
        <f t="shared" si="5"/>
        <v>2.0027571534281736</v>
      </c>
      <c r="BD12" s="79">
        <f t="shared" si="6"/>
        <v>1.5621402288479527</v>
      </c>
      <c r="BE12" s="79">
        <f t="shared" si="7"/>
        <v>1.5928917684426762</v>
      </c>
      <c r="BF12" s="79">
        <f t="shared" si="7"/>
        <v>1.5928917684432347</v>
      </c>
      <c r="BG12" s="79">
        <f t="shared" si="7"/>
        <v>1.5928917683800932</v>
      </c>
      <c r="BH12" s="79">
        <f t="shared" si="7"/>
        <v>1.5928917755201883</v>
      </c>
      <c r="BI12" s="79">
        <f t="shared" si="7"/>
        <v>1.5928909680968983</v>
      </c>
      <c r="BJ12" s="79">
        <f t="shared" si="7"/>
        <v>1.5929820877395391</v>
      </c>
      <c r="BK12" s="79">
        <f t="shared" si="7"/>
        <v>1.5647228855665714</v>
      </c>
      <c r="BL12" s="79">
        <f t="shared" si="8"/>
        <v>1.1927285540674211</v>
      </c>
    </row>
    <row r="13" spans="1:64" s="79" customFormat="1" ht="12.95" customHeight="1" thickBot="1" x14ac:dyDescent="0.25">
      <c r="A13" s="79" t="s">
        <v>18</v>
      </c>
      <c r="C13" s="115" t="s">
        <v>13</v>
      </c>
      <c r="D13" s="115">
        <f>+E13*F13</f>
        <v>3.974122178963355E-9</v>
      </c>
      <c r="E13" s="140">
        <v>0.39741221789633552</v>
      </c>
      <c r="F13" s="79">
        <v>1E-8</v>
      </c>
      <c r="S13" s="115"/>
      <c r="AA13" s="95" t="s">
        <v>692</v>
      </c>
      <c r="AB13" s="96">
        <f>AB6*86400*300000/149600000</f>
        <v>8.8895938190907824</v>
      </c>
      <c r="AC13" s="79" t="s">
        <v>693</v>
      </c>
      <c r="AE13" s="129"/>
      <c r="AW13" s="79">
        <v>-12600</v>
      </c>
      <c r="AX13" s="79">
        <f t="shared" si="0"/>
        <v>-7.0003580805785975E-2</v>
      </c>
      <c r="AY13" s="79">
        <f t="shared" si="1"/>
        <v>-0.1063034987174037</v>
      </c>
      <c r="AZ13" s="79">
        <f t="shared" si="2"/>
        <v>3.6299917911617727E-2</v>
      </c>
      <c r="BA13" s="79">
        <f t="shared" si="3"/>
        <v>0.81099673375427228</v>
      </c>
      <c r="BB13" s="79">
        <f t="shared" si="4"/>
        <v>0.95687541691591504</v>
      </c>
      <c r="BC13" s="79">
        <f t="shared" si="5"/>
        <v>2.0625813865628655</v>
      </c>
      <c r="BD13" s="79">
        <f t="shared" si="6"/>
        <v>1.6701243195461617</v>
      </c>
      <c r="BE13" s="79">
        <f t="shared" si="7"/>
        <v>1.65961779041581</v>
      </c>
      <c r="BF13" s="79">
        <f t="shared" si="7"/>
        <v>1.659617791339804</v>
      </c>
      <c r="BG13" s="79">
        <f t="shared" si="7"/>
        <v>1.6596177653154902</v>
      </c>
      <c r="BH13" s="79">
        <f t="shared" si="7"/>
        <v>1.6596184982880307</v>
      </c>
      <c r="BI13" s="79">
        <f t="shared" si="7"/>
        <v>1.6595978518716572</v>
      </c>
      <c r="BJ13" s="79">
        <f t="shared" si="7"/>
        <v>1.660177601383261</v>
      </c>
      <c r="BK13" s="79">
        <f t="shared" si="7"/>
        <v>1.6421335175986238</v>
      </c>
      <c r="BL13" s="79">
        <f t="shared" si="8"/>
        <v>1.2609347166025078</v>
      </c>
    </row>
    <row r="14" spans="1:64" s="79" customFormat="1" ht="12.95" customHeight="1" x14ac:dyDescent="0.2">
      <c r="A14" s="79" t="s">
        <v>23</v>
      </c>
      <c r="E14" s="79">
        <f>SUM(S21:S90)</f>
        <v>9.1999999999999833</v>
      </c>
      <c r="S14" s="115"/>
      <c r="AA14" s="95" t="s">
        <v>694</v>
      </c>
      <c r="AB14" s="94">
        <f>2*AB5*365.24/C8</f>
        <v>3.0916339468821033E-8</v>
      </c>
      <c r="AC14" s="79" t="s">
        <v>695</v>
      </c>
      <c r="AE14" s="129"/>
      <c r="AW14" s="79">
        <v>-12400</v>
      </c>
      <c r="AX14" s="79">
        <f t="shared" si="0"/>
        <v>-6.5615591662891687E-2</v>
      </c>
      <c r="AY14" s="79">
        <f t="shared" si="1"/>
        <v>-0.10399908747561137</v>
      </c>
      <c r="AZ14" s="79">
        <f t="shared" si="2"/>
        <v>3.838349581271968E-2</v>
      </c>
      <c r="BA14" s="79">
        <f t="shared" si="3"/>
        <v>0.7912497372462356</v>
      </c>
      <c r="BB14" s="79">
        <f t="shared" si="4"/>
        <v>0.97183892651724846</v>
      </c>
      <c r="BC14" s="79">
        <f t="shared" si="5"/>
        <v>2.119445881312199</v>
      </c>
      <c r="BD14" s="79">
        <f t="shared" si="6"/>
        <v>1.7832661404680561</v>
      </c>
      <c r="BE14" s="79">
        <f t="shared" si="7"/>
        <v>1.7246724745622188</v>
      </c>
      <c r="BF14" s="79">
        <f t="shared" si="7"/>
        <v>1.7246724807929339</v>
      </c>
      <c r="BG14" s="79">
        <f t="shared" si="7"/>
        <v>1.7246723792291792</v>
      </c>
      <c r="BH14" s="79">
        <f t="shared" si="7"/>
        <v>1.7246740347605836</v>
      </c>
      <c r="BI14" s="79">
        <f t="shared" si="7"/>
        <v>1.7246470467068558</v>
      </c>
      <c r="BJ14" s="79">
        <f t="shared" si="7"/>
        <v>1.7250864150031915</v>
      </c>
      <c r="BK14" s="79">
        <f t="shared" si="7"/>
        <v>1.7177714694616606</v>
      </c>
      <c r="BL14" s="79">
        <f t="shared" si="8"/>
        <v>1.3291408791375954</v>
      </c>
    </row>
    <row r="15" spans="1:64" s="79" customFormat="1" ht="12.95" customHeight="1" x14ac:dyDescent="0.2">
      <c r="A15" s="97" t="s">
        <v>17</v>
      </c>
      <c r="C15" s="98">
        <f ca="1">(C7+C11)+(C8+C12)*INT(MAX(F21:F3523))</f>
        <v>60041.688923073096</v>
      </c>
      <c r="D15" s="94">
        <f>+C7+INT(MAX(F21:F1578))*C8+D11+D12*INT(MAX(F21:F4013))+D13*INT(MAX(F21:F4040)^2)</f>
        <v>60041.827534831806</v>
      </c>
      <c r="E15" s="93" t="s">
        <v>159</v>
      </c>
      <c r="F15" s="87">
        <v>1</v>
      </c>
      <c r="R15" s="79" t="s">
        <v>182</v>
      </c>
      <c r="S15" s="115">
        <v>0.2</v>
      </c>
      <c r="AA15" s="139" t="s">
        <v>696</v>
      </c>
      <c r="AB15" s="99">
        <f>(AB10-AB2)/AD2</f>
        <v>-179.66287495710415</v>
      </c>
      <c r="AC15" s="79" t="s">
        <v>697</v>
      </c>
      <c r="AE15" s="129"/>
      <c r="AW15" s="79">
        <v>-12200</v>
      </c>
      <c r="AX15" s="79">
        <f t="shared" si="0"/>
        <v>-6.142783873160667E-2</v>
      </c>
      <c r="AY15" s="79">
        <f t="shared" si="1"/>
        <v>-0.10168898885676458</v>
      </c>
      <c r="AZ15" s="79">
        <f t="shared" si="2"/>
        <v>4.0261150125157914E-2</v>
      </c>
      <c r="BA15" s="79">
        <f t="shared" si="3"/>
        <v>0.77305396037960283</v>
      </c>
      <c r="BB15" s="79">
        <f t="shared" si="4"/>
        <v>0.98317830549478591</v>
      </c>
      <c r="BC15" s="79">
        <f t="shared" si="5"/>
        <v>2.1736498115150007</v>
      </c>
      <c r="BD15" s="79">
        <f t="shared" si="6"/>
        <v>1.9023372513675321</v>
      </c>
      <c r="BE15" s="79">
        <f t="shared" si="7"/>
        <v>1.788187222334485</v>
      </c>
      <c r="BF15" s="79">
        <f t="shared" si="7"/>
        <v>1.7881872044196092</v>
      </c>
      <c r="BG15" s="79">
        <f t="shared" si="7"/>
        <v>1.7881874119373391</v>
      </c>
      <c r="BH15" s="79">
        <f t="shared" si="7"/>
        <v>1.7881850081348927</v>
      </c>
      <c r="BI15" s="79">
        <f t="shared" si="7"/>
        <v>1.7882128512183575</v>
      </c>
      <c r="BJ15" s="79">
        <f t="shared" si="7"/>
        <v>1.7878901312303497</v>
      </c>
      <c r="BK15" s="79">
        <f t="shared" si="7"/>
        <v>1.7916021812737304</v>
      </c>
      <c r="BL15" s="79">
        <f t="shared" si="8"/>
        <v>1.397347041672683</v>
      </c>
    </row>
    <row r="16" spans="1:64" s="79" customFormat="1" ht="12.95" customHeight="1" x14ac:dyDescent="0.2">
      <c r="A16" s="97" t="s">
        <v>4</v>
      </c>
      <c r="C16" s="98">
        <f ca="1">+C8+C12</f>
        <v>1.6797711719208641</v>
      </c>
      <c r="D16" s="100">
        <f>+C8+D12+2*D13*MAX(F21:F120)</f>
        <v>1.679791945367392</v>
      </c>
      <c r="E16" s="93" t="s">
        <v>160</v>
      </c>
      <c r="F16" s="94">
        <f ca="1">NOW()+15018.5+$C$5/24</f>
        <v>60309.716119212957</v>
      </c>
      <c r="R16" s="79" t="s">
        <v>79</v>
      </c>
      <c r="S16" s="115">
        <v>0.1</v>
      </c>
      <c r="AA16" s="137" t="s">
        <v>698</v>
      </c>
      <c r="AB16" s="99">
        <f>365.24*AB8</f>
        <v>30947.525498473515</v>
      </c>
      <c r="AC16" s="79" t="s">
        <v>678</v>
      </c>
      <c r="AD16" s="94"/>
      <c r="AE16" s="129"/>
      <c r="AW16" s="79">
        <v>-12000</v>
      </c>
      <c r="AX16" s="79">
        <f t="shared" si="0"/>
        <v>-5.7433261541868313E-2</v>
      </c>
      <c r="AY16" s="79">
        <f t="shared" si="1"/>
        <v>-9.9373202860863388E-2</v>
      </c>
      <c r="AZ16" s="79">
        <f t="shared" si="2"/>
        <v>4.1939941318995075E-2</v>
      </c>
      <c r="BA16" s="79">
        <f t="shared" si="3"/>
        <v>0.75628463239715327</v>
      </c>
      <c r="BB16" s="79">
        <f t="shared" si="4"/>
        <v>0.99131763687904562</v>
      </c>
      <c r="BC16" s="79">
        <f t="shared" si="5"/>
        <v>2.2254584368525521</v>
      </c>
      <c r="BD16" s="79">
        <f t="shared" si="6"/>
        <v>2.0282177342479284</v>
      </c>
      <c r="BE16" s="79">
        <f t="shared" si="7"/>
        <v>1.8502829027994088</v>
      </c>
      <c r="BF16" s="79">
        <f t="shared" si="7"/>
        <v>1.8502826550700848</v>
      </c>
      <c r="BG16" s="79">
        <f t="shared" si="7"/>
        <v>1.8502848986458549</v>
      </c>
      <c r="BH16" s="79">
        <f t="shared" si="7"/>
        <v>1.8502645789248051</v>
      </c>
      <c r="BI16" s="79">
        <f t="shared" si="7"/>
        <v>1.8504485590585404</v>
      </c>
      <c r="BJ16" s="79">
        <f t="shared" si="7"/>
        <v>1.8487784306046651</v>
      </c>
      <c r="BK16" s="79">
        <f t="shared" si="7"/>
        <v>1.8635994973204479</v>
      </c>
      <c r="BL16" s="79">
        <f t="shared" si="8"/>
        <v>1.4655532042077706</v>
      </c>
    </row>
    <row r="17" spans="1:64" s="79" customFormat="1" ht="12.95" customHeight="1" thickBot="1" x14ac:dyDescent="0.25">
      <c r="A17" s="93" t="s">
        <v>69</v>
      </c>
      <c r="C17" s="79">
        <f>COUNT(C21:C2181)</f>
        <v>138</v>
      </c>
      <c r="E17" s="93" t="s">
        <v>161</v>
      </c>
      <c r="F17" s="94">
        <f ca="1">ROUND(2*(F16-$C$7)/$C$8,0)/2+F15</f>
        <v>8878.5</v>
      </c>
      <c r="R17" s="79" t="s">
        <v>180</v>
      </c>
      <c r="S17" s="115">
        <v>1</v>
      </c>
      <c r="AA17" s="137" t="s">
        <v>699</v>
      </c>
      <c r="AB17" s="101">
        <f>AB13^3/AB8^2</f>
        <v>9.7847686706015707E-2</v>
      </c>
      <c r="AE17" s="129"/>
      <c r="AW17" s="79">
        <v>-11800</v>
      </c>
      <c r="AX17" s="79">
        <f t="shared" si="0"/>
        <v>-5.3624906441098866E-2</v>
      </c>
      <c r="AY17" s="79">
        <f t="shared" si="1"/>
        <v>-9.7051729487907731E-2</v>
      </c>
      <c r="AZ17" s="79">
        <f t="shared" si="2"/>
        <v>4.3426823046808866E-2</v>
      </c>
      <c r="BA17" s="79">
        <f t="shared" si="3"/>
        <v>0.74082747492242951</v>
      </c>
      <c r="BB17" s="79">
        <f t="shared" si="4"/>
        <v>0.99662168382590921</v>
      </c>
      <c r="BC17" s="79">
        <f t="shared" si="5"/>
        <v>2.2751073582963652</v>
      </c>
      <c r="BD17" s="79">
        <f t="shared" si="6"/>
        <v>2.161921117082902</v>
      </c>
      <c r="BE17" s="79">
        <f t="shared" si="7"/>
        <v>1.9110707217375718</v>
      </c>
      <c r="BF17" s="79">
        <f t="shared" si="7"/>
        <v>1.9110695977664176</v>
      </c>
      <c r="BG17" s="79">
        <f t="shared" si="7"/>
        <v>1.9110780115712416</v>
      </c>
      <c r="BH17" s="79">
        <f t="shared" si="7"/>
        <v>1.9110150227943989</v>
      </c>
      <c r="BI17" s="79">
        <f t="shared" si="7"/>
        <v>1.911486307734106</v>
      </c>
      <c r="BJ17" s="79">
        <f t="shared" si="7"/>
        <v>1.9079447789645778</v>
      </c>
      <c r="BK17" s="79">
        <f t="shared" si="7"/>
        <v>1.9337457876863196</v>
      </c>
      <c r="BL17" s="79">
        <f t="shared" si="8"/>
        <v>1.5337593667428582</v>
      </c>
    </row>
    <row r="18" spans="1:64" s="79" customFormat="1" ht="12.95" customHeight="1" thickTop="1" thickBot="1" x14ac:dyDescent="0.25">
      <c r="A18" s="97" t="s">
        <v>166</v>
      </c>
      <c r="C18" s="141">
        <f ca="1">+C15</f>
        <v>60041.688923073096</v>
      </c>
      <c r="D18" s="142">
        <f ca="1">C16</f>
        <v>1.6797711719208641</v>
      </c>
      <c r="E18" s="93" t="s">
        <v>162</v>
      </c>
      <c r="F18" s="94">
        <f ca="1">ROUND(2*(F16-$C$15)/$C$16,0)/2+F15</f>
        <v>160.5</v>
      </c>
      <c r="R18" s="79" t="s">
        <v>179</v>
      </c>
      <c r="S18" s="115">
        <v>1</v>
      </c>
      <c r="AA18" s="102" t="s">
        <v>700</v>
      </c>
      <c r="AB18" s="103">
        <f>2*PI()/(AB8*365.2422)*AD2</f>
        <v>3.4103081267543739E-4</v>
      </c>
      <c r="AC18" s="143" t="s">
        <v>701</v>
      </c>
      <c r="AD18" s="143"/>
      <c r="AE18" s="144"/>
      <c r="AW18" s="79">
        <v>-11600</v>
      </c>
      <c r="AX18" s="79">
        <f t="shared" si="0"/>
        <v>-4.9995996203889385E-2</v>
      </c>
      <c r="AY18" s="79">
        <f t="shared" si="1"/>
        <v>-9.4724568737897655E-2</v>
      </c>
      <c r="AZ18" s="79">
        <f t="shared" si="2"/>
        <v>4.4728572534008269E-2</v>
      </c>
      <c r="BA18" s="79">
        <f t="shared" si="3"/>
        <v>0.7265785370639839</v>
      </c>
      <c r="BB18" s="79">
        <f t="shared" si="4"/>
        <v>0.99940414276514977</v>
      </c>
      <c r="BC18" s="79">
        <f t="shared" si="5"/>
        <v>2.3228063218686601</v>
      </c>
      <c r="BD18" s="79">
        <f t="shared" si="6"/>
        <v>2.3046257706586339</v>
      </c>
      <c r="BE18" s="79">
        <f t="shared" ref="BE18:BK33" si="10">$BL18+$AB$7*SIN(BF18)</f>
        <v>1.9706531021616012</v>
      </c>
      <c r="BF18" s="79">
        <f t="shared" si="10"/>
        <v>1.9706496658776467</v>
      </c>
      <c r="BG18" s="79">
        <f t="shared" si="10"/>
        <v>1.9706717189349616</v>
      </c>
      <c r="BH18" s="79">
        <f t="shared" si="10"/>
        <v>1.9705301689033528</v>
      </c>
      <c r="BI18" s="79">
        <f t="shared" si="10"/>
        <v>1.9714379008772442</v>
      </c>
      <c r="BJ18" s="79">
        <f t="shared" si="10"/>
        <v>1.9655825290733051</v>
      </c>
      <c r="BK18" s="79">
        <f t="shared" si="10"/>
        <v>2.0020320302387415</v>
      </c>
      <c r="BL18" s="79">
        <f t="shared" si="8"/>
        <v>1.6019655292779458</v>
      </c>
    </row>
    <row r="19" spans="1:64" s="79" customFormat="1" ht="12.95" customHeight="1" thickBot="1" x14ac:dyDescent="0.25">
      <c r="A19" s="97" t="s">
        <v>167</v>
      </c>
      <c r="C19" s="104">
        <f>+D15</f>
        <v>60041.827534831806</v>
      </c>
      <c r="D19" s="105">
        <f>+D16</f>
        <v>1.679791945367392</v>
      </c>
      <c r="E19" s="93" t="s">
        <v>163</v>
      </c>
      <c r="F19" s="106">
        <f ca="1">+$C$15+$C$16*F18-15018.5-$C$5/24</f>
        <v>45293.188029499732</v>
      </c>
      <c r="S19" s="115"/>
      <c r="AA19" s="107"/>
      <c r="AC19" s="107"/>
      <c r="AW19" s="79">
        <v>-11400</v>
      </c>
      <c r="AX19" s="79">
        <f t="shared" si="0"/>
        <v>-4.6539975145823365E-2</v>
      </c>
      <c r="AY19" s="79">
        <f t="shared" si="1"/>
        <v>-9.2391720610833117E-2</v>
      </c>
      <c r="AZ19" s="79">
        <f t="shared" si="2"/>
        <v>4.5851745465009752E-2</v>
      </c>
      <c r="BA19" s="79">
        <f t="shared" si="3"/>
        <v>0.71344371984542243</v>
      </c>
      <c r="BB19" s="79">
        <f t="shared" si="4"/>
        <v>0.99993486884810601</v>
      </c>
      <c r="BC19" s="79">
        <f t="shared" si="5"/>
        <v>2.3687425670996354</v>
      </c>
      <c r="BD19" s="79">
        <f t="shared" si="6"/>
        <v>2.4577148559042477</v>
      </c>
      <c r="BE19" s="79">
        <f t="shared" si="10"/>
        <v>2.0291245294573099</v>
      </c>
      <c r="BF19" s="79">
        <f t="shared" si="10"/>
        <v>2.0291161973312808</v>
      </c>
      <c r="BG19" s="79">
        <f t="shared" si="10"/>
        <v>2.0291632447277257</v>
      </c>
      <c r="BH19" s="79">
        <f t="shared" si="10"/>
        <v>2.0288975324563077</v>
      </c>
      <c r="BI19" s="79">
        <f t="shared" si="10"/>
        <v>2.0303963378146204</v>
      </c>
      <c r="BJ19" s="79">
        <f t="shared" si="10"/>
        <v>2.0218814731071673</v>
      </c>
      <c r="BK19" s="79">
        <f t="shared" si="10"/>
        <v>2.0684578525834185</v>
      </c>
      <c r="BL19" s="79">
        <f t="shared" si="8"/>
        <v>1.6701716918130329</v>
      </c>
    </row>
    <row r="20" spans="1:64" s="79" customFormat="1" ht="12.95" customHeight="1" thickBot="1" x14ac:dyDescent="0.25">
      <c r="A20" s="134" t="s">
        <v>5</v>
      </c>
      <c r="B20" s="134" t="s">
        <v>6</v>
      </c>
      <c r="C20" s="134" t="s">
        <v>7</v>
      </c>
      <c r="D20" s="134" t="s">
        <v>12</v>
      </c>
      <c r="E20" s="134" t="s">
        <v>8</v>
      </c>
      <c r="F20" s="134" t="s">
        <v>9</v>
      </c>
      <c r="G20" s="134" t="s">
        <v>10</v>
      </c>
      <c r="H20" s="108" t="s">
        <v>182</v>
      </c>
      <c r="I20" s="108" t="s">
        <v>79</v>
      </c>
      <c r="J20" s="108" t="s">
        <v>180</v>
      </c>
      <c r="K20" s="108" t="s">
        <v>179</v>
      </c>
      <c r="L20" s="108" t="s">
        <v>656</v>
      </c>
      <c r="M20" s="108" t="s">
        <v>657</v>
      </c>
      <c r="N20" s="108" t="s">
        <v>658</v>
      </c>
      <c r="O20" s="108" t="s">
        <v>22</v>
      </c>
      <c r="P20" s="108" t="s">
        <v>21</v>
      </c>
      <c r="Q20" s="134" t="s">
        <v>14</v>
      </c>
      <c r="R20" s="115"/>
      <c r="S20" s="108" t="s">
        <v>709</v>
      </c>
      <c r="U20" s="108"/>
      <c r="Z20" s="134" t="s">
        <v>9</v>
      </c>
      <c r="AA20" s="108" t="s">
        <v>702</v>
      </c>
      <c r="AB20" s="108" t="s">
        <v>703</v>
      </c>
      <c r="AC20" s="108" t="s">
        <v>704</v>
      </c>
      <c r="AD20" s="108" t="s">
        <v>705</v>
      </c>
      <c r="AE20" s="108" t="s">
        <v>706</v>
      </c>
      <c r="AF20" s="108" t="s">
        <v>707</v>
      </c>
      <c r="AG20" s="109"/>
      <c r="AH20" s="108" t="s">
        <v>664</v>
      </c>
      <c r="AI20" s="108" t="s">
        <v>665</v>
      </c>
      <c r="AJ20" s="108" t="s">
        <v>666</v>
      </c>
      <c r="AK20" s="108" t="s">
        <v>708</v>
      </c>
      <c r="AL20" s="108" t="s">
        <v>667</v>
      </c>
      <c r="AM20" s="108" t="s">
        <v>668</v>
      </c>
      <c r="AN20" s="134" t="s">
        <v>669</v>
      </c>
      <c r="AO20" s="134" t="s">
        <v>670</v>
      </c>
      <c r="AP20" s="134" t="s">
        <v>671</v>
      </c>
      <c r="AQ20" s="134" t="s">
        <v>672</v>
      </c>
      <c r="AR20" s="134" t="s">
        <v>673</v>
      </c>
      <c r="AS20" s="134" t="s">
        <v>674</v>
      </c>
      <c r="AT20" s="134" t="s">
        <v>675</v>
      </c>
      <c r="AU20" s="134" t="s">
        <v>120</v>
      </c>
      <c r="AV20" s="110"/>
      <c r="AW20" s="79">
        <v>-11200</v>
      </c>
      <c r="AX20" s="79">
        <f t="shared" si="0"/>
        <v>-4.3250536786781542E-2</v>
      </c>
      <c r="AY20" s="79">
        <f t="shared" si="1"/>
        <v>-9.0053185106714173E-2</v>
      </c>
      <c r="AZ20" s="79">
        <f t="shared" si="2"/>
        <v>4.6802648319932631E-2</v>
      </c>
      <c r="BA20" s="79">
        <f t="shared" si="3"/>
        <v>0.70133813892744001</v>
      </c>
      <c r="BB20" s="79">
        <f t="shared" si="4"/>
        <v>0.99844612111909392</v>
      </c>
      <c r="BC20" s="79">
        <f t="shared" si="5"/>
        <v>2.4130837420041553</v>
      </c>
      <c r="BD20" s="79">
        <f t="shared" si="6"/>
        <v>2.6228277093830719</v>
      </c>
      <c r="BE20" s="79">
        <f t="shared" si="10"/>
        <v>2.086572330618238</v>
      </c>
      <c r="BF20" s="79">
        <f t="shared" si="10"/>
        <v>2.0865550954356711</v>
      </c>
      <c r="BG20" s="79">
        <f t="shared" si="10"/>
        <v>2.0866423967036454</v>
      </c>
      <c r="BH20" s="79">
        <f t="shared" si="10"/>
        <v>2.0862000516052546</v>
      </c>
      <c r="BI20" s="79">
        <f t="shared" si="10"/>
        <v>2.0884378183079706</v>
      </c>
      <c r="BJ20" s="79">
        <f t="shared" si="10"/>
        <v>2.0770248800073743</v>
      </c>
      <c r="BK20" s="79">
        <f t="shared" si="10"/>
        <v>2.1330315337961023</v>
      </c>
      <c r="BL20" s="79">
        <f t="shared" si="8"/>
        <v>1.7383778543481205</v>
      </c>
    </row>
    <row r="21" spans="1:64" s="79" customFormat="1" ht="12.95" customHeight="1" x14ac:dyDescent="0.2">
      <c r="A21" s="111" t="s">
        <v>190</v>
      </c>
      <c r="B21" s="112" t="s">
        <v>67</v>
      </c>
      <c r="C21" s="113">
        <v>26384.401999999998</v>
      </c>
      <c r="D21" s="114"/>
      <c r="E21" s="79">
        <f t="shared" ref="E21:E52" si="11">+(C21-C$7)/C$8</f>
        <v>-11319.039739997996</v>
      </c>
      <c r="F21" s="79">
        <f t="shared" ref="F21:F52" si="12">ROUND(2*E21,0)/2</f>
        <v>-11319</v>
      </c>
      <c r="G21" s="79">
        <f t="shared" ref="G21:G52" si="13">+C21-(C$7+F21*C$8)</f>
        <v>-6.6752899998391513E-2</v>
      </c>
      <c r="H21" s="79">
        <f>+G21</f>
        <v>-6.6752899998391513E-2</v>
      </c>
      <c r="P21" s="79">
        <f t="shared" ref="P21:P52" si="14">+D$11+D$12*F21+D$13*F21^2</f>
        <v>0.40363184902374155</v>
      </c>
      <c r="Q21" s="145">
        <f t="shared" ref="Q21:Q52" si="15">+C21-15018.5</f>
        <v>11365.901999999998</v>
      </c>
      <c r="R21" s="145"/>
      <c r="S21" s="115">
        <f>S$15</f>
        <v>0.2</v>
      </c>
      <c r="Z21" s="79">
        <f t="shared" ref="Z21:Z52" si="16">F21</f>
        <v>-11319</v>
      </c>
      <c r="AA21" s="79">
        <f t="shared" ref="AA21:AA52" si="17">AB$3+AB$4*Z21+AB$5*Z21^2+AH21</f>
        <v>-4.51880284752713E-2</v>
      </c>
      <c r="AB21" s="79">
        <f t="shared" ref="AB21:AB52" si="18">IF(S21&lt;&gt;0,G21-AH21, -9999)</f>
        <v>-0.11301017051262803</v>
      </c>
      <c r="AC21" s="79">
        <f t="shared" ref="AC21:AC52" si="19">+G21-P21</f>
        <v>-0.47038474902213306</v>
      </c>
      <c r="AD21" s="79">
        <f t="shared" ref="AD21:AD52" si="20">IF(S21&lt;&gt;0,G21-AA21, -9999)</f>
        <v>-2.1564871523120213E-2</v>
      </c>
      <c r="AE21" s="79">
        <f t="shared" ref="AE21:AE52" si="21">+(G21-AA21)^2*S21</f>
        <v>9.3008736761736229E-5</v>
      </c>
      <c r="AF21" s="79">
        <f t="shared" ref="AF21:AF52" si="22">IF(S21&lt;&gt;0,G21-P21, -9999)</f>
        <v>-0.47038474902213306</v>
      </c>
      <c r="AG21" s="115"/>
      <c r="AH21" s="79">
        <f t="shared" ref="AH21:AH52" si="23">$AB$6*($AB$11/AI21*AJ21+$AB$12)</f>
        <v>4.6257270514236518E-2</v>
      </c>
      <c r="AI21" s="79">
        <f t="shared" ref="AI21:AI52" si="24">1+$AB$7*COS(AL21)</f>
        <v>0.70842144284799202</v>
      </c>
      <c r="AJ21" s="79">
        <f t="shared" ref="AJ21:AJ52" si="25">SIN(AL21+RADIANS($AB$9))</f>
        <v>0.99956328812094519</v>
      </c>
      <c r="AK21" s="79">
        <f t="shared" ref="AK21:AK52" si="26">$AB$7*SIN(AL21)</f>
        <v>0.27420931006370491</v>
      </c>
      <c r="AL21" s="79">
        <f t="shared" ref="AL21:AL52" si="27">2*ATAN(AM21)</f>
        <v>2.3868840731155414</v>
      </c>
      <c r="AM21" s="79">
        <f t="shared" ref="AM21:AM52" si="28">SQRT((1+$AB$7)/(1-$AB$7))*TAN(AN21/2)</f>
        <v>2.5230342207948202</v>
      </c>
      <c r="AN21" s="79">
        <f t="shared" ref="AN21:AT30" si="29">$AU21+$AB$7*SIN(AO21)</f>
        <v>2.0525095215902298</v>
      </c>
      <c r="AO21" s="79">
        <f t="shared" si="29"/>
        <v>2.0524981528705988</v>
      </c>
      <c r="AP21" s="79">
        <f t="shared" si="29"/>
        <v>2.0525594572980776</v>
      </c>
      <c r="AQ21" s="79">
        <f t="shared" si="29"/>
        <v>2.0522287955012626</v>
      </c>
      <c r="AR21" s="79">
        <f t="shared" si="29"/>
        <v>2.0540098376070284</v>
      </c>
      <c r="AS21" s="79">
        <f t="shared" si="29"/>
        <v>2.0443437204434662</v>
      </c>
      <c r="AT21" s="79">
        <f t="shared" si="29"/>
        <v>2.0948325932748588</v>
      </c>
      <c r="AU21" s="79">
        <f t="shared" ref="AU21:AU52" si="30">RADIANS($AB$9)+$AB$18*(F21-AB$15)</f>
        <v>1.6977951876397435</v>
      </c>
      <c r="AW21" s="79">
        <v>-11000</v>
      </c>
      <c r="AX21" s="79">
        <f t="shared" si="0"/>
        <v>-4.0121638920810811E-2</v>
      </c>
      <c r="AY21" s="79">
        <f t="shared" si="1"/>
        <v>-8.7708962225540768E-2</v>
      </c>
      <c r="AZ21" s="79">
        <f t="shared" si="2"/>
        <v>4.7587323304729957E-2</v>
      </c>
      <c r="BA21" s="79">
        <f t="shared" si="3"/>
        <v>0.69018541926789467</v>
      </c>
      <c r="BB21" s="79">
        <f t="shared" si="4"/>
        <v>0.99513791866941348</v>
      </c>
      <c r="BC21" s="79">
        <f t="shared" si="5"/>
        <v>2.4559804213639524</v>
      </c>
      <c r="BD21" s="79">
        <f t="shared" si="6"/>
        <v>2.8019267420467822</v>
      </c>
      <c r="BE21" s="79">
        <f t="shared" si="10"/>
        <v>2.1430773716535274</v>
      </c>
      <c r="BF21" s="79">
        <f t="shared" si="10"/>
        <v>2.1430456917326519</v>
      </c>
      <c r="BG21" s="79">
        <f t="shared" si="10"/>
        <v>2.1431918332434829</v>
      </c>
      <c r="BH21" s="79">
        <f t="shared" si="10"/>
        <v>2.1425173965024786</v>
      </c>
      <c r="BI21" s="79">
        <f t="shared" si="10"/>
        <v>2.1456240287961128</v>
      </c>
      <c r="BJ21" s="79">
        <f t="shared" si="10"/>
        <v>2.1311870311570873</v>
      </c>
      <c r="BK21" s="79">
        <f t="shared" si="10"/>
        <v>2.1957699659225911</v>
      </c>
      <c r="BL21" s="79">
        <f t="shared" si="8"/>
        <v>1.8065840168832081</v>
      </c>
    </row>
    <row r="22" spans="1:64" s="79" customFormat="1" ht="12.95" customHeight="1" x14ac:dyDescent="0.2">
      <c r="A22" s="111" t="s">
        <v>195</v>
      </c>
      <c r="B22" s="112" t="s">
        <v>67</v>
      </c>
      <c r="C22" s="113">
        <v>26411.304</v>
      </c>
      <c r="D22" s="114"/>
      <c r="E22" s="79">
        <f t="shared" si="11"/>
        <v>-11303.024174740282</v>
      </c>
      <c r="F22" s="79">
        <f t="shared" si="12"/>
        <v>-11303</v>
      </c>
      <c r="G22" s="79">
        <f t="shared" si="13"/>
        <v>-4.0607299997645896E-2</v>
      </c>
      <c r="K22" s="79">
        <f>+G22</f>
        <v>-4.0607299997645896E-2</v>
      </c>
      <c r="P22" s="79">
        <f t="shared" si="14"/>
        <v>0.40234820364096435</v>
      </c>
      <c r="Q22" s="145">
        <f t="shared" si="15"/>
        <v>11392.804</v>
      </c>
      <c r="R22" s="145"/>
      <c r="S22" s="115">
        <f>S$18</f>
        <v>1</v>
      </c>
      <c r="Z22" s="79">
        <f t="shared" si="16"/>
        <v>-11303</v>
      </c>
      <c r="AA22" s="79">
        <f t="shared" si="17"/>
        <v>-4.4924173263703467E-2</v>
      </c>
      <c r="AB22" s="79">
        <f t="shared" si="18"/>
        <v>-8.6941367907579753E-2</v>
      </c>
      <c r="AC22" s="79">
        <f t="shared" si="19"/>
        <v>-0.44295550363861025</v>
      </c>
      <c r="AD22" s="79">
        <f t="shared" si="20"/>
        <v>4.3168732660575707E-3</v>
      </c>
      <c r="AE22" s="79">
        <f t="shared" si="21"/>
        <v>1.8635394795202559E-5</v>
      </c>
      <c r="AF22" s="79">
        <f t="shared" si="22"/>
        <v>-0.44295550363861025</v>
      </c>
      <c r="AG22" s="115"/>
      <c r="AH22" s="79">
        <f t="shared" si="23"/>
        <v>4.633406790993385E-2</v>
      </c>
      <c r="AI22" s="79">
        <f t="shared" si="24"/>
        <v>0.70744888665719252</v>
      </c>
      <c r="AJ22" s="79">
        <f t="shared" si="25"/>
        <v>0.99945197010082354</v>
      </c>
      <c r="AK22" s="79">
        <f t="shared" si="26"/>
        <v>0.27317146043894042</v>
      </c>
      <c r="AL22" s="79">
        <f t="shared" si="27"/>
        <v>2.3904375599013936</v>
      </c>
      <c r="AM22" s="79">
        <f t="shared" si="28"/>
        <v>2.5361801266824586</v>
      </c>
      <c r="AN22" s="79">
        <f t="shared" si="29"/>
        <v>2.0571094083031998</v>
      </c>
      <c r="AO22" s="79">
        <f t="shared" si="29"/>
        <v>2.0570973533185892</v>
      </c>
      <c r="AP22" s="79">
        <f t="shared" si="29"/>
        <v>2.0571617919701417</v>
      </c>
      <c r="AQ22" s="79">
        <f t="shared" si="29"/>
        <v>2.0568172506645332</v>
      </c>
      <c r="AR22" s="79">
        <f t="shared" si="29"/>
        <v>2.0586568468068385</v>
      </c>
      <c r="AS22" s="79">
        <f t="shared" si="29"/>
        <v>2.0487593279012279</v>
      </c>
      <c r="AT22" s="79">
        <f t="shared" si="29"/>
        <v>2.1000065539377482</v>
      </c>
      <c r="AU22" s="79">
        <f t="shared" si="30"/>
        <v>1.7032516806425506</v>
      </c>
      <c r="AW22" s="79">
        <v>-10800</v>
      </c>
      <c r="AX22" s="79">
        <f t="shared" si="0"/>
        <v>-3.7147509359320929E-2</v>
      </c>
      <c r="AY22" s="79">
        <f t="shared" si="1"/>
        <v>-8.5359051967312943E-2</v>
      </c>
      <c r="AZ22" s="79">
        <f t="shared" si="2"/>
        <v>4.8211542607992014E-2</v>
      </c>
      <c r="BA22" s="79">
        <f t="shared" si="3"/>
        <v>0.67991697833015707</v>
      </c>
      <c r="BB22" s="79">
        <f t="shared" si="4"/>
        <v>0.99018261445261557</v>
      </c>
      <c r="BC22" s="79">
        <f t="shared" si="5"/>
        <v>2.4975682730520448</v>
      </c>
      <c r="BD22" s="79">
        <f t="shared" si="6"/>
        <v>2.9973856932073413</v>
      </c>
      <c r="BE22" s="79">
        <f t="shared" si="10"/>
        <v>2.1987146698060758</v>
      </c>
      <c r="BF22" s="79">
        <f t="shared" si="10"/>
        <v>2.1986615836534837</v>
      </c>
      <c r="BG22" s="79">
        <f t="shared" si="10"/>
        <v>2.1988873311437374</v>
      </c>
      <c r="BH22" s="79">
        <f t="shared" si="10"/>
        <v>2.1979268596918025</v>
      </c>
      <c r="BI22" s="79">
        <f t="shared" si="10"/>
        <v>2.2020045547670284</v>
      </c>
      <c r="BJ22" s="79">
        <f t="shared" si="10"/>
        <v>2.1845312500033254</v>
      </c>
      <c r="BK22" s="79">
        <f t="shared" si="10"/>
        <v>2.2566985754260305</v>
      </c>
      <c r="BL22" s="79">
        <f t="shared" si="8"/>
        <v>1.8747901794182957</v>
      </c>
    </row>
    <row r="23" spans="1:64" s="79" customFormat="1" ht="12.95" customHeight="1" x14ac:dyDescent="0.2">
      <c r="A23" s="111" t="s">
        <v>190</v>
      </c>
      <c r="B23" s="112" t="s">
        <v>67</v>
      </c>
      <c r="C23" s="113">
        <v>26767.423999999999</v>
      </c>
      <c r="D23" s="114"/>
      <c r="E23" s="79">
        <f t="shared" si="11"/>
        <v>-11091.015286940979</v>
      </c>
      <c r="F23" s="79">
        <f t="shared" si="12"/>
        <v>-11091</v>
      </c>
      <c r="G23" s="79">
        <f t="shared" si="13"/>
        <v>-2.567809999891324E-2</v>
      </c>
      <c r="H23" s="79">
        <f t="shared" ref="H23:H33" si="31">+G23</f>
        <v>-2.567809999891324E-2</v>
      </c>
      <c r="P23" s="79">
        <f t="shared" si="14"/>
        <v>0.38553199548881001</v>
      </c>
      <c r="Q23" s="145">
        <f t="shared" si="15"/>
        <v>11748.923999999999</v>
      </c>
      <c r="R23" s="145"/>
      <c r="S23" s="115">
        <f t="shared" ref="S23:S33" si="32">S$15</f>
        <v>0.2</v>
      </c>
      <c r="Z23" s="79">
        <f t="shared" si="16"/>
        <v>-11091</v>
      </c>
      <c r="AA23" s="79">
        <f t="shared" si="17"/>
        <v>-4.1525757295707219E-2</v>
      </c>
      <c r="AB23" s="79">
        <f t="shared" si="18"/>
        <v>-7.2928631503343236E-2</v>
      </c>
      <c r="AC23" s="79">
        <f t="shared" si="19"/>
        <v>-0.41121009548772325</v>
      </c>
      <c r="AD23" s="79">
        <f t="shared" si="20"/>
        <v>1.5847657296793979E-2</v>
      </c>
      <c r="AE23" s="79">
        <f t="shared" si="21"/>
        <v>5.0229648359325494E-5</v>
      </c>
      <c r="AF23" s="79">
        <f t="shared" si="22"/>
        <v>-0.41121009548772325</v>
      </c>
      <c r="AG23" s="115"/>
      <c r="AH23" s="79">
        <f t="shared" si="23"/>
        <v>4.7250531504429996E-2</v>
      </c>
      <c r="AI23" s="79">
        <f t="shared" si="24"/>
        <v>0.69514631567949947</v>
      </c>
      <c r="AJ23" s="79">
        <f t="shared" si="25"/>
        <v>0.99685714158124916</v>
      </c>
      <c r="AK23" s="79">
        <f t="shared" si="26"/>
        <v>0.25937045296771261</v>
      </c>
      <c r="AL23" s="79">
        <f t="shared" si="27"/>
        <v>2.4366325458991809</v>
      </c>
      <c r="AM23" s="79">
        <f t="shared" si="28"/>
        <v>2.7185617793077319</v>
      </c>
      <c r="AN23" s="79">
        <f t="shared" si="29"/>
        <v>2.1174795491488045</v>
      </c>
      <c r="AO23" s="79">
        <f t="shared" si="29"/>
        <v>2.1174552249426268</v>
      </c>
      <c r="AP23" s="79">
        <f t="shared" si="29"/>
        <v>2.1175721176653903</v>
      </c>
      <c r="AQ23" s="79">
        <f t="shared" si="29"/>
        <v>2.1170101709802798</v>
      </c>
      <c r="AR23" s="79">
        <f t="shared" si="29"/>
        <v>2.1197069273490201</v>
      </c>
      <c r="AS23" s="79">
        <f t="shared" si="29"/>
        <v>2.1066542126169034</v>
      </c>
      <c r="AT23" s="79">
        <f t="shared" si="29"/>
        <v>2.1674501007004414</v>
      </c>
      <c r="AU23" s="79">
        <f t="shared" si="30"/>
        <v>1.7755502129297431</v>
      </c>
      <c r="AW23" s="79">
        <v>-10600</v>
      </c>
      <c r="AX23" s="79">
        <f t="shared" si="0"/>
        <v>-3.4322644557615453E-2</v>
      </c>
      <c r="AY23" s="79">
        <f t="shared" si="1"/>
        <v>-8.3003454332030699E-2</v>
      </c>
      <c r="AZ23" s="79">
        <f t="shared" si="2"/>
        <v>4.8680809774415246E-2</v>
      </c>
      <c r="BA23" s="79">
        <f t="shared" si="3"/>
        <v>0.67047133032260686</v>
      </c>
      <c r="BB23" s="79">
        <f t="shared" si="4"/>
        <v>0.98372879269088187</v>
      </c>
      <c r="BC23" s="79">
        <f t="shared" si="5"/>
        <v>2.5379699201029586</v>
      </c>
      <c r="BD23" s="79">
        <f t="shared" si="6"/>
        <v>3.2121077556149862</v>
      </c>
      <c r="BE23" s="79">
        <f t="shared" si="10"/>
        <v>2.2535539270728373</v>
      </c>
      <c r="BF23" s="79">
        <f t="shared" si="10"/>
        <v>2.2534714189114546</v>
      </c>
      <c r="BG23" s="79">
        <f t="shared" si="10"/>
        <v>2.2537981015355326</v>
      </c>
      <c r="BH23" s="79">
        <f t="shared" si="10"/>
        <v>2.2525038650803579</v>
      </c>
      <c r="BI23" s="79">
        <f t="shared" si="10"/>
        <v>2.2576192991118256</v>
      </c>
      <c r="BJ23" s="79">
        <f t="shared" si="10"/>
        <v>2.2372084064668587</v>
      </c>
      <c r="BK23" s="79">
        <f t="shared" si="10"/>
        <v>2.315851204946807</v>
      </c>
      <c r="BL23" s="79">
        <f t="shared" si="8"/>
        <v>1.9429963419533829</v>
      </c>
    </row>
    <row r="24" spans="1:64" s="79" customFormat="1" ht="12.95" customHeight="1" x14ac:dyDescent="0.2">
      <c r="A24" s="111" t="s">
        <v>190</v>
      </c>
      <c r="B24" s="112" t="s">
        <v>67</v>
      </c>
      <c r="C24" s="113">
        <v>27133.543000000001</v>
      </c>
      <c r="D24" s="114"/>
      <c r="E24" s="79">
        <f t="shared" si="11"/>
        <v>-10873.053695364562</v>
      </c>
      <c r="F24" s="79">
        <f t="shared" si="12"/>
        <v>-10873</v>
      </c>
      <c r="G24" s="79">
        <f t="shared" si="13"/>
        <v>-9.0194299995346228E-2</v>
      </c>
      <c r="H24" s="79">
        <f t="shared" si="31"/>
        <v>-9.0194299995346228E-2</v>
      </c>
      <c r="P24" s="79">
        <f t="shared" si="14"/>
        <v>0.36861239113031102</v>
      </c>
      <c r="Q24" s="145">
        <f t="shared" si="15"/>
        <v>12115.043000000001</v>
      </c>
      <c r="R24" s="145"/>
      <c r="S24" s="115">
        <f t="shared" si="32"/>
        <v>0.2</v>
      </c>
      <c r="Z24" s="79">
        <f t="shared" si="16"/>
        <v>-10873</v>
      </c>
      <c r="AA24" s="79">
        <f t="shared" si="17"/>
        <v>-3.82154842672933E-2</v>
      </c>
      <c r="AB24" s="79">
        <f t="shared" si="18"/>
        <v>-0.13819624403552744</v>
      </c>
      <c r="AC24" s="79">
        <f t="shared" si="19"/>
        <v>-0.45880669112565725</v>
      </c>
      <c r="AD24" s="79">
        <f t="shared" si="20"/>
        <v>-5.1978815728052928E-2</v>
      </c>
      <c r="AE24" s="79">
        <f t="shared" si="21"/>
        <v>5.4035945689817654E-4</v>
      </c>
      <c r="AF24" s="79">
        <f t="shared" si="22"/>
        <v>-0.45880669112565725</v>
      </c>
      <c r="AG24" s="115"/>
      <c r="AH24" s="79">
        <f t="shared" si="23"/>
        <v>4.8001944040181203E-2</v>
      </c>
      <c r="AI24" s="79">
        <f t="shared" si="24"/>
        <v>0.68356651107496424</v>
      </c>
      <c r="AJ24" s="79">
        <f t="shared" si="25"/>
        <v>0.99217232239928743</v>
      </c>
      <c r="AK24" s="79">
        <f t="shared" si="26"/>
        <v>0.24510946086022276</v>
      </c>
      <c r="AL24" s="79">
        <f t="shared" si="27"/>
        <v>2.4825323773627561</v>
      </c>
      <c r="AM24" s="79">
        <f t="shared" si="28"/>
        <v>2.9239769130453834</v>
      </c>
      <c r="AN24" s="79">
        <f t="shared" si="29"/>
        <v>2.1785031052603299</v>
      </c>
      <c r="AO24" s="79">
        <f t="shared" si="29"/>
        <v>2.1784587164470945</v>
      </c>
      <c r="AP24" s="79">
        <f t="shared" si="29"/>
        <v>2.1786529265107015</v>
      </c>
      <c r="AQ24" s="79">
        <f t="shared" si="29"/>
        <v>2.1778028172093817</v>
      </c>
      <c r="AR24" s="79">
        <f t="shared" si="29"/>
        <v>2.1815163297146611</v>
      </c>
      <c r="AS24" s="79">
        <f t="shared" si="29"/>
        <v>2.1651455872510144</v>
      </c>
      <c r="AT24" s="79">
        <f t="shared" si="29"/>
        <v>2.2346674110989415</v>
      </c>
      <c r="AU24" s="79">
        <f t="shared" si="30"/>
        <v>1.8498949300929888</v>
      </c>
      <c r="AW24" s="79">
        <v>-10400</v>
      </c>
      <c r="AX24" s="79">
        <f t="shared" si="0"/>
        <v>-3.1641802712316598E-2</v>
      </c>
      <c r="AY24" s="79">
        <f t="shared" si="1"/>
        <v>-8.0642169319693979E-2</v>
      </c>
      <c r="AZ24" s="79">
        <f t="shared" si="2"/>
        <v>4.9000366607377381E-2</v>
      </c>
      <c r="BA24" s="79">
        <f t="shared" si="3"/>
        <v>0.66179342878999181</v>
      </c>
      <c r="BB24" s="79">
        <f t="shared" si="4"/>
        <v>0.97590458674013814</v>
      </c>
      <c r="BC24" s="79">
        <f t="shared" si="5"/>
        <v>2.5772965455626329</v>
      </c>
      <c r="BD24" s="79">
        <f t="shared" si="6"/>
        <v>3.4496862133910833</v>
      </c>
      <c r="BE24" s="79">
        <f t="shared" si="10"/>
        <v>2.3076599982108834</v>
      </c>
      <c r="BF24" s="79">
        <f t="shared" si="10"/>
        <v>2.3075396014783203</v>
      </c>
      <c r="BG24" s="79">
        <f t="shared" si="10"/>
        <v>2.3079871839899089</v>
      </c>
      <c r="BH24" s="79">
        <f t="shared" si="10"/>
        <v>2.3063221502413822</v>
      </c>
      <c r="BI24" s="79">
        <f t="shared" si="10"/>
        <v>2.312500816897177</v>
      </c>
      <c r="BJ24" s="79">
        <f t="shared" si="10"/>
        <v>2.2893558654191053</v>
      </c>
      <c r="BK24" s="79">
        <f t="shared" si="10"/>
        <v>2.3732699559248847</v>
      </c>
      <c r="BL24" s="79">
        <f t="shared" si="8"/>
        <v>2.0112025044884705</v>
      </c>
    </row>
    <row r="25" spans="1:64" s="79" customFormat="1" ht="12.95" customHeight="1" x14ac:dyDescent="0.2">
      <c r="A25" s="111" t="s">
        <v>190</v>
      </c>
      <c r="B25" s="112" t="s">
        <v>67</v>
      </c>
      <c r="C25" s="113">
        <v>27459.478999999999</v>
      </c>
      <c r="D25" s="114"/>
      <c r="E25" s="79">
        <f t="shared" si="11"/>
        <v>-10679.014245589899</v>
      </c>
      <c r="F25" s="79">
        <f t="shared" si="12"/>
        <v>-10679</v>
      </c>
      <c r="G25" s="79">
        <f t="shared" si="13"/>
        <v>-2.392889999828185E-2</v>
      </c>
      <c r="H25" s="79">
        <f t="shared" si="31"/>
        <v>-2.392889999828185E-2</v>
      </c>
      <c r="P25" s="79">
        <f t="shared" si="14"/>
        <v>0.35387313914604768</v>
      </c>
      <c r="Q25" s="145">
        <f t="shared" si="15"/>
        <v>12440.978999999999</v>
      </c>
      <c r="R25" s="145"/>
      <c r="S25" s="115">
        <f t="shared" si="32"/>
        <v>0.2</v>
      </c>
      <c r="Z25" s="79">
        <f t="shared" si="16"/>
        <v>-10679</v>
      </c>
      <c r="AA25" s="79">
        <f t="shared" si="17"/>
        <v>-3.5420971690476651E-2</v>
      </c>
      <c r="AB25" s="79">
        <f t="shared" si="18"/>
        <v>-7.2442523276238152E-2</v>
      </c>
      <c r="AC25" s="79">
        <f t="shared" si="19"/>
        <v>-0.37780203914432953</v>
      </c>
      <c r="AD25" s="79">
        <f t="shared" si="20"/>
        <v>1.1492071692194801E-2</v>
      </c>
      <c r="AE25" s="79">
        <f t="shared" si="21"/>
        <v>2.6413542355709015E-5</v>
      </c>
      <c r="AF25" s="79">
        <f t="shared" si="22"/>
        <v>-0.37780203914432953</v>
      </c>
      <c r="AG25" s="115"/>
      <c r="AH25" s="79">
        <f t="shared" si="23"/>
        <v>4.851362327795631E-2</v>
      </c>
      <c r="AI25" s="79">
        <f t="shared" si="24"/>
        <v>0.67410770294218869</v>
      </c>
      <c r="AJ25" s="79">
        <f t="shared" si="25"/>
        <v>0.98644849433775594</v>
      </c>
      <c r="AK25" s="79">
        <f t="shared" si="26"/>
        <v>0.23238548025821901</v>
      </c>
      <c r="AL25" s="79">
        <f t="shared" si="27"/>
        <v>2.5221456606860655</v>
      </c>
      <c r="AM25" s="79">
        <f t="shared" si="28"/>
        <v>3.1247787600593235</v>
      </c>
      <c r="AN25" s="79">
        <f t="shared" si="29"/>
        <v>2.2319835274578295</v>
      </c>
      <c r="AO25" s="79">
        <f t="shared" si="29"/>
        <v>2.2319136435476468</v>
      </c>
      <c r="AP25" s="79">
        <f t="shared" si="29"/>
        <v>2.2321979501195481</v>
      </c>
      <c r="AQ25" s="79">
        <f t="shared" si="29"/>
        <v>2.231040665048762</v>
      </c>
      <c r="AR25" s="79">
        <f t="shared" si="29"/>
        <v>2.2357407577158459</v>
      </c>
      <c r="AS25" s="79">
        <f t="shared" si="29"/>
        <v>2.2164715437506159</v>
      </c>
      <c r="AT25" s="79">
        <f t="shared" si="29"/>
        <v>2.2926956143502477</v>
      </c>
      <c r="AU25" s="79">
        <f t="shared" si="30"/>
        <v>1.9160549077520233</v>
      </c>
      <c r="AW25" s="79">
        <v>-10200</v>
      </c>
      <c r="AX25" s="79">
        <f t="shared" si="0"/>
        <v>-2.9099992609614024E-2</v>
      </c>
      <c r="AY25" s="79">
        <f t="shared" si="1"/>
        <v>-7.8275196930302854E-2</v>
      </c>
      <c r="AZ25" s="79">
        <f t="shared" si="2"/>
        <v>4.917520432068883E-2</v>
      </c>
      <c r="BA25" s="79">
        <f t="shared" si="3"/>
        <v>0.65383405578975151</v>
      </c>
      <c r="BB25" s="79">
        <f t="shared" si="4"/>
        <v>0.96682050183561707</v>
      </c>
      <c r="BC25" s="79">
        <f t="shared" si="5"/>
        <v>2.6156492838765253</v>
      </c>
      <c r="BD25" s="79">
        <f t="shared" si="6"/>
        <v>3.7146267424093877</v>
      </c>
      <c r="BE25" s="79">
        <f t="shared" si="10"/>
        <v>2.3610933098415114</v>
      </c>
      <c r="BF25" s="79">
        <f t="shared" si="10"/>
        <v>2.3609268998677075</v>
      </c>
      <c r="BG25" s="79">
        <f t="shared" si="10"/>
        <v>2.3615119321123728</v>
      </c>
      <c r="BH25" s="79">
        <f t="shared" si="10"/>
        <v>2.3594536861901507</v>
      </c>
      <c r="BI25" s="79">
        <f t="shared" si="10"/>
        <v>2.3666765023838821</v>
      </c>
      <c r="BJ25" s="79">
        <f t="shared" si="10"/>
        <v>2.3410968401099761</v>
      </c>
      <c r="BK25" s="79">
        <f t="shared" si="10"/>
        <v>2.4290049928164263</v>
      </c>
      <c r="BL25" s="79">
        <f t="shared" si="8"/>
        <v>2.0794086670235581</v>
      </c>
    </row>
    <row r="26" spans="1:64" s="79" customFormat="1" ht="12.95" customHeight="1" x14ac:dyDescent="0.2">
      <c r="A26" s="111" t="s">
        <v>190</v>
      </c>
      <c r="B26" s="112" t="s">
        <v>67</v>
      </c>
      <c r="C26" s="113">
        <v>27533.385999999999</v>
      </c>
      <c r="D26" s="114"/>
      <c r="E26" s="79">
        <f t="shared" si="11"/>
        <v>-10635.015197879624</v>
      </c>
      <c r="F26" s="79">
        <f t="shared" si="12"/>
        <v>-10635</v>
      </c>
      <c r="G26" s="79">
        <f t="shared" si="13"/>
        <v>-2.5528499998472398E-2</v>
      </c>
      <c r="H26" s="79">
        <f t="shared" si="31"/>
        <v>-2.5528499998472398E-2</v>
      </c>
      <c r="P26" s="79">
        <f t="shared" si="14"/>
        <v>0.35057183302305434</v>
      </c>
      <c r="Q26" s="145">
        <f t="shared" si="15"/>
        <v>12514.885999999999</v>
      </c>
      <c r="R26" s="145"/>
      <c r="S26" s="115">
        <f t="shared" si="32"/>
        <v>0.2</v>
      </c>
      <c r="Z26" s="79">
        <f t="shared" si="16"/>
        <v>-10635</v>
      </c>
      <c r="AA26" s="79">
        <f t="shared" si="17"/>
        <v>-3.4806454341586093E-2</v>
      </c>
      <c r="AB26" s="79">
        <f t="shared" si="18"/>
        <v>-7.4138140132622501E-2</v>
      </c>
      <c r="AC26" s="79">
        <f t="shared" si="19"/>
        <v>-0.37610033302152673</v>
      </c>
      <c r="AD26" s="79">
        <f t="shared" si="20"/>
        <v>9.2779543431136952E-3</v>
      </c>
      <c r="AE26" s="79">
        <f t="shared" si="21"/>
        <v>1.7216087358580455E-5</v>
      </c>
      <c r="AF26" s="79">
        <f t="shared" si="22"/>
        <v>-0.37610033302152673</v>
      </c>
      <c r="AG26" s="115"/>
      <c r="AH26" s="79">
        <f t="shared" si="23"/>
        <v>4.8609640134150103E-2</v>
      </c>
      <c r="AI26" s="79">
        <f t="shared" si="24"/>
        <v>0.67206741915712531</v>
      </c>
      <c r="AJ26" s="79">
        <f t="shared" si="25"/>
        <v>0.98496051683795227</v>
      </c>
      <c r="AK26" s="79">
        <f t="shared" si="26"/>
        <v>0.22949732708289056</v>
      </c>
      <c r="AL26" s="79">
        <f t="shared" si="27"/>
        <v>2.5309802415897198</v>
      </c>
      <c r="AM26" s="79">
        <f t="shared" si="28"/>
        <v>3.1729933672783925</v>
      </c>
      <c r="AN26" s="79">
        <f t="shared" si="29"/>
        <v>2.2440117582221175</v>
      </c>
      <c r="AO26" s="79">
        <f t="shared" si="29"/>
        <v>2.2439350066863426</v>
      </c>
      <c r="AP26" s="79">
        <f t="shared" si="29"/>
        <v>2.2442425195906024</v>
      </c>
      <c r="AQ26" s="79">
        <f t="shared" si="29"/>
        <v>2.243009722327038</v>
      </c>
      <c r="AR26" s="79">
        <f t="shared" si="29"/>
        <v>2.2479404907058704</v>
      </c>
      <c r="AS26" s="79">
        <f t="shared" si="29"/>
        <v>2.2280318454698147</v>
      </c>
      <c r="AT26" s="79">
        <f t="shared" si="29"/>
        <v>2.3056259547002176</v>
      </c>
      <c r="AU26" s="79">
        <f t="shared" si="30"/>
        <v>1.9310602635097429</v>
      </c>
      <c r="AW26" s="79">
        <v>-10000</v>
      </c>
      <c r="AX26" s="79">
        <f t="shared" si="0"/>
        <v>-2.6692459389859202E-2</v>
      </c>
      <c r="AY26" s="79">
        <f t="shared" si="1"/>
        <v>-7.5902537163857253E-2</v>
      </c>
      <c r="AZ26" s="79">
        <f t="shared" si="2"/>
        <v>4.9210077773998051E-2</v>
      </c>
      <c r="BA26" s="79">
        <f t="shared" si="3"/>
        <v>0.64654926077036179</v>
      </c>
      <c r="BB26" s="79">
        <f t="shared" si="4"/>
        <v>0.95657181426461246</v>
      </c>
      <c r="BC26" s="79">
        <f t="shared" si="5"/>
        <v>2.6531204375626913</v>
      </c>
      <c r="BD26" s="79">
        <f t="shared" si="6"/>
        <v>4.0126610453492297</v>
      </c>
      <c r="BE26" s="79">
        <f t="shared" si="10"/>
        <v>2.41391024769755</v>
      </c>
      <c r="BF26" s="79">
        <f t="shared" si="10"/>
        <v>2.4136909461892038</v>
      </c>
      <c r="BG26" s="79">
        <f t="shared" si="10"/>
        <v>2.4144245892313005</v>
      </c>
      <c r="BH26" s="79">
        <f t="shared" si="10"/>
        <v>2.4119684020590491</v>
      </c>
      <c r="BI26" s="79">
        <f t="shared" si="10"/>
        <v>2.4201705844413932</v>
      </c>
      <c r="BJ26" s="79">
        <f t="shared" si="10"/>
        <v>2.3925401060104363</v>
      </c>
      <c r="BK26" s="79">
        <f t="shared" si="10"/>
        <v>2.4831143098151593</v>
      </c>
      <c r="BL26" s="79">
        <f t="shared" si="8"/>
        <v>2.1476148295586452</v>
      </c>
    </row>
    <row r="27" spans="1:64" s="79" customFormat="1" ht="12.95" customHeight="1" x14ac:dyDescent="0.2">
      <c r="A27" s="111" t="s">
        <v>190</v>
      </c>
      <c r="B27" s="112" t="s">
        <v>67</v>
      </c>
      <c r="C27" s="113">
        <v>27543.413</v>
      </c>
      <c r="D27" s="114"/>
      <c r="E27" s="79">
        <f t="shared" si="11"/>
        <v>-10629.045824865012</v>
      </c>
      <c r="F27" s="79">
        <f t="shared" si="12"/>
        <v>-10629</v>
      </c>
      <c r="G27" s="79">
        <f t="shared" si="13"/>
        <v>-7.6973899995209649E-2</v>
      </c>
      <c r="H27" s="79">
        <f t="shared" si="31"/>
        <v>-7.6973899995209649E-2</v>
      </c>
      <c r="P27" s="79">
        <f t="shared" si="14"/>
        <v>0.35012284715202713</v>
      </c>
      <c r="Q27" s="145">
        <f t="shared" si="15"/>
        <v>12524.913</v>
      </c>
      <c r="R27" s="145"/>
      <c r="S27" s="115">
        <f t="shared" si="32"/>
        <v>0.2</v>
      </c>
      <c r="Z27" s="79">
        <f t="shared" si="16"/>
        <v>-10629</v>
      </c>
      <c r="AA27" s="79">
        <f t="shared" si="17"/>
        <v>-3.4723201127248811E-2</v>
      </c>
      <c r="AB27" s="79">
        <f t="shared" si="18"/>
        <v>-0.1255960674033926</v>
      </c>
      <c r="AC27" s="79">
        <f t="shared" si="19"/>
        <v>-0.42709674714723678</v>
      </c>
      <c r="AD27" s="79">
        <f t="shared" si="20"/>
        <v>-4.2250698867960838E-2</v>
      </c>
      <c r="AE27" s="79">
        <f t="shared" si="21"/>
        <v>3.5702431096622147E-4</v>
      </c>
      <c r="AF27" s="79">
        <f t="shared" si="22"/>
        <v>-0.42709674714723678</v>
      </c>
      <c r="AG27" s="115"/>
      <c r="AH27" s="79">
        <f t="shared" si="23"/>
        <v>4.8622167408182961E-2</v>
      </c>
      <c r="AI27" s="79">
        <f t="shared" si="24"/>
        <v>0.6717921229927033</v>
      </c>
      <c r="AJ27" s="79">
        <f t="shared" si="25"/>
        <v>0.98475236930593668</v>
      </c>
      <c r="AK27" s="79">
        <f t="shared" si="26"/>
        <v>0.22910344865763821</v>
      </c>
      <c r="AL27" s="79">
        <f t="shared" si="27"/>
        <v>2.5321808332411808</v>
      </c>
      <c r="AM27" s="79">
        <f t="shared" si="28"/>
        <v>3.1796500536102541</v>
      </c>
      <c r="AN27" s="79">
        <f t="shared" si="29"/>
        <v>2.2456491670459835</v>
      </c>
      <c r="AO27" s="79">
        <f t="shared" si="29"/>
        <v>2.2455714471876247</v>
      </c>
      <c r="AP27" s="79">
        <f t="shared" si="29"/>
        <v>2.245882202005685</v>
      </c>
      <c r="AQ27" s="79">
        <f t="shared" si="29"/>
        <v>2.2446389564947102</v>
      </c>
      <c r="AR27" s="79">
        <f t="shared" si="29"/>
        <v>2.2496013157463142</v>
      </c>
      <c r="AS27" s="79">
        <f t="shared" si="29"/>
        <v>2.2296061501821618</v>
      </c>
      <c r="AT27" s="79">
        <f t="shared" si="29"/>
        <v>2.3073826379931677</v>
      </c>
      <c r="AU27" s="79">
        <f t="shared" si="30"/>
        <v>1.9331064483857952</v>
      </c>
      <c r="AW27" s="79">
        <v>-9800</v>
      </c>
      <c r="AX27" s="79">
        <f t="shared" si="0"/>
        <v>-2.441466836497054E-2</v>
      </c>
      <c r="AY27" s="79">
        <f t="shared" si="1"/>
        <v>-7.3524190020357247E-2</v>
      </c>
      <c r="AZ27" s="79">
        <f t="shared" si="2"/>
        <v>4.9109521655386706E-2</v>
      </c>
      <c r="BA27" s="79">
        <f t="shared" si="3"/>
        <v>0.63989984962008839</v>
      </c>
      <c r="BB27" s="79">
        <f t="shared" si="4"/>
        <v>0.94524060682836653</v>
      </c>
      <c r="BC27" s="79">
        <f t="shared" si="5"/>
        <v>2.6897945519243369</v>
      </c>
      <c r="BD27" s="79">
        <f t="shared" si="6"/>
        <v>4.3511989879944863</v>
      </c>
      <c r="BE27" s="79">
        <f t="shared" si="10"/>
        <v>2.4661635270483395</v>
      </c>
      <c r="BF27" s="79">
        <f t="shared" si="10"/>
        <v>2.4658866229165199</v>
      </c>
      <c r="BG27" s="79">
        <f t="shared" si="10"/>
        <v>2.4667729410270507</v>
      </c>
      <c r="BH27" s="79">
        <f t="shared" si="10"/>
        <v>2.4639337808873814</v>
      </c>
      <c r="BI27" s="79">
        <f t="shared" si="10"/>
        <v>2.4730059022919715</v>
      </c>
      <c r="BJ27" s="79">
        <f t="shared" si="10"/>
        <v>2.4437800277834389</v>
      </c>
      <c r="BK27" s="79">
        <f t="shared" si="10"/>
        <v>2.5356634611632871</v>
      </c>
      <c r="BL27" s="79">
        <f t="shared" si="8"/>
        <v>2.2158209920937328</v>
      </c>
    </row>
    <row r="28" spans="1:64" s="79" customFormat="1" ht="12.95" customHeight="1" x14ac:dyDescent="0.2">
      <c r="A28" s="111" t="s">
        <v>190</v>
      </c>
      <c r="B28" s="112" t="s">
        <v>67</v>
      </c>
      <c r="C28" s="113">
        <v>27570.381000000001</v>
      </c>
      <c r="D28" s="114"/>
      <c r="E28" s="79">
        <f t="shared" si="11"/>
        <v>-10612.990967833191</v>
      </c>
      <c r="F28" s="79">
        <f t="shared" si="12"/>
        <v>-10613</v>
      </c>
      <c r="G28" s="79">
        <f t="shared" si="13"/>
        <v>1.5171700004430022E-2</v>
      </c>
      <c r="H28" s="79">
        <f t="shared" si="31"/>
        <v>1.5171700004430022E-2</v>
      </c>
      <c r="P28" s="79">
        <f t="shared" si="14"/>
        <v>0.34892695038696153</v>
      </c>
      <c r="Q28" s="145">
        <f t="shared" si="15"/>
        <v>12551.881000000001</v>
      </c>
      <c r="R28" s="145"/>
      <c r="S28" s="115">
        <f t="shared" si="32"/>
        <v>0.2</v>
      </c>
      <c r="Z28" s="79">
        <f t="shared" si="16"/>
        <v>-10613</v>
      </c>
      <c r="AA28" s="79">
        <f t="shared" si="17"/>
        <v>-3.450182906136761E-2</v>
      </c>
      <c r="AB28" s="79">
        <f t="shared" si="18"/>
        <v>-3.3483211937696648E-2</v>
      </c>
      <c r="AC28" s="79">
        <f t="shared" si="19"/>
        <v>-0.33375525038253151</v>
      </c>
      <c r="AD28" s="79">
        <f t="shared" si="20"/>
        <v>4.9673529065797632E-2</v>
      </c>
      <c r="AE28" s="79">
        <f t="shared" si="21"/>
        <v>4.9349189797012847E-4</v>
      </c>
      <c r="AF28" s="79">
        <f t="shared" si="22"/>
        <v>-0.33375525038253151</v>
      </c>
      <c r="AG28" s="115"/>
      <c r="AH28" s="79">
        <f t="shared" si="23"/>
        <v>4.865491194212667E-2</v>
      </c>
      <c r="AI28" s="79">
        <f t="shared" si="24"/>
        <v>0.67106140541072556</v>
      </c>
      <c r="AJ28" s="79">
        <f t="shared" si="25"/>
        <v>0.98419121830255085</v>
      </c>
      <c r="AK28" s="79">
        <f t="shared" si="26"/>
        <v>0.22805306774102554</v>
      </c>
      <c r="AL28" s="79">
        <f t="shared" si="27"/>
        <v>2.5353776244208768</v>
      </c>
      <c r="AM28" s="79">
        <f t="shared" si="28"/>
        <v>3.1974992382764245</v>
      </c>
      <c r="AN28" s="79">
        <f t="shared" si="29"/>
        <v>2.2500123306985236</v>
      </c>
      <c r="AO28" s="79">
        <f t="shared" si="29"/>
        <v>2.2499319911818731</v>
      </c>
      <c r="AP28" s="79">
        <f t="shared" si="29"/>
        <v>2.2502514809782648</v>
      </c>
      <c r="AQ28" s="79">
        <f t="shared" si="29"/>
        <v>2.2489802019807721</v>
      </c>
      <c r="AR28" s="79">
        <f t="shared" si="29"/>
        <v>2.2540269413819649</v>
      </c>
      <c r="AS28" s="79">
        <f t="shared" si="29"/>
        <v>2.2338018964540884</v>
      </c>
      <c r="AT28" s="79">
        <f t="shared" si="29"/>
        <v>2.3120594689727527</v>
      </c>
      <c r="AU28" s="79">
        <f t="shared" si="30"/>
        <v>1.9385629413886023</v>
      </c>
      <c r="AW28" s="79">
        <v>-9600</v>
      </c>
      <c r="AX28" s="79">
        <f t="shared" si="0"/>
        <v>-2.2262287997956619E-2</v>
      </c>
      <c r="AY28" s="79">
        <f t="shared" si="1"/>
        <v>-7.1140155499802779E-2</v>
      </c>
      <c r="AZ28" s="79">
        <f t="shared" si="2"/>
        <v>4.887786750184616E-2</v>
      </c>
      <c r="BA28" s="79">
        <f t="shared" si="3"/>
        <v>0.63385092312664892</v>
      </c>
      <c r="BB28" s="79">
        <f t="shared" si="4"/>
        <v>0.93289749068988881</v>
      </c>
      <c r="BC28" s="79">
        <f t="shared" si="5"/>
        <v>2.7257493742298551</v>
      </c>
      <c r="BD28" s="79">
        <f t="shared" si="6"/>
        <v>4.7399964141917339</v>
      </c>
      <c r="BE28" s="79">
        <f t="shared" si="10"/>
        <v>2.5179025576055105</v>
      </c>
      <c r="BF28" s="79">
        <f t="shared" si="10"/>
        <v>2.5175663425393418</v>
      </c>
      <c r="BG28" s="79">
        <f t="shared" si="10"/>
        <v>2.5186010234594587</v>
      </c>
      <c r="BH28" s="79">
        <f t="shared" si="10"/>
        <v>2.5154143883164615</v>
      </c>
      <c r="BI28" s="79">
        <f t="shared" si="10"/>
        <v>2.5252054454893806</v>
      </c>
      <c r="BJ28" s="79">
        <f t="shared" si="10"/>
        <v>2.4948968516405428</v>
      </c>
      <c r="BK28" s="79">
        <f t="shared" si="10"/>
        <v>2.5867252563060767</v>
      </c>
      <c r="BL28" s="79">
        <f t="shared" si="8"/>
        <v>2.2840271546288204</v>
      </c>
    </row>
    <row r="29" spans="1:64" s="79" customFormat="1" ht="12.95" customHeight="1" x14ac:dyDescent="0.2">
      <c r="A29" s="111" t="s">
        <v>190</v>
      </c>
      <c r="B29" s="112" t="s">
        <v>67</v>
      </c>
      <c r="C29" s="113">
        <v>27926.448</v>
      </c>
      <c r="D29" s="114"/>
      <c r="E29" s="79">
        <f t="shared" si="11"/>
        <v>-10401.013632519156</v>
      </c>
      <c r="F29" s="79">
        <f t="shared" si="12"/>
        <v>-10401</v>
      </c>
      <c r="G29" s="79">
        <f t="shared" si="13"/>
        <v>-2.2899099996720906E-2</v>
      </c>
      <c r="H29" s="79">
        <f t="shared" si="31"/>
        <v>-2.2899099996720906E-2</v>
      </c>
      <c r="P29" s="79">
        <f t="shared" si="14"/>
        <v>0.33327341141948463</v>
      </c>
      <c r="Q29" s="145">
        <f t="shared" si="15"/>
        <v>12907.948</v>
      </c>
      <c r="R29" s="145"/>
      <c r="S29" s="115">
        <f t="shared" si="32"/>
        <v>0.2</v>
      </c>
      <c r="Z29" s="79">
        <f t="shared" si="16"/>
        <v>-10401</v>
      </c>
      <c r="AA29" s="79">
        <f t="shared" si="17"/>
        <v>-3.1654857021649607E-2</v>
      </c>
      <c r="AB29" s="79">
        <f t="shared" si="18"/>
        <v>-7.1898232867177392E-2</v>
      </c>
      <c r="AC29" s="79">
        <f t="shared" si="19"/>
        <v>-0.35617251141620554</v>
      </c>
      <c r="AD29" s="79">
        <f t="shared" si="20"/>
        <v>8.7557570249287009E-3</v>
      </c>
      <c r="AE29" s="79">
        <f t="shared" si="21"/>
        <v>1.5332656215917659E-5</v>
      </c>
      <c r="AF29" s="79">
        <f t="shared" si="22"/>
        <v>-0.35617251141620554</v>
      </c>
      <c r="AG29" s="115"/>
      <c r="AH29" s="79">
        <f t="shared" si="23"/>
        <v>4.8999132870456485E-2</v>
      </c>
      <c r="AI29" s="79">
        <f t="shared" si="24"/>
        <v>0.66183499222253894</v>
      </c>
      <c r="AJ29" s="79">
        <f t="shared" si="25"/>
        <v>0.97594692710716535</v>
      </c>
      <c r="AK29" s="79">
        <f t="shared" si="26"/>
        <v>0.21413366907455145</v>
      </c>
      <c r="AL29" s="79">
        <f t="shared" si="27"/>
        <v>2.5771024153956241</v>
      </c>
      <c r="AM29" s="79">
        <f t="shared" si="28"/>
        <v>3.4484344604380359</v>
      </c>
      <c r="AN29" s="79">
        <f t="shared" si="29"/>
        <v>2.3073911899566157</v>
      </c>
      <c r="AO29" s="79">
        <f t="shared" si="29"/>
        <v>2.3072710035267154</v>
      </c>
      <c r="AP29" s="79">
        <f t="shared" si="29"/>
        <v>2.3077179366758651</v>
      </c>
      <c r="AQ29" s="79">
        <f t="shared" si="29"/>
        <v>2.306054826288868</v>
      </c>
      <c r="AR29" s="79">
        <f t="shared" si="29"/>
        <v>2.3122281862634448</v>
      </c>
      <c r="AS29" s="79">
        <f t="shared" si="29"/>
        <v>2.2890962359484623</v>
      </c>
      <c r="AT29" s="79">
        <f t="shared" si="29"/>
        <v>2.3729870955075558</v>
      </c>
      <c r="AU29" s="79">
        <f t="shared" si="30"/>
        <v>2.0108614736757953</v>
      </c>
      <c r="AW29" s="79">
        <v>-9400</v>
      </c>
      <c r="AX29" s="79">
        <f t="shared" si="0"/>
        <v>-2.0231173074551738E-2</v>
      </c>
      <c r="AY29" s="79">
        <f t="shared" si="1"/>
        <v>-6.8750433602193906E-2</v>
      </c>
      <c r="AZ29" s="79">
        <f t="shared" si="2"/>
        <v>4.8519260527642168E-2</v>
      </c>
      <c r="BA29" s="79">
        <f t="shared" si="3"/>
        <v>0.62837146358302698</v>
      </c>
      <c r="BB29" s="79">
        <f t="shared" si="4"/>
        <v>0.91960305601682568</v>
      </c>
      <c r="BC29" s="79">
        <f t="shared" si="5"/>
        <v>2.7610567176553285</v>
      </c>
      <c r="BD29" s="79">
        <f t="shared" si="6"/>
        <v>5.1921691599100441</v>
      </c>
      <c r="BE29" s="79">
        <f t="shared" si="10"/>
        <v>2.5691738095399428</v>
      </c>
      <c r="BF29" s="79">
        <f t="shared" si="10"/>
        <v>2.5687802324607341</v>
      </c>
      <c r="BG29" s="79">
        <f t="shared" si="10"/>
        <v>2.5699498590828931</v>
      </c>
      <c r="BH29" s="79">
        <f t="shared" si="10"/>
        <v>2.5664713893543496</v>
      </c>
      <c r="BI29" s="79">
        <f t="shared" si="10"/>
        <v>2.5767936509687472</v>
      </c>
      <c r="BJ29" s="79">
        <f t="shared" si="10"/>
        <v>2.5459572167665518</v>
      </c>
      <c r="BK29" s="79">
        <f t="shared" si="10"/>
        <v>2.6363794213077432</v>
      </c>
      <c r="BL29" s="79">
        <f t="shared" si="8"/>
        <v>2.352233317163908</v>
      </c>
    </row>
    <row r="30" spans="1:64" s="79" customFormat="1" ht="12.95" customHeight="1" x14ac:dyDescent="0.2">
      <c r="A30" s="111" t="s">
        <v>221</v>
      </c>
      <c r="B30" s="112" t="s">
        <v>67</v>
      </c>
      <c r="C30" s="113">
        <v>35241.745000000003</v>
      </c>
      <c r="D30" s="114"/>
      <c r="E30" s="79">
        <f t="shared" si="11"/>
        <v>-6045.9985227483567</v>
      </c>
      <c r="F30" s="79">
        <f t="shared" si="12"/>
        <v>-6046</v>
      </c>
      <c r="G30" s="79">
        <f t="shared" si="13"/>
        <v>2.481400006217882E-3</v>
      </c>
      <c r="H30" s="79">
        <f t="shared" si="31"/>
        <v>2.481400006217882E-3</v>
      </c>
      <c r="P30" s="79">
        <f t="shared" si="14"/>
        <v>9.0753774196793272E-2</v>
      </c>
      <c r="Q30" s="145">
        <f t="shared" si="15"/>
        <v>20223.245000000003</v>
      </c>
      <c r="R30" s="145"/>
      <c r="S30" s="115">
        <f t="shared" si="32"/>
        <v>0.2</v>
      </c>
      <c r="Z30" s="79">
        <f t="shared" si="16"/>
        <v>-6046</v>
      </c>
      <c r="AA30" s="79">
        <f t="shared" si="17"/>
        <v>-1.007667640172405E-3</v>
      </c>
      <c r="AB30" s="79">
        <f t="shared" si="18"/>
        <v>-2.4338302305094733E-2</v>
      </c>
      <c r="AC30" s="79">
        <f t="shared" si="19"/>
        <v>-8.8272374190575389E-2</v>
      </c>
      <c r="AD30" s="79">
        <f t="shared" si="20"/>
        <v>3.489067646390287E-3</v>
      </c>
      <c r="AE30" s="79">
        <f t="shared" si="21"/>
        <v>2.4347186082174913E-6</v>
      </c>
      <c r="AF30" s="79">
        <f t="shared" si="22"/>
        <v>-8.8272374190575389E-2</v>
      </c>
      <c r="AG30" s="115"/>
      <c r="AH30" s="79">
        <f t="shared" si="23"/>
        <v>2.6819702311312615E-2</v>
      </c>
      <c r="AI30" s="79">
        <f t="shared" si="24"/>
        <v>0.60528098260190544</v>
      </c>
      <c r="AJ30" s="79">
        <f t="shared" si="25"/>
        <v>0.580980551887329</v>
      </c>
      <c r="AK30" s="79">
        <f t="shared" si="26"/>
        <v>-6.6375432358234301E-2</v>
      </c>
      <c r="AL30" s="79">
        <f t="shared" si="27"/>
        <v>-2.9749926312636554</v>
      </c>
      <c r="AM30" s="79">
        <f t="shared" si="28"/>
        <v>-11.977020788456363</v>
      </c>
      <c r="AN30" s="79">
        <f t="shared" si="29"/>
        <v>3.3953769552477802</v>
      </c>
      <c r="AO30" s="79">
        <f t="shared" si="29"/>
        <v>3.3958432888096417</v>
      </c>
      <c r="AP30" s="79">
        <f t="shared" si="29"/>
        <v>3.3946397039797893</v>
      </c>
      <c r="AQ30" s="79">
        <f t="shared" si="29"/>
        <v>3.397746868518488</v>
      </c>
      <c r="AR30" s="79">
        <f t="shared" si="29"/>
        <v>3.3897305169813103</v>
      </c>
      <c r="AS30" s="79">
        <f t="shared" si="29"/>
        <v>3.410446984104142</v>
      </c>
      <c r="AT30" s="79">
        <f t="shared" si="29"/>
        <v>3.3571272562613119</v>
      </c>
      <c r="AU30" s="79">
        <f t="shared" si="30"/>
        <v>3.4960506628773249</v>
      </c>
      <c r="AW30" s="79">
        <v>-9200</v>
      </c>
      <c r="AX30" s="79">
        <f t="shared" si="0"/>
        <v>-1.8317348940716953E-2</v>
      </c>
      <c r="AY30" s="79">
        <f t="shared" si="1"/>
        <v>-6.6355024327530585E-2</v>
      </c>
      <c r="AZ30" s="79">
        <f t="shared" si="2"/>
        <v>4.8037675386813632E-2</v>
      </c>
      <c r="BA30" s="79">
        <f t="shared" si="3"/>
        <v>0.6234339680551535</v>
      </c>
      <c r="BB30" s="79">
        <f t="shared" si="4"/>
        <v>0.90540908803274534</v>
      </c>
      <c r="BC30" s="79">
        <f t="shared" si="5"/>
        <v>2.7957832447467035</v>
      </c>
      <c r="BD30" s="79">
        <f t="shared" si="6"/>
        <v>5.7257825307032109</v>
      </c>
      <c r="BE30" s="79">
        <f t="shared" si="10"/>
        <v>2.62002118236658</v>
      </c>
      <c r="BF30" s="79">
        <f t="shared" si="10"/>
        <v>2.6195762431177618</v>
      </c>
      <c r="BG30" s="79">
        <f t="shared" si="10"/>
        <v>2.6208581925084968</v>
      </c>
      <c r="BH30" s="79">
        <f t="shared" si="10"/>
        <v>2.6171621003549634</v>
      </c>
      <c r="BI30" s="79">
        <f t="shared" si="10"/>
        <v>2.6277974566221429</v>
      </c>
      <c r="BJ30" s="79">
        <f t="shared" si="10"/>
        <v>2.5970148423820403</v>
      </c>
      <c r="BK30" s="79">
        <f t="shared" si="10"/>
        <v>2.6847122281031321</v>
      </c>
      <c r="BL30" s="79">
        <f t="shared" si="8"/>
        <v>2.4204394796989952</v>
      </c>
    </row>
    <row r="31" spans="1:64" s="79" customFormat="1" ht="12.95" customHeight="1" x14ac:dyDescent="0.2">
      <c r="A31" s="111" t="s">
        <v>221</v>
      </c>
      <c r="B31" s="112" t="s">
        <v>67</v>
      </c>
      <c r="C31" s="113">
        <v>35567.612000000001</v>
      </c>
      <c r="D31" s="114"/>
      <c r="E31" s="79">
        <f t="shared" si="11"/>
        <v>-5852.0001507375318</v>
      </c>
      <c r="F31" s="79">
        <f t="shared" si="12"/>
        <v>-5852</v>
      </c>
      <c r="G31" s="79">
        <f t="shared" si="13"/>
        <v>-2.5319999986095354E-4</v>
      </c>
      <c r="H31" s="79">
        <f t="shared" si="31"/>
        <v>-2.5319999986095354E-4</v>
      </c>
      <c r="P31" s="79">
        <f t="shared" si="14"/>
        <v>8.3457560262578126E-2</v>
      </c>
      <c r="Q31" s="145">
        <f t="shared" si="15"/>
        <v>20549.112000000001</v>
      </c>
      <c r="R31" s="145"/>
      <c r="S31" s="115">
        <f t="shared" si="32"/>
        <v>0.2</v>
      </c>
      <c r="Z31" s="79">
        <f t="shared" si="16"/>
        <v>-5852</v>
      </c>
      <c r="AA31" s="79">
        <f t="shared" si="17"/>
        <v>-5.9247492445236791E-4</v>
      </c>
      <c r="AB31" s="79">
        <f t="shared" si="18"/>
        <v>-2.5072114787999495E-2</v>
      </c>
      <c r="AC31" s="79">
        <f t="shared" si="19"/>
        <v>-8.371076026243908E-2</v>
      </c>
      <c r="AD31" s="79">
        <f t="shared" si="20"/>
        <v>3.3927492459141437E-4</v>
      </c>
      <c r="AE31" s="79">
        <f t="shared" si="21"/>
        <v>2.3021494891301983E-8</v>
      </c>
      <c r="AF31" s="79">
        <f t="shared" si="22"/>
        <v>-8.371076026243908E-2</v>
      </c>
      <c r="AG31" s="115"/>
      <c r="AH31" s="79">
        <f t="shared" si="23"/>
        <v>2.4818914788138541E-2</v>
      </c>
      <c r="AI31" s="79">
        <f t="shared" si="24"/>
        <v>0.60757563524172065</v>
      </c>
      <c r="AJ31" s="79">
        <f t="shared" si="25"/>
        <v>0.55496993619768864</v>
      </c>
      <c r="AK31" s="79">
        <f t="shared" si="26"/>
        <v>-7.8815725972173234E-2</v>
      </c>
      <c r="AL31" s="79">
        <f t="shared" si="27"/>
        <v>-2.9433865521628286</v>
      </c>
      <c r="AM31" s="79">
        <f t="shared" si="28"/>
        <v>-10.057450728010826</v>
      </c>
      <c r="AN31" s="79">
        <f t="shared" ref="AN31:AT40" si="33">$AU31+$AB$7*SIN(AO31)</f>
        <v>3.4431409674231612</v>
      </c>
      <c r="AO31" s="79">
        <f t="shared" si="33"/>
        <v>3.4436448693837889</v>
      </c>
      <c r="AP31" s="79">
        <f t="shared" si="33"/>
        <v>3.4423265090266404</v>
      </c>
      <c r="AQ31" s="79">
        <f t="shared" si="33"/>
        <v>3.4457768863830629</v>
      </c>
      <c r="AR31" s="79">
        <f t="shared" si="33"/>
        <v>3.436754433691259</v>
      </c>
      <c r="AS31" s="79">
        <f t="shared" si="33"/>
        <v>3.4604019354545255</v>
      </c>
      <c r="AT31" s="79">
        <f t="shared" si="33"/>
        <v>3.3987742413008286</v>
      </c>
      <c r="AU31" s="79">
        <f t="shared" si="30"/>
        <v>3.5622106405363598</v>
      </c>
      <c r="AW31" s="79">
        <v>-9000</v>
      </c>
      <c r="AX31" s="79">
        <f t="shared" si="0"/>
        <v>-1.6516997447247141E-2</v>
      </c>
      <c r="AY31" s="79">
        <f t="shared" si="1"/>
        <v>-6.3953927675812816E-2</v>
      </c>
      <c r="AZ31" s="79">
        <f t="shared" si="2"/>
        <v>4.7436930228565675E-2</v>
      </c>
      <c r="BA31" s="79">
        <f t="shared" si="3"/>
        <v>0.61901412664760402</v>
      </c>
      <c r="BB31" s="79">
        <f t="shared" si="4"/>
        <v>0.8903595808208542</v>
      </c>
      <c r="BC31" s="79">
        <f t="shared" si="5"/>
        <v>2.8299911804920201</v>
      </c>
      <c r="BD31" s="79">
        <f t="shared" si="6"/>
        <v>6.3664370785197049</v>
      </c>
      <c r="BE31" s="79">
        <f t="shared" si="10"/>
        <v>2.6704863740112113</v>
      </c>
      <c r="BF31" s="79">
        <f t="shared" si="10"/>
        <v>2.6700002010314487</v>
      </c>
      <c r="BG31" s="79">
        <f t="shared" si="10"/>
        <v>2.6713631959725599</v>
      </c>
      <c r="BH31" s="79">
        <f t="shared" si="10"/>
        <v>2.6675396145907282</v>
      </c>
      <c r="BI31" s="79">
        <f t="shared" si="10"/>
        <v>2.6782471157851204</v>
      </c>
      <c r="BJ31" s="79">
        <f t="shared" si="10"/>
        <v>2.6481113509622585</v>
      </c>
      <c r="BK31" s="79">
        <f t="shared" si="10"/>
        <v>2.7318160933092943</v>
      </c>
      <c r="BL31" s="79">
        <f t="shared" si="8"/>
        <v>2.4886456422340828</v>
      </c>
    </row>
    <row r="32" spans="1:64" s="79" customFormat="1" ht="12.95" customHeight="1" x14ac:dyDescent="0.2">
      <c r="A32" s="111" t="s">
        <v>221</v>
      </c>
      <c r="B32" s="112" t="s">
        <v>67</v>
      </c>
      <c r="C32" s="113">
        <v>35997.625999999997</v>
      </c>
      <c r="D32" s="114"/>
      <c r="E32" s="79">
        <f t="shared" si="11"/>
        <v>-5595.9999545167957</v>
      </c>
      <c r="F32" s="79">
        <f t="shared" si="12"/>
        <v>-5596</v>
      </c>
      <c r="G32" s="79">
        <f t="shared" si="13"/>
        <v>7.6399999670684338E-5</v>
      </c>
      <c r="H32" s="79">
        <f t="shared" si="31"/>
        <v>7.6399999670684338E-5</v>
      </c>
      <c r="P32" s="79">
        <f t="shared" si="14"/>
        <v>7.4287385492444818E-2</v>
      </c>
      <c r="Q32" s="145">
        <f t="shared" si="15"/>
        <v>20979.125999999997</v>
      </c>
      <c r="R32" s="145"/>
      <c r="S32" s="115">
        <f t="shared" si="32"/>
        <v>0.2</v>
      </c>
      <c r="Z32" s="79">
        <f t="shared" si="16"/>
        <v>-5596</v>
      </c>
      <c r="AA32" s="79">
        <f t="shared" si="17"/>
        <v>-1.3618574582426393E-4</v>
      </c>
      <c r="AB32" s="79">
        <f t="shared" si="18"/>
        <v>-2.2002516509308241E-2</v>
      </c>
      <c r="AC32" s="79">
        <f t="shared" si="19"/>
        <v>-7.4210985492774134E-2</v>
      </c>
      <c r="AD32" s="79">
        <f t="shared" si="20"/>
        <v>2.1258574549494827E-4</v>
      </c>
      <c r="AE32" s="79">
        <f t="shared" si="21"/>
        <v>9.0385398375285835E-9</v>
      </c>
      <c r="AF32" s="79">
        <f t="shared" si="22"/>
        <v>-7.4210985492774134E-2</v>
      </c>
      <c r="AG32" s="115"/>
      <c r="AH32" s="79">
        <f t="shared" si="23"/>
        <v>2.2078916508978925E-2</v>
      </c>
      <c r="AI32" s="79">
        <f t="shared" si="24"/>
        <v>0.61124246128665116</v>
      </c>
      <c r="AJ32" s="79">
        <f t="shared" si="25"/>
        <v>0.51944932840499203</v>
      </c>
      <c r="AK32" s="79">
        <f t="shared" si="26"/>
        <v>-9.5270020520617241E-2</v>
      </c>
      <c r="AL32" s="79">
        <f t="shared" si="27"/>
        <v>-2.9012661145792134</v>
      </c>
      <c r="AM32" s="79">
        <f t="shared" si="28"/>
        <v>-8.2819175455289766</v>
      </c>
      <c r="AN32" s="79">
        <f t="shared" si="33"/>
        <v>3.5064859337024292</v>
      </c>
      <c r="AO32" s="79">
        <f t="shared" si="33"/>
        <v>3.5070092318148998</v>
      </c>
      <c r="AP32" s="79">
        <f t="shared" si="33"/>
        <v>3.5056097906934225</v>
      </c>
      <c r="AQ32" s="79">
        <f t="shared" si="33"/>
        <v>3.5093539562760667</v>
      </c>
      <c r="AR32" s="79">
        <f t="shared" si="33"/>
        <v>3.4993484624485474</v>
      </c>
      <c r="AS32" s="79">
        <f t="shared" si="33"/>
        <v>3.5261732979539873</v>
      </c>
      <c r="AT32" s="79">
        <f t="shared" si="33"/>
        <v>3.4548426201634177</v>
      </c>
      <c r="AU32" s="79">
        <f t="shared" si="30"/>
        <v>3.649514528581272</v>
      </c>
      <c r="AW32" s="79">
        <v>-8800</v>
      </c>
      <c r="AX32" s="79">
        <f t="shared" si="0"/>
        <v>-1.4826444953782235E-2</v>
      </c>
      <c r="AY32" s="79">
        <f t="shared" si="1"/>
        <v>-6.1547143647040614E-2</v>
      </c>
      <c r="AZ32" s="79">
        <f t="shared" si="2"/>
        <v>4.6720698693258379E-2</v>
      </c>
      <c r="BA32" s="79">
        <f t="shared" si="3"/>
        <v>0.61509054385255446</v>
      </c>
      <c r="BB32" s="79">
        <f t="shared" si="4"/>
        <v>0.87449157804945366</v>
      </c>
      <c r="BC32" s="79">
        <f t="shared" si="5"/>
        <v>2.8637389614555375</v>
      </c>
      <c r="BD32" s="79">
        <f t="shared" si="6"/>
        <v>7.1516641928147431</v>
      </c>
      <c r="BE32" s="79">
        <f t="shared" si="10"/>
        <v>2.7206092438427607</v>
      </c>
      <c r="BF32" s="79">
        <f t="shared" si="10"/>
        <v>2.7200958302295968</v>
      </c>
      <c r="BG32" s="79">
        <f t="shared" si="10"/>
        <v>2.721501118233598</v>
      </c>
      <c r="BH32" s="79">
        <f t="shared" si="10"/>
        <v>2.7176525308060269</v>
      </c>
      <c r="BI32" s="79">
        <f t="shared" si="10"/>
        <v>2.7281767807684894</v>
      </c>
      <c r="BJ32" s="79">
        <f t="shared" si="10"/>
        <v>2.6992771927735717</v>
      </c>
      <c r="BK32" s="79">
        <f t="shared" si="10"/>
        <v>2.7777891484625776</v>
      </c>
      <c r="BL32" s="79">
        <f t="shared" si="8"/>
        <v>2.5568518047691704</v>
      </c>
    </row>
    <row r="33" spans="1:64" s="79" customFormat="1" ht="12.95" customHeight="1" x14ac:dyDescent="0.2">
      <c r="A33" s="111" t="s">
        <v>221</v>
      </c>
      <c r="B33" s="112" t="s">
        <v>67</v>
      </c>
      <c r="C33" s="113">
        <v>36227.748</v>
      </c>
      <c r="D33" s="114"/>
      <c r="E33" s="79">
        <f t="shared" si="11"/>
        <v>-5459.0014448061593</v>
      </c>
      <c r="F33" s="79">
        <f t="shared" si="12"/>
        <v>-5459</v>
      </c>
      <c r="G33" s="79">
        <f t="shared" si="13"/>
        <v>-2.4268999986816198E-3</v>
      </c>
      <c r="H33" s="79">
        <f t="shared" si="31"/>
        <v>-2.4268999986816198E-3</v>
      </c>
      <c r="P33" s="79">
        <f t="shared" si="14"/>
        <v>6.9593879862853245E-2</v>
      </c>
      <c r="Q33" s="145">
        <f t="shared" si="15"/>
        <v>21209.248</v>
      </c>
      <c r="R33" s="145"/>
      <c r="S33" s="115">
        <f t="shared" si="32"/>
        <v>0.2</v>
      </c>
      <c r="Z33" s="79">
        <f t="shared" si="16"/>
        <v>-5459</v>
      </c>
      <c r="AA33" s="79">
        <f t="shared" si="17"/>
        <v>6.706481876053369E-5</v>
      </c>
      <c r="AB33" s="79">
        <f t="shared" si="18"/>
        <v>-2.2994726186563785E-2</v>
      </c>
      <c r="AC33" s="79">
        <f t="shared" si="19"/>
        <v>-7.2020779861534864E-2</v>
      </c>
      <c r="AD33" s="79">
        <f t="shared" si="20"/>
        <v>-2.4939648174421535E-3</v>
      </c>
      <c r="AE33" s="79">
        <f t="shared" si="21"/>
        <v>1.2439721021278548E-6</v>
      </c>
      <c r="AF33" s="79">
        <f t="shared" si="22"/>
        <v>-7.2020779861534864E-2</v>
      </c>
      <c r="AG33" s="115"/>
      <c r="AH33" s="79">
        <f t="shared" si="23"/>
        <v>2.0567826187882166E-2</v>
      </c>
      <c r="AI33" s="79">
        <f t="shared" si="24"/>
        <v>0.61351203524177822</v>
      </c>
      <c r="AJ33" s="79">
        <f t="shared" si="25"/>
        <v>0.49986196374073866</v>
      </c>
      <c r="AK33" s="79">
        <f t="shared" si="26"/>
        <v>-0.10409540726423701</v>
      </c>
      <c r="AL33" s="79">
        <f t="shared" si="27"/>
        <v>-2.8784991188569551</v>
      </c>
      <c r="AM33" s="79">
        <f t="shared" si="28"/>
        <v>-7.5579595799110137</v>
      </c>
      <c r="AN33" s="79">
        <f t="shared" si="33"/>
        <v>3.5405569203844269</v>
      </c>
      <c r="AO33" s="79">
        <f t="shared" si="33"/>
        <v>3.5410770304027634</v>
      </c>
      <c r="AP33" s="79">
        <f t="shared" si="33"/>
        <v>3.5396669628214332</v>
      </c>
      <c r="AQ33" s="79">
        <f t="shared" si="33"/>
        <v>3.5434917403112891</v>
      </c>
      <c r="AR33" s="79">
        <f t="shared" si="33"/>
        <v>3.5331313330730443</v>
      </c>
      <c r="AS33" s="79">
        <f t="shared" si="33"/>
        <v>3.5613022124236049</v>
      </c>
      <c r="AT33" s="79">
        <f t="shared" si="33"/>
        <v>3.4854423676142079</v>
      </c>
      <c r="AU33" s="79">
        <f t="shared" si="30"/>
        <v>3.6962357499178067</v>
      </c>
      <c r="AW33" s="79">
        <v>-8600</v>
      </c>
      <c r="AX33" s="79">
        <f t="shared" si="0"/>
        <v>-1.3242152430946195E-2</v>
      </c>
      <c r="AY33" s="79">
        <f t="shared" si="1"/>
        <v>-5.9134672241213979E-2</v>
      </c>
      <c r="AZ33" s="79">
        <f t="shared" si="2"/>
        <v>4.5892519810267783E-2</v>
      </c>
      <c r="BA33" s="79">
        <f t="shared" si="3"/>
        <v>0.61164450072312415</v>
      </c>
      <c r="BB33" s="79">
        <f t="shared" si="4"/>
        <v>0.85783586728655092</v>
      </c>
      <c r="BC33" s="79">
        <f t="shared" si="5"/>
        <v>2.8970818248676582</v>
      </c>
      <c r="BD33" s="79">
        <f t="shared" si="6"/>
        <v>8.1388043631555664</v>
      </c>
      <c r="BE33" s="79">
        <f t="shared" si="10"/>
        <v>2.7704281611468762</v>
      </c>
      <c r="BF33" s="79">
        <f t="shared" si="10"/>
        <v>2.7699047653020812</v>
      </c>
      <c r="BG33" s="79">
        <f t="shared" si="10"/>
        <v>2.7713078538779166</v>
      </c>
      <c r="BH33" s="79">
        <f t="shared" si="10"/>
        <v>2.7675448053320153</v>
      </c>
      <c r="BI33" s="79">
        <f t="shared" si="10"/>
        <v>2.7776248665210672</v>
      </c>
      <c r="BJ33" s="79">
        <f t="shared" si="10"/>
        <v>2.7505326419038041</v>
      </c>
      <c r="BK33" s="79">
        <f t="shared" si="10"/>
        <v>2.8227347836797616</v>
      </c>
      <c r="BL33" s="79">
        <f t="shared" si="8"/>
        <v>2.625057967304258</v>
      </c>
    </row>
    <row r="34" spans="1:64" s="79" customFormat="1" ht="12.95" customHeight="1" x14ac:dyDescent="0.2">
      <c r="A34" s="79" t="s">
        <v>25</v>
      </c>
      <c r="C34" s="114">
        <v>41411.430999999997</v>
      </c>
      <c r="D34" s="114"/>
      <c r="E34" s="79">
        <f t="shared" si="11"/>
        <v>-2372.9999073071335</v>
      </c>
      <c r="F34" s="79">
        <f t="shared" si="12"/>
        <v>-2373</v>
      </c>
      <c r="G34" s="79">
        <f t="shared" si="13"/>
        <v>1.5569999959552661E-4</v>
      </c>
      <c r="I34" s="79">
        <f t="shared" ref="I34:I70" si="34">+G34</f>
        <v>1.5569999959552661E-4</v>
      </c>
      <c r="P34" s="79">
        <f t="shared" si="14"/>
        <v>3.3974227046317043E-3</v>
      </c>
      <c r="Q34" s="145">
        <f t="shared" si="15"/>
        <v>26392.930999999997</v>
      </c>
      <c r="R34" s="145"/>
      <c r="S34" s="115">
        <f t="shared" ref="S34:S70" si="35">S$16</f>
        <v>0.1</v>
      </c>
      <c r="Z34" s="79">
        <f t="shared" si="16"/>
        <v>-2373</v>
      </c>
      <c r="AA34" s="79">
        <f t="shared" si="17"/>
        <v>-3.2942393242523654E-4</v>
      </c>
      <c r="AB34" s="79">
        <f t="shared" si="18"/>
        <v>1.9307925327367189E-2</v>
      </c>
      <c r="AC34" s="79">
        <f t="shared" si="19"/>
        <v>-3.2417227050361777E-3</v>
      </c>
      <c r="AD34" s="79">
        <f t="shared" si="20"/>
        <v>4.8512393202076315E-4</v>
      </c>
      <c r="AE34" s="79">
        <f t="shared" si="21"/>
        <v>2.3534522941928604E-8</v>
      </c>
      <c r="AF34" s="79">
        <f t="shared" si="22"/>
        <v>-3.2417227050361777E-3</v>
      </c>
      <c r="AG34" s="115"/>
      <c r="AH34" s="79">
        <f t="shared" si="23"/>
        <v>-1.9152225327771662E-2</v>
      </c>
      <c r="AI34" s="79">
        <f t="shared" si="24"/>
        <v>0.74066025242029099</v>
      </c>
      <c r="AJ34" s="79">
        <f t="shared" si="25"/>
        <v>-7.932059535457274E-2</v>
      </c>
      <c r="AK34" s="79">
        <f t="shared" si="26"/>
        <v>-0.30487980589365471</v>
      </c>
      <c r="AL34" s="79">
        <f t="shared" si="27"/>
        <v>-2.275655717078739</v>
      </c>
      <c r="AM34" s="79">
        <f t="shared" si="28"/>
        <v>-2.163477707044466</v>
      </c>
      <c r="AN34" s="79">
        <f t="shared" si="33"/>
        <v>4.3714361908047739</v>
      </c>
      <c r="AO34" s="79">
        <f t="shared" si="33"/>
        <v>4.3714373310091776</v>
      </c>
      <c r="AP34" s="79">
        <f t="shared" si="33"/>
        <v>4.3714288120079603</v>
      </c>
      <c r="AQ34" s="79">
        <f t="shared" si="33"/>
        <v>4.3714924664024624</v>
      </c>
      <c r="AR34" s="79">
        <f t="shared" si="33"/>
        <v>4.3710171134398115</v>
      </c>
      <c r="AS34" s="79">
        <f t="shared" si="33"/>
        <v>4.3745824365753982</v>
      </c>
      <c r="AT34" s="79">
        <f t="shared" si="33"/>
        <v>4.3486591362768863</v>
      </c>
      <c r="AU34" s="79">
        <f t="shared" si="30"/>
        <v>4.748656837834206</v>
      </c>
      <c r="AW34" s="79">
        <v>-8400</v>
      </c>
      <c r="AX34" s="79">
        <f t="shared" si="0"/>
        <v>-1.1760707397634386E-2</v>
      </c>
      <c r="AY34" s="79">
        <f t="shared" si="1"/>
        <v>-5.6716513458332903E-2</v>
      </c>
      <c r="AZ34" s="79">
        <f t="shared" si="2"/>
        <v>4.4955806060698517E-2</v>
      </c>
      <c r="BA34" s="79">
        <f t="shared" si="3"/>
        <v>0.60865975520713667</v>
      </c>
      <c r="BB34" s="79">
        <f t="shared" si="4"/>
        <v>0.84041755237770732</v>
      </c>
      <c r="BC34" s="79">
        <f t="shared" si="5"/>
        <v>2.9300723400525754</v>
      </c>
      <c r="BD34" s="79">
        <f t="shared" si="6"/>
        <v>9.4200769334102024</v>
      </c>
      <c r="BE34" s="79">
        <f t="shared" ref="BE34:BK70" si="36">$BL34+$AB$7*SIN(BF34)</f>
        <v>2.8199803295729633</v>
      </c>
      <c r="BF34" s="79">
        <f t="shared" si="36"/>
        <v>2.8194665774486172</v>
      </c>
      <c r="BG34" s="79">
        <f t="shared" si="36"/>
        <v>2.8208194151159294</v>
      </c>
      <c r="BH34" s="79">
        <f t="shared" si="36"/>
        <v>2.8172557400377629</v>
      </c>
      <c r="BI34" s="79">
        <f t="shared" si="36"/>
        <v>2.8266342079367996</v>
      </c>
      <c r="BJ34" s="79">
        <f t="shared" si="36"/>
        <v>2.8018888390802728</v>
      </c>
      <c r="BK34" s="79">
        <f t="shared" si="36"/>
        <v>2.8667611668653348</v>
      </c>
      <c r="BL34" s="79">
        <f t="shared" si="8"/>
        <v>2.6932641298393452</v>
      </c>
    </row>
    <row r="35" spans="1:64" s="79" customFormat="1" ht="12.95" customHeight="1" x14ac:dyDescent="0.2">
      <c r="A35" s="79" t="s">
        <v>27</v>
      </c>
      <c r="C35" s="114">
        <v>41794.411999999997</v>
      </c>
      <c r="D35" s="114"/>
      <c r="E35" s="79">
        <f t="shared" si="11"/>
        <v>-2144.9998627764567</v>
      </c>
      <c r="F35" s="79">
        <f t="shared" si="12"/>
        <v>-2145</v>
      </c>
      <c r="G35" s="79">
        <f t="shared" si="13"/>
        <v>2.3050000163493678E-4</v>
      </c>
      <c r="I35" s="79">
        <f t="shared" si="34"/>
        <v>2.3050000163493678E-4</v>
      </c>
      <c r="P35" s="79">
        <f t="shared" si="14"/>
        <v>1.5095078076309901E-3</v>
      </c>
      <c r="Q35" s="145">
        <f t="shared" si="15"/>
        <v>26775.911999999997</v>
      </c>
      <c r="R35" s="145"/>
      <c r="S35" s="115">
        <f t="shared" si="35"/>
        <v>0.1</v>
      </c>
      <c r="Z35" s="79">
        <f t="shared" si="16"/>
        <v>-2145</v>
      </c>
      <c r="AA35" s="79">
        <f t="shared" si="17"/>
        <v>-4.6728921993153399E-4</v>
      </c>
      <c r="AB35" s="79">
        <f t="shared" si="18"/>
        <v>2.2479612674518739E-2</v>
      </c>
      <c r="AC35" s="79">
        <f t="shared" si="19"/>
        <v>-1.2790078059960533E-3</v>
      </c>
      <c r="AD35" s="79">
        <f t="shared" si="20"/>
        <v>6.9778922156647077E-4</v>
      </c>
      <c r="AE35" s="79">
        <f t="shared" si="21"/>
        <v>4.8690979773434128E-8</v>
      </c>
      <c r="AF35" s="79">
        <f t="shared" si="22"/>
        <v>-1.2790078059960533E-3</v>
      </c>
      <c r="AG35" s="115"/>
      <c r="AH35" s="79">
        <f t="shared" si="23"/>
        <v>-2.2249112672883802E-2</v>
      </c>
      <c r="AI35" s="79">
        <f t="shared" si="24"/>
        <v>0.7583673546510894</v>
      </c>
      <c r="AJ35" s="79">
        <f t="shared" si="25"/>
        <v>-0.1357242945837128</v>
      </c>
      <c r="AK35" s="79">
        <f t="shared" si="26"/>
        <v>-0.31909632623730932</v>
      </c>
      <c r="AL35" s="79">
        <f t="shared" si="27"/>
        <v>-2.218915241206397</v>
      </c>
      <c r="AM35" s="79">
        <f t="shared" si="28"/>
        <v>-2.0115980923916887</v>
      </c>
      <c r="AN35" s="79">
        <f t="shared" si="33"/>
        <v>4.4408200028385192</v>
      </c>
      <c r="AO35" s="79">
        <f t="shared" si="33"/>
        <v>4.4408201972513082</v>
      </c>
      <c r="AP35" s="79">
        <f t="shared" si="33"/>
        <v>4.4408183865294415</v>
      </c>
      <c r="AQ35" s="79">
        <f t="shared" si="33"/>
        <v>4.4408352516869902</v>
      </c>
      <c r="AR35" s="79">
        <f t="shared" si="33"/>
        <v>4.4406782082637353</v>
      </c>
      <c r="AS35" s="79">
        <f t="shared" si="33"/>
        <v>4.4421439950695829</v>
      </c>
      <c r="AT35" s="79">
        <f t="shared" si="33"/>
        <v>4.428750069183546</v>
      </c>
      <c r="AU35" s="79">
        <f t="shared" si="30"/>
        <v>4.8264118631242061</v>
      </c>
      <c r="AW35" s="79">
        <v>-8200</v>
      </c>
      <c r="AX35" s="79">
        <f t="shared" si="0"/>
        <v>-1.0378817175510605E-2</v>
      </c>
      <c r="AY35" s="79">
        <f t="shared" si="1"/>
        <v>-5.4292667298397393E-2</v>
      </c>
      <c r="AZ35" s="79">
        <f t="shared" si="2"/>
        <v>4.3913850122886788E-2</v>
      </c>
      <c r="BA35" s="79">
        <f t="shared" si="3"/>
        <v>0.60612237757079401</v>
      </c>
      <c r="BB35" s="79">
        <f t="shared" si="4"/>
        <v>0.82225652619531886</v>
      </c>
      <c r="BC35" s="79">
        <f t="shared" si="5"/>
        <v>2.9627608840067201</v>
      </c>
      <c r="BD35" s="79">
        <f t="shared" si="6"/>
        <v>11.15387398904285</v>
      </c>
      <c r="BE35" s="79">
        <f t="shared" si="36"/>
        <v>2.869302078493865</v>
      </c>
      <c r="BF35" s="79">
        <f t="shared" si="36"/>
        <v>2.8688188315671899</v>
      </c>
      <c r="BG35" s="79">
        <f t="shared" si="36"/>
        <v>2.8700722938883603</v>
      </c>
      <c r="BH35" s="79">
        <f t="shared" si="36"/>
        <v>2.8668201108164149</v>
      </c>
      <c r="BI35" s="79">
        <f t="shared" si="36"/>
        <v>2.8752520264047776</v>
      </c>
      <c r="BJ35" s="79">
        <f t="shared" si="36"/>
        <v>2.8533488615708906</v>
      </c>
      <c r="BK35" s="79">
        <f t="shared" si="36"/>
        <v>2.9099807407007332</v>
      </c>
      <c r="BL35" s="79">
        <f t="shared" si="8"/>
        <v>2.7614702923744328</v>
      </c>
    </row>
    <row r="36" spans="1:64" s="79" customFormat="1" ht="12.95" customHeight="1" x14ac:dyDescent="0.2">
      <c r="A36" s="79" t="s">
        <v>28</v>
      </c>
      <c r="C36" s="114">
        <v>42061.500999999997</v>
      </c>
      <c r="D36" s="114"/>
      <c r="E36" s="79">
        <f t="shared" si="11"/>
        <v>-1985.9937922568902</v>
      </c>
      <c r="F36" s="79">
        <f t="shared" si="12"/>
        <v>-1986</v>
      </c>
      <c r="G36" s="79">
        <f t="shared" si="13"/>
        <v>1.0427399996842723E-2</v>
      </c>
      <c r="I36" s="79">
        <f t="shared" si="34"/>
        <v>1.0427399996842723E-2</v>
      </c>
      <c r="P36" s="79">
        <f t="shared" si="14"/>
        <v>4.3747523686600912E-4</v>
      </c>
      <c r="Q36" s="145">
        <f t="shared" si="15"/>
        <v>27043.000999999997</v>
      </c>
      <c r="R36" s="145"/>
      <c r="S36" s="115">
        <f t="shared" si="35"/>
        <v>0.1</v>
      </c>
      <c r="Z36" s="79">
        <f t="shared" si="16"/>
        <v>-1986</v>
      </c>
      <c r="AA36" s="79">
        <f t="shared" si="17"/>
        <v>-5.3961995160244774E-4</v>
      </c>
      <c r="AB36" s="79">
        <f t="shared" si="18"/>
        <v>3.4816746458723569E-2</v>
      </c>
      <c r="AC36" s="79">
        <f t="shared" si="19"/>
        <v>9.9899247599767142E-3</v>
      </c>
      <c r="AD36" s="79">
        <f t="shared" si="20"/>
        <v>1.0967019948445171E-2</v>
      </c>
      <c r="AE36" s="79">
        <f t="shared" si="21"/>
        <v>1.2027552654959433E-5</v>
      </c>
      <c r="AF36" s="79">
        <f t="shared" si="22"/>
        <v>9.9899247599767142E-3</v>
      </c>
      <c r="AG36" s="115"/>
      <c r="AH36" s="79">
        <f t="shared" si="23"/>
        <v>-2.4389346461880849E-2</v>
      </c>
      <c r="AI36" s="79">
        <f t="shared" si="24"/>
        <v>0.77172611645368339</v>
      </c>
      <c r="AJ36" s="79">
        <f t="shared" si="25"/>
        <v>-0.17644825603457195</v>
      </c>
      <c r="AK36" s="79">
        <f t="shared" si="26"/>
        <v>-0.32878539323872419</v>
      </c>
      <c r="AL36" s="79">
        <f t="shared" si="27"/>
        <v>-2.1776828102549177</v>
      </c>
      <c r="AM36" s="79">
        <f t="shared" si="28"/>
        <v>-1.9116871134515621</v>
      </c>
      <c r="AN36" s="79">
        <f t="shared" si="33"/>
        <v>4.4902131353049519</v>
      </c>
      <c r="AO36" s="79">
        <f t="shared" si="33"/>
        <v>4.4902131598263759</v>
      </c>
      <c r="AP36" s="79">
        <f t="shared" si="33"/>
        <v>4.490212881801102</v>
      </c>
      <c r="AQ36" s="79">
        <f t="shared" si="33"/>
        <v>4.4902160340873003</v>
      </c>
      <c r="AR36" s="79">
        <f t="shared" si="33"/>
        <v>4.4901802956398615</v>
      </c>
      <c r="AS36" s="79">
        <f t="shared" si="33"/>
        <v>4.4905858053799248</v>
      </c>
      <c r="AT36" s="79">
        <f t="shared" si="33"/>
        <v>4.4860265844772584</v>
      </c>
      <c r="AU36" s="79">
        <f t="shared" si="30"/>
        <v>4.8806357623396011</v>
      </c>
      <c r="AW36" s="79">
        <v>-8000</v>
      </c>
      <c r="AX36" s="79">
        <f t="shared" si="0"/>
        <v>-9.0933027627198432E-3</v>
      </c>
      <c r="AY36" s="79">
        <f t="shared" si="1"/>
        <v>-5.1863133761407457E-2</v>
      </c>
      <c r="AZ36" s="79">
        <f t="shared" si="2"/>
        <v>4.2769830998687614E-2</v>
      </c>
      <c r="BA36" s="79">
        <f t="shared" si="3"/>
        <v>0.60402061750101788</v>
      </c>
      <c r="BB36" s="79">
        <f t="shared" si="4"/>
        <v>0.80336786374167868</v>
      </c>
      <c r="BC36" s="79">
        <f t="shared" si="5"/>
        <v>2.9951960631641863</v>
      </c>
      <c r="BD36" s="79">
        <f t="shared" si="6"/>
        <v>13.637112203337377</v>
      </c>
      <c r="BE36" s="79">
        <f t="shared" si="36"/>
        <v>2.9184291138317584</v>
      </c>
      <c r="BF36" s="79">
        <f t="shared" si="36"/>
        <v>2.9179971880724005</v>
      </c>
      <c r="BG36" s="79">
        <f t="shared" si="36"/>
        <v>2.9191037082048288</v>
      </c>
      <c r="BH36" s="79">
        <f t="shared" si="36"/>
        <v>2.9162684346058061</v>
      </c>
      <c r="BI36" s="79">
        <f t="shared" si="36"/>
        <v>2.9235297230516277</v>
      </c>
      <c r="BJ36" s="79">
        <f t="shared" si="36"/>
        <v>2.9049088051813428</v>
      </c>
      <c r="BK36" s="79">
        <f t="shared" si="36"/>
        <v>2.9525096997546796</v>
      </c>
      <c r="BL36" s="79">
        <f t="shared" si="8"/>
        <v>2.8296764549095204</v>
      </c>
    </row>
    <row r="37" spans="1:64" s="79" customFormat="1" ht="12.95" customHeight="1" x14ac:dyDescent="0.2">
      <c r="A37" s="79" t="s">
        <v>29</v>
      </c>
      <c r="C37" s="114">
        <v>42177.385000000002</v>
      </c>
      <c r="D37" s="114"/>
      <c r="E37" s="79">
        <f t="shared" si="11"/>
        <v>-1917.0045808850616</v>
      </c>
      <c r="F37" s="79">
        <f t="shared" si="12"/>
        <v>-1917</v>
      </c>
      <c r="G37" s="79">
        <f t="shared" si="13"/>
        <v>-7.6946999979554676E-3</v>
      </c>
      <c r="I37" s="79">
        <f t="shared" si="34"/>
        <v>-7.6946999979554676E-3</v>
      </c>
      <c r="P37" s="79">
        <f t="shared" si="14"/>
        <v>3.4774445332737269E-5</v>
      </c>
      <c r="Q37" s="145">
        <f t="shared" si="15"/>
        <v>27158.885000000002</v>
      </c>
      <c r="R37" s="145"/>
      <c r="S37" s="115">
        <f t="shared" si="35"/>
        <v>0.1</v>
      </c>
      <c r="Z37" s="79">
        <f t="shared" si="16"/>
        <v>-1917</v>
      </c>
      <c r="AA37" s="79">
        <f t="shared" si="17"/>
        <v>-5.632409297128757E-4</v>
      </c>
      <c r="AB37" s="79">
        <f t="shared" si="18"/>
        <v>1.7616777757535469E-2</v>
      </c>
      <c r="AC37" s="79">
        <f t="shared" si="19"/>
        <v>-7.7294744432882048E-3</v>
      </c>
      <c r="AD37" s="79">
        <f t="shared" si="20"/>
        <v>-7.1314590682425918E-3</v>
      </c>
      <c r="AE37" s="79">
        <f t="shared" si="21"/>
        <v>5.0857708442019498E-6</v>
      </c>
      <c r="AF37" s="79">
        <f t="shared" si="22"/>
        <v>-7.7294744432882048E-3</v>
      </c>
      <c r="AG37" s="115"/>
      <c r="AH37" s="79">
        <f t="shared" si="23"/>
        <v>-2.5311477755490936E-2</v>
      </c>
      <c r="AI37" s="79">
        <f t="shared" si="24"/>
        <v>0.7777984465092368</v>
      </c>
      <c r="AJ37" s="79">
        <f t="shared" si="25"/>
        <v>-0.19448264400686821</v>
      </c>
      <c r="AK37" s="79">
        <f t="shared" si="26"/>
        <v>-0.33291931506410272</v>
      </c>
      <c r="AL37" s="79">
        <f t="shared" si="27"/>
        <v>-2.1593297306096884</v>
      </c>
      <c r="AM37" s="79">
        <f t="shared" si="28"/>
        <v>-1.8697096897792387</v>
      </c>
      <c r="AN37" s="79">
        <f t="shared" si="33"/>
        <v>4.5119217398221263</v>
      </c>
      <c r="AO37" s="79">
        <f t="shared" si="33"/>
        <v>4.5119217421794096</v>
      </c>
      <c r="AP37" s="79">
        <f t="shared" si="33"/>
        <v>4.5119217126035194</v>
      </c>
      <c r="AQ37" s="79">
        <f t="shared" si="33"/>
        <v>4.5119220836807488</v>
      </c>
      <c r="AR37" s="79">
        <f t="shared" si="33"/>
        <v>4.5119174279675951</v>
      </c>
      <c r="AS37" s="79">
        <f t="shared" si="33"/>
        <v>4.5119758485098753</v>
      </c>
      <c r="AT37" s="79">
        <f t="shared" si="33"/>
        <v>4.5112439922030321</v>
      </c>
      <c r="AU37" s="79">
        <f t="shared" si="30"/>
        <v>4.9041668884142062</v>
      </c>
      <c r="AW37" s="79">
        <v>-7800</v>
      </c>
      <c r="AX37" s="79">
        <f t="shared" si="0"/>
        <v>-7.901092541781285E-3</v>
      </c>
      <c r="AY37" s="79">
        <f t="shared" si="1"/>
        <v>-4.9427912847363073E-2</v>
      </c>
      <c r="AZ37" s="79">
        <f t="shared" si="2"/>
        <v>4.1526820305581788E-2</v>
      </c>
      <c r="BA37" s="79">
        <f t="shared" si="3"/>
        <v>0.60234479926163575</v>
      </c>
      <c r="BB37" s="79">
        <f t="shared" si="4"/>
        <v>0.78376215300673735</v>
      </c>
      <c r="BC37" s="79">
        <f t="shared" si="5"/>
        <v>3.0274250842183914</v>
      </c>
      <c r="BD37" s="79">
        <f t="shared" si="6"/>
        <v>17.499077598106069</v>
      </c>
      <c r="BE37" s="79">
        <f t="shared" si="36"/>
        <v>2.9673967234823144</v>
      </c>
      <c r="BF37" s="79">
        <f t="shared" si="36"/>
        <v>2.9670355581207146</v>
      </c>
      <c r="BG37" s="79">
        <f t="shared" si="36"/>
        <v>2.9679517327832032</v>
      </c>
      <c r="BH37" s="79">
        <f t="shared" si="36"/>
        <v>2.9656273671960474</v>
      </c>
      <c r="BI37" s="79">
        <f t="shared" si="36"/>
        <v>2.9715225177968807</v>
      </c>
      <c r="BJ37" s="79">
        <f t="shared" si="36"/>
        <v>2.9565588676718395</v>
      </c>
      <c r="BK37" s="79">
        <f t="shared" si="36"/>
        <v>2.9944674501462054</v>
      </c>
      <c r="BL37" s="79">
        <f t="shared" si="8"/>
        <v>2.8978826174446075</v>
      </c>
    </row>
    <row r="38" spans="1:64" s="79" customFormat="1" ht="12.95" customHeight="1" x14ac:dyDescent="0.2">
      <c r="A38" s="79" t="s">
        <v>30</v>
      </c>
      <c r="C38" s="114">
        <v>42390.722999999998</v>
      </c>
      <c r="D38" s="114"/>
      <c r="E38" s="79">
        <f t="shared" si="11"/>
        <v>-1789.9980883956569</v>
      </c>
      <c r="F38" s="79">
        <f t="shared" si="12"/>
        <v>-1790</v>
      </c>
      <c r="G38" s="79">
        <f t="shared" si="13"/>
        <v>3.2110000029206276E-3</v>
      </c>
      <c r="I38" s="79">
        <f t="shared" si="34"/>
        <v>3.2110000029206276E-3</v>
      </c>
      <c r="P38" s="79">
        <f t="shared" si="14"/>
        <v>-6.075046115439544E-4</v>
      </c>
      <c r="Q38" s="145">
        <f t="shared" si="15"/>
        <v>27372.222999999998</v>
      </c>
      <c r="R38" s="145"/>
      <c r="S38" s="115">
        <f t="shared" si="35"/>
        <v>0.1</v>
      </c>
      <c r="Z38" s="79">
        <f t="shared" si="16"/>
        <v>-1790</v>
      </c>
      <c r="AA38" s="79">
        <f t="shared" si="17"/>
        <v>-5.9216626678035983E-4</v>
      </c>
      <c r="AB38" s="79">
        <f t="shared" si="18"/>
        <v>3.0206952578914127E-2</v>
      </c>
      <c r="AC38" s="79">
        <f t="shared" si="19"/>
        <v>3.818504614464582E-3</v>
      </c>
      <c r="AD38" s="79">
        <f t="shared" si="20"/>
        <v>3.8031662697009874E-3</v>
      </c>
      <c r="AE38" s="79">
        <f t="shared" si="21"/>
        <v>1.4464073674991323E-6</v>
      </c>
      <c r="AF38" s="79">
        <f t="shared" si="22"/>
        <v>3.818504614464582E-3</v>
      </c>
      <c r="AG38" s="115"/>
      <c r="AH38" s="79">
        <f t="shared" si="23"/>
        <v>-2.69959525759935E-2</v>
      </c>
      <c r="AI38" s="79">
        <f t="shared" si="24"/>
        <v>0.78943249679812344</v>
      </c>
      <c r="AJ38" s="79">
        <f t="shared" si="25"/>
        <v>-0.22825405028899134</v>
      </c>
      <c r="AK38" s="79">
        <f t="shared" si="26"/>
        <v>-0.34039701425216334</v>
      </c>
      <c r="AL38" s="79">
        <f t="shared" si="27"/>
        <v>-2.1247757113753347</v>
      </c>
      <c r="AM38" s="79">
        <f t="shared" si="28"/>
        <v>-1.7944588037679927</v>
      </c>
      <c r="AN38" s="79">
        <f t="shared" si="33"/>
        <v>4.5523328833579484</v>
      </c>
      <c r="AO38" s="79">
        <f t="shared" si="33"/>
        <v>4.5523328768490687</v>
      </c>
      <c r="AP38" s="79">
        <f t="shared" si="33"/>
        <v>4.5523329788835287</v>
      </c>
      <c r="AQ38" s="79">
        <f t="shared" si="33"/>
        <v>4.5523313793791012</v>
      </c>
      <c r="AR38" s="79">
        <f t="shared" si="33"/>
        <v>4.5523564552254037</v>
      </c>
      <c r="AS38" s="79">
        <f t="shared" si="33"/>
        <v>4.55196378175844</v>
      </c>
      <c r="AT38" s="79">
        <f t="shared" si="33"/>
        <v>4.5582266002268543</v>
      </c>
      <c r="AU38" s="79">
        <f t="shared" si="30"/>
        <v>4.947477801623986</v>
      </c>
      <c r="AW38" s="79">
        <v>-7600</v>
      </c>
      <c r="AX38" s="79">
        <f t="shared" si="0"/>
        <v>-6.7992150488832004E-3</v>
      </c>
      <c r="AY38" s="79">
        <f t="shared" si="1"/>
        <v>-4.6987004556264249E-2</v>
      </c>
      <c r="AZ38" s="79">
        <f t="shared" si="2"/>
        <v>4.0187789507381048E-2</v>
      </c>
      <c r="BA38" s="79">
        <f t="shared" si="3"/>
        <v>0.60108724123901347</v>
      </c>
      <c r="BB38" s="79">
        <f t="shared" si="4"/>
        <v>0.76344577813237435</v>
      </c>
      <c r="BC38" s="79">
        <f t="shared" si="5"/>
        <v>3.0594940781158448</v>
      </c>
      <c r="BD38" s="79">
        <f t="shared" si="6"/>
        <v>24.347273988172773</v>
      </c>
      <c r="BE38" s="79">
        <f t="shared" si="36"/>
        <v>3.0162399357010967</v>
      </c>
      <c r="BF38" s="79">
        <f t="shared" si="36"/>
        <v>3.015966315648221</v>
      </c>
      <c r="BG38" s="79">
        <f t="shared" si="36"/>
        <v>3.0166553199642769</v>
      </c>
      <c r="BH38" s="79">
        <f t="shared" si="36"/>
        <v>3.0149202192959681</v>
      </c>
      <c r="BI38" s="79">
        <f t="shared" si="36"/>
        <v>3.0192889548499355</v>
      </c>
      <c r="BJ38" s="79">
        <f t="shared" si="36"/>
        <v>3.0082844267356257</v>
      </c>
      <c r="BK38" s="79">
        <f t="shared" si="36"/>
        <v>3.0359760542730783</v>
      </c>
      <c r="BL38" s="79">
        <f t="shared" si="8"/>
        <v>2.9660887799796951</v>
      </c>
    </row>
    <row r="39" spans="1:64" s="79" customFormat="1" ht="12.95" customHeight="1" x14ac:dyDescent="0.2">
      <c r="A39" s="79" t="s">
        <v>30</v>
      </c>
      <c r="C39" s="114">
        <v>42402.470999999998</v>
      </c>
      <c r="D39" s="114"/>
      <c r="E39" s="79">
        <f t="shared" si="11"/>
        <v>-1783.0041526047264</v>
      </c>
      <c r="F39" s="79">
        <f t="shared" si="12"/>
        <v>-1783</v>
      </c>
      <c r="G39" s="79">
        <f t="shared" si="13"/>
        <v>-6.9752999988850206E-3</v>
      </c>
      <c r="I39" s="79">
        <f t="shared" si="34"/>
        <v>-6.9752999988850206E-3</v>
      </c>
      <c r="P39" s="79">
        <f t="shared" si="14"/>
        <v>-6.39178092799432E-4</v>
      </c>
      <c r="Q39" s="145">
        <f t="shared" si="15"/>
        <v>27383.970999999998</v>
      </c>
      <c r="R39" s="145"/>
      <c r="S39" s="115">
        <f t="shared" si="35"/>
        <v>0.1</v>
      </c>
      <c r="Z39" s="79">
        <f t="shared" si="16"/>
        <v>-1783</v>
      </c>
      <c r="AA39" s="79">
        <f t="shared" si="17"/>
        <v>-5.9316076146323157E-4</v>
      </c>
      <c r="AB39" s="79">
        <f t="shared" si="18"/>
        <v>2.0112964515216807E-2</v>
      </c>
      <c r="AC39" s="79">
        <f t="shared" si="19"/>
        <v>-6.3361219060855886E-3</v>
      </c>
      <c r="AD39" s="79">
        <f t="shared" si="20"/>
        <v>-6.382139237421789E-3</v>
      </c>
      <c r="AE39" s="79">
        <f t="shared" si="21"/>
        <v>4.0731701245838775E-6</v>
      </c>
      <c r="AF39" s="79">
        <f t="shared" si="22"/>
        <v>-6.3361219060855886E-3</v>
      </c>
      <c r="AG39" s="115"/>
      <c r="AH39" s="79">
        <f t="shared" si="23"/>
        <v>-2.7088264514101828E-2</v>
      </c>
      <c r="AI39" s="79">
        <f t="shared" si="24"/>
        <v>0.79009147684682679</v>
      </c>
      <c r="AJ39" s="79">
        <f t="shared" si="25"/>
        <v>-0.23013730684502962</v>
      </c>
      <c r="AK39" s="79">
        <f t="shared" si="26"/>
        <v>-0.34080377436893727</v>
      </c>
      <c r="AL39" s="79">
        <f t="shared" si="27"/>
        <v>-2.1228409518913529</v>
      </c>
      <c r="AM39" s="79">
        <f t="shared" si="28"/>
        <v>-1.7903834547674078</v>
      </c>
      <c r="AN39" s="79">
        <f t="shared" si="33"/>
        <v>4.5545778840475979</v>
      </c>
      <c r="AO39" s="79">
        <f t="shared" si="33"/>
        <v>4.5545778776164338</v>
      </c>
      <c r="AP39" s="79">
        <f t="shared" si="33"/>
        <v>4.5545779798546198</v>
      </c>
      <c r="AQ39" s="79">
        <f t="shared" si="33"/>
        <v>4.5545763545506599</v>
      </c>
      <c r="AR39" s="79">
        <f t="shared" si="33"/>
        <v>4.5546021943474413</v>
      </c>
      <c r="AS39" s="79">
        <f t="shared" si="33"/>
        <v>4.5541918775993162</v>
      </c>
      <c r="AT39" s="79">
        <f t="shared" si="33"/>
        <v>4.5608374909720499</v>
      </c>
      <c r="AU39" s="79">
        <f t="shared" si="30"/>
        <v>4.9498650173127139</v>
      </c>
      <c r="AW39" s="79">
        <v>-7400</v>
      </c>
      <c r="AX39" s="79">
        <f t="shared" si="0"/>
        <v>-5.7847901377364314E-3</v>
      </c>
      <c r="AY39" s="79">
        <f t="shared" si="1"/>
        <v>-4.4540408888110991E-2</v>
      </c>
      <c r="AZ39" s="79">
        <f t="shared" si="2"/>
        <v>3.875561875037456E-2</v>
      </c>
      <c r="BA39" s="79">
        <f t="shared" si="3"/>
        <v>0.60024219637488807</v>
      </c>
      <c r="BB39" s="79">
        <f t="shared" si="4"/>
        <v>0.74242116637542133</v>
      </c>
      <c r="BC39" s="79">
        <f t="shared" si="5"/>
        <v>3.0914483828009942</v>
      </c>
      <c r="BD39" s="79">
        <f t="shared" si="6"/>
        <v>39.876557707055589</v>
      </c>
      <c r="BE39" s="79">
        <f t="shared" si="36"/>
        <v>3.0649936323561704</v>
      </c>
      <c r="BF39" s="79">
        <f t="shared" si="36"/>
        <v>3.0648205644679494</v>
      </c>
      <c r="BG39" s="79">
        <f t="shared" si="36"/>
        <v>3.0652542223003691</v>
      </c>
      <c r="BH39" s="79">
        <f t="shared" si="36"/>
        <v>3.0641675744814232</v>
      </c>
      <c r="BI39" s="79">
        <f t="shared" si="36"/>
        <v>3.0668902966152971</v>
      </c>
      <c r="BJ39" s="79">
        <f t="shared" si="36"/>
        <v>3.0600671089545912</v>
      </c>
      <c r="BK39" s="79">
        <f t="shared" si="36"/>
        <v>3.0771596631877864</v>
      </c>
      <c r="BL39" s="79">
        <f t="shared" si="8"/>
        <v>3.0342949425147827</v>
      </c>
    </row>
    <row r="40" spans="1:64" s="79" customFormat="1" ht="12.95" customHeight="1" x14ac:dyDescent="0.2">
      <c r="A40" s="79" t="s">
        <v>31</v>
      </c>
      <c r="C40" s="114">
        <v>42449.508000000002</v>
      </c>
      <c r="D40" s="114"/>
      <c r="E40" s="79">
        <f t="shared" si="11"/>
        <v>-1755.00161959502</v>
      </c>
      <c r="F40" s="79">
        <f t="shared" si="12"/>
        <v>-1755</v>
      </c>
      <c r="G40" s="79">
        <f t="shared" si="13"/>
        <v>-2.720499993301928E-3</v>
      </c>
      <c r="I40" s="79">
        <f t="shared" si="34"/>
        <v>-2.720499993301928E-3</v>
      </c>
      <c r="P40" s="79">
        <f t="shared" si="14"/>
        <v>-7.619773780859606E-4</v>
      </c>
      <c r="Q40" s="145">
        <f t="shared" si="15"/>
        <v>27431.008000000002</v>
      </c>
      <c r="R40" s="145"/>
      <c r="S40" s="115">
        <f t="shared" si="35"/>
        <v>0.1</v>
      </c>
      <c r="Z40" s="79">
        <f t="shared" si="16"/>
        <v>-1755</v>
      </c>
      <c r="AA40" s="79">
        <f t="shared" si="17"/>
        <v>-5.964675606456131E-4</v>
      </c>
      <c r="AB40" s="79">
        <f t="shared" si="18"/>
        <v>2.4736410764053019E-2</v>
      </c>
      <c r="AC40" s="79">
        <f t="shared" si="19"/>
        <v>-1.9585226152159674E-3</v>
      </c>
      <c r="AD40" s="79">
        <f t="shared" si="20"/>
        <v>-2.1240324326563149E-3</v>
      </c>
      <c r="AE40" s="79">
        <f t="shared" si="21"/>
        <v>4.5115137749759033E-7</v>
      </c>
      <c r="AF40" s="79">
        <f t="shared" si="22"/>
        <v>-1.9585226152159674E-3</v>
      </c>
      <c r="AG40" s="115"/>
      <c r="AH40" s="79">
        <f t="shared" si="23"/>
        <v>-2.7456910757354947E-2</v>
      </c>
      <c r="AI40" s="79">
        <f t="shared" si="24"/>
        <v>0.79274634732308868</v>
      </c>
      <c r="AJ40" s="79">
        <f t="shared" si="25"/>
        <v>-0.23769318483898419</v>
      </c>
      <c r="AK40" s="79">
        <f t="shared" si="26"/>
        <v>-0.34242477154630335</v>
      </c>
      <c r="AL40" s="79">
        <f t="shared" si="27"/>
        <v>-2.1150694466458746</v>
      </c>
      <c r="AM40" s="79">
        <f t="shared" si="28"/>
        <v>-1.7741548478890319</v>
      </c>
      <c r="AN40" s="79">
        <f t="shared" si="33"/>
        <v>4.5635766998692207</v>
      </c>
      <c r="AO40" s="79">
        <f t="shared" si="33"/>
        <v>4.563576693991922</v>
      </c>
      <c r="AP40" s="79">
        <f t="shared" si="33"/>
        <v>4.5635767930294957</v>
      </c>
      <c r="AQ40" s="79">
        <f t="shared" si="33"/>
        <v>4.5635751241691827</v>
      </c>
      <c r="AR40" s="79">
        <f t="shared" si="33"/>
        <v>4.5636032482477527</v>
      </c>
      <c r="AS40" s="79">
        <f t="shared" si="33"/>
        <v>4.5631299963909999</v>
      </c>
      <c r="AT40" s="79">
        <f t="shared" si="33"/>
        <v>4.5713032109018394</v>
      </c>
      <c r="AU40" s="79">
        <f t="shared" si="30"/>
        <v>4.9594138800676264</v>
      </c>
      <c r="AW40" s="79">
        <v>-7200</v>
      </c>
      <c r="AX40" s="79">
        <f t="shared" si="0"/>
        <v>-4.8550180544197907E-3</v>
      </c>
      <c r="AY40" s="79">
        <f t="shared" si="1"/>
        <v>-4.2088125842903293E-2</v>
      </c>
      <c r="AZ40" s="79">
        <f t="shared" si="2"/>
        <v>3.7233107788483502E-2</v>
      </c>
      <c r="BA40" s="79">
        <f t="shared" si="3"/>
        <v>0.5998058103549484</v>
      </c>
      <c r="BB40" s="79">
        <f t="shared" si="4"/>
        <v>0.72068700720192513</v>
      </c>
      <c r="BC40" s="79">
        <f t="shared" si="5"/>
        <v>3.1233327917843612</v>
      </c>
      <c r="BD40" s="79">
        <f t="shared" si="6"/>
        <v>109.52681080372147</v>
      </c>
      <c r="BE40" s="79">
        <f t="shared" si="36"/>
        <v>3.1136926224488275</v>
      </c>
      <c r="BF40" s="79">
        <f t="shared" si="36"/>
        <v>3.113628453960513</v>
      </c>
      <c r="BG40" s="79">
        <f t="shared" si="36"/>
        <v>3.1137888329533441</v>
      </c>
      <c r="BH40" s="79">
        <f t="shared" si="36"/>
        <v>3.1133879896640164</v>
      </c>
      <c r="BI40" s="79">
        <f t="shared" si="36"/>
        <v>3.11438982912067</v>
      </c>
      <c r="BJ40" s="79">
        <f t="shared" si="36"/>
        <v>3.1118858488450041</v>
      </c>
      <c r="BK40" s="79">
        <f t="shared" si="36"/>
        <v>3.11814393926071</v>
      </c>
      <c r="BL40" s="79">
        <f t="shared" si="8"/>
        <v>3.1025011050498703</v>
      </c>
    </row>
    <row r="41" spans="1:64" s="79" customFormat="1" ht="12.95" customHeight="1" x14ac:dyDescent="0.2">
      <c r="A41" s="79" t="s">
        <v>31</v>
      </c>
      <c r="C41" s="114">
        <v>42464.614999999998</v>
      </c>
      <c r="D41" s="114"/>
      <c r="E41" s="79">
        <f t="shared" si="11"/>
        <v>-1746.0079706340425</v>
      </c>
      <c r="F41" s="79">
        <f t="shared" si="12"/>
        <v>-1746</v>
      </c>
      <c r="G41" s="79">
        <f t="shared" si="13"/>
        <v>-1.3388600003963802E-2</v>
      </c>
      <c r="I41" s="79">
        <f t="shared" si="34"/>
        <v>-1.3388600003963802E-2</v>
      </c>
      <c r="P41" s="79">
        <f t="shared" si="14"/>
        <v>-8.0012519424246115E-4</v>
      </c>
      <c r="Q41" s="145">
        <f t="shared" si="15"/>
        <v>27446.114999999998</v>
      </c>
      <c r="R41" s="145"/>
      <c r="S41" s="115">
        <f t="shared" si="35"/>
        <v>0.1</v>
      </c>
      <c r="Z41" s="79">
        <f t="shared" si="16"/>
        <v>-1746</v>
      </c>
      <c r="AA41" s="79">
        <f t="shared" si="17"/>
        <v>-5.9729817740784841E-4</v>
      </c>
      <c r="AB41" s="79">
        <f t="shared" si="18"/>
        <v>1.418659557945454E-2</v>
      </c>
      <c r="AC41" s="79">
        <f t="shared" si="19"/>
        <v>-1.2588474809721341E-2</v>
      </c>
      <c r="AD41" s="79">
        <f t="shared" si="20"/>
        <v>-1.2791301826555954E-2</v>
      </c>
      <c r="AE41" s="79">
        <f t="shared" si="21"/>
        <v>1.6361740241805368E-5</v>
      </c>
      <c r="AF41" s="79">
        <f t="shared" si="22"/>
        <v>-1.2588474809721341E-2</v>
      </c>
      <c r="AG41" s="115"/>
      <c r="AH41" s="79">
        <f t="shared" si="23"/>
        <v>-2.7575195583418342E-2</v>
      </c>
      <c r="AI41" s="79">
        <f t="shared" si="24"/>
        <v>0.79360617749628937</v>
      </c>
      <c r="AJ41" s="79">
        <f t="shared" si="25"/>
        <v>-0.24012962593513823</v>
      </c>
      <c r="AK41" s="79">
        <f t="shared" si="26"/>
        <v>-0.34294371367436755</v>
      </c>
      <c r="AL41" s="79">
        <f t="shared" si="27"/>
        <v>-2.1125603446353591</v>
      </c>
      <c r="AM41" s="79">
        <f t="shared" si="28"/>
        <v>-1.7689629933820548</v>
      </c>
      <c r="AN41" s="79">
        <f t="shared" ref="AN41:AT50" si="37">$AU41+$AB$7*SIN(AO41)</f>
        <v>4.5664756074597559</v>
      </c>
      <c r="AO41" s="79">
        <f t="shared" si="37"/>
        <v>4.5664756018211978</v>
      </c>
      <c r="AP41" s="79">
        <f t="shared" si="37"/>
        <v>4.5664756987096675</v>
      </c>
      <c r="AQ41" s="79">
        <f t="shared" si="37"/>
        <v>4.5664740338647078</v>
      </c>
      <c r="AR41" s="79">
        <f t="shared" si="37"/>
        <v>4.5665026436967615</v>
      </c>
      <c r="AS41" s="79">
        <f t="shared" si="37"/>
        <v>4.5660117649184722</v>
      </c>
      <c r="AT41" s="79">
        <f t="shared" si="37"/>
        <v>4.5746747118424</v>
      </c>
      <c r="AU41" s="79">
        <f t="shared" si="30"/>
        <v>4.9624831573817056</v>
      </c>
      <c r="AW41" s="79">
        <v>-7000</v>
      </c>
      <c r="AX41" s="79">
        <f t="shared" si="0"/>
        <v>-4.0071661754888105E-3</v>
      </c>
      <c r="AY41" s="79">
        <f t="shared" si="1"/>
        <v>-3.9630155420641161E-2</v>
      </c>
      <c r="AZ41" s="79">
        <f t="shared" si="2"/>
        <v>3.5622989245152351E-2</v>
      </c>
      <c r="BA41" s="79">
        <f t="shared" si="3"/>
        <v>0.59977609498804363</v>
      </c>
      <c r="BB41" s="79">
        <f t="shared" si="4"/>
        <v>0.69823844873115959</v>
      </c>
      <c r="BC41" s="79">
        <f t="shared" si="5"/>
        <v>-3.1279935302156066</v>
      </c>
      <c r="BD41" s="79">
        <f t="shared" si="6"/>
        <v>-147.06603669825392</v>
      </c>
      <c r="BE41" s="79">
        <f t="shared" si="36"/>
        <v>3.1623716844329883</v>
      </c>
      <c r="BF41" s="79">
        <f t="shared" si="36"/>
        <v>3.1624195329052149</v>
      </c>
      <c r="BG41" s="79">
        <f t="shared" si="36"/>
        <v>3.1622999639188887</v>
      </c>
      <c r="BH41" s="79">
        <f t="shared" si="36"/>
        <v>3.1625987565142983</v>
      </c>
      <c r="BI41" s="79">
        <f t="shared" si="36"/>
        <v>3.1618521030151596</v>
      </c>
      <c r="BJ41" s="79">
        <f t="shared" si="36"/>
        <v>3.163717939214882</v>
      </c>
      <c r="BK41" s="79">
        <f t="shared" si="36"/>
        <v>3.1590554718152375</v>
      </c>
      <c r="BL41" s="79">
        <f t="shared" si="8"/>
        <v>3.1707072675849575</v>
      </c>
    </row>
    <row r="42" spans="1:64" s="79" customFormat="1" ht="12.95" customHeight="1" x14ac:dyDescent="0.2">
      <c r="A42" s="79" t="s">
        <v>31</v>
      </c>
      <c r="C42" s="114">
        <v>42471.345999999998</v>
      </c>
      <c r="D42" s="114"/>
      <c r="E42" s="79">
        <f t="shared" si="11"/>
        <v>-1742.0008050051056</v>
      </c>
      <c r="F42" s="79">
        <f t="shared" si="12"/>
        <v>-1742</v>
      </c>
      <c r="G42" s="79">
        <f t="shared" si="13"/>
        <v>-1.3522000008379109E-3</v>
      </c>
      <c r="I42" s="79">
        <f t="shared" si="34"/>
        <v>-1.3522000008379109E-3</v>
      </c>
      <c r="P42" s="79">
        <f t="shared" si="14"/>
        <v>-8.1687312484760022E-4</v>
      </c>
      <c r="Q42" s="145">
        <f t="shared" si="15"/>
        <v>27452.845999999998</v>
      </c>
      <c r="R42" s="145"/>
      <c r="S42" s="115">
        <f t="shared" si="35"/>
        <v>0.1</v>
      </c>
      <c r="Z42" s="79">
        <f t="shared" si="16"/>
        <v>-1742</v>
      </c>
      <c r="AA42" s="79">
        <f t="shared" si="17"/>
        <v>-5.9763044943978924E-4</v>
      </c>
      <c r="AB42" s="79">
        <f t="shared" si="18"/>
        <v>2.627553342220797E-2</v>
      </c>
      <c r="AC42" s="79">
        <f t="shared" si="19"/>
        <v>-5.353268759903107E-4</v>
      </c>
      <c r="AD42" s="79">
        <f t="shared" si="20"/>
        <v>-7.5456955139812168E-4</v>
      </c>
      <c r="AE42" s="79">
        <f t="shared" si="21"/>
        <v>5.6937520789716268E-8</v>
      </c>
      <c r="AF42" s="79">
        <f t="shared" si="22"/>
        <v>-5.353268759903107E-4</v>
      </c>
      <c r="AG42" s="115"/>
      <c r="AH42" s="79">
        <f t="shared" si="23"/>
        <v>-2.7627733423045881E-2</v>
      </c>
      <c r="AI42" s="79">
        <f t="shared" si="24"/>
        <v>0.79398934177460911</v>
      </c>
      <c r="AJ42" s="79">
        <f t="shared" si="25"/>
        <v>-0.24121370142895024</v>
      </c>
      <c r="AK42" s="79">
        <f t="shared" si="26"/>
        <v>-0.34317402205586744</v>
      </c>
      <c r="AL42" s="79">
        <f t="shared" si="27"/>
        <v>-2.1114434394206016</v>
      </c>
      <c r="AM42" s="79">
        <f t="shared" si="28"/>
        <v>-1.7666592896298807</v>
      </c>
      <c r="AN42" s="79">
        <f t="shared" si="37"/>
        <v>4.5677650207120708</v>
      </c>
      <c r="AO42" s="79">
        <f t="shared" si="37"/>
        <v>4.5677650151862768</v>
      </c>
      <c r="AP42" s="79">
        <f t="shared" si="37"/>
        <v>4.5677651109776392</v>
      </c>
      <c r="AQ42" s="79">
        <f t="shared" si="37"/>
        <v>4.5677634504132385</v>
      </c>
      <c r="AR42" s="79">
        <f t="shared" si="37"/>
        <v>4.5677922393448176</v>
      </c>
      <c r="AS42" s="79">
        <f t="shared" si="37"/>
        <v>4.5672939336509284</v>
      </c>
      <c r="AT42" s="79">
        <f t="shared" si="37"/>
        <v>4.5761743295499349</v>
      </c>
      <c r="AU42" s="79">
        <f t="shared" si="30"/>
        <v>4.9638472806324074</v>
      </c>
      <c r="AW42" s="79">
        <v>-6800</v>
      </c>
      <c r="AX42" s="79">
        <f t="shared" si="0"/>
        <v>-3.2385534197737348E-3</v>
      </c>
      <c r="AY42" s="79">
        <f t="shared" si="1"/>
        <v>-3.7166497621324589E-2</v>
      </c>
      <c r="AZ42" s="79">
        <f t="shared" si="2"/>
        <v>3.3927944201550854E-2</v>
      </c>
      <c r="BA42" s="79">
        <f t="shared" si="3"/>
        <v>0.60015291494194734</v>
      </c>
      <c r="BB42" s="79">
        <f t="shared" si="4"/>
        <v>0.67506727384369702</v>
      </c>
      <c r="BC42" s="79">
        <f t="shared" si="5"/>
        <v>-3.0961156119647613</v>
      </c>
      <c r="BD42" s="79">
        <f t="shared" si="6"/>
        <v>-43.970654710856998</v>
      </c>
      <c r="BE42" s="79">
        <f t="shared" si="36"/>
        <v>3.2110655883419033</v>
      </c>
      <c r="BF42" s="79">
        <f t="shared" si="36"/>
        <v>3.2112231279620831</v>
      </c>
      <c r="BG42" s="79">
        <f t="shared" si="36"/>
        <v>3.2108285849873743</v>
      </c>
      <c r="BH42" s="79">
        <f t="shared" si="36"/>
        <v>3.2118167007633893</v>
      </c>
      <c r="BI42" s="79">
        <f t="shared" si="36"/>
        <v>3.2093421348775699</v>
      </c>
      <c r="BJ42" s="79">
        <f t="shared" si="36"/>
        <v>3.2155400755705013</v>
      </c>
      <c r="BK42" s="79">
        <f t="shared" si="36"/>
        <v>3.2000211884522973</v>
      </c>
      <c r="BL42" s="79">
        <f t="shared" si="8"/>
        <v>3.2389134301200451</v>
      </c>
    </row>
    <row r="43" spans="1:64" s="79" customFormat="1" ht="12.95" customHeight="1" x14ac:dyDescent="0.2">
      <c r="A43" s="79" t="s">
        <v>32</v>
      </c>
      <c r="C43" s="114">
        <v>42748.506000000001</v>
      </c>
      <c r="D43" s="114"/>
      <c r="E43" s="79">
        <f t="shared" si="11"/>
        <v>-1576.9991669548542</v>
      </c>
      <c r="F43" s="79">
        <f t="shared" si="12"/>
        <v>-1577</v>
      </c>
      <c r="G43" s="79">
        <f t="shared" si="13"/>
        <v>1.3993000029586256E-3</v>
      </c>
      <c r="I43" s="79">
        <f t="shared" si="34"/>
        <v>1.3993000029586256E-3</v>
      </c>
      <c r="P43" s="79">
        <f t="shared" si="14"/>
        <v>-1.3969068653492209E-3</v>
      </c>
      <c r="Q43" s="145">
        <f t="shared" si="15"/>
        <v>27730.006000000001</v>
      </c>
      <c r="R43" s="145"/>
      <c r="S43" s="115">
        <f t="shared" si="35"/>
        <v>0.1</v>
      </c>
      <c r="Z43" s="79">
        <f t="shared" si="16"/>
        <v>-1577</v>
      </c>
      <c r="AA43" s="79">
        <f t="shared" si="17"/>
        <v>-5.9006565818848708E-4</v>
      </c>
      <c r="AB43" s="79">
        <f t="shared" si="18"/>
        <v>3.11749307044362E-2</v>
      </c>
      <c r="AC43" s="79">
        <f t="shared" si="19"/>
        <v>2.7962068683078465E-3</v>
      </c>
      <c r="AD43" s="79">
        <f t="shared" si="20"/>
        <v>1.9893656611471126E-3</v>
      </c>
      <c r="AE43" s="79">
        <f t="shared" si="21"/>
        <v>3.957575733751289E-7</v>
      </c>
      <c r="AF43" s="79">
        <f t="shared" si="22"/>
        <v>2.7962068683078465E-3</v>
      </c>
      <c r="AG43" s="115"/>
      <c r="AH43" s="79">
        <f t="shared" si="23"/>
        <v>-2.9775630701477575E-2</v>
      </c>
      <c r="AI43" s="79">
        <f t="shared" si="24"/>
        <v>0.8103543080604092</v>
      </c>
      <c r="AJ43" s="79">
        <f t="shared" si="25"/>
        <v>-0.28658139665676413</v>
      </c>
      <c r="AK43" s="79">
        <f t="shared" si="26"/>
        <v>-0.35248164809705151</v>
      </c>
      <c r="AL43" s="79">
        <f t="shared" si="27"/>
        <v>-2.064403073957612</v>
      </c>
      <c r="AM43" s="79">
        <f t="shared" si="28"/>
        <v>-1.6735810528678194</v>
      </c>
      <c r="AN43" s="79">
        <f t="shared" si="37"/>
        <v>4.6215082505020266</v>
      </c>
      <c r="AO43" s="79">
        <f t="shared" si="37"/>
        <v>4.6215082494805699</v>
      </c>
      <c r="AP43" s="79">
        <f t="shared" si="37"/>
        <v>4.6215082775997738</v>
      </c>
      <c r="AQ43" s="79">
        <f t="shared" si="37"/>
        <v>4.6215075035225244</v>
      </c>
      <c r="AR43" s="79">
        <f t="shared" si="37"/>
        <v>4.6215288150476006</v>
      </c>
      <c r="AS43" s="79">
        <f t="shared" si="37"/>
        <v>4.6209438852795302</v>
      </c>
      <c r="AT43" s="79">
        <f t="shared" si="37"/>
        <v>4.6386590704289876</v>
      </c>
      <c r="AU43" s="79">
        <f t="shared" si="30"/>
        <v>5.0201173647238546</v>
      </c>
      <c r="AW43" s="79">
        <v>-6600</v>
      </c>
      <c r="AX43" s="79">
        <f t="shared" si="0"/>
        <v>-2.5465325923727036E-3</v>
      </c>
      <c r="AY43" s="79">
        <f t="shared" si="1"/>
        <v>-3.4697152444953583E-2</v>
      </c>
      <c r="AZ43" s="79">
        <f t="shared" si="2"/>
        <v>3.2150619852580879E-2</v>
      </c>
      <c r="BA43" s="79">
        <f t="shared" si="3"/>
        <v>0.60093798685234456</v>
      </c>
      <c r="BB43" s="79">
        <f t="shared" si="4"/>
        <v>0.65116205573951058</v>
      </c>
      <c r="BC43" s="79">
        <f t="shared" si="5"/>
        <v>-3.0641743182104721</v>
      </c>
      <c r="BD43" s="79">
        <f t="shared" si="6"/>
        <v>-25.820769166578476</v>
      </c>
      <c r="BE43" s="79">
        <f t="shared" si="36"/>
        <v>3.259809110341608</v>
      </c>
      <c r="BF43" s="79">
        <f t="shared" si="36"/>
        <v>3.2600687313903767</v>
      </c>
      <c r="BG43" s="79">
        <f t="shared" si="36"/>
        <v>3.2594155481613676</v>
      </c>
      <c r="BH43" s="79">
        <f t="shared" si="36"/>
        <v>3.2610589954181775</v>
      </c>
      <c r="BI43" s="79">
        <f t="shared" si="36"/>
        <v>3.2569245940075393</v>
      </c>
      <c r="BJ43" s="79">
        <f t="shared" si="36"/>
        <v>3.2673293982344496</v>
      </c>
      <c r="BK43" s="79">
        <f t="shared" si="36"/>
        <v>3.2411677648018036</v>
      </c>
      <c r="BL43" s="79">
        <f t="shared" si="8"/>
        <v>3.3071195926551327</v>
      </c>
    </row>
    <row r="44" spans="1:64" s="79" customFormat="1" ht="12.95" customHeight="1" x14ac:dyDescent="0.2">
      <c r="A44" s="79" t="s">
        <v>33</v>
      </c>
      <c r="C44" s="114">
        <v>42785.462</v>
      </c>
      <c r="D44" s="114"/>
      <c r="E44" s="79">
        <f t="shared" si="11"/>
        <v>-1554.998154774941</v>
      </c>
      <c r="F44" s="79">
        <f t="shared" si="12"/>
        <v>-1555</v>
      </c>
      <c r="G44" s="79">
        <f t="shared" si="13"/>
        <v>3.0994999979157001E-3</v>
      </c>
      <c r="I44" s="79">
        <f t="shared" si="34"/>
        <v>3.0994999979157001E-3</v>
      </c>
      <c r="P44" s="79">
        <f t="shared" si="14"/>
        <v>-1.4578951587718471E-3</v>
      </c>
      <c r="Q44" s="145">
        <f t="shared" si="15"/>
        <v>27766.962</v>
      </c>
      <c r="R44" s="145"/>
      <c r="S44" s="115">
        <f t="shared" si="35"/>
        <v>0.1</v>
      </c>
      <c r="Z44" s="79">
        <f t="shared" si="16"/>
        <v>-1555</v>
      </c>
      <c r="AA44" s="79">
        <f t="shared" si="17"/>
        <v>-5.8567555093677962E-4</v>
      </c>
      <c r="AB44" s="79">
        <f t="shared" si="18"/>
        <v>3.3158428008130986E-2</v>
      </c>
      <c r="AC44" s="79">
        <f t="shared" si="19"/>
        <v>4.5573951566875472E-3</v>
      </c>
      <c r="AD44" s="79">
        <f t="shared" si="20"/>
        <v>3.6851755488524797E-3</v>
      </c>
      <c r="AE44" s="79">
        <f t="shared" si="21"/>
        <v>1.3580518825860175E-6</v>
      </c>
      <c r="AF44" s="79">
        <f t="shared" si="22"/>
        <v>4.5573951566875472E-3</v>
      </c>
      <c r="AG44" s="115"/>
      <c r="AH44" s="79">
        <f t="shared" si="23"/>
        <v>-3.0058928010215289E-2</v>
      </c>
      <c r="AI44" s="79">
        <f t="shared" si="24"/>
        <v>0.81262106298613568</v>
      </c>
      <c r="AJ44" s="79">
        <f t="shared" si="25"/>
        <v>-0.29272597824569269</v>
      </c>
      <c r="AK44" s="79">
        <f t="shared" si="26"/>
        <v>-0.35369186402858355</v>
      </c>
      <c r="AL44" s="79">
        <f t="shared" si="27"/>
        <v>-2.0579832717371791</v>
      </c>
      <c r="AM44" s="79">
        <f t="shared" si="28"/>
        <v>-1.6614457740696889</v>
      </c>
      <c r="AN44" s="79">
        <f t="shared" si="37"/>
        <v>4.6287580501263159</v>
      </c>
      <c r="AO44" s="79">
        <f t="shared" si="37"/>
        <v>4.6287580494193561</v>
      </c>
      <c r="AP44" s="79">
        <f t="shared" si="37"/>
        <v>4.6287580705635643</v>
      </c>
      <c r="AQ44" s="79">
        <f t="shared" si="37"/>
        <v>4.6287574381718697</v>
      </c>
      <c r="AR44" s="79">
        <f t="shared" si="37"/>
        <v>4.628776354125808</v>
      </c>
      <c r="AS44" s="79">
        <f t="shared" si="37"/>
        <v>4.6282123782118463</v>
      </c>
      <c r="AT44" s="79">
        <f t="shared" si="37"/>
        <v>4.6470820768294381</v>
      </c>
      <c r="AU44" s="79">
        <f t="shared" si="30"/>
        <v>5.027620042602714</v>
      </c>
      <c r="AW44" s="79">
        <v>-6400</v>
      </c>
      <c r="AX44" s="79">
        <f t="shared" si="0"/>
        <v>-1.9284711262346488E-3</v>
      </c>
      <c r="AY44" s="79">
        <f t="shared" si="1"/>
        <v>-3.2222119891528143E-2</v>
      </c>
      <c r="AZ44" s="79">
        <f t="shared" si="2"/>
        <v>3.0293648765293495E-2</v>
      </c>
      <c r="BA44" s="79">
        <f t="shared" si="3"/>
        <v>0.60213489073716531</v>
      </c>
      <c r="BB44" s="79">
        <f t="shared" si="4"/>
        <v>0.62650829073247249</v>
      </c>
      <c r="BC44" s="79">
        <f t="shared" si="5"/>
        <v>-3.0321249159026058</v>
      </c>
      <c r="BD44" s="79">
        <f t="shared" si="6"/>
        <v>-18.251974925404237</v>
      </c>
      <c r="BE44" s="79">
        <f t="shared" si="36"/>
        <v>3.3086370529358833</v>
      </c>
      <c r="BF44" s="79">
        <f t="shared" si="36"/>
        <v>3.3089863818749143</v>
      </c>
      <c r="BG44" s="79">
        <f t="shared" si="36"/>
        <v>3.3081013229168978</v>
      </c>
      <c r="BH44" s="79">
        <f t="shared" si="36"/>
        <v>3.3103439636082461</v>
      </c>
      <c r="BI44" s="79">
        <f t="shared" si="36"/>
        <v>3.3046630000316788</v>
      </c>
      <c r="BJ44" s="79">
        <f t="shared" si="36"/>
        <v>3.3190645361741846</v>
      </c>
      <c r="BK44" s="79">
        <f t="shared" si="36"/>
        <v>3.2826210354458367</v>
      </c>
      <c r="BL44" s="79">
        <f t="shared" si="8"/>
        <v>3.3753257551902203</v>
      </c>
    </row>
    <row r="45" spans="1:64" s="79" customFormat="1" ht="12.95" customHeight="1" x14ac:dyDescent="0.2">
      <c r="A45" s="79" t="s">
        <v>33</v>
      </c>
      <c r="C45" s="114">
        <v>42837.527000000002</v>
      </c>
      <c r="D45" s="114"/>
      <c r="E45" s="79">
        <f t="shared" si="11"/>
        <v>-1524.0023029742244</v>
      </c>
      <c r="F45" s="79">
        <f t="shared" si="12"/>
        <v>-1524</v>
      </c>
      <c r="G45" s="79">
        <f t="shared" si="13"/>
        <v>-3.8683999955537729E-3</v>
      </c>
      <c r="I45" s="79">
        <f t="shared" si="34"/>
        <v>-3.8683999955537729E-3</v>
      </c>
      <c r="P45" s="79">
        <f t="shared" si="14"/>
        <v>-1.5373037258546024E-3</v>
      </c>
      <c r="Q45" s="145">
        <f t="shared" si="15"/>
        <v>27819.027000000002</v>
      </c>
      <c r="R45" s="145"/>
      <c r="S45" s="115">
        <f t="shared" si="35"/>
        <v>0.1</v>
      </c>
      <c r="Z45" s="79">
        <f t="shared" si="16"/>
        <v>-1524</v>
      </c>
      <c r="AA45" s="79">
        <f t="shared" si="17"/>
        <v>-5.78024145724821E-4</v>
      </c>
      <c r="AB45" s="79">
        <f t="shared" si="18"/>
        <v>2.6588371136486367E-2</v>
      </c>
      <c r="AC45" s="79">
        <f t="shared" si="19"/>
        <v>-2.3310962696991705E-3</v>
      </c>
      <c r="AD45" s="79">
        <f t="shared" si="20"/>
        <v>-3.2903758498289519E-3</v>
      </c>
      <c r="AE45" s="79">
        <f t="shared" si="21"/>
        <v>1.0826573233137598E-6</v>
      </c>
      <c r="AF45" s="79">
        <f t="shared" si="22"/>
        <v>-2.3310962696991705E-3</v>
      </c>
      <c r="AG45" s="115"/>
      <c r="AH45" s="79">
        <f t="shared" si="23"/>
        <v>-3.045677113204014E-2</v>
      </c>
      <c r="AI45" s="79">
        <f t="shared" si="24"/>
        <v>0.81585000982498845</v>
      </c>
      <c r="AJ45" s="79">
        <f t="shared" si="25"/>
        <v>-0.3014221997699581</v>
      </c>
      <c r="AK45" s="79">
        <f t="shared" si="26"/>
        <v>-0.35538371070577074</v>
      </c>
      <c r="AL45" s="79">
        <f t="shared" si="27"/>
        <v>-2.048875851780553</v>
      </c>
      <c r="AM45" s="79">
        <f t="shared" si="28"/>
        <v>-1.6444504583895061</v>
      </c>
      <c r="AN45" s="79">
        <f t="shared" si="37"/>
        <v>4.639008247399226</v>
      </c>
      <c r="AO45" s="79">
        <f t="shared" si="37"/>
        <v>4.6390082470112537</v>
      </c>
      <c r="AP45" s="79">
        <f t="shared" si="37"/>
        <v>4.6390082602322877</v>
      </c>
      <c r="AQ45" s="79">
        <f t="shared" si="37"/>
        <v>4.6390078096970644</v>
      </c>
      <c r="AR45" s="79">
        <f t="shared" si="37"/>
        <v>4.6390231642126949</v>
      </c>
      <c r="AS45" s="79">
        <f t="shared" si="37"/>
        <v>4.6385016683661657</v>
      </c>
      <c r="AT45" s="79">
        <f t="shared" si="37"/>
        <v>4.6589872035751156</v>
      </c>
      <c r="AU45" s="79">
        <f t="shared" si="30"/>
        <v>5.0381919977956526</v>
      </c>
      <c r="AW45" s="79">
        <v>-6200</v>
      </c>
      <c r="AX45" s="79">
        <f t="shared" si="0"/>
        <v>-1.3817308257198339E-3</v>
      </c>
      <c r="AY45" s="79">
        <f t="shared" si="1"/>
        <v>-2.9741399961048274E-2</v>
      </c>
      <c r="AZ45" s="79">
        <f t="shared" si="2"/>
        <v>2.835966913532844E-2</v>
      </c>
      <c r="BA45" s="79">
        <f t="shared" si="3"/>
        <v>0.60374909456832726</v>
      </c>
      <c r="BB45" s="79">
        <f t="shared" si="4"/>
        <v>0.60108850472437914</v>
      </c>
      <c r="BC45" s="79">
        <f t="shared" si="5"/>
        <v>-2.9999221615415852</v>
      </c>
      <c r="BD45" s="79">
        <f t="shared" si="6"/>
        <v>-14.093646203835537</v>
      </c>
      <c r="BE45" s="79">
        <f t="shared" si="36"/>
        <v>3.3575842835957044</v>
      </c>
      <c r="BF45" s="79">
        <f t="shared" si="36"/>
        <v>3.3580070228641294</v>
      </c>
      <c r="BG45" s="79">
        <f t="shared" si="36"/>
        <v>3.3569257671983972</v>
      </c>
      <c r="BH45" s="79">
        <f t="shared" si="36"/>
        <v>3.3596918470184174</v>
      </c>
      <c r="BI45" s="79">
        <f t="shared" si="36"/>
        <v>3.3526189565380462</v>
      </c>
      <c r="BJ45" s="79">
        <f t="shared" si="36"/>
        <v>3.3707266562894205</v>
      </c>
      <c r="BK45" s="79">
        <f t="shared" si="36"/>
        <v>3.3245054087529309</v>
      </c>
      <c r="BL45" s="79">
        <f t="shared" si="8"/>
        <v>3.4435319177253074</v>
      </c>
    </row>
    <row r="46" spans="1:64" s="79" customFormat="1" ht="12.95" customHeight="1" x14ac:dyDescent="0.2">
      <c r="A46" s="79" t="s">
        <v>34</v>
      </c>
      <c r="C46" s="114">
        <v>42859.373</v>
      </c>
      <c r="D46" s="114"/>
      <c r="E46" s="79">
        <f t="shared" si="11"/>
        <v>-1510.9967257450232</v>
      </c>
      <c r="F46" s="79">
        <f t="shared" si="12"/>
        <v>-1511</v>
      </c>
      <c r="G46" s="79">
        <f t="shared" si="13"/>
        <v>5.4998999985400587E-3</v>
      </c>
      <c r="I46" s="79">
        <f t="shared" si="34"/>
        <v>5.4998999985400587E-3</v>
      </c>
      <c r="P46" s="79">
        <f t="shared" si="14"/>
        <v>-1.568330894809393E-3</v>
      </c>
      <c r="Q46" s="145">
        <f t="shared" si="15"/>
        <v>27840.873</v>
      </c>
      <c r="R46" s="145"/>
      <c r="S46" s="115">
        <f t="shared" si="35"/>
        <v>0.1</v>
      </c>
      <c r="Z46" s="79">
        <f t="shared" si="16"/>
        <v>-1511</v>
      </c>
      <c r="AA46" s="79">
        <f t="shared" si="17"/>
        <v>-5.7429277581815333E-4</v>
      </c>
      <c r="AB46" s="79">
        <f t="shared" si="18"/>
        <v>3.6123026517402644E-2</v>
      </c>
      <c r="AC46" s="79">
        <f t="shared" si="19"/>
        <v>7.0682308933494517E-3</v>
      </c>
      <c r="AD46" s="79">
        <f t="shared" si="20"/>
        <v>6.0741927743582121E-3</v>
      </c>
      <c r="AE46" s="79">
        <f t="shared" si="21"/>
        <v>3.6895817860065514E-6</v>
      </c>
      <c r="AF46" s="79">
        <f t="shared" si="22"/>
        <v>7.0682308933494517E-3</v>
      </c>
      <c r="AG46" s="115"/>
      <c r="AH46" s="79">
        <f t="shared" si="23"/>
        <v>-3.0623126518862585E-2</v>
      </c>
      <c r="AI46" s="79">
        <f t="shared" si="24"/>
        <v>0.81721633957449391</v>
      </c>
      <c r="AJ46" s="79">
        <f t="shared" si="25"/>
        <v>-0.3050821805748426</v>
      </c>
      <c r="AK46" s="79">
        <f t="shared" si="26"/>
        <v>-0.35608837975692648</v>
      </c>
      <c r="AL46" s="79">
        <f t="shared" si="27"/>
        <v>-2.0450350038031462</v>
      </c>
      <c r="AM46" s="79">
        <f t="shared" si="28"/>
        <v>-1.6373591764571522</v>
      </c>
      <c r="AN46" s="79">
        <f t="shared" si="37"/>
        <v>4.6433188616911556</v>
      </c>
      <c r="AO46" s="79">
        <f t="shared" si="37"/>
        <v>4.6433188613995133</v>
      </c>
      <c r="AP46" s="79">
        <f t="shared" si="37"/>
        <v>4.6433188719570522</v>
      </c>
      <c r="AQ46" s="79">
        <f t="shared" si="37"/>
        <v>4.6433184897721365</v>
      </c>
      <c r="AR46" s="79">
        <f t="shared" si="37"/>
        <v>4.6433323262840611</v>
      </c>
      <c r="AS46" s="79">
        <f t="shared" si="37"/>
        <v>4.6428331444113837</v>
      </c>
      <c r="AT46" s="79">
        <f t="shared" si="37"/>
        <v>4.6639922979644002</v>
      </c>
      <c r="AU46" s="79">
        <f t="shared" si="30"/>
        <v>5.0426253983604337</v>
      </c>
      <c r="AW46" s="79">
        <v>-6000</v>
      </c>
      <c r="AX46" s="79">
        <f t="shared" si="0"/>
        <v>-9.0364726809195189E-4</v>
      </c>
      <c r="AY46" s="79">
        <f t="shared" si="1"/>
        <v>-2.7254992653513957E-2</v>
      </c>
      <c r="AZ46" s="79">
        <f t="shared" si="2"/>
        <v>2.6351345385422005E-2</v>
      </c>
      <c r="BA46" s="79">
        <f t="shared" si="3"/>
        <v>0.60578799371676917</v>
      </c>
      <c r="BB46" s="79">
        <f t="shared" si="4"/>
        <v>0.57488232920618454</v>
      </c>
      <c r="BC46" s="79">
        <f t="shared" si="5"/>
        <v>-2.9675200569322167</v>
      </c>
      <c r="BD46" s="79">
        <f t="shared" si="6"/>
        <v>-11.460432454711681</v>
      </c>
      <c r="BE46" s="79">
        <f t="shared" si="36"/>
        <v>3.406685803115808</v>
      </c>
      <c r="BF46" s="79">
        <f t="shared" si="36"/>
        <v>3.4071628245762877</v>
      </c>
      <c r="BG46" s="79">
        <f t="shared" si="36"/>
        <v>3.4059279573918482</v>
      </c>
      <c r="BH46" s="79">
        <f t="shared" si="36"/>
        <v>3.4091255166635537</v>
      </c>
      <c r="BI46" s="79">
        <f t="shared" si="36"/>
        <v>3.4008514455588954</v>
      </c>
      <c r="BJ46" s="79">
        <f t="shared" si="36"/>
        <v>3.4223005210679696</v>
      </c>
      <c r="BK46" s="79">
        <f t="shared" si="36"/>
        <v>3.3669432883446495</v>
      </c>
      <c r="BL46" s="79">
        <f t="shared" si="8"/>
        <v>3.511738080260395</v>
      </c>
    </row>
    <row r="47" spans="1:64" s="79" customFormat="1" ht="12.95" customHeight="1" x14ac:dyDescent="0.2">
      <c r="A47" s="79" t="s">
        <v>34</v>
      </c>
      <c r="C47" s="114">
        <v>42864.411</v>
      </c>
      <c r="D47" s="114" t="s">
        <v>35</v>
      </c>
      <c r="E47" s="79">
        <f t="shared" si="11"/>
        <v>-1507.9974536549048</v>
      </c>
      <c r="F47" s="79">
        <f t="shared" si="12"/>
        <v>-1508</v>
      </c>
      <c r="G47" s="79">
        <f t="shared" si="13"/>
        <v>4.2772000015247613E-3</v>
      </c>
      <c r="I47" s="79">
        <f t="shared" si="34"/>
        <v>4.2772000015247613E-3</v>
      </c>
      <c r="P47" s="79">
        <f t="shared" si="14"/>
        <v>-1.5753002528574468E-3</v>
      </c>
      <c r="Q47" s="145">
        <f t="shared" si="15"/>
        <v>27845.911</v>
      </c>
      <c r="R47" s="145"/>
      <c r="S47" s="115">
        <f t="shared" si="35"/>
        <v>0.1</v>
      </c>
      <c r="Z47" s="79">
        <f t="shared" si="16"/>
        <v>-1508</v>
      </c>
      <c r="AA47" s="79">
        <f t="shared" si="17"/>
        <v>-5.7338706685189367E-4</v>
      </c>
      <c r="AB47" s="79">
        <f t="shared" si="18"/>
        <v>3.4938675013861734E-2</v>
      </c>
      <c r="AC47" s="79">
        <f t="shared" si="19"/>
        <v>5.8525002543822081E-3</v>
      </c>
      <c r="AD47" s="79">
        <f t="shared" si="20"/>
        <v>4.850587068376655E-3</v>
      </c>
      <c r="AE47" s="79">
        <f t="shared" si="21"/>
        <v>2.3528194907902834E-6</v>
      </c>
      <c r="AF47" s="79">
        <f t="shared" si="22"/>
        <v>5.8525002543822081E-3</v>
      </c>
      <c r="AG47" s="115"/>
      <c r="AH47" s="79">
        <f t="shared" si="23"/>
        <v>-3.0661475012336969E-2</v>
      </c>
      <c r="AI47" s="79">
        <f t="shared" si="24"/>
        <v>0.81753268151933356</v>
      </c>
      <c r="AJ47" s="79">
        <f t="shared" si="25"/>
        <v>-0.30592789522645536</v>
      </c>
      <c r="AK47" s="79">
        <f t="shared" si="26"/>
        <v>-0.35625058372293911</v>
      </c>
      <c r="AL47" s="79">
        <f t="shared" si="27"/>
        <v>-2.0441468257298916</v>
      </c>
      <c r="AM47" s="79">
        <f t="shared" si="28"/>
        <v>-1.6357256967559637</v>
      </c>
      <c r="AN47" s="79">
        <f t="shared" si="37"/>
        <v>4.6443146445093157</v>
      </c>
      <c r="AO47" s="79">
        <f t="shared" si="37"/>
        <v>4.6443146442371486</v>
      </c>
      <c r="AP47" s="79">
        <f t="shared" si="37"/>
        <v>4.6443146542335558</v>
      </c>
      <c r="AQ47" s="79">
        <f t="shared" si="37"/>
        <v>4.6443142870766358</v>
      </c>
      <c r="AR47" s="79">
        <f t="shared" si="37"/>
        <v>4.6443277736394428</v>
      </c>
      <c r="AS47" s="79">
        <f t="shared" si="37"/>
        <v>4.6438341180059552</v>
      </c>
      <c r="AT47" s="79">
        <f t="shared" si="37"/>
        <v>4.665148377015969</v>
      </c>
      <c r="AU47" s="79">
        <f t="shared" si="30"/>
        <v>5.0436484907984598</v>
      </c>
      <c r="AW47" s="79">
        <v>-5800</v>
      </c>
      <c r="AX47" s="79">
        <f t="shared" si="0"/>
        <v>-4.9150947271305034E-4</v>
      </c>
      <c r="AY47" s="79">
        <f t="shared" si="1"/>
        <v>-2.4762897968925203E-2</v>
      </c>
      <c r="AZ47" s="79">
        <f t="shared" si="2"/>
        <v>2.4271388496212153E-2</v>
      </c>
      <c r="BA47" s="79">
        <f t="shared" si="3"/>
        <v>0.60826096773830785</v>
      </c>
      <c r="BB47" s="79">
        <f t="shared" si="4"/>
        <v>0.54786654283476433</v>
      </c>
      <c r="BC47" s="79">
        <f t="shared" si="5"/>
        <v>-2.9348715719142864</v>
      </c>
      <c r="BD47" s="79">
        <f t="shared" si="6"/>
        <v>-9.6403938989171589</v>
      </c>
      <c r="BE47" s="79">
        <f t="shared" si="36"/>
        <v>3.4559768526379946</v>
      </c>
      <c r="BF47" s="79">
        <f t="shared" si="36"/>
        <v>3.4564874587129424</v>
      </c>
      <c r="BG47" s="79">
        <f t="shared" si="36"/>
        <v>3.4551460977805943</v>
      </c>
      <c r="BH47" s="79">
        <f t="shared" si="36"/>
        <v>3.4586711041773537</v>
      </c>
      <c r="BI47" s="79">
        <f t="shared" si="36"/>
        <v>3.4494162070657914</v>
      </c>
      <c r="BJ47" s="79">
        <f t="shared" si="36"/>
        <v>3.4737755560903092</v>
      </c>
      <c r="BK47" s="79">
        <f t="shared" si="36"/>
        <v>3.41005450388479</v>
      </c>
      <c r="BL47" s="79">
        <f t="shared" si="8"/>
        <v>3.5799442427954826</v>
      </c>
    </row>
    <row r="48" spans="1:64" s="79" customFormat="1" ht="12.95" customHeight="1" x14ac:dyDescent="0.2">
      <c r="A48" s="79" t="s">
        <v>34</v>
      </c>
      <c r="C48" s="114">
        <v>42869.444000000003</v>
      </c>
      <c r="D48" s="114"/>
      <c r="E48" s="79">
        <f t="shared" si="11"/>
        <v>-1505.0011582143384</v>
      </c>
      <c r="F48" s="79">
        <f t="shared" si="12"/>
        <v>-1505</v>
      </c>
      <c r="G48" s="79">
        <f t="shared" si="13"/>
        <v>-1.9454999928711914E-3</v>
      </c>
      <c r="I48" s="79">
        <f t="shared" si="34"/>
        <v>-1.9454999928711914E-3</v>
      </c>
      <c r="P48" s="79">
        <f t="shared" si="14"/>
        <v>-1.5821980767062767E-3</v>
      </c>
      <c r="Q48" s="145">
        <f t="shared" si="15"/>
        <v>27850.944000000003</v>
      </c>
      <c r="R48" s="145"/>
      <c r="S48" s="115">
        <f t="shared" si="35"/>
        <v>0.1</v>
      </c>
      <c r="Z48" s="79">
        <f t="shared" si="16"/>
        <v>-1505</v>
      </c>
      <c r="AA48" s="79">
        <f t="shared" si="17"/>
        <v>-5.72464507991189E-4</v>
      </c>
      <c r="AB48" s="79">
        <f t="shared" si="18"/>
        <v>2.8754307942705559E-2</v>
      </c>
      <c r="AC48" s="79">
        <f t="shared" si="19"/>
        <v>-3.6330191616491467E-4</v>
      </c>
      <c r="AD48" s="79">
        <f t="shared" si="20"/>
        <v>-1.3730354848800023E-3</v>
      </c>
      <c r="AE48" s="79">
        <f t="shared" si="21"/>
        <v>1.8852264427396633E-7</v>
      </c>
      <c r="AF48" s="79">
        <f t="shared" si="22"/>
        <v>-3.6330191616491467E-4</v>
      </c>
      <c r="AG48" s="115"/>
      <c r="AH48" s="79">
        <f t="shared" si="23"/>
        <v>-3.0699807935576751E-2</v>
      </c>
      <c r="AI48" s="79">
        <f t="shared" si="24"/>
        <v>0.8178494126332867</v>
      </c>
      <c r="AJ48" s="79">
        <f t="shared" si="25"/>
        <v>-0.30677402341293586</v>
      </c>
      <c r="AK48" s="79">
        <f t="shared" si="26"/>
        <v>-0.3564126319849244</v>
      </c>
      <c r="AL48" s="79">
        <f t="shared" si="27"/>
        <v>-2.0432579596115952</v>
      </c>
      <c r="AM48" s="79">
        <f t="shared" si="28"/>
        <v>-1.6340933258241117</v>
      </c>
      <c r="AN48" s="79">
        <f t="shared" si="37"/>
        <v>4.6453108129544294</v>
      </c>
      <c r="AO48" s="79">
        <f t="shared" si="37"/>
        <v>4.6453108127007665</v>
      </c>
      <c r="AP48" s="79">
        <f t="shared" si="37"/>
        <v>4.6453108221556931</v>
      </c>
      <c r="AQ48" s="79">
        <f t="shared" si="37"/>
        <v>4.6453104697374163</v>
      </c>
      <c r="AR48" s="79">
        <f t="shared" si="37"/>
        <v>4.6453236068532231</v>
      </c>
      <c r="AS48" s="79">
        <f t="shared" si="37"/>
        <v>4.6448356186545752</v>
      </c>
      <c r="AT48" s="79">
        <f t="shared" si="37"/>
        <v>4.6663048522504367</v>
      </c>
      <c r="AU48" s="79">
        <f t="shared" si="30"/>
        <v>5.0446715832364859</v>
      </c>
      <c r="AW48" s="79">
        <v>-5600</v>
      </c>
      <c r="AX48" s="79">
        <f t="shared" si="0"/>
        <v>-1.4254030394170863E-4</v>
      </c>
      <c r="AY48" s="79">
        <f t="shared" si="1"/>
        <v>-2.2265115907282012E-2</v>
      </c>
      <c r="AZ48" s="79">
        <f t="shared" si="2"/>
        <v>2.2122575603340303E-2</v>
      </c>
      <c r="BA48" s="79">
        <f t="shared" si="3"/>
        <v>0.61117945756058512</v>
      </c>
      <c r="BB48" s="79">
        <f t="shared" si="4"/>
        <v>0.52001507563067673</v>
      </c>
      <c r="BC48" s="79">
        <f t="shared" si="5"/>
        <v>-2.9019283267870053</v>
      </c>
      <c r="BD48" s="79">
        <f t="shared" si="6"/>
        <v>-8.3050226311491553</v>
      </c>
      <c r="BE48" s="79">
        <f t="shared" si="36"/>
        <v>3.5054930652310987</v>
      </c>
      <c r="BF48" s="79">
        <f t="shared" si="36"/>
        <v>3.5060163187788773</v>
      </c>
      <c r="BG48" s="79">
        <f t="shared" si="36"/>
        <v>3.5046175262440471</v>
      </c>
      <c r="BH48" s="79">
        <f t="shared" si="36"/>
        <v>3.5083585338846355</v>
      </c>
      <c r="BI48" s="79">
        <f t="shared" si="36"/>
        <v>3.4983652267421772</v>
      </c>
      <c r="BJ48" s="79">
        <f t="shared" si="36"/>
        <v>3.5251469268412583</v>
      </c>
      <c r="BK48" s="79">
        <f t="shared" si="36"/>
        <v>3.4539557538382062</v>
      </c>
      <c r="BL48" s="79">
        <f t="shared" si="8"/>
        <v>3.6481504053305702</v>
      </c>
    </row>
    <row r="49" spans="1:64" s="79" customFormat="1" ht="12.95" customHeight="1" x14ac:dyDescent="0.2">
      <c r="A49" s="79" t="s">
        <v>34</v>
      </c>
      <c r="C49" s="114">
        <v>42869.447999999997</v>
      </c>
      <c r="D49" s="114"/>
      <c r="E49" s="79">
        <f t="shared" si="11"/>
        <v>-1504.9987768946994</v>
      </c>
      <c r="F49" s="79">
        <f t="shared" si="12"/>
        <v>-1505</v>
      </c>
      <c r="G49" s="79">
        <f t="shared" si="13"/>
        <v>2.0545000006677583E-3</v>
      </c>
      <c r="I49" s="79">
        <f t="shared" si="34"/>
        <v>2.0545000006677583E-3</v>
      </c>
      <c r="P49" s="79">
        <f t="shared" si="14"/>
        <v>-1.5821980767062767E-3</v>
      </c>
      <c r="Q49" s="145">
        <f t="shared" si="15"/>
        <v>27850.947999999997</v>
      </c>
      <c r="R49" s="145"/>
      <c r="S49" s="115">
        <f t="shared" si="35"/>
        <v>0.1</v>
      </c>
      <c r="Z49" s="79">
        <f t="shared" si="16"/>
        <v>-1505</v>
      </c>
      <c r="AA49" s="79">
        <f t="shared" si="17"/>
        <v>-5.72464507991189E-4</v>
      </c>
      <c r="AB49" s="79">
        <f t="shared" si="18"/>
        <v>3.2754307936244509E-2</v>
      </c>
      <c r="AC49" s="79">
        <f t="shared" si="19"/>
        <v>3.636698077374035E-3</v>
      </c>
      <c r="AD49" s="79">
        <f t="shared" si="20"/>
        <v>2.6269645086589473E-3</v>
      </c>
      <c r="AE49" s="79">
        <f t="shared" si="21"/>
        <v>6.900942529753744E-7</v>
      </c>
      <c r="AF49" s="79">
        <f t="shared" si="22"/>
        <v>3.636698077374035E-3</v>
      </c>
      <c r="AG49" s="115"/>
      <c r="AH49" s="79">
        <f t="shared" si="23"/>
        <v>-3.0699807935576751E-2</v>
      </c>
      <c r="AI49" s="79">
        <f t="shared" si="24"/>
        <v>0.8178494126332867</v>
      </c>
      <c r="AJ49" s="79">
        <f t="shared" si="25"/>
        <v>-0.30677402341293586</v>
      </c>
      <c r="AK49" s="79">
        <f t="shared" si="26"/>
        <v>-0.3564126319849244</v>
      </c>
      <c r="AL49" s="79">
        <f t="shared" si="27"/>
        <v>-2.0432579596115952</v>
      </c>
      <c r="AM49" s="79">
        <f t="shared" si="28"/>
        <v>-1.6340933258241117</v>
      </c>
      <c r="AN49" s="79">
        <f t="shared" si="37"/>
        <v>4.6453108129544294</v>
      </c>
      <c r="AO49" s="79">
        <f t="shared" si="37"/>
        <v>4.6453108127007665</v>
      </c>
      <c r="AP49" s="79">
        <f t="shared" si="37"/>
        <v>4.6453108221556931</v>
      </c>
      <c r="AQ49" s="79">
        <f t="shared" si="37"/>
        <v>4.6453104697374163</v>
      </c>
      <c r="AR49" s="79">
        <f t="shared" si="37"/>
        <v>4.6453236068532231</v>
      </c>
      <c r="AS49" s="79">
        <f t="shared" si="37"/>
        <v>4.6448356186545752</v>
      </c>
      <c r="AT49" s="79">
        <f t="shared" si="37"/>
        <v>4.6663048522504367</v>
      </c>
      <c r="AU49" s="79">
        <f t="shared" si="30"/>
        <v>5.0446715832364859</v>
      </c>
      <c r="AW49" s="79">
        <v>-5400</v>
      </c>
      <c r="AX49" s="79">
        <f t="shared" si="0"/>
        <v>1.4612215668838649E-4</v>
      </c>
      <c r="AY49" s="79">
        <f t="shared" si="1"/>
        <v>-1.9761646468584387E-2</v>
      </c>
      <c r="AZ49" s="79">
        <f t="shared" si="2"/>
        <v>1.9907768625272774E-2</v>
      </c>
      <c r="BA49" s="79">
        <f t="shared" si="3"/>
        <v>0.6145570665320419</v>
      </c>
      <c r="BB49" s="79">
        <f t="shared" si="4"/>
        <v>0.49129897458787436</v>
      </c>
      <c r="BC49" s="79">
        <f t="shared" si="5"/>
        <v>-2.8686402286275787</v>
      </c>
      <c r="BD49" s="79">
        <f t="shared" si="6"/>
        <v>-7.2817355742885734</v>
      </c>
      <c r="BE49" s="79">
        <f t="shared" si="36"/>
        <v>3.5552706644540684</v>
      </c>
      <c r="BF49" s="79">
        <f t="shared" si="36"/>
        <v>3.5557866835310228</v>
      </c>
      <c r="BG49" s="79">
        <f t="shared" si="36"/>
        <v>3.554378828338089</v>
      </c>
      <c r="BH49" s="79">
        <f t="shared" si="36"/>
        <v>3.5582219387914931</v>
      </c>
      <c r="BI49" s="79">
        <f t="shared" si="36"/>
        <v>3.5477463541804033</v>
      </c>
      <c r="BJ49" s="79">
        <f t="shared" si="36"/>
        <v>3.5764166216751376</v>
      </c>
      <c r="BK49" s="79">
        <f t="shared" si="36"/>
        <v>3.4987600627905748</v>
      </c>
      <c r="BL49" s="79">
        <f t="shared" si="8"/>
        <v>3.7163565678656574</v>
      </c>
    </row>
    <row r="50" spans="1:64" s="79" customFormat="1" ht="12.95" customHeight="1" x14ac:dyDescent="0.2">
      <c r="A50" s="79" t="s">
        <v>34</v>
      </c>
      <c r="C50" s="114">
        <v>42874.483999999997</v>
      </c>
      <c r="D50" s="114"/>
      <c r="E50" s="79">
        <f t="shared" si="11"/>
        <v>-1502.0006954644025</v>
      </c>
      <c r="F50" s="79">
        <f t="shared" si="12"/>
        <v>-1502</v>
      </c>
      <c r="G50" s="79">
        <f t="shared" si="13"/>
        <v>-1.1682000040309504E-3</v>
      </c>
      <c r="I50" s="79">
        <f t="shared" si="34"/>
        <v>-1.1682000040309504E-3</v>
      </c>
      <c r="P50" s="79">
        <f t="shared" si="14"/>
        <v>-1.589024366355888E-3</v>
      </c>
      <c r="Q50" s="145">
        <f t="shared" si="15"/>
        <v>27855.983999999997</v>
      </c>
      <c r="R50" s="145"/>
      <c r="S50" s="115">
        <f t="shared" si="35"/>
        <v>0.1</v>
      </c>
      <c r="Z50" s="79">
        <f t="shared" si="16"/>
        <v>-1502</v>
      </c>
      <c r="AA50" s="79">
        <f t="shared" si="17"/>
        <v>-5.7152504407198199E-4</v>
      </c>
      <c r="AB50" s="79">
        <f t="shared" si="18"/>
        <v>2.9569925229386909E-2</v>
      </c>
      <c r="AC50" s="79">
        <f t="shared" si="19"/>
        <v>4.2082436232493761E-4</v>
      </c>
      <c r="AD50" s="79">
        <f t="shared" si="20"/>
        <v>-5.9667495995896838E-4</v>
      </c>
      <c r="AE50" s="79">
        <f t="shared" si="21"/>
        <v>3.5602100784203659E-8</v>
      </c>
      <c r="AF50" s="79">
        <f t="shared" si="22"/>
        <v>4.2082436232493761E-4</v>
      </c>
      <c r="AG50" s="115"/>
      <c r="AH50" s="79">
        <f t="shared" si="23"/>
        <v>-3.073812523341786E-2</v>
      </c>
      <c r="AI50" s="79">
        <f t="shared" si="24"/>
        <v>0.81816653339758694</v>
      </c>
      <c r="AJ50" s="79">
        <f t="shared" si="25"/>
        <v>-0.30762056496305024</v>
      </c>
      <c r="AK50" s="79">
        <f t="shared" si="26"/>
        <v>-0.3565745239635173</v>
      </c>
      <c r="AL50" s="79">
        <f t="shared" si="27"/>
        <v>-2.0423684043349177</v>
      </c>
      <c r="AM50" s="79">
        <f t="shared" si="28"/>
        <v>-1.6324620613143597</v>
      </c>
      <c r="AN50" s="79">
        <f t="shared" si="37"/>
        <v>4.6463073675009019</v>
      </c>
      <c r="AO50" s="79">
        <f t="shared" si="37"/>
        <v>4.646307367264801</v>
      </c>
      <c r="AP50" s="79">
        <f t="shared" si="37"/>
        <v>4.6463073761976705</v>
      </c>
      <c r="AQ50" s="79">
        <f t="shared" si="37"/>
        <v>4.6463070382244878</v>
      </c>
      <c r="AR50" s="79">
        <f t="shared" si="37"/>
        <v>4.6463198265696368</v>
      </c>
      <c r="AS50" s="79">
        <f t="shared" si="37"/>
        <v>4.6458376469382028</v>
      </c>
      <c r="AT50" s="79">
        <f t="shared" si="37"/>
        <v>4.6674617235281897</v>
      </c>
      <c r="AU50" s="79">
        <f t="shared" si="30"/>
        <v>5.045694675674512</v>
      </c>
      <c r="AW50" s="79">
        <v>-5200</v>
      </c>
      <c r="AX50" s="79">
        <f t="shared" si="0"/>
        <v>3.7744232955374407E-4</v>
      </c>
      <c r="AY50" s="79">
        <f t="shared" si="1"/>
        <v>-1.7252489652832322E-2</v>
      </c>
      <c r="AZ50" s="79">
        <f t="shared" si="2"/>
        <v>1.7629931982386066E-2</v>
      </c>
      <c r="BA50" s="79">
        <f t="shared" si="3"/>
        <v>0.61840968898658966</v>
      </c>
      <c r="BB50" s="79">
        <f t="shared" si="4"/>
        <v>0.46168633188677327</v>
      </c>
      <c r="BC50" s="79">
        <f t="shared" si="5"/>
        <v>-2.8349550571829107</v>
      </c>
      <c r="BD50" s="79">
        <f t="shared" si="6"/>
        <v>-6.471170877963611</v>
      </c>
      <c r="BE50" s="79">
        <f t="shared" si="36"/>
        <v>3.6053467087731526</v>
      </c>
      <c r="BF50" s="79">
        <f t="shared" si="36"/>
        <v>3.6058378261919071</v>
      </c>
      <c r="BG50" s="79">
        <f t="shared" si="36"/>
        <v>3.6044660665605615</v>
      </c>
      <c r="BH50" s="79">
        <f t="shared" si="36"/>
        <v>3.6082999473453432</v>
      </c>
      <c r="BI50" s="79">
        <f t="shared" si="36"/>
        <v>3.5976030723385835</v>
      </c>
      <c r="BJ50" s="79">
        <f t="shared" si="36"/>
        <v>3.6275945345903757</v>
      </c>
      <c r="BK50" s="79">
        <f t="shared" si="36"/>
        <v>3.544576255852721</v>
      </c>
      <c r="BL50" s="79">
        <f t="shared" si="8"/>
        <v>3.784562730400745</v>
      </c>
    </row>
    <row r="51" spans="1:64" s="79" customFormat="1" ht="12.95" customHeight="1" x14ac:dyDescent="0.2">
      <c r="A51" s="79" t="s">
        <v>36</v>
      </c>
      <c r="C51" s="114">
        <v>42901.353999999999</v>
      </c>
      <c r="D51" s="114"/>
      <c r="E51" s="79">
        <f t="shared" si="11"/>
        <v>-1486.0041807638302</v>
      </c>
      <c r="F51" s="79">
        <f t="shared" si="12"/>
        <v>-1486</v>
      </c>
      <c r="G51" s="79">
        <f t="shared" si="13"/>
        <v>-7.0226000025286339E-3</v>
      </c>
      <c r="I51" s="79">
        <f t="shared" si="34"/>
        <v>-7.0226000025286339E-3</v>
      </c>
      <c r="P51" s="79">
        <f t="shared" si="14"/>
        <v>-1.6242231113447383E-3</v>
      </c>
      <c r="Q51" s="145">
        <f t="shared" si="15"/>
        <v>27882.853999999999</v>
      </c>
      <c r="R51" s="145"/>
      <c r="S51" s="115">
        <f t="shared" si="35"/>
        <v>0.1</v>
      </c>
      <c r="Z51" s="79">
        <f t="shared" si="16"/>
        <v>-1486</v>
      </c>
      <c r="AA51" s="79">
        <f t="shared" si="17"/>
        <v>-5.6622677552954637E-4</v>
      </c>
      <c r="AB51" s="79">
        <f t="shared" si="18"/>
        <v>2.3919617970434633E-2</v>
      </c>
      <c r="AC51" s="79">
        <f t="shared" si="19"/>
        <v>-5.3983768911838956E-3</v>
      </c>
      <c r="AD51" s="79">
        <f t="shared" si="20"/>
        <v>-6.4563732269990876E-3</v>
      </c>
      <c r="AE51" s="79">
        <f t="shared" si="21"/>
        <v>4.1684755246310613E-6</v>
      </c>
      <c r="AF51" s="79">
        <f t="shared" si="22"/>
        <v>-5.3983768911838956E-3</v>
      </c>
      <c r="AG51" s="115"/>
      <c r="AH51" s="79">
        <f t="shared" si="23"/>
        <v>-3.0942217972963267E-2</v>
      </c>
      <c r="AI51" s="79">
        <f t="shared" si="24"/>
        <v>0.81986444480571308</v>
      </c>
      <c r="AJ51" s="79">
        <f t="shared" si="25"/>
        <v>-0.31214242718552926</v>
      </c>
      <c r="AK51" s="79">
        <f t="shared" si="26"/>
        <v>-0.35743528431214766</v>
      </c>
      <c r="AL51" s="79">
        <f t="shared" si="27"/>
        <v>-2.037612424268608</v>
      </c>
      <c r="AM51" s="79">
        <f t="shared" si="28"/>
        <v>-1.623780573623181</v>
      </c>
      <c r="AN51" s="79">
        <f t="shared" ref="AN51:AT60" si="38">$AU51+$AB$7*SIN(AO51)</f>
        <v>4.6516288655408067</v>
      </c>
      <c r="AO51" s="79">
        <f t="shared" si="38"/>
        <v>4.6516288653836488</v>
      </c>
      <c r="AP51" s="79">
        <f t="shared" si="38"/>
        <v>4.6516288718497467</v>
      </c>
      <c r="AQ51" s="79">
        <f t="shared" si="38"/>
        <v>4.6516286058097878</v>
      </c>
      <c r="AR51" s="79">
        <f t="shared" si="38"/>
        <v>4.6516395526701029</v>
      </c>
      <c r="AS51" s="79">
        <f t="shared" si="38"/>
        <v>4.6511907328752677</v>
      </c>
      <c r="AT51" s="79">
        <f t="shared" si="38"/>
        <v>4.6736383866077782</v>
      </c>
      <c r="AU51" s="79">
        <f t="shared" si="30"/>
        <v>5.0511511686773192</v>
      </c>
      <c r="AW51" s="79">
        <v>-5000</v>
      </c>
      <c r="AX51" s="79">
        <f t="shared" si="0"/>
        <v>5.545043405196827E-4</v>
      </c>
      <c r="AY51" s="79">
        <f t="shared" si="1"/>
        <v>-1.473764546002582E-2</v>
      </c>
      <c r="AZ51" s="79">
        <f t="shared" si="2"/>
        <v>1.5292149800545503E-2</v>
      </c>
      <c r="BA51" s="79">
        <f t="shared" si="3"/>
        <v>0.62275566996634302</v>
      </c>
      <c r="BB51" s="79">
        <f t="shared" si="4"/>
        <v>0.43114217982698222</v>
      </c>
      <c r="BC51" s="79">
        <f t="shared" si="5"/>
        <v>-2.8008179973039016</v>
      </c>
      <c r="BD51" s="79">
        <f t="shared" si="6"/>
        <v>-5.8120750432156454</v>
      </c>
      <c r="BE51" s="79">
        <f t="shared" si="36"/>
        <v>3.6557593774051917</v>
      </c>
      <c r="BF51" s="79">
        <f t="shared" si="36"/>
        <v>3.6562110773405028</v>
      </c>
      <c r="BG51" s="79">
        <f t="shared" si="36"/>
        <v>3.6549151257553101</v>
      </c>
      <c r="BH51" s="79">
        <f t="shared" si="36"/>
        <v>3.6586358324581174</v>
      </c>
      <c r="BI51" s="79">
        <f t="shared" si="36"/>
        <v>3.6479744376085881</v>
      </c>
      <c r="BJ51" s="79">
        <f t="shared" si="36"/>
        <v>3.6786995377279377</v>
      </c>
      <c r="BK51" s="79">
        <f t="shared" si="36"/>
        <v>3.5915084525936609</v>
      </c>
      <c r="BL51" s="79">
        <f t="shared" si="8"/>
        <v>3.8527688929358321</v>
      </c>
    </row>
    <row r="52" spans="1:64" s="79" customFormat="1" ht="12.95" customHeight="1" x14ac:dyDescent="0.2">
      <c r="A52" s="79" t="s">
        <v>37</v>
      </c>
      <c r="C52" s="114">
        <v>43144.921000000002</v>
      </c>
      <c r="D52" s="114"/>
      <c r="E52" s="79">
        <f t="shared" si="11"/>
        <v>-1341.0014604038017</v>
      </c>
      <c r="F52" s="79">
        <f t="shared" si="12"/>
        <v>-1341</v>
      </c>
      <c r="G52" s="79">
        <f t="shared" si="13"/>
        <v>-2.4530999944545329E-3</v>
      </c>
      <c r="I52" s="79">
        <f t="shared" si="34"/>
        <v>-2.4530999944545329E-3</v>
      </c>
      <c r="P52" s="79">
        <f t="shared" si="14"/>
        <v>-1.8504358555383096E-3</v>
      </c>
      <c r="Q52" s="145">
        <f t="shared" si="15"/>
        <v>28126.421000000002</v>
      </c>
      <c r="R52" s="145"/>
      <c r="S52" s="115">
        <f t="shared" si="35"/>
        <v>0.1</v>
      </c>
      <c r="Z52" s="79">
        <f t="shared" si="16"/>
        <v>-1341</v>
      </c>
      <c r="AA52" s="79">
        <f t="shared" si="17"/>
        <v>-4.9476537866680048E-4</v>
      </c>
      <c r="AB52" s="79">
        <f t="shared" si="18"/>
        <v>3.0316922240158729E-2</v>
      </c>
      <c r="AC52" s="79">
        <f t="shared" si="19"/>
        <v>-6.0266413891622329E-4</v>
      </c>
      <c r="AD52" s="79">
        <f t="shared" si="20"/>
        <v>-1.9583346157877324E-3</v>
      </c>
      <c r="AE52" s="79">
        <f t="shared" si="21"/>
        <v>3.8350744673924856E-7</v>
      </c>
      <c r="AF52" s="79">
        <f t="shared" si="22"/>
        <v>-6.0266413891622329E-4</v>
      </c>
      <c r="AG52" s="115"/>
      <c r="AH52" s="79">
        <f t="shared" si="23"/>
        <v>-3.2770022234613262E-2</v>
      </c>
      <c r="AI52" s="79">
        <f t="shared" si="24"/>
        <v>0.83577017706851586</v>
      </c>
      <c r="AJ52" s="79">
        <f t="shared" si="25"/>
        <v>-0.35365224910348941</v>
      </c>
      <c r="AK52" s="79">
        <f t="shared" si="26"/>
        <v>-0.36501693930056611</v>
      </c>
      <c r="AL52" s="79">
        <f t="shared" si="27"/>
        <v>-1.9935869162583844</v>
      </c>
      <c r="AM52" s="79">
        <f t="shared" si="28"/>
        <v>-1.5464781985526488</v>
      </c>
      <c r="AN52" s="79">
        <f t="shared" si="38"/>
        <v>4.7003686369487756</v>
      </c>
      <c r="AO52" s="79">
        <f t="shared" si="38"/>
        <v>4.7003686369487943</v>
      </c>
      <c r="AP52" s="79">
        <f t="shared" si="38"/>
        <v>4.7003686369449911</v>
      </c>
      <c r="AQ52" s="79">
        <f t="shared" si="38"/>
        <v>4.7003686377353748</v>
      </c>
      <c r="AR52" s="79">
        <f t="shared" si="38"/>
        <v>4.7003684734552129</v>
      </c>
      <c r="AS52" s="79">
        <f t="shared" si="38"/>
        <v>4.7004026672832682</v>
      </c>
      <c r="AT52" s="79">
        <f t="shared" si="38"/>
        <v>4.7301241408733148</v>
      </c>
      <c r="AU52" s="79">
        <f t="shared" si="30"/>
        <v>5.1006006365152574</v>
      </c>
      <c r="AW52" s="79">
        <v>-4800</v>
      </c>
      <c r="AX52" s="79">
        <f t="shared" si="0"/>
        <v>6.805294370950208E-4</v>
      </c>
      <c r="AY52" s="79">
        <f t="shared" si="1"/>
        <v>-1.2217113890164881E-2</v>
      </c>
      <c r="AZ52" s="79">
        <f t="shared" si="2"/>
        <v>1.2897643327259902E-2</v>
      </c>
      <c r="BA52" s="79">
        <f t="shared" si="3"/>
        <v>0.62761599955414826</v>
      </c>
      <c r="BB52" s="79">
        <f t="shared" si="4"/>
        <v>0.39962835989192996</v>
      </c>
      <c r="BC52" s="79">
        <f t="shared" si="5"/>
        <v>-2.7661711157977935</v>
      </c>
      <c r="BD52" s="79">
        <f t="shared" si="6"/>
        <v>-5.2646271306402701</v>
      </c>
      <c r="BE52" s="79">
        <f t="shared" si="36"/>
        <v>3.7065482904643896</v>
      </c>
      <c r="BF52" s="79">
        <f t="shared" si="36"/>
        <v>3.7069498544678341</v>
      </c>
      <c r="BG52" s="79">
        <f t="shared" si="36"/>
        <v>3.7057621694808347</v>
      </c>
      <c r="BH52" s="79">
        <f t="shared" si="36"/>
        <v>3.7092775198909775</v>
      </c>
      <c r="BI52" s="79">
        <f t="shared" si="36"/>
        <v>3.6988952081995965</v>
      </c>
      <c r="BJ52" s="79">
        <f t="shared" si="36"/>
        <v>3.7297605292649498</v>
      </c>
      <c r="BK52" s="79">
        <f t="shared" si="36"/>
        <v>3.6396555828557267</v>
      </c>
      <c r="BL52" s="79">
        <f t="shared" si="8"/>
        <v>3.9209750554709197</v>
      </c>
    </row>
    <row r="53" spans="1:64" s="79" customFormat="1" ht="12.95" customHeight="1" x14ac:dyDescent="0.2">
      <c r="A53" s="79" t="s">
        <v>37</v>
      </c>
      <c r="C53" s="114">
        <v>43144.925000000003</v>
      </c>
      <c r="D53" s="114"/>
      <c r="E53" s="79">
        <f t="shared" ref="E53:E84" si="39">+(C53-C$7)/C$8</f>
        <v>-1340.9990790841582</v>
      </c>
      <c r="F53" s="79">
        <f t="shared" ref="F53:F84" si="40">ROUND(2*E53,0)/2</f>
        <v>-1341</v>
      </c>
      <c r="G53" s="79">
        <f t="shared" ref="G53:G84" si="41">+C53-(C$7+F53*C$8)</f>
        <v>1.5469000063603744E-3</v>
      </c>
      <c r="I53" s="79">
        <f t="shared" si="34"/>
        <v>1.5469000063603744E-3</v>
      </c>
      <c r="P53" s="79">
        <f t="shared" ref="P53:P84" si="42">+D$11+D$12*F53+D$13*F53^2</f>
        <v>-1.8504358555383096E-3</v>
      </c>
      <c r="Q53" s="145">
        <f t="shared" ref="Q53:Q84" si="43">+C53-15018.5</f>
        <v>28126.425000000003</v>
      </c>
      <c r="R53" s="145"/>
      <c r="S53" s="115">
        <f t="shared" si="35"/>
        <v>0.1</v>
      </c>
      <c r="Z53" s="79">
        <f t="shared" ref="Z53:Z84" si="44">F53</f>
        <v>-1341</v>
      </c>
      <c r="AA53" s="79">
        <f t="shared" ref="AA53:AA84" si="45">AB$3+AB$4*Z53+AB$5*Z53^2+AH53</f>
        <v>-4.9476537866680048E-4</v>
      </c>
      <c r="AB53" s="79">
        <f t="shared" ref="AB53:AB84" si="46">IF(S53&lt;&gt;0,G53-AH53, -9999)</f>
        <v>3.4316922240973637E-2</v>
      </c>
      <c r="AC53" s="79">
        <f t="shared" ref="AC53:AC84" si="47">+G53-P53</f>
        <v>3.397335861898684E-3</v>
      </c>
      <c r="AD53" s="79">
        <f t="shared" ref="AD53:AD84" si="48">IF(S53&lt;&gt;0,G53-AA53, -9999)</f>
        <v>2.0416653850271749E-3</v>
      </c>
      <c r="AE53" s="79">
        <f t="shared" ref="AE53:AE84" si="49">+(G53-AA53)^2*S53</f>
        <v>4.1683975444181628E-7</v>
      </c>
      <c r="AF53" s="79">
        <f t="shared" ref="AF53:AF84" si="50">IF(S53&lt;&gt;0,G53-P53, -9999)</f>
        <v>3.397335861898684E-3</v>
      </c>
      <c r="AG53" s="115"/>
      <c r="AH53" s="79">
        <f t="shared" ref="AH53:AH84" si="51">$AB$6*($AB$11/AI53*AJ53+$AB$12)</f>
        <v>-3.2770022234613262E-2</v>
      </c>
      <c r="AI53" s="79">
        <f t="shared" ref="AI53:AI84" si="52">1+$AB$7*COS(AL53)</f>
        <v>0.83577017706851586</v>
      </c>
      <c r="AJ53" s="79">
        <f t="shared" ref="AJ53:AJ84" si="53">SIN(AL53+RADIANS($AB$9))</f>
        <v>-0.35365224910348941</v>
      </c>
      <c r="AK53" s="79">
        <f t="shared" ref="AK53:AK84" si="54">$AB$7*SIN(AL53)</f>
        <v>-0.36501693930056611</v>
      </c>
      <c r="AL53" s="79">
        <f t="shared" ref="AL53:AL84" si="55">2*ATAN(AM53)</f>
        <v>-1.9935869162583844</v>
      </c>
      <c r="AM53" s="79">
        <f t="shared" ref="AM53:AM84" si="56">SQRT((1+$AB$7)/(1-$AB$7))*TAN(AN53/2)</f>
        <v>-1.5464781985526488</v>
      </c>
      <c r="AN53" s="79">
        <f t="shared" si="38"/>
        <v>4.7003686369487756</v>
      </c>
      <c r="AO53" s="79">
        <f t="shared" si="38"/>
        <v>4.7003686369487943</v>
      </c>
      <c r="AP53" s="79">
        <f t="shared" si="38"/>
        <v>4.7003686369449911</v>
      </c>
      <c r="AQ53" s="79">
        <f t="shared" si="38"/>
        <v>4.7003686377353748</v>
      </c>
      <c r="AR53" s="79">
        <f t="shared" si="38"/>
        <v>4.7003684734552129</v>
      </c>
      <c r="AS53" s="79">
        <f t="shared" si="38"/>
        <v>4.7004026672832682</v>
      </c>
      <c r="AT53" s="79">
        <f t="shared" si="38"/>
        <v>4.7301241408733148</v>
      </c>
      <c r="AU53" s="79">
        <f t="shared" ref="AU53:AU84" si="57">RADIANS($AB$9)+$AB$18*(F53-AB$15)</f>
        <v>5.1006006365152574</v>
      </c>
      <c r="AW53" s="79">
        <v>-4600</v>
      </c>
      <c r="AX53" s="79">
        <f t="shared" si="0"/>
        <v>7.5889464644039555E-4</v>
      </c>
      <c r="AY53" s="79">
        <f t="shared" si="1"/>
        <v>-9.6908949432495135E-3</v>
      </c>
      <c r="AZ53" s="79">
        <f t="shared" si="2"/>
        <v>1.0449789589689909E-2</v>
      </c>
      <c r="BA53" s="79">
        <f t="shared" si="3"/>
        <v>0.63301454494194198</v>
      </c>
      <c r="BB53" s="79">
        <f t="shared" si="4"/>
        <v>0.3671033768691328</v>
      </c>
      <c r="BC53" s="79">
        <f t="shared" si="5"/>
        <v>-2.7309527808982166</v>
      </c>
      <c r="BD53" s="79">
        <f t="shared" si="6"/>
        <v>-4.8018145435525659</v>
      </c>
      <c r="BE53" s="79">
        <f t="shared" si="36"/>
        <v>3.7577548545173656</v>
      </c>
      <c r="BF53" s="79">
        <f t="shared" si="36"/>
        <v>3.7580996756640714</v>
      </c>
      <c r="BG53" s="79">
        <f t="shared" si="36"/>
        <v>3.7570441960407557</v>
      </c>
      <c r="BH53" s="79">
        <f t="shared" si="36"/>
        <v>3.7602774596619888</v>
      </c>
      <c r="BI53" s="79">
        <f t="shared" si="36"/>
        <v>3.750396176719295</v>
      </c>
      <c r="BJ53" s="79">
        <f t="shared" si="36"/>
        <v>3.7808174377100952</v>
      </c>
      <c r="BK53" s="79">
        <f t="shared" si="36"/>
        <v>3.6891109267033548</v>
      </c>
      <c r="BL53" s="79">
        <f t="shared" si="8"/>
        <v>3.9891812180060073</v>
      </c>
    </row>
    <row r="54" spans="1:64" s="79" customFormat="1" ht="12.95" customHeight="1" x14ac:dyDescent="0.2">
      <c r="A54" s="79" t="s">
        <v>39</v>
      </c>
      <c r="C54" s="114">
        <v>43200.351000000002</v>
      </c>
      <c r="D54" s="114"/>
      <c r="E54" s="79">
        <f t="shared" si="39"/>
        <v>-1308.0023234535729</v>
      </c>
      <c r="F54" s="79">
        <f t="shared" si="40"/>
        <v>-1308</v>
      </c>
      <c r="G54" s="79">
        <f t="shared" si="41"/>
        <v>-3.9027999955578707E-3</v>
      </c>
      <c r="I54" s="79">
        <f t="shared" si="34"/>
        <v>-3.9027999955578707E-3</v>
      </c>
      <c r="P54" s="79">
        <f t="shared" si="42"/>
        <v>-1.878574762261752E-3</v>
      </c>
      <c r="Q54" s="145">
        <f t="shared" si="43"/>
        <v>28181.851000000002</v>
      </c>
      <c r="R54" s="145"/>
      <c r="S54" s="115">
        <f t="shared" si="35"/>
        <v>0.1</v>
      </c>
      <c r="Z54" s="79">
        <f t="shared" si="44"/>
        <v>-1308</v>
      </c>
      <c r="AA54" s="79">
        <f t="shared" si="45"/>
        <v>-4.7218882010715418E-4</v>
      </c>
      <c r="AB54" s="79">
        <f t="shared" si="46"/>
        <v>2.9277309943265772E-2</v>
      </c>
      <c r="AC54" s="79">
        <f t="shared" si="47"/>
        <v>-2.0242252332961187E-3</v>
      </c>
      <c r="AD54" s="79">
        <f t="shared" si="48"/>
        <v>-3.4306111754507165E-3</v>
      </c>
      <c r="AE54" s="79">
        <f t="shared" si="49"/>
        <v>1.1769093037127349E-6</v>
      </c>
      <c r="AF54" s="79">
        <f t="shared" si="50"/>
        <v>-2.0242252332961187E-3</v>
      </c>
      <c r="AG54" s="115"/>
      <c r="AH54" s="79">
        <f t="shared" si="51"/>
        <v>-3.3180109938823643E-2</v>
      </c>
      <c r="AI54" s="79">
        <f t="shared" si="52"/>
        <v>0.83952401744445959</v>
      </c>
      <c r="AJ54" s="79">
        <f t="shared" si="53"/>
        <v>-0.36323091310252187</v>
      </c>
      <c r="AK54" s="79">
        <f t="shared" si="54"/>
        <v>-0.36668277807840072</v>
      </c>
      <c r="AL54" s="79">
        <f t="shared" si="55"/>
        <v>-1.9833264026798858</v>
      </c>
      <c r="AM54" s="79">
        <f t="shared" si="56"/>
        <v>-1.5292152560132117</v>
      </c>
      <c r="AN54" s="79">
        <f t="shared" si="38"/>
        <v>4.7115938640587549</v>
      </c>
      <c r="AO54" s="79">
        <f t="shared" si="38"/>
        <v>4.7115938640587549</v>
      </c>
      <c r="AP54" s="79">
        <f t="shared" si="38"/>
        <v>4.7115938640587496</v>
      </c>
      <c r="AQ54" s="79">
        <f t="shared" si="38"/>
        <v>4.7115938640756001</v>
      </c>
      <c r="AR54" s="79">
        <f t="shared" si="38"/>
        <v>4.7115938111310376</v>
      </c>
      <c r="AS54" s="79">
        <f t="shared" si="38"/>
        <v>4.7117825614922468</v>
      </c>
      <c r="AT54" s="79">
        <f t="shared" si="38"/>
        <v>4.7431067040065082</v>
      </c>
      <c r="AU54" s="79">
        <f t="shared" si="57"/>
        <v>5.1118546533335474</v>
      </c>
      <c r="AW54" s="79">
        <v>-4400</v>
      </c>
      <c r="AX54" s="79">
        <f t="shared" si="0"/>
        <v>7.9315393929645615E-4</v>
      </c>
      <c r="AY54" s="79">
        <f t="shared" si="1"/>
        <v>-7.158988619279702E-3</v>
      </c>
      <c r="AZ54" s="79">
        <f t="shared" si="2"/>
        <v>7.9521425585761581E-3</v>
      </c>
      <c r="BA54" s="79">
        <f t="shared" si="3"/>
        <v>0.63897832295988355</v>
      </c>
      <c r="BB54" s="79">
        <f t="shared" si="4"/>
        <v>0.33352225254838191</v>
      </c>
      <c r="BC54" s="79">
        <f t="shared" si="5"/>
        <v>-2.6950970221099499</v>
      </c>
      <c r="BD54" s="79">
        <f t="shared" si="6"/>
        <v>-4.4046627646387346</v>
      </c>
      <c r="BE54" s="79">
        <f t="shared" si="36"/>
        <v>3.809422624055963</v>
      </c>
      <c r="BF54" s="79">
        <f t="shared" si="36"/>
        <v>3.8097081783926692</v>
      </c>
      <c r="BG54" s="79">
        <f t="shared" si="36"/>
        <v>3.8087996770609593</v>
      </c>
      <c r="BH54" s="79">
        <f t="shared" si="36"/>
        <v>3.8116923715935753</v>
      </c>
      <c r="BI54" s="79">
        <f t="shared" si="36"/>
        <v>3.8025047207892078</v>
      </c>
      <c r="BJ54" s="79">
        <f t="shared" si="36"/>
        <v>3.8319221586379797</v>
      </c>
      <c r="BK54" s="79">
        <f t="shared" si="36"/>
        <v>3.7399616806449112</v>
      </c>
      <c r="BL54" s="79">
        <f t="shared" si="8"/>
        <v>4.0573873805410949</v>
      </c>
    </row>
    <row r="55" spans="1:64" s="79" customFormat="1" ht="12.95" customHeight="1" x14ac:dyDescent="0.2">
      <c r="A55" s="79" t="s">
        <v>37</v>
      </c>
      <c r="C55" s="114">
        <v>43549.752999999997</v>
      </c>
      <c r="D55" s="114"/>
      <c r="E55" s="79">
        <f t="shared" si="39"/>
        <v>-1099.9928619943714</v>
      </c>
      <c r="F55" s="79">
        <f t="shared" si="40"/>
        <v>-1100</v>
      </c>
      <c r="G55" s="79">
        <f t="shared" si="41"/>
        <v>1.1989999999059364E-2</v>
      </c>
      <c r="I55" s="79">
        <f t="shared" si="34"/>
        <v>1.1989999999059364E-2</v>
      </c>
      <c r="P55" s="79">
        <f t="shared" si="42"/>
        <v>-1.8567203474466861E-3</v>
      </c>
      <c r="Q55" s="145">
        <f t="shared" si="43"/>
        <v>28531.252999999997</v>
      </c>
      <c r="R55" s="145"/>
      <c r="S55" s="115">
        <f t="shared" si="35"/>
        <v>0.1</v>
      </c>
      <c r="Z55" s="79">
        <f t="shared" si="44"/>
        <v>-1100</v>
      </c>
      <c r="AA55" s="79">
        <f t="shared" si="45"/>
        <v>-2.6850935267312692E-4</v>
      </c>
      <c r="AB55" s="79">
        <f t="shared" si="46"/>
        <v>4.7697090140188976E-2</v>
      </c>
      <c r="AC55" s="79">
        <f t="shared" si="47"/>
        <v>1.3846720346506049E-2</v>
      </c>
      <c r="AD55" s="79">
        <f t="shared" si="48"/>
        <v>1.2258509351732491E-2</v>
      </c>
      <c r="AE55" s="79">
        <f t="shared" si="49"/>
        <v>1.5027105152651293E-5</v>
      </c>
      <c r="AF55" s="79">
        <f t="shared" si="50"/>
        <v>1.3846720346506049E-2</v>
      </c>
      <c r="AG55" s="115"/>
      <c r="AH55" s="79">
        <f t="shared" si="51"/>
        <v>-3.5707090141129612E-2</v>
      </c>
      <c r="AI55" s="79">
        <f t="shared" si="52"/>
        <v>0.8643876152904244</v>
      </c>
      <c r="AJ55" s="79">
        <f t="shared" si="53"/>
        <v>-0.42468293471938218</v>
      </c>
      <c r="AK55" s="79">
        <f t="shared" si="54"/>
        <v>-0.37658741592071537</v>
      </c>
      <c r="AL55" s="79">
        <f t="shared" si="55"/>
        <v>-1.9164480856103758</v>
      </c>
      <c r="AM55" s="79">
        <f t="shared" si="56"/>
        <v>-1.4229718728085494</v>
      </c>
      <c r="AN55" s="79">
        <f t="shared" si="38"/>
        <v>4.7835408987823653</v>
      </c>
      <c r="AO55" s="79">
        <f t="shared" si="38"/>
        <v>4.7835408997922615</v>
      </c>
      <c r="AP55" s="79">
        <f t="shared" si="38"/>
        <v>4.7835409352828755</v>
      </c>
      <c r="AQ55" s="79">
        <f t="shared" si="38"/>
        <v>4.7835421825118525</v>
      </c>
      <c r="AR55" s="79">
        <f t="shared" si="38"/>
        <v>4.7835859994070393</v>
      </c>
      <c r="AS55" s="79">
        <f t="shared" si="38"/>
        <v>4.7851086219014878</v>
      </c>
      <c r="AT55" s="79">
        <f t="shared" si="38"/>
        <v>4.826001675331403</v>
      </c>
      <c r="AU55" s="79">
        <f t="shared" si="57"/>
        <v>5.1827890623700377</v>
      </c>
      <c r="AW55" s="79">
        <v>-4200</v>
      </c>
      <c r="AX55" s="79">
        <f t="shared" si="0"/>
        <v>7.8706330742441769E-4</v>
      </c>
      <c r="AY55" s="79">
        <f t="shared" si="1"/>
        <v>-4.6213949182554535E-3</v>
      </c>
      <c r="AZ55" s="79">
        <f t="shared" si="2"/>
        <v>5.4084582256798712E-3</v>
      </c>
      <c r="BA55" s="79">
        <f t="shared" si="3"/>
        <v>0.6455378153818081</v>
      </c>
      <c r="BB55" s="79">
        <f t="shared" si="4"/>
        <v>0.29883639714225207</v>
      </c>
      <c r="BC55" s="79">
        <f t="shared" si="5"/>
        <v>-2.6585328268191728</v>
      </c>
      <c r="BD55" s="79">
        <f t="shared" si="6"/>
        <v>-4.0594490813151998</v>
      </c>
      <c r="BE55" s="79">
        <f t="shared" si="36"/>
        <v>3.8615976701391039</v>
      </c>
      <c r="BF55" s="79">
        <f t="shared" si="36"/>
        <v>3.8618251664340746</v>
      </c>
      <c r="BG55" s="79">
        <f t="shared" si="36"/>
        <v>3.8610692563636806</v>
      </c>
      <c r="BH55" s="79">
        <f t="shared" si="36"/>
        <v>3.863582884327732</v>
      </c>
      <c r="BI55" s="79">
        <f t="shared" si="36"/>
        <v>3.8552455831624588</v>
      </c>
      <c r="BJ55" s="79">
        <f t="shared" si="36"/>
        <v>3.8831393947867641</v>
      </c>
      <c r="BK55" s="79">
        <f t="shared" si="36"/>
        <v>3.792288552144738</v>
      </c>
      <c r="BL55" s="79">
        <f t="shared" si="8"/>
        <v>4.1255935430761816</v>
      </c>
    </row>
    <row r="56" spans="1:64" s="79" customFormat="1" ht="12.95" customHeight="1" x14ac:dyDescent="0.2">
      <c r="A56" s="79" t="s">
        <v>40</v>
      </c>
      <c r="C56" s="114">
        <v>43966.307999999997</v>
      </c>
      <c r="D56" s="114"/>
      <c r="E56" s="79">
        <f t="shared" si="39"/>
        <v>-852.00521104177494</v>
      </c>
      <c r="F56" s="79">
        <f t="shared" si="40"/>
        <v>-852</v>
      </c>
      <c r="G56" s="79">
        <f t="shared" si="41"/>
        <v>-8.7532000034116209E-3</v>
      </c>
      <c r="I56" s="79">
        <f t="shared" si="34"/>
        <v>-8.7532000034116209E-3</v>
      </c>
      <c r="P56" s="79">
        <f t="shared" si="42"/>
        <v>-1.3812376315771933E-3</v>
      </c>
      <c r="Q56" s="145">
        <f t="shared" si="43"/>
        <v>28947.807999999997</v>
      </c>
      <c r="R56" s="145"/>
      <c r="S56" s="115">
        <f t="shared" si="35"/>
        <v>0.1</v>
      </c>
      <c r="Z56" s="79">
        <f t="shared" si="44"/>
        <v>-852</v>
      </c>
      <c r="AA56" s="79">
        <f t="shared" si="45"/>
        <v>1.3664772932652641E-4</v>
      </c>
      <c r="AB56" s="79">
        <f t="shared" si="46"/>
        <v>2.9812559261227889E-2</v>
      </c>
      <c r="AC56" s="79">
        <f t="shared" si="47"/>
        <v>-7.3719623718344271E-3</v>
      </c>
      <c r="AD56" s="79">
        <f t="shared" si="48"/>
        <v>-8.8898477327381473E-3</v>
      </c>
      <c r="AE56" s="79">
        <f t="shared" si="49"/>
        <v>7.9029392711269592E-6</v>
      </c>
      <c r="AF56" s="79">
        <f t="shared" si="50"/>
        <v>-7.3719623718344271E-3</v>
      </c>
      <c r="AG56" s="115"/>
      <c r="AH56" s="79">
        <f t="shared" si="51"/>
        <v>-3.856575926463951E-2</v>
      </c>
      <c r="AI56" s="79">
        <f t="shared" si="52"/>
        <v>0.89692144836145382</v>
      </c>
      <c r="AJ56" s="79">
        <f t="shared" si="53"/>
        <v>-0.50017421324207467</v>
      </c>
      <c r="AK56" s="79">
        <f t="shared" si="54"/>
        <v>-0.38676040762797759</v>
      </c>
      <c r="AL56" s="79">
        <f t="shared" si="55"/>
        <v>-1.8312597750617519</v>
      </c>
      <c r="AM56" s="79">
        <f t="shared" si="56"/>
        <v>-1.3014244930726264</v>
      </c>
      <c r="AN56" s="79">
        <f t="shared" si="38"/>
        <v>4.8722044509410622</v>
      </c>
      <c r="AO56" s="79">
        <f t="shared" si="38"/>
        <v>4.8722045149390762</v>
      </c>
      <c r="AP56" s="79">
        <f t="shared" si="38"/>
        <v>4.87220551967809</v>
      </c>
      <c r="AQ56" s="79">
        <f t="shared" si="38"/>
        <v>4.8722212927916599</v>
      </c>
      <c r="AR56" s="79">
        <f t="shared" si="38"/>
        <v>4.8724687084660818</v>
      </c>
      <c r="AS56" s="79">
        <f t="shared" si="38"/>
        <v>4.8763012003472639</v>
      </c>
      <c r="AT56" s="79">
        <f t="shared" si="38"/>
        <v>4.9271776551859476</v>
      </c>
      <c r="AU56" s="79">
        <f t="shared" si="57"/>
        <v>5.2673647039135467</v>
      </c>
      <c r="AW56" s="79">
        <v>-4000</v>
      </c>
      <c r="AX56" s="79">
        <f t="shared" si="0"/>
        <v>7.4461120201078403E-4</v>
      </c>
      <c r="AY56" s="79">
        <f t="shared" si="1"/>
        <v>-2.0781138401767744E-3</v>
      </c>
      <c r="AZ56" s="79">
        <f t="shared" si="2"/>
        <v>2.8227250421875585E-3</v>
      </c>
      <c r="BA56" s="79">
        <f t="shared" si="3"/>
        <v>0.65272732896658514</v>
      </c>
      <c r="BB56" s="79">
        <f t="shared" si="4"/>
        <v>0.26299352026822687</v>
      </c>
      <c r="BC56" s="79">
        <f t="shared" si="5"/>
        <v>-2.6211833676590581</v>
      </c>
      <c r="BD56" s="79">
        <f t="shared" si="6"/>
        <v>-3.7560000407532654</v>
      </c>
      <c r="BE56" s="79">
        <f t="shared" si="36"/>
        <v>3.9143289495681102</v>
      </c>
      <c r="BF56" s="79">
        <f t="shared" si="36"/>
        <v>3.9145027085320123</v>
      </c>
      <c r="BG56" s="79">
        <f t="shared" si="36"/>
        <v>3.9138964828368654</v>
      </c>
      <c r="BH56" s="79">
        <f t="shared" si="36"/>
        <v>3.9160130958879367</v>
      </c>
      <c r="BI56" s="79">
        <f t="shared" si="36"/>
        <v>3.9086418899520998</v>
      </c>
      <c r="BJ56" s="79">
        <f t="shared" si="36"/>
        <v>3.9345473653976133</v>
      </c>
      <c r="BK56" s="79">
        <f t="shared" si="36"/>
        <v>3.8461653843110586</v>
      </c>
      <c r="BL56" s="79">
        <f t="shared" si="8"/>
        <v>4.1937997056112692</v>
      </c>
    </row>
    <row r="57" spans="1:64" s="79" customFormat="1" ht="12.95" customHeight="1" x14ac:dyDescent="0.2">
      <c r="A57" s="79" t="s">
        <v>37</v>
      </c>
      <c r="C57" s="114">
        <v>43979.752999999997</v>
      </c>
      <c r="D57" s="114"/>
      <c r="E57" s="79">
        <f t="shared" si="39"/>
        <v>-844.00100039238271</v>
      </c>
      <c r="F57" s="79">
        <f t="shared" si="40"/>
        <v>-844</v>
      </c>
      <c r="G57" s="79">
        <f t="shared" si="41"/>
        <v>-1.6804000042611733E-3</v>
      </c>
      <c r="I57" s="79">
        <f t="shared" si="34"/>
        <v>-1.6804000042611733E-3</v>
      </c>
      <c r="P57" s="79">
        <f t="shared" si="42"/>
        <v>-1.3577604772298532E-3</v>
      </c>
      <c r="Q57" s="145">
        <f t="shared" si="43"/>
        <v>28961.252999999997</v>
      </c>
      <c r="R57" s="145"/>
      <c r="S57" s="115">
        <f t="shared" si="35"/>
        <v>0.1</v>
      </c>
      <c r="Z57" s="79">
        <f t="shared" si="44"/>
        <v>-844</v>
      </c>
      <c r="AA57" s="79">
        <f t="shared" si="45"/>
        <v>1.5310152225985613E-4</v>
      </c>
      <c r="AB57" s="79">
        <f t="shared" si="46"/>
        <v>3.6974335780604363E-2</v>
      </c>
      <c r="AC57" s="79">
        <f t="shared" si="47"/>
        <v>-3.2263952703132006E-4</v>
      </c>
      <c r="AD57" s="79">
        <f t="shared" si="48"/>
        <v>-1.8335015265210294E-3</v>
      </c>
      <c r="AE57" s="79">
        <f t="shared" si="49"/>
        <v>3.3617278477549452E-7</v>
      </c>
      <c r="AF57" s="79">
        <f t="shared" si="50"/>
        <v>-3.2263952703132006E-4</v>
      </c>
      <c r="AG57" s="115"/>
      <c r="AH57" s="79">
        <f t="shared" si="51"/>
        <v>-3.8654735784865536E-2</v>
      </c>
      <c r="AI57" s="79">
        <f t="shared" si="52"/>
        <v>0.89802623066940956</v>
      </c>
      <c r="AJ57" s="79">
        <f t="shared" si="53"/>
        <v>-0.5026447502167164</v>
      </c>
      <c r="AK57" s="79">
        <f t="shared" si="54"/>
        <v>-0.38705316312487537</v>
      </c>
      <c r="AL57" s="79">
        <f t="shared" si="55"/>
        <v>-1.8284043545856439</v>
      </c>
      <c r="AM57" s="79">
        <f t="shared" si="56"/>
        <v>-1.29758579176838</v>
      </c>
      <c r="AN57" s="79">
        <f t="shared" si="38"/>
        <v>4.8751200917445443</v>
      </c>
      <c r="AO57" s="79">
        <f t="shared" si="38"/>
        <v>4.875120162040993</v>
      </c>
      <c r="AP57" s="79">
        <f t="shared" si="38"/>
        <v>4.8751212460589395</v>
      </c>
      <c r="AQ57" s="79">
        <f t="shared" si="38"/>
        <v>4.875137961429945</v>
      </c>
      <c r="AR57" s="79">
        <f t="shared" si="38"/>
        <v>4.8753954945133673</v>
      </c>
      <c r="AS57" s="79">
        <f t="shared" si="38"/>
        <v>4.8793135310865328</v>
      </c>
      <c r="AT57" s="79">
        <f t="shared" si="38"/>
        <v>4.9304825720904208</v>
      </c>
      <c r="AU57" s="79">
        <f t="shared" si="57"/>
        <v>5.2700929504149503</v>
      </c>
      <c r="AW57" s="79">
        <v>-3800</v>
      </c>
      <c r="AX57" s="79">
        <f t="shared" si="0"/>
        <v>6.7005572047996315E-4</v>
      </c>
      <c r="AY57" s="79">
        <f t="shared" si="1"/>
        <v>4.7085461495634793E-4</v>
      </c>
      <c r="AZ57" s="79">
        <f t="shared" si="2"/>
        <v>1.9920110552361522E-4</v>
      </c>
      <c r="BA57" s="79">
        <f t="shared" si="3"/>
        <v>0.66058540193016346</v>
      </c>
      <c r="BB57" s="79">
        <f t="shared" si="4"/>
        <v>0.22593760731934645</v>
      </c>
      <c r="BC57" s="79">
        <f t="shared" si="5"/>
        <v>-2.5829651511390854</v>
      </c>
      <c r="BD57" s="79">
        <f t="shared" si="6"/>
        <v>-3.4866107960983337</v>
      </c>
      <c r="BE57" s="79">
        <f t="shared" si="36"/>
        <v>3.9676686713268818</v>
      </c>
      <c r="BF57" s="79">
        <f t="shared" si="36"/>
        <v>3.9677953108270065</v>
      </c>
      <c r="BG57" s="79">
        <f t="shared" si="36"/>
        <v>3.9673285484712966</v>
      </c>
      <c r="BH57" s="79">
        <f t="shared" si="36"/>
        <v>3.9690500928548147</v>
      </c>
      <c r="BI57" s="79">
        <f t="shared" si="36"/>
        <v>3.9627164119669347</v>
      </c>
      <c r="BJ57" s="79">
        <f t="shared" si="36"/>
        <v>3.9862383459584176</v>
      </c>
      <c r="BK57" s="79">
        <f t="shared" si="36"/>
        <v>3.9016588125050382</v>
      </c>
      <c r="BL57" s="79">
        <f t="shared" si="8"/>
        <v>4.2620058681463568</v>
      </c>
    </row>
    <row r="58" spans="1:64" s="79" customFormat="1" ht="12.95" customHeight="1" x14ac:dyDescent="0.2">
      <c r="A58" s="79" t="s">
        <v>41</v>
      </c>
      <c r="C58" s="114">
        <v>44206.516000000003</v>
      </c>
      <c r="D58" s="114"/>
      <c r="E58" s="79">
        <f t="shared" si="39"/>
        <v>-709.00220385179341</v>
      </c>
      <c r="F58" s="79">
        <f t="shared" si="40"/>
        <v>-709</v>
      </c>
      <c r="G58" s="79">
        <f t="shared" si="41"/>
        <v>-3.7018999937572517E-3</v>
      </c>
      <c r="I58" s="79">
        <f t="shared" si="34"/>
        <v>-3.7018999937572517E-3</v>
      </c>
      <c r="P58" s="79">
        <f t="shared" si="42"/>
        <v>-8.8486306895361501E-4</v>
      </c>
      <c r="Q58" s="145">
        <f t="shared" si="43"/>
        <v>29188.016000000003</v>
      </c>
      <c r="R58" s="145"/>
      <c r="S58" s="115">
        <f t="shared" si="35"/>
        <v>0.1</v>
      </c>
      <c r="Z58" s="79">
        <f t="shared" si="44"/>
        <v>-709</v>
      </c>
      <c r="AA58" s="79">
        <f t="shared" si="45"/>
        <v>4.6655967640342466E-4</v>
      </c>
      <c r="AB58" s="79">
        <f t="shared" si="46"/>
        <v>3.6419886606704241E-2</v>
      </c>
      <c r="AC58" s="79">
        <f t="shared" si="47"/>
        <v>-2.8170369248036366E-3</v>
      </c>
      <c r="AD58" s="79">
        <f t="shared" si="48"/>
        <v>-4.1684596701606763E-3</v>
      </c>
      <c r="AE58" s="79">
        <f t="shared" si="49"/>
        <v>1.7376056021756057E-6</v>
      </c>
      <c r="AF58" s="79">
        <f t="shared" si="50"/>
        <v>-2.8170369248036366E-3</v>
      </c>
      <c r="AG58" s="115"/>
      <c r="AH58" s="79">
        <f t="shared" si="51"/>
        <v>-4.0121786600461493E-2</v>
      </c>
      <c r="AI58" s="79">
        <f t="shared" si="52"/>
        <v>0.9172136915127409</v>
      </c>
      <c r="AJ58" s="79">
        <f t="shared" si="53"/>
        <v>-0.54461394713279732</v>
      </c>
      <c r="AK58" s="79">
        <f t="shared" si="54"/>
        <v>-0.39160595991827313</v>
      </c>
      <c r="AL58" s="79">
        <f t="shared" si="55"/>
        <v>-1.7791309868901883</v>
      </c>
      <c r="AM58" s="79">
        <f t="shared" si="56"/>
        <v>-1.2335032500203174</v>
      </c>
      <c r="AN58" s="79">
        <f t="shared" si="38"/>
        <v>4.9248730592741925</v>
      </c>
      <c r="AO58" s="79">
        <f t="shared" si="38"/>
        <v>4.9248733402845604</v>
      </c>
      <c r="AP58" s="79">
        <f t="shared" si="38"/>
        <v>4.9248766693459878</v>
      </c>
      <c r="AQ58" s="79">
        <f t="shared" si="38"/>
        <v>4.924916104018112</v>
      </c>
      <c r="AR58" s="79">
        <f t="shared" si="38"/>
        <v>4.9253826835901613</v>
      </c>
      <c r="AS58" s="79">
        <f t="shared" si="38"/>
        <v>4.9308286231756728</v>
      </c>
      <c r="AT58" s="79">
        <f t="shared" si="38"/>
        <v>4.9866307968174253</v>
      </c>
      <c r="AU58" s="79">
        <f t="shared" si="57"/>
        <v>5.3161321101261345</v>
      </c>
      <c r="AW58" s="79">
        <v>-3600</v>
      </c>
      <c r="AX58" s="79">
        <f t="shared" si="0"/>
        <v>5.6796979146953421E-4</v>
      </c>
      <c r="AY58" s="79">
        <f t="shared" si="1"/>
        <v>3.0255104471439073E-3</v>
      </c>
      <c r="AZ58" s="79">
        <f t="shared" si="2"/>
        <v>-2.4575406556743731E-3</v>
      </c>
      <c r="BA58" s="79">
        <f t="shared" si="3"/>
        <v>0.66915525835744194</v>
      </c>
      <c r="BB58" s="79">
        <f t="shared" si="4"/>
        <v>0.18760899178875154</v>
      </c>
      <c r="BC58" s="79">
        <f t="shared" si="5"/>
        <v>-2.5437870735229073</v>
      </c>
      <c r="BD58" s="79">
        <f t="shared" si="6"/>
        <v>-3.2453365074702418</v>
      </c>
      <c r="BE58" s="79">
        <f t="shared" si="36"/>
        <v>4.0216726613535716</v>
      </c>
      <c r="BF58" s="79">
        <f t="shared" si="36"/>
        <v>4.0217601817226569</v>
      </c>
      <c r="BG58" s="79">
        <f t="shared" si="36"/>
        <v>4.0214170022071496</v>
      </c>
      <c r="BH58" s="79">
        <f t="shared" si="36"/>
        <v>4.0227634740509748</v>
      </c>
      <c r="BI58" s="79">
        <f t="shared" si="36"/>
        <v>4.0174930694225672</v>
      </c>
      <c r="BJ58" s="79">
        <f t="shared" si="36"/>
        <v>4.0383189954422241</v>
      </c>
      <c r="BK58" s="79">
        <f t="shared" si="36"/>
        <v>3.9588279544678691</v>
      </c>
      <c r="BL58" s="79">
        <f t="shared" si="8"/>
        <v>4.3302120306814444</v>
      </c>
    </row>
    <row r="59" spans="1:64" s="79" customFormat="1" ht="12.95" customHeight="1" x14ac:dyDescent="0.2">
      <c r="A59" s="79" t="s">
        <v>42</v>
      </c>
      <c r="C59" s="114">
        <v>44285.462</v>
      </c>
      <c r="D59" s="114"/>
      <c r="E59" s="79">
        <f t="shared" si="39"/>
        <v>-662.00328872149191</v>
      </c>
      <c r="F59" s="79">
        <f t="shared" si="40"/>
        <v>-662</v>
      </c>
      <c r="G59" s="79">
        <f t="shared" si="41"/>
        <v>-5.5242000016733073E-3</v>
      </c>
      <c r="I59" s="79">
        <f t="shared" si="34"/>
        <v>-5.5242000016733073E-3</v>
      </c>
      <c r="P59" s="79">
        <f t="shared" si="42"/>
        <v>-6.8623007087933031E-4</v>
      </c>
      <c r="Q59" s="145">
        <f t="shared" si="43"/>
        <v>29266.962</v>
      </c>
      <c r="R59" s="145"/>
      <c r="S59" s="115">
        <f t="shared" si="35"/>
        <v>0.1</v>
      </c>
      <c r="Z59" s="79">
        <f t="shared" si="44"/>
        <v>-662</v>
      </c>
      <c r="AA59" s="79">
        <f t="shared" si="45"/>
        <v>5.924549331004017E-4</v>
      </c>
      <c r="AB59" s="79">
        <f t="shared" si="46"/>
        <v>3.509218036545874E-2</v>
      </c>
      <c r="AC59" s="79">
        <f t="shared" si="47"/>
        <v>-4.8379699307939767E-3</v>
      </c>
      <c r="AD59" s="79">
        <f t="shared" si="48"/>
        <v>-6.116654934773709E-3</v>
      </c>
      <c r="AE59" s="79">
        <f t="shared" si="49"/>
        <v>3.7413467591091571E-6</v>
      </c>
      <c r="AF59" s="79">
        <f t="shared" si="50"/>
        <v>-4.8379699307939767E-3</v>
      </c>
      <c r="AG59" s="115"/>
      <c r="AH59" s="79">
        <f t="shared" si="51"/>
        <v>-4.0616380367132048E-2</v>
      </c>
      <c r="AI59" s="79">
        <f t="shared" si="52"/>
        <v>0.9241396117583448</v>
      </c>
      <c r="AJ59" s="79">
        <f t="shared" si="53"/>
        <v>-0.55933442095432584</v>
      </c>
      <c r="AK59" s="79">
        <f t="shared" si="54"/>
        <v>-0.39300636408623862</v>
      </c>
      <c r="AL59" s="79">
        <f t="shared" si="55"/>
        <v>-1.7614770700330593</v>
      </c>
      <c r="AM59" s="79">
        <f t="shared" si="56"/>
        <v>-1.2114849721274112</v>
      </c>
      <c r="AN59" s="79">
        <f t="shared" si="38"/>
        <v>4.9424451172227588</v>
      </c>
      <c r="AO59" s="79">
        <f t="shared" si="38"/>
        <v>4.9424455414527229</v>
      </c>
      <c r="AP59" s="79">
        <f t="shared" si="38"/>
        <v>4.9424501893542434</v>
      </c>
      <c r="AQ59" s="79">
        <f t="shared" si="38"/>
        <v>4.9425011061400115</v>
      </c>
      <c r="AR59" s="79">
        <f t="shared" si="38"/>
        <v>4.9430581659274484</v>
      </c>
      <c r="AS59" s="79">
        <f t="shared" si="38"/>
        <v>4.9490686255244816</v>
      </c>
      <c r="AT59" s="79">
        <f t="shared" si="38"/>
        <v>5.0063437072788926</v>
      </c>
      <c r="AU59" s="79">
        <f t="shared" si="57"/>
        <v>5.3321605583218794</v>
      </c>
      <c r="AW59" s="79">
        <v>-3400</v>
      </c>
      <c r="AX59" s="79">
        <f t="shared" si="0"/>
        <v>4.4329543286464237E-4</v>
      </c>
      <c r="AY59" s="79">
        <f t="shared" si="1"/>
        <v>5.5858536563859031E-3</v>
      </c>
      <c r="AZ59" s="79">
        <f t="shared" si="2"/>
        <v>-5.1425582235212607E-3</v>
      </c>
      <c r="BA59" s="79">
        <f t="shared" si="3"/>
        <v>0.67848531186099792</v>
      </c>
      <c r="BB59" s="79">
        <f t="shared" si="4"/>
        <v>0.14794456037541451</v>
      </c>
      <c r="BC59" s="79">
        <f t="shared" si="5"/>
        <v>-2.5035493645149502</v>
      </c>
      <c r="BD59" s="79">
        <f t="shared" si="6"/>
        <v>-3.0275144200078259</v>
      </c>
      <c r="BE59" s="79">
        <f t="shared" si="36"/>
        <v>4.0764007315572357</v>
      </c>
      <c r="BF59" s="79">
        <f t="shared" si="36"/>
        <v>4.0764576024763128</v>
      </c>
      <c r="BG59" s="79">
        <f t="shared" si="36"/>
        <v>4.0762184121636471</v>
      </c>
      <c r="BH59" s="79">
        <f t="shared" si="36"/>
        <v>4.0772249327962724</v>
      </c>
      <c r="BI59" s="79">
        <f t="shared" si="36"/>
        <v>4.0729986739605897</v>
      </c>
      <c r="BJ59" s="79">
        <f t="shared" si="36"/>
        <v>4.0909104250635986</v>
      </c>
      <c r="BK59" s="79">
        <f t="shared" si="36"/>
        <v>4.017724135406878</v>
      </c>
      <c r="BL59" s="79">
        <f t="shared" si="8"/>
        <v>4.398418193216532</v>
      </c>
    </row>
    <row r="60" spans="1:64" s="79" customFormat="1" ht="12.95" customHeight="1" x14ac:dyDescent="0.2">
      <c r="A60" s="79" t="s">
        <v>44</v>
      </c>
      <c r="C60" s="114">
        <v>44290.5</v>
      </c>
      <c r="D60" s="114"/>
      <c r="E60" s="79">
        <f t="shared" si="39"/>
        <v>-659.00401663137347</v>
      </c>
      <c r="F60" s="79">
        <f t="shared" si="40"/>
        <v>-659</v>
      </c>
      <c r="G60" s="79">
        <f t="shared" si="41"/>
        <v>-6.7468999986886047E-3</v>
      </c>
      <c r="I60" s="79">
        <f t="shared" si="34"/>
        <v>-6.7468999986886047E-3</v>
      </c>
      <c r="P60" s="79">
        <f t="shared" si="42"/>
        <v>-6.7295525054774426E-4</v>
      </c>
      <c r="Q60" s="145">
        <f t="shared" si="43"/>
        <v>29272</v>
      </c>
      <c r="R60" s="145"/>
      <c r="S60" s="115">
        <f t="shared" si="35"/>
        <v>0.1</v>
      </c>
      <c r="Z60" s="79">
        <f t="shared" si="44"/>
        <v>-659</v>
      </c>
      <c r="AA60" s="79">
        <f t="shared" si="45"/>
        <v>6.0080069503384154E-4</v>
      </c>
      <c r="AB60" s="79">
        <f t="shared" si="46"/>
        <v>3.3900750952684584E-2</v>
      </c>
      <c r="AC60" s="79">
        <f t="shared" si="47"/>
        <v>-6.0739447481408604E-3</v>
      </c>
      <c r="AD60" s="79">
        <f t="shared" si="48"/>
        <v>-7.3477006937224462E-3</v>
      </c>
      <c r="AE60" s="79">
        <f t="shared" si="49"/>
        <v>5.3988705484529318E-6</v>
      </c>
      <c r="AF60" s="79">
        <f t="shared" si="50"/>
        <v>-6.0739447481408604E-3</v>
      </c>
      <c r="AG60" s="115"/>
      <c r="AH60" s="79">
        <f t="shared" si="51"/>
        <v>-4.0647650951373189E-2</v>
      </c>
      <c r="AI60" s="79">
        <f t="shared" si="52"/>
        <v>0.92458607984963903</v>
      </c>
      <c r="AJ60" s="79">
        <f t="shared" si="53"/>
        <v>-0.56027566222958625</v>
      </c>
      <c r="AK60" s="79">
        <f t="shared" si="54"/>
        <v>-0.39309228097739946</v>
      </c>
      <c r="AL60" s="79">
        <f t="shared" si="55"/>
        <v>-1.7603411615918179</v>
      </c>
      <c r="AM60" s="79">
        <f t="shared" si="56"/>
        <v>-1.2100843974012465</v>
      </c>
      <c r="AN60" s="79">
        <f t="shared" si="38"/>
        <v>4.9435712420096936</v>
      </c>
      <c r="AO60" s="79">
        <f t="shared" si="38"/>
        <v>4.9435716771019198</v>
      </c>
      <c r="AP60" s="79">
        <f t="shared" si="38"/>
        <v>4.9435764212022217</v>
      </c>
      <c r="AQ60" s="79">
        <f t="shared" si="38"/>
        <v>4.9436281430837896</v>
      </c>
      <c r="AR60" s="79">
        <f t="shared" si="38"/>
        <v>4.9441912981838989</v>
      </c>
      <c r="AS60" s="79">
        <f t="shared" si="38"/>
        <v>4.9502382767921187</v>
      </c>
      <c r="AT60" s="79">
        <f t="shared" si="38"/>
        <v>5.007604830232121</v>
      </c>
      <c r="AU60" s="79">
        <f t="shared" si="57"/>
        <v>5.3331836507599064</v>
      </c>
      <c r="AW60" s="79">
        <v>-3200</v>
      </c>
      <c r="AX60" s="79">
        <f t="shared" si="0"/>
        <v>3.0140800162059729E-4</v>
      </c>
      <c r="AY60" s="79">
        <f t="shared" si="1"/>
        <v>8.1518842426823359E-3</v>
      </c>
      <c r="AZ60" s="79">
        <f t="shared" si="2"/>
        <v>-7.8504762410617386E-3</v>
      </c>
      <c r="BA60" s="79">
        <f t="shared" si="3"/>
        <v>0.68862971935225126</v>
      </c>
      <c r="BB60" s="79">
        <f t="shared" si="4"/>
        <v>0.10687813665340244</v>
      </c>
      <c r="BC60" s="79">
        <f t="shared" si="5"/>
        <v>-2.4621423932479356</v>
      </c>
      <c r="BD60" s="79">
        <f t="shared" si="6"/>
        <v>-2.8294334564605088</v>
      </c>
      <c r="BE60" s="79">
        <f t="shared" si="36"/>
        <v>4.1319170637393539</v>
      </c>
      <c r="BF60" s="79">
        <f t="shared" si="36"/>
        <v>4.1319514098159695</v>
      </c>
      <c r="BG60" s="79">
        <f t="shared" si="36"/>
        <v>4.1317949536424585</v>
      </c>
      <c r="BH60" s="79">
        <f t="shared" si="36"/>
        <v>4.1325079586709279</v>
      </c>
      <c r="BI60" s="79">
        <f t="shared" si="36"/>
        <v>4.1292648933589469</v>
      </c>
      <c r="BJ60" s="79">
        <f t="shared" si="36"/>
        <v>4.1441479609112912</v>
      </c>
      <c r="BK60" s="79">
        <f t="shared" si="36"/>
        <v>4.0783906493190702</v>
      </c>
      <c r="BL60" s="79">
        <f t="shared" si="8"/>
        <v>4.4666243557516196</v>
      </c>
    </row>
    <row r="61" spans="1:64" s="79" customFormat="1" ht="12.95" customHeight="1" x14ac:dyDescent="0.2">
      <c r="A61" s="79" t="s">
        <v>42</v>
      </c>
      <c r="C61" s="114">
        <v>44290.506999999998</v>
      </c>
      <c r="D61" s="114"/>
      <c r="E61" s="79">
        <f t="shared" si="39"/>
        <v>-658.99984932199993</v>
      </c>
      <c r="F61" s="79">
        <f t="shared" si="40"/>
        <v>-659</v>
      </c>
      <c r="G61" s="79">
        <f t="shared" si="41"/>
        <v>2.530999990995042E-4</v>
      </c>
      <c r="I61" s="79">
        <f t="shared" si="34"/>
        <v>2.530999990995042E-4</v>
      </c>
      <c r="P61" s="79">
        <f t="shared" si="42"/>
        <v>-6.7295525054774426E-4</v>
      </c>
      <c r="Q61" s="145">
        <f t="shared" si="43"/>
        <v>29272.006999999998</v>
      </c>
      <c r="R61" s="145"/>
      <c r="S61" s="115">
        <f t="shared" si="35"/>
        <v>0.1</v>
      </c>
      <c r="Z61" s="79">
        <f t="shared" si="44"/>
        <v>-659</v>
      </c>
      <c r="AA61" s="79">
        <f t="shared" si="45"/>
        <v>6.0080069503384154E-4</v>
      </c>
      <c r="AB61" s="79">
        <f t="shared" si="46"/>
        <v>4.0900750950472693E-2</v>
      </c>
      <c r="AC61" s="79">
        <f t="shared" si="47"/>
        <v>9.2605524964724847E-4</v>
      </c>
      <c r="AD61" s="79">
        <f t="shared" si="48"/>
        <v>-3.4770069593433733E-4</v>
      </c>
      <c r="AE61" s="79">
        <f t="shared" si="49"/>
        <v>1.2089577395322251E-8</v>
      </c>
      <c r="AF61" s="79">
        <f t="shared" si="50"/>
        <v>9.2605524964724847E-4</v>
      </c>
      <c r="AG61" s="115"/>
      <c r="AH61" s="79">
        <f t="shared" si="51"/>
        <v>-4.0647650951373189E-2</v>
      </c>
      <c r="AI61" s="79">
        <f t="shared" si="52"/>
        <v>0.92458607984963903</v>
      </c>
      <c r="AJ61" s="79">
        <f t="shared" si="53"/>
        <v>-0.56027566222958625</v>
      </c>
      <c r="AK61" s="79">
        <f t="shared" si="54"/>
        <v>-0.39309228097739946</v>
      </c>
      <c r="AL61" s="79">
        <f t="shared" si="55"/>
        <v>-1.7603411615918179</v>
      </c>
      <c r="AM61" s="79">
        <f t="shared" si="56"/>
        <v>-1.2100843974012465</v>
      </c>
      <c r="AN61" s="79">
        <f t="shared" ref="AN61:AT70" si="58">$AU61+$AB$7*SIN(AO61)</f>
        <v>4.9435712420096936</v>
      </c>
      <c r="AO61" s="79">
        <f t="shared" si="58"/>
        <v>4.9435716771019198</v>
      </c>
      <c r="AP61" s="79">
        <f t="shared" si="58"/>
        <v>4.9435764212022217</v>
      </c>
      <c r="AQ61" s="79">
        <f t="shared" si="58"/>
        <v>4.9436281430837896</v>
      </c>
      <c r="AR61" s="79">
        <f t="shared" si="58"/>
        <v>4.9441912981838989</v>
      </c>
      <c r="AS61" s="79">
        <f t="shared" si="58"/>
        <v>4.9502382767921187</v>
      </c>
      <c r="AT61" s="79">
        <f t="shared" si="58"/>
        <v>5.007604830232121</v>
      </c>
      <c r="AU61" s="79">
        <f t="shared" si="57"/>
        <v>5.3331836507599064</v>
      </c>
      <c r="AW61" s="79">
        <v>-3000</v>
      </c>
      <c r="AX61" s="79">
        <f t="shared" si="0"/>
        <v>1.4819128146814631E-4</v>
      </c>
      <c r="AY61" s="79">
        <f t="shared" si="1"/>
        <v>1.07236022060332E-2</v>
      </c>
      <c r="AZ61" s="79">
        <f t="shared" si="2"/>
        <v>-1.0575410924565053E-2</v>
      </c>
      <c r="BA61" s="79">
        <f t="shared" si="3"/>
        <v>0.69964898470495618</v>
      </c>
      <c r="BB61" s="79">
        <f t="shared" si="4"/>
        <v>6.4341102388081994E-2</v>
      </c>
      <c r="BC61" s="79">
        <f t="shared" si="5"/>
        <v>-2.4194453047353059</v>
      </c>
      <c r="BD61" s="79">
        <f t="shared" si="6"/>
        <v>-2.6481007310441291</v>
      </c>
      <c r="BE61" s="79">
        <f t="shared" si="36"/>
        <v>4.188290622997882</v>
      </c>
      <c r="BF61" s="79">
        <f t="shared" si="36"/>
        <v>4.1883095887670958</v>
      </c>
      <c r="BG61" s="79">
        <f t="shared" si="36"/>
        <v>4.1882149083036007</v>
      </c>
      <c r="BH61" s="79">
        <f t="shared" si="36"/>
        <v>4.1886877245287444</v>
      </c>
      <c r="BI61" s="79">
        <f t="shared" si="36"/>
        <v>4.1863304128378331</v>
      </c>
      <c r="BJ61" s="79">
        <f t="shared" si="36"/>
        <v>4.1981805529704488</v>
      </c>
      <c r="BK61" s="79">
        <f t="shared" si="36"/>
        <v>4.1408625576620386</v>
      </c>
      <c r="BL61" s="79">
        <f t="shared" si="8"/>
        <v>4.5348305182867072</v>
      </c>
    </row>
    <row r="62" spans="1:64" s="79" customFormat="1" ht="12.95" customHeight="1" x14ac:dyDescent="0.2">
      <c r="A62" s="79" t="s">
        <v>45</v>
      </c>
      <c r="C62" s="114">
        <v>44317.383000000002</v>
      </c>
      <c r="D62" s="114"/>
      <c r="E62" s="79">
        <f t="shared" si="39"/>
        <v>-642.99976264196255</v>
      </c>
      <c r="F62" s="79">
        <f t="shared" si="40"/>
        <v>-643</v>
      </c>
      <c r="G62" s="79">
        <f t="shared" si="41"/>
        <v>3.9870000182418153E-4</v>
      </c>
      <c r="I62" s="79">
        <f t="shared" si="34"/>
        <v>3.9870000182418153E-4</v>
      </c>
      <c r="P62" s="79">
        <f t="shared" si="42"/>
        <v>-6.0094807563688089E-4</v>
      </c>
      <c r="Q62" s="145">
        <f t="shared" si="43"/>
        <v>29298.883000000002</v>
      </c>
      <c r="R62" s="145"/>
      <c r="S62" s="115">
        <f t="shared" si="35"/>
        <v>0.1</v>
      </c>
      <c r="Z62" s="79">
        <f t="shared" si="44"/>
        <v>-643</v>
      </c>
      <c r="AA62" s="79">
        <f t="shared" si="45"/>
        <v>6.4595135891670763E-4</v>
      </c>
      <c r="AB62" s="79">
        <f t="shared" si="46"/>
        <v>4.1212509080945106E-2</v>
      </c>
      <c r="AC62" s="79">
        <f t="shared" si="47"/>
        <v>9.9964807746106242E-4</v>
      </c>
      <c r="AD62" s="79">
        <f t="shared" si="48"/>
        <v>-2.472513570925261E-4</v>
      </c>
      <c r="AE62" s="79">
        <f t="shared" si="49"/>
        <v>6.1133233584095867E-9</v>
      </c>
      <c r="AF62" s="79">
        <f t="shared" si="50"/>
        <v>9.9964807746106242E-4</v>
      </c>
      <c r="AG62" s="115"/>
      <c r="AH62" s="79">
        <f t="shared" si="51"/>
        <v>-4.0813809079120925E-2</v>
      </c>
      <c r="AI62" s="79">
        <f t="shared" si="52"/>
        <v>0.92697618939835891</v>
      </c>
      <c r="AJ62" s="79">
        <f t="shared" si="53"/>
        <v>-0.565298713914414</v>
      </c>
      <c r="AK62" s="79">
        <f t="shared" si="54"/>
        <v>-0.39354329342738831</v>
      </c>
      <c r="AL62" s="79">
        <f t="shared" si="55"/>
        <v>-1.7542643904121522</v>
      </c>
      <c r="AM62" s="79">
        <f t="shared" si="56"/>
        <v>-1.2026242965012501</v>
      </c>
      <c r="AN62" s="79">
        <f t="shared" si="58"/>
        <v>4.949586448835813</v>
      </c>
      <c r="AO62" s="79">
        <f t="shared" si="58"/>
        <v>4.9495869457818618</v>
      </c>
      <c r="AP62" s="79">
        <f t="shared" si="58"/>
        <v>4.9495922293882888</v>
      </c>
      <c r="AQ62" s="79">
        <f t="shared" si="58"/>
        <v>4.9496483983612416</v>
      </c>
      <c r="AR62" s="79">
        <f t="shared" si="58"/>
        <v>4.9502447150047537</v>
      </c>
      <c r="AS62" s="79">
        <f t="shared" si="58"/>
        <v>4.9564873816529786</v>
      </c>
      <c r="AT62" s="79">
        <f t="shared" si="58"/>
        <v>5.0143365687733885</v>
      </c>
      <c r="AU62" s="79">
        <f t="shared" si="57"/>
        <v>5.3386401437627127</v>
      </c>
      <c r="AW62" s="79">
        <v>-2800</v>
      </c>
      <c r="AX62" s="79">
        <f t="shared" si="0"/>
        <v>-9.8756705810849194E-6</v>
      </c>
      <c r="AY62" s="79">
        <f t="shared" si="1"/>
        <v>1.3301007546438506E-2</v>
      </c>
      <c r="AZ62" s="79">
        <f t="shared" si="2"/>
        <v>-1.3310883217019591E-2</v>
      </c>
      <c r="BA62" s="79">
        <f t="shared" si="3"/>
        <v>0.71161060970600332</v>
      </c>
      <c r="BB62" s="79">
        <f t="shared" si="4"/>
        <v>2.0263335451557511E-2</v>
      </c>
      <c r="BC62" s="79">
        <f t="shared" si="5"/>
        <v>-2.3753244488737639</v>
      </c>
      <c r="BD62" s="79">
        <f t="shared" si="6"/>
        <v>-2.4810732839304896</v>
      </c>
      <c r="BE62" s="79">
        <f t="shared" si="36"/>
        <v>4.2455956175014897</v>
      </c>
      <c r="BF62" s="79">
        <f t="shared" si="36"/>
        <v>4.2456049653730084</v>
      </c>
      <c r="BG62" s="79">
        <f t="shared" si="36"/>
        <v>4.2455530712018996</v>
      </c>
      <c r="BH62" s="79">
        <f t="shared" si="36"/>
        <v>4.245841226256089</v>
      </c>
      <c r="BI62" s="79">
        <f t="shared" si="36"/>
        <v>4.2442432516871271</v>
      </c>
      <c r="BJ62" s="79">
        <f t="shared" si="36"/>
        <v>4.2531697854375459</v>
      </c>
      <c r="BK62" s="79">
        <f t="shared" si="36"/>
        <v>4.2051665263084566</v>
      </c>
      <c r="BL62" s="79">
        <f t="shared" si="8"/>
        <v>4.6030366808217948</v>
      </c>
    </row>
    <row r="63" spans="1:64" s="79" customFormat="1" ht="12.95" customHeight="1" x14ac:dyDescent="0.2">
      <c r="A63" s="79" t="s">
        <v>37</v>
      </c>
      <c r="C63" s="114">
        <v>44614.705999999998</v>
      </c>
      <c r="D63" s="114"/>
      <c r="E63" s="79">
        <f t="shared" si="39"/>
        <v>-465.99448760222481</v>
      </c>
      <c r="F63" s="79">
        <f t="shared" si="40"/>
        <v>-466</v>
      </c>
      <c r="G63" s="79">
        <f t="shared" si="41"/>
        <v>9.2594000016106293E-3</v>
      </c>
      <c r="I63" s="79">
        <f t="shared" si="34"/>
        <v>9.2594000016106293E-3</v>
      </c>
      <c r="P63" s="79">
        <f t="shared" si="42"/>
        <v>3.3139128457011606E-4</v>
      </c>
      <c r="Q63" s="145">
        <f t="shared" si="43"/>
        <v>29596.205999999998</v>
      </c>
      <c r="R63" s="145"/>
      <c r="S63" s="115">
        <f t="shared" si="35"/>
        <v>0.1</v>
      </c>
      <c r="Z63" s="79">
        <f t="shared" si="44"/>
        <v>-466</v>
      </c>
      <c r="AA63" s="79">
        <f t="shared" si="45"/>
        <v>1.2214666443695482E-3</v>
      </c>
      <c r="AB63" s="79">
        <f t="shared" si="46"/>
        <v>5.1837725883786635E-2</v>
      </c>
      <c r="AC63" s="79">
        <f t="shared" si="47"/>
        <v>8.9280087170405132E-3</v>
      </c>
      <c r="AD63" s="79">
        <f t="shared" si="48"/>
        <v>8.037933357241081E-3</v>
      </c>
      <c r="AE63" s="79">
        <f t="shared" si="49"/>
        <v>6.4608372655448878E-6</v>
      </c>
      <c r="AF63" s="79">
        <f t="shared" si="50"/>
        <v>8.9280087170405132E-3</v>
      </c>
      <c r="AG63" s="115"/>
      <c r="AH63" s="79">
        <f t="shared" si="51"/>
        <v>-4.2578325882176006E-2</v>
      </c>
      <c r="AI63" s="79">
        <f t="shared" si="52"/>
        <v>0.95443854128058214</v>
      </c>
      <c r="AJ63" s="79">
        <f t="shared" si="53"/>
        <v>-0.6211323479084454</v>
      </c>
      <c r="AK63" s="79">
        <f t="shared" si="54"/>
        <v>-0.39765934440902878</v>
      </c>
      <c r="AL63" s="79">
        <f t="shared" si="55"/>
        <v>-1.6848729853942235</v>
      </c>
      <c r="AM63" s="79">
        <f t="shared" si="56"/>
        <v>-1.1211163041603414</v>
      </c>
      <c r="AN63" s="79">
        <f t="shared" si="58"/>
        <v>5.0171914209571291</v>
      </c>
      <c r="AO63" s="79">
        <f t="shared" si="58"/>
        <v>5.0171932228588867</v>
      </c>
      <c r="AP63" s="79">
        <f t="shared" si="58"/>
        <v>5.0172082232383666</v>
      </c>
      <c r="AQ63" s="79">
        <f t="shared" si="58"/>
        <v>5.017333069882536</v>
      </c>
      <c r="AR63" s="79">
        <f t="shared" si="58"/>
        <v>5.0183702412203948</v>
      </c>
      <c r="AS63" s="79">
        <f t="shared" si="58"/>
        <v>5.0268585236866326</v>
      </c>
      <c r="AT63" s="79">
        <f t="shared" si="58"/>
        <v>5.0894419471645236</v>
      </c>
      <c r="AU63" s="79">
        <f t="shared" si="57"/>
        <v>5.3990025976062652</v>
      </c>
      <c r="AW63" s="79">
        <v>-2600</v>
      </c>
      <c r="AX63" s="79">
        <f t="shared" si="0"/>
        <v>-1.6561872579303263E-4</v>
      </c>
      <c r="AY63" s="79">
        <f t="shared" si="1"/>
        <v>1.5884100263898249E-2</v>
      </c>
      <c r="AZ63" s="79">
        <f t="shared" si="2"/>
        <v>-1.6049718989691281E-2</v>
      </c>
      <c r="BA63" s="79">
        <f t="shared" si="3"/>
        <v>0.72458978501502957</v>
      </c>
      <c r="BB63" s="79">
        <f t="shared" si="4"/>
        <v>-2.54254274025934E-2</v>
      </c>
      <c r="BC63" s="79">
        <f t="shared" si="5"/>
        <v>-2.3296315588812826</v>
      </c>
      <c r="BD63" s="79">
        <f t="shared" si="6"/>
        <v>-2.3263346500966673</v>
      </c>
      <c r="BE63" s="79">
        <f t="shared" si="36"/>
        <v>4.3039120214861315</v>
      </c>
      <c r="BF63" s="79">
        <f t="shared" si="36"/>
        <v>4.3039159810752903</v>
      </c>
      <c r="BG63" s="79">
        <f t="shared" si="36"/>
        <v>4.3038910766799638</v>
      </c>
      <c r="BH63" s="79">
        <f t="shared" si="36"/>
        <v>4.3040477402378645</v>
      </c>
      <c r="BI63" s="79">
        <f t="shared" si="36"/>
        <v>4.3030631743228556</v>
      </c>
      <c r="BJ63" s="79">
        <f t="shared" si="36"/>
        <v>4.3092884482395952</v>
      </c>
      <c r="BK63" s="79">
        <f t="shared" si="36"/>
        <v>4.271320701542372</v>
      </c>
      <c r="BL63" s="79">
        <f t="shared" si="8"/>
        <v>4.6712428433568824</v>
      </c>
    </row>
    <row r="64" spans="1:64" s="79" customFormat="1" ht="12.95" customHeight="1" x14ac:dyDescent="0.2">
      <c r="A64" s="79" t="s">
        <v>46</v>
      </c>
      <c r="C64" s="114">
        <v>44631.502</v>
      </c>
      <c r="D64" s="114"/>
      <c r="E64" s="79">
        <f t="shared" si="39"/>
        <v>-455.99532642206776</v>
      </c>
      <c r="F64" s="79">
        <f t="shared" si="40"/>
        <v>-456</v>
      </c>
      <c r="G64" s="79">
        <f t="shared" si="41"/>
        <v>7.8504000048269518E-3</v>
      </c>
      <c r="I64" s="79">
        <f t="shared" si="34"/>
        <v>7.8504000048269518E-3</v>
      </c>
      <c r="P64" s="79">
        <f t="shared" si="42"/>
        <v>3.9149743316946621E-4</v>
      </c>
      <c r="Q64" s="145">
        <f t="shared" si="43"/>
        <v>29613.002</v>
      </c>
      <c r="R64" s="145"/>
      <c r="S64" s="115">
        <f t="shared" si="35"/>
        <v>0.1</v>
      </c>
      <c r="Z64" s="79">
        <f t="shared" si="44"/>
        <v>-456</v>
      </c>
      <c r="AA64" s="79">
        <f t="shared" si="45"/>
        <v>1.2583857491689845E-3</v>
      </c>
      <c r="AB64" s="79">
        <f t="shared" si="46"/>
        <v>5.0524144927382733E-2</v>
      </c>
      <c r="AC64" s="79">
        <f t="shared" si="47"/>
        <v>7.4589025716574851E-3</v>
      </c>
      <c r="AD64" s="79">
        <f t="shared" si="48"/>
        <v>6.5920142556579672E-3</v>
      </c>
      <c r="AE64" s="79">
        <f t="shared" si="49"/>
        <v>4.345465194679787E-6</v>
      </c>
      <c r="AF64" s="79">
        <f t="shared" si="50"/>
        <v>7.4589025716574851E-3</v>
      </c>
      <c r="AG64" s="115"/>
      <c r="AH64" s="79">
        <f t="shared" si="51"/>
        <v>-4.2673744922555781E-2</v>
      </c>
      <c r="AI64" s="79">
        <f t="shared" si="52"/>
        <v>0.95604687635608498</v>
      </c>
      <c r="AJ64" s="79">
        <f t="shared" si="53"/>
        <v>-0.62429623723545291</v>
      </c>
      <c r="AK64" s="79">
        <f t="shared" si="54"/>
        <v>-0.39784032429908672</v>
      </c>
      <c r="AL64" s="79">
        <f t="shared" si="55"/>
        <v>-1.6808294063775624</v>
      </c>
      <c r="AM64" s="79">
        <f t="shared" si="56"/>
        <v>-1.1165636369962901</v>
      </c>
      <c r="AN64" s="79">
        <f t="shared" si="58"/>
        <v>5.021070583633775</v>
      </c>
      <c r="AO64" s="79">
        <f t="shared" si="58"/>
        <v>5.0210725052242084</v>
      </c>
      <c r="AP64" s="79">
        <f t="shared" si="58"/>
        <v>5.021088307239121</v>
      </c>
      <c r="AQ64" s="79">
        <f t="shared" si="58"/>
        <v>5.0212182239123857</v>
      </c>
      <c r="AR64" s="79">
        <f t="shared" si="58"/>
        <v>5.0222843386180616</v>
      </c>
      <c r="AS64" s="79">
        <f t="shared" si="58"/>
        <v>5.0309025926646269</v>
      </c>
      <c r="AT64" s="79">
        <f t="shared" si="58"/>
        <v>5.093719365275212</v>
      </c>
      <c r="AU64" s="79">
        <f t="shared" si="57"/>
        <v>5.4024129057330201</v>
      </c>
      <c r="AW64" s="79">
        <v>-2400</v>
      </c>
      <c r="AX64" s="79">
        <f t="shared" si="0"/>
        <v>-3.110542496954638E-4</v>
      </c>
      <c r="AY64" s="79">
        <f t="shared" si="1"/>
        <v>1.8472880358412429E-2</v>
      </c>
      <c r="AZ64" s="79">
        <f t="shared" si="2"/>
        <v>-1.8783934608107893E-2</v>
      </c>
      <c r="BA64" s="79">
        <f t="shared" si="3"/>
        <v>0.73867010546285461</v>
      </c>
      <c r="BB64" s="79">
        <f t="shared" si="4"/>
        <v>-7.2793652307246881E-2</v>
      </c>
      <c r="BC64" s="79">
        <f t="shared" si="5"/>
        <v>-2.2822016324752781</v>
      </c>
      <c r="BD64" s="79">
        <f t="shared" si="6"/>
        <v>-2.1822028467148762</v>
      </c>
      <c r="BE64" s="79">
        <f t="shared" si="36"/>
        <v>4.3633261753602444</v>
      </c>
      <c r="BF64" s="79">
        <f t="shared" si="36"/>
        <v>4.363327524300419</v>
      </c>
      <c r="BG64" s="79">
        <f t="shared" si="36"/>
        <v>4.3633176706492289</v>
      </c>
      <c r="BH64" s="79">
        <f t="shared" si="36"/>
        <v>4.3633896551089437</v>
      </c>
      <c r="BI64" s="79">
        <f t="shared" si="36"/>
        <v>4.362864110250773</v>
      </c>
      <c r="BJ64" s="79">
        <f t="shared" si="36"/>
        <v>4.3667186376139551</v>
      </c>
      <c r="BK64" s="79">
        <f t="shared" si="36"/>
        <v>4.3393346256739562</v>
      </c>
      <c r="BL64" s="79">
        <f t="shared" si="8"/>
        <v>4.7394490058919692</v>
      </c>
    </row>
    <row r="65" spans="1:64" s="79" customFormat="1" ht="12.95" customHeight="1" x14ac:dyDescent="0.2">
      <c r="A65" s="79" t="s">
        <v>42</v>
      </c>
      <c r="C65" s="114">
        <v>44636.538</v>
      </c>
      <c r="D65" s="114"/>
      <c r="E65" s="79">
        <f t="shared" si="39"/>
        <v>-452.99724499177091</v>
      </c>
      <c r="F65" s="79">
        <f t="shared" si="40"/>
        <v>-453</v>
      </c>
      <c r="G65" s="79">
        <f t="shared" si="41"/>
        <v>4.6277000001282431E-3</v>
      </c>
      <c r="I65" s="79">
        <f t="shared" si="34"/>
        <v>4.6277000001282431E-3</v>
      </c>
      <c r="P65" s="79">
        <f t="shared" si="42"/>
        <v>4.0968426851425098E-4</v>
      </c>
      <c r="Q65" s="145">
        <f t="shared" si="43"/>
        <v>29618.038</v>
      </c>
      <c r="R65" s="145"/>
      <c r="S65" s="115">
        <f t="shared" si="35"/>
        <v>0.1</v>
      </c>
      <c r="Z65" s="79">
        <f t="shared" si="44"/>
        <v>-453</v>
      </c>
      <c r="AA65" s="79">
        <f t="shared" si="45"/>
        <v>1.2695582100554839E-3</v>
      </c>
      <c r="AB65" s="79">
        <f t="shared" si="46"/>
        <v>4.7329976677947597E-2</v>
      </c>
      <c r="AC65" s="79">
        <f t="shared" si="47"/>
        <v>4.2180157316139919E-3</v>
      </c>
      <c r="AD65" s="79">
        <f t="shared" si="48"/>
        <v>3.3581417900727592E-3</v>
      </c>
      <c r="AE65" s="79">
        <f t="shared" si="49"/>
        <v>1.1277116282233076E-6</v>
      </c>
      <c r="AF65" s="79">
        <f t="shared" si="50"/>
        <v>4.2180157316139919E-3</v>
      </c>
      <c r="AG65" s="115"/>
      <c r="AH65" s="79">
        <f t="shared" si="51"/>
        <v>-4.2702276677819354E-2</v>
      </c>
      <c r="AI65" s="79">
        <f t="shared" si="52"/>
        <v>0.95653057634729388</v>
      </c>
      <c r="AJ65" s="79">
        <f t="shared" si="53"/>
        <v>-0.62524549133442631</v>
      </c>
      <c r="AK65" s="79">
        <f t="shared" si="54"/>
        <v>-0.39789346554544136</v>
      </c>
      <c r="AL65" s="79">
        <f t="shared" si="55"/>
        <v>-1.6796136733326521</v>
      </c>
      <c r="AM65" s="79">
        <f t="shared" si="56"/>
        <v>-1.1151988606892236</v>
      </c>
      <c r="AN65" s="79">
        <f t="shared" si="58"/>
        <v>5.0222356075925871</v>
      </c>
      <c r="AO65" s="79">
        <f t="shared" si="58"/>
        <v>5.0222375663180454</v>
      </c>
      <c r="AP65" s="79">
        <f t="shared" si="58"/>
        <v>5.0222536150791299</v>
      </c>
      <c r="AQ65" s="79">
        <f t="shared" si="58"/>
        <v>5.0223850798597853</v>
      </c>
      <c r="AR65" s="79">
        <f t="shared" si="58"/>
        <v>5.0234599604784753</v>
      </c>
      <c r="AS65" s="79">
        <f t="shared" si="58"/>
        <v>5.0321172440400357</v>
      </c>
      <c r="AT65" s="79">
        <f t="shared" si="58"/>
        <v>5.0950032912504604</v>
      </c>
      <c r="AU65" s="79">
        <f t="shared" si="57"/>
        <v>5.4034359981710463</v>
      </c>
      <c r="AW65" s="79">
        <v>-2200</v>
      </c>
      <c r="AX65" s="79">
        <f t="shared" si="0"/>
        <v>-4.3725766329708732E-4</v>
      </c>
      <c r="AY65" s="79">
        <f t="shared" si="1"/>
        <v>2.1067347829981042E-2</v>
      </c>
      <c r="AZ65" s="79">
        <f t="shared" si="2"/>
        <v>-2.150460549327813E-2</v>
      </c>
      <c r="BA65" s="79">
        <f t="shared" si="3"/>
        <v>0.75394427990439961</v>
      </c>
      <c r="BB65" s="79">
        <f t="shared" si="4"/>
        <v>-0.12190528425925648</v>
      </c>
      <c r="BC65" s="79">
        <f t="shared" si="5"/>
        <v>-2.232850467985239</v>
      </c>
      <c r="BD65" s="79">
        <f t="shared" si="6"/>
        <v>-2.0472607672008691</v>
      </c>
      <c r="BE65" s="79">
        <f t="shared" si="36"/>
        <v>4.4239314705935087</v>
      </c>
      <c r="BF65" s="79">
        <f t="shared" si="36"/>
        <v>4.423931791390987</v>
      </c>
      <c r="BG65" s="79">
        <f t="shared" si="36"/>
        <v>4.4239289740209591</v>
      </c>
      <c r="BH65" s="79">
        <f t="shared" si="36"/>
        <v>4.4239537181903259</v>
      </c>
      <c r="BI65" s="79">
        <f t="shared" si="36"/>
        <v>4.4237364675750674</v>
      </c>
      <c r="BJ65" s="79">
        <f t="shared" si="36"/>
        <v>4.4256493646988542</v>
      </c>
      <c r="BK65" s="79">
        <f t="shared" si="36"/>
        <v>4.4092091926651129</v>
      </c>
      <c r="BL65" s="79">
        <f t="shared" si="8"/>
        <v>4.8076551684270568</v>
      </c>
    </row>
    <row r="66" spans="1:64" s="79" customFormat="1" ht="12.95" customHeight="1" x14ac:dyDescent="0.2">
      <c r="A66" s="79" t="s">
        <v>47</v>
      </c>
      <c r="C66" s="114">
        <v>44663.404000000002</v>
      </c>
      <c r="D66" s="114"/>
      <c r="E66" s="79">
        <f t="shared" si="39"/>
        <v>-437.00311161084187</v>
      </c>
      <c r="F66" s="79">
        <f t="shared" si="40"/>
        <v>-437</v>
      </c>
      <c r="G66" s="79">
        <f t="shared" si="41"/>
        <v>-5.2266999991843477E-3</v>
      </c>
      <c r="I66" s="79">
        <f t="shared" si="34"/>
        <v>-5.2266999991843477E-3</v>
      </c>
      <c r="P66" s="79">
        <f t="shared" si="42"/>
        <v>5.0788885682884091E-4</v>
      </c>
      <c r="Q66" s="145">
        <f t="shared" si="43"/>
        <v>29644.904000000002</v>
      </c>
      <c r="R66" s="145"/>
      <c r="S66" s="115">
        <f t="shared" si="35"/>
        <v>0.1</v>
      </c>
      <c r="Z66" s="79">
        <f t="shared" si="44"/>
        <v>-437</v>
      </c>
      <c r="AA66" s="79">
        <f t="shared" si="45"/>
        <v>1.3299046583557586E-3</v>
      </c>
      <c r="AB66" s="79">
        <f t="shared" si="46"/>
        <v>3.7627007661834612E-2</v>
      </c>
      <c r="AC66" s="79">
        <f t="shared" si="47"/>
        <v>-5.7345888560131888E-3</v>
      </c>
      <c r="AD66" s="79">
        <f t="shared" si="48"/>
        <v>-6.5566046575401063E-3</v>
      </c>
      <c r="AE66" s="79">
        <f t="shared" si="49"/>
        <v>4.2989064635276616E-6</v>
      </c>
      <c r="AF66" s="79">
        <f t="shared" si="50"/>
        <v>-5.7345888560131888E-3</v>
      </c>
      <c r="AG66" s="115"/>
      <c r="AH66" s="79">
        <f t="shared" si="51"/>
        <v>-4.285370766101896E-2</v>
      </c>
      <c r="AI66" s="79">
        <f t="shared" si="52"/>
        <v>0.95911967504209772</v>
      </c>
      <c r="AJ66" s="79">
        <f t="shared" si="53"/>
        <v>-0.63030871747913608</v>
      </c>
      <c r="AK66" s="79">
        <f t="shared" si="54"/>
        <v>-0.39816780350474867</v>
      </c>
      <c r="AL66" s="79">
        <f t="shared" si="55"/>
        <v>-1.6731089238457812</v>
      </c>
      <c r="AM66" s="79">
        <f t="shared" si="56"/>
        <v>-1.1079279561886977</v>
      </c>
      <c r="AN66" s="79">
        <f t="shared" si="58"/>
        <v>5.0284590452247189</v>
      </c>
      <c r="AO66" s="79">
        <f t="shared" si="58"/>
        <v>5.028461211943676</v>
      </c>
      <c r="AP66" s="79">
        <f t="shared" si="58"/>
        <v>5.0284786266778507</v>
      </c>
      <c r="AQ66" s="79">
        <f t="shared" si="58"/>
        <v>5.0286185617755681</v>
      </c>
      <c r="AR66" s="79">
        <f t="shared" si="58"/>
        <v>5.0297408374120112</v>
      </c>
      <c r="AS66" s="79">
        <f t="shared" si="58"/>
        <v>5.0386065423823663</v>
      </c>
      <c r="AT66" s="79">
        <f t="shared" si="58"/>
        <v>5.1018563422203851</v>
      </c>
      <c r="AU66" s="79">
        <f t="shared" si="57"/>
        <v>5.4088924911738534</v>
      </c>
      <c r="AW66" s="79">
        <v>-2000</v>
      </c>
      <c r="AX66" s="79">
        <f t="shared" ref="AX66:AX125" si="59">AB$3+AB$4*AW66+AB$5*AW66^2+AZ66</f>
        <v>-5.3421182907429157E-4</v>
      </c>
      <c r="AY66" s="79">
        <f t="shared" ref="AY66:AY125" si="60">AB$3+AB$4*AW66+AB$5*AW66^2</f>
        <v>2.3667502678604097E-2</v>
      </c>
      <c r="AZ66" s="79">
        <f t="shared" ref="AZ66:AZ125" si="61">$AB$6*($AB$11/BA66*BB66+$AB$12)</f>
        <v>-2.4201714507678388E-2</v>
      </c>
      <c r="BA66" s="79">
        <f t="shared" ref="BA66:BA125" si="62">1+$AB$7*COS(BC66)</f>
        <v>0.77051478324330702</v>
      </c>
      <c r="BB66" s="79">
        <f t="shared" ref="BB66:BB125" si="63">SIN(BC66+RADIANS($AB$9))</f>
        <v>-0.17281594466508815</v>
      </c>
      <c r="BC66" s="79">
        <f t="shared" ref="BC66:BC125" si="64">2*ATAN(BD66)</f>
        <v>-2.1813718099552615</v>
      </c>
      <c r="BD66" s="79">
        <f t="shared" ref="BD66:BD125" si="65">SQRT((1+$AB$7)/(1-$AB$7))*TAN(BE66/2)</f>
        <v>-1.9203028154932931</v>
      </c>
      <c r="BE66" s="79">
        <f t="shared" si="36"/>
        <v>4.4858291176507423</v>
      </c>
      <c r="BF66" s="79">
        <f t="shared" si="36"/>
        <v>4.4858291492836768</v>
      </c>
      <c r="BG66" s="79">
        <f t="shared" si="36"/>
        <v>4.4858287974521307</v>
      </c>
      <c r="BH66" s="79">
        <f t="shared" si="36"/>
        <v>4.4858327106645541</v>
      </c>
      <c r="BI66" s="79">
        <f t="shared" si="36"/>
        <v>4.4857891900758053</v>
      </c>
      <c r="BJ66" s="79">
        <f t="shared" si="36"/>
        <v>4.4862736653955029</v>
      </c>
      <c r="BK66" s="79">
        <f t="shared" si="36"/>
        <v>4.4809366439723064</v>
      </c>
      <c r="BL66" s="79">
        <f t="shared" ref="BL66:BL125" si="66">RADIANS($AB$9)+$AB$18*(AW66-AB$15)</f>
        <v>4.8758613309621444</v>
      </c>
    </row>
    <row r="67" spans="1:64" s="79" customFormat="1" ht="12.95" customHeight="1" x14ac:dyDescent="0.2">
      <c r="A67" s="79" t="s">
        <v>42</v>
      </c>
      <c r="C67" s="114">
        <v>44663.406999999999</v>
      </c>
      <c r="D67" s="114"/>
      <c r="E67" s="79">
        <f t="shared" si="39"/>
        <v>-437.00132562111156</v>
      </c>
      <c r="F67" s="79">
        <f t="shared" si="40"/>
        <v>-437</v>
      </c>
      <c r="G67" s="79">
        <f t="shared" si="41"/>
        <v>-2.2267000022111461E-3</v>
      </c>
      <c r="I67" s="79">
        <f t="shared" si="34"/>
        <v>-2.2267000022111461E-3</v>
      </c>
      <c r="P67" s="79">
        <f t="shared" si="42"/>
        <v>5.0788885682884091E-4</v>
      </c>
      <c r="Q67" s="145">
        <f t="shared" si="43"/>
        <v>29644.906999999999</v>
      </c>
      <c r="R67" s="145"/>
      <c r="S67" s="115">
        <f t="shared" si="35"/>
        <v>0.1</v>
      </c>
      <c r="Z67" s="79">
        <f t="shared" si="44"/>
        <v>-437</v>
      </c>
      <c r="AA67" s="79">
        <f t="shared" si="45"/>
        <v>1.3299046583557586E-3</v>
      </c>
      <c r="AB67" s="79">
        <f t="shared" si="46"/>
        <v>4.0627007658807814E-2</v>
      </c>
      <c r="AC67" s="79">
        <f t="shared" si="47"/>
        <v>-2.7345888590399872E-3</v>
      </c>
      <c r="AD67" s="79">
        <f t="shared" si="48"/>
        <v>-3.5566046605669047E-3</v>
      </c>
      <c r="AE67" s="79">
        <f t="shared" si="49"/>
        <v>1.2649436711566228E-6</v>
      </c>
      <c r="AF67" s="79">
        <f t="shared" si="50"/>
        <v>-2.7345888590399872E-3</v>
      </c>
      <c r="AG67" s="115"/>
      <c r="AH67" s="79">
        <f t="shared" si="51"/>
        <v>-4.285370766101896E-2</v>
      </c>
      <c r="AI67" s="79">
        <f t="shared" si="52"/>
        <v>0.95911967504209772</v>
      </c>
      <c r="AJ67" s="79">
        <f t="shared" si="53"/>
        <v>-0.63030871747913608</v>
      </c>
      <c r="AK67" s="79">
        <f t="shared" si="54"/>
        <v>-0.39816780350474867</v>
      </c>
      <c r="AL67" s="79">
        <f t="shared" si="55"/>
        <v>-1.6731089238457812</v>
      </c>
      <c r="AM67" s="79">
        <f t="shared" si="56"/>
        <v>-1.1079279561886977</v>
      </c>
      <c r="AN67" s="79">
        <f t="shared" si="58"/>
        <v>5.0284590452247189</v>
      </c>
      <c r="AO67" s="79">
        <f t="shared" si="58"/>
        <v>5.028461211943676</v>
      </c>
      <c r="AP67" s="79">
        <f t="shared" si="58"/>
        <v>5.0284786266778507</v>
      </c>
      <c r="AQ67" s="79">
        <f t="shared" si="58"/>
        <v>5.0286185617755681</v>
      </c>
      <c r="AR67" s="79">
        <f t="shared" si="58"/>
        <v>5.0297408374120112</v>
      </c>
      <c r="AS67" s="79">
        <f t="shared" si="58"/>
        <v>5.0386065423823663</v>
      </c>
      <c r="AT67" s="79">
        <f t="shared" si="58"/>
        <v>5.1018563422203851</v>
      </c>
      <c r="AU67" s="79">
        <f t="shared" si="57"/>
        <v>5.4088924911738534</v>
      </c>
      <c r="AW67" s="79">
        <v>-1800</v>
      </c>
      <c r="AX67" s="79">
        <f t="shared" si="59"/>
        <v>-5.9063131504926564E-4</v>
      </c>
      <c r="AY67" s="79">
        <f t="shared" si="60"/>
        <v>2.6273344904281584E-2</v>
      </c>
      <c r="AZ67" s="79">
        <f t="shared" si="61"/>
        <v>-2.686397621933085E-2</v>
      </c>
      <c r="BA67" s="79">
        <f t="shared" si="62"/>
        <v>0.78849436339424173</v>
      </c>
      <c r="BB67" s="79">
        <f t="shared" si="63"/>
        <v>-0.22556764695149575</v>
      </c>
      <c r="BC67" s="79">
        <f t="shared" si="64"/>
        <v>-2.1275340659090536</v>
      </c>
      <c r="BD67" s="79">
        <f t="shared" si="65"/>
        <v>-1.8002934893034115</v>
      </c>
      <c r="BE67" s="79">
        <f t="shared" si="36"/>
        <v>4.5491289830313724</v>
      </c>
      <c r="BF67" s="79">
        <f t="shared" si="36"/>
        <v>4.5491289764665686</v>
      </c>
      <c r="BG67" s="79">
        <f t="shared" si="36"/>
        <v>4.5491290773755706</v>
      </c>
      <c r="BH67" s="79">
        <f t="shared" si="36"/>
        <v>4.5491275262886681</v>
      </c>
      <c r="BI67" s="79">
        <f t="shared" si="36"/>
        <v>4.54915136988373</v>
      </c>
      <c r="BJ67" s="79">
        <f t="shared" si="36"/>
        <v>4.5487852221738931</v>
      </c>
      <c r="BK67" s="79">
        <f t="shared" si="36"/>
        <v>4.5545006046259431</v>
      </c>
      <c r="BL67" s="79">
        <f t="shared" si="66"/>
        <v>4.944067493497232</v>
      </c>
    </row>
    <row r="68" spans="1:64" s="79" customFormat="1" ht="12.95" customHeight="1" x14ac:dyDescent="0.2">
      <c r="A68" s="79" t="s">
        <v>48</v>
      </c>
      <c r="C68" s="114">
        <v>44663.415000000001</v>
      </c>
      <c r="D68" s="114"/>
      <c r="E68" s="79">
        <f t="shared" si="39"/>
        <v>-436.99656298182498</v>
      </c>
      <c r="F68" s="79">
        <f t="shared" si="40"/>
        <v>-437</v>
      </c>
      <c r="G68" s="79">
        <f t="shared" si="41"/>
        <v>5.7732999994186684E-3</v>
      </c>
      <c r="I68" s="79">
        <f t="shared" si="34"/>
        <v>5.7732999994186684E-3</v>
      </c>
      <c r="P68" s="79">
        <f t="shared" si="42"/>
        <v>5.0788885682884091E-4</v>
      </c>
      <c r="Q68" s="145">
        <f t="shared" si="43"/>
        <v>29644.915000000001</v>
      </c>
      <c r="R68" s="145"/>
      <c r="S68" s="115">
        <f t="shared" si="35"/>
        <v>0.1</v>
      </c>
      <c r="Z68" s="79">
        <f t="shared" si="44"/>
        <v>-437</v>
      </c>
      <c r="AA68" s="79">
        <f t="shared" si="45"/>
        <v>1.3299046583557586E-3</v>
      </c>
      <c r="AB68" s="79">
        <f t="shared" si="46"/>
        <v>4.8627007660437628E-2</v>
      </c>
      <c r="AC68" s="79">
        <f t="shared" si="47"/>
        <v>5.2654111425898273E-3</v>
      </c>
      <c r="AD68" s="79">
        <f t="shared" si="48"/>
        <v>4.4433953410629098E-3</v>
      </c>
      <c r="AE68" s="79">
        <f t="shared" si="49"/>
        <v>1.9743762156979576E-6</v>
      </c>
      <c r="AF68" s="79">
        <f t="shared" si="50"/>
        <v>5.2654111425898273E-3</v>
      </c>
      <c r="AG68" s="115"/>
      <c r="AH68" s="79">
        <f t="shared" si="51"/>
        <v>-4.285370766101896E-2</v>
      </c>
      <c r="AI68" s="79">
        <f t="shared" si="52"/>
        <v>0.95911967504209772</v>
      </c>
      <c r="AJ68" s="79">
        <f t="shared" si="53"/>
        <v>-0.63030871747913608</v>
      </c>
      <c r="AK68" s="79">
        <f t="shared" si="54"/>
        <v>-0.39816780350474867</v>
      </c>
      <c r="AL68" s="79">
        <f t="shared" si="55"/>
        <v>-1.6731089238457812</v>
      </c>
      <c r="AM68" s="79">
        <f t="shared" si="56"/>
        <v>-1.1079279561886977</v>
      </c>
      <c r="AN68" s="79">
        <f t="shared" si="58"/>
        <v>5.0284590452247189</v>
      </c>
      <c r="AO68" s="79">
        <f t="shared" si="58"/>
        <v>5.028461211943676</v>
      </c>
      <c r="AP68" s="79">
        <f t="shared" si="58"/>
        <v>5.0284786266778507</v>
      </c>
      <c r="AQ68" s="79">
        <f t="shared" si="58"/>
        <v>5.0286185617755681</v>
      </c>
      <c r="AR68" s="79">
        <f t="shared" si="58"/>
        <v>5.0297408374120112</v>
      </c>
      <c r="AS68" s="79">
        <f t="shared" si="58"/>
        <v>5.0386065423823663</v>
      </c>
      <c r="AT68" s="79">
        <f t="shared" si="58"/>
        <v>5.1018563422203851</v>
      </c>
      <c r="AU68" s="79">
        <f t="shared" si="57"/>
        <v>5.4088924911738534</v>
      </c>
      <c r="AW68" s="79">
        <v>-1600</v>
      </c>
      <c r="AX68" s="79">
        <f t="shared" si="59"/>
        <v>-5.9375803691613313E-4</v>
      </c>
      <c r="AY68" s="79">
        <f t="shared" si="60"/>
        <v>2.8884874507013512E-2</v>
      </c>
      <c r="AZ68" s="79">
        <f t="shared" si="61"/>
        <v>-2.9478632543929646E-2</v>
      </c>
      <c r="BA68" s="79">
        <f t="shared" si="62"/>
        <v>0.80800626370798034</v>
      </c>
      <c r="BB68" s="79">
        <f t="shared" si="63"/>
        <v>-0.28018148063707909</v>
      </c>
      <c r="BC68" s="79">
        <f t="shared" si="64"/>
        <v>-2.071076569717321</v>
      </c>
      <c r="BD68" s="79">
        <f t="shared" si="65"/>
        <v>-1.6863348783465595</v>
      </c>
      <c r="BE68" s="79">
        <f t="shared" si="36"/>
        <v>4.6139504671278857</v>
      </c>
      <c r="BF68" s="79">
        <f t="shared" si="36"/>
        <v>4.6139504656904924</v>
      </c>
      <c r="BG68" s="79">
        <f t="shared" si="36"/>
        <v>4.6139505022305265</v>
      </c>
      <c r="BH68" s="79">
        <f t="shared" si="36"/>
        <v>4.6139495733487239</v>
      </c>
      <c r="BI68" s="79">
        <f t="shared" si="36"/>
        <v>4.6139731891043123</v>
      </c>
      <c r="BJ68" s="79">
        <f t="shared" si="36"/>
        <v>4.6133745286716668</v>
      </c>
      <c r="BK68" s="79">
        <f t="shared" si="36"/>
        <v>4.6298761593785196</v>
      </c>
      <c r="BL68" s="79">
        <f t="shared" si="66"/>
        <v>5.0122736560323196</v>
      </c>
    </row>
    <row r="69" spans="1:64" s="79" customFormat="1" ht="12.95" customHeight="1" x14ac:dyDescent="0.2">
      <c r="A69" s="79" t="s">
        <v>37</v>
      </c>
      <c r="C69" s="114">
        <v>45034.64</v>
      </c>
      <c r="D69" s="114"/>
      <c r="E69" s="79">
        <f t="shared" si="39"/>
        <v>-215.9952168813648</v>
      </c>
      <c r="F69" s="79">
        <f t="shared" si="40"/>
        <v>-216</v>
      </c>
      <c r="G69" s="79">
        <f t="shared" si="41"/>
        <v>8.0344000016339123E-3</v>
      </c>
      <c r="I69" s="79">
        <f t="shared" si="34"/>
        <v>8.0344000016339123E-3</v>
      </c>
      <c r="P69" s="79">
        <f t="shared" si="42"/>
        <v>2.0724923302916803E-3</v>
      </c>
      <c r="Q69" s="145">
        <f t="shared" si="43"/>
        <v>30016.14</v>
      </c>
      <c r="R69" s="145"/>
      <c r="S69" s="115">
        <f t="shared" si="35"/>
        <v>0.1</v>
      </c>
      <c r="Z69" s="79">
        <f t="shared" si="44"/>
        <v>-216</v>
      </c>
      <c r="AA69" s="79">
        <f t="shared" si="45"/>
        <v>2.3032752215929042E-3</v>
      </c>
      <c r="AB69" s="79">
        <f t="shared" si="46"/>
        <v>5.2843636468857591E-2</v>
      </c>
      <c r="AC69" s="79">
        <f t="shared" si="47"/>
        <v>5.9619076713422325E-3</v>
      </c>
      <c r="AD69" s="79">
        <f t="shared" si="48"/>
        <v>5.7311247800410081E-3</v>
      </c>
      <c r="AE69" s="79">
        <f t="shared" si="49"/>
        <v>3.2845791244400094E-6</v>
      </c>
      <c r="AF69" s="79">
        <f t="shared" si="50"/>
        <v>5.9619076713422325E-3</v>
      </c>
      <c r="AG69" s="115"/>
      <c r="AH69" s="79">
        <f t="shared" si="51"/>
        <v>-4.4809236467223679E-2</v>
      </c>
      <c r="AI69" s="79">
        <f t="shared" si="52"/>
        <v>0.99651267601412652</v>
      </c>
      <c r="AJ69" s="79">
        <f t="shared" si="53"/>
        <v>-0.70010937420616481</v>
      </c>
      <c r="AK69" s="79">
        <f t="shared" si="54"/>
        <v>-0.40024572363471589</v>
      </c>
      <c r="AL69" s="79">
        <f t="shared" si="55"/>
        <v>-1.5795090638374323</v>
      </c>
      <c r="AM69" s="79">
        <f t="shared" si="56"/>
        <v>-1.0087509146096738</v>
      </c>
      <c r="AN69" s="79">
        <f t="shared" si="58"/>
        <v>5.1161922091784131</v>
      </c>
      <c r="AO69" s="79">
        <f t="shared" si="58"/>
        <v>5.116199554882078</v>
      </c>
      <c r="AP69" s="79">
        <f t="shared" si="58"/>
        <v>5.1162462591443481</v>
      </c>
      <c r="AQ69" s="79">
        <f t="shared" si="58"/>
        <v>5.1165430873056286</v>
      </c>
      <c r="AR69" s="79">
        <f t="shared" si="58"/>
        <v>5.1184247808741263</v>
      </c>
      <c r="AS69" s="79">
        <f t="shared" si="58"/>
        <v>5.1301672693308653</v>
      </c>
      <c r="AT69" s="79">
        <f t="shared" si="58"/>
        <v>5.1974306382393163</v>
      </c>
      <c r="AU69" s="79">
        <f t="shared" si="57"/>
        <v>5.4842603007751247</v>
      </c>
      <c r="AW69" s="79">
        <v>-1400</v>
      </c>
      <c r="AX69" s="79">
        <f t="shared" si="59"/>
        <v>-5.2912368765488382E-4</v>
      </c>
      <c r="AY69" s="79">
        <f t="shared" si="60"/>
        <v>3.1502091486799881E-2</v>
      </c>
      <c r="AZ69" s="79">
        <f t="shared" si="61"/>
        <v>-3.2031215174454765E-2</v>
      </c>
      <c r="BA69" s="79">
        <f t="shared" si="62"/>
        <v>0.82918394473142609</v>
      </c>
      <c r="BB69" s="79">
        <f t="shared" si="63"/>
        <v>-0.33664752586729912</v>
      </c>
      <c r="BC69" s="79">
        <f t="shared" si="64"/>
        <v>-2.0117053906093694</v>
      </c>
      <c r="BD69" s="79">
        <f t="shared" si="65"/>
        <v>-1.5776408996521163</v>
      </c>
      <c r="BE69" s="79">
        <f t="shared" si="36"/>
        <v>4.6804233785975828</v>
      </c>
      <c r="BF69" s="79">
        <f t="shared" si="36"/>
        <v>4.6804233785921765</v>
      </c>
      <c r="BG69" s="79">
        <f t="shared" si="36"/>
        <v>4.6804233790148126</v>
      </c>
      <c r="BH69" s="79">
        <f t="shared" si="36"/>
        <v>4.6804233459767577</v>
      </c>
      <c r="BI69" s="79">
        <f t="shared" si="36"/>
        <v>4.6804259287094849</v>
      </c>
      <c r="BJ69" s="79">
        <f t="shared" si="36"/>
        <v>4.6802246503025478</v>
      </c>
      <c r="BK69" s="79">
        <f t="shared" si="36"/>
        <v>4.7070299685674382</v>
      </c>
      <c r="BL69" s="79">
        <f t="shared" si="66"/>
        <v>5.0804798185674072</v>
      </c>
    </row>
    <row r="70" spans="1:64" s="79" customFormat="1" ht="12.95" customHeight="1" x14ac:dyDescent="0.2">
      <c r="A70" s="79" t="s">
        <v>48</v>
      </c>
      <c r="C70" s="114">
        <v>45051.430999999997</v>
      </c>
      <c r="D70" s="114"/>
      <c r="E70" s="79">
        <f t="shared" si="39"/>
        <v>-205.999032350764</v>
      </c>
      <c r="F70" s="79">
        <f t="shared" si="40"/>
        <v>-206</v>
      </c>
      <c r="G70" s="79">
        <f t="shared" si="41"/>
        <v>1.625400000193622E-3</v>
      </c>
      <c r="I70" s="79">
        <f t="shared" si="34"/>
        <v>1.625400000193622E-3</v>
      </c>
      <c r="P70" s="79">
        <f t="shared" si="42"/>
        <v>2.1524690897858478E-3</v>
      </c>
      <c r="Q70" s="145">
        <f t="shared" si="43"/>
        <v>30032.930999999997</v>
      </c>
      <c r="R70" s="145"/>
      <c r="S70" s="115">
        <f t="shared" si="35"/>
        <v>0.1</v>
      </c>
      <c r="Z70" s="79">
        <f t="shared" si="44"/>
        <v>-206</v>
      </c>
      <c r="AA70" s="79">
        <f t="shared" si="45"/>
        <v>2.353905955498177E-3</v>
      </c>
      <c r="AB70" s="79">
        <f t="shared" si="46"/>
        <v>4.6516699339757141E-2</v>
      </c>
      <c r="AC70" s="79">
        <f t="shared" si="47"/>
        <v>-5.270690895922258E-4</v>
      </c>
      <c r="AD70" s="79">
        <f t="shared" si="48"/>
        <v>-7.2850595530455503E-4</v>
      </c>
      <c r="AE70" s="79">
        <f t="shared" si="49"/>
        <v>5.3072092691420233E-8</v>
      </c>
      <c r="AF70" s="79">
        <f t="shared" si="50"/>
        <v>-5.270690895922258E-4</v>
      </c>
      <c r="AG70" s="115"/>
      <c r="AH70" s="79">
        <f t="shared" si="51"/>
        <v>-4.4891299339563519E-2</v>
      </c>
      <c r="AI70" s="79">
        <f t="shared" si="52"/>
        <v>0.99827714090562403</v>
      </c>
      <c r="AJ70" s="79">
        <f t="shared" si="53"/>
        <v>-0.70325030408690803</v>
      </c>
      <c r="AK70" s="79">
        <f t="shared" si="54"/>
        <v>-0.40025720789637348</v>
      </c>
      <c r="AL70" s="79">
        <f t="shared" si="55"/>
        <v>-1.5751006801464607</v>
      </c>
      <c r="AM70" s="79">
        <f t="shared" si="56"/>
        <v>-1.0043136437350713</v>
      </c>
      <c r="AN70" s="79">
        <f t="shared" si="58"/>
        <v>5.120242610114806</v>
      </c>
      <c r="AO70" s="79">
        <f t="shared" si="58"/>
        <v>5.1202503219316062</v>
      </c>
      <c r="AP70" s="79">
        <f t="shared" si="58"/>
        <v>5.1202988938130032</v>
      </c>
      <c r="AQ70" s="79">
        <f t="shared" si="58"/>
        <v>5.120604692147591</v>
      </c>
      <c r="AR70" s="79">
        <f t="shared" si="58"/>
        <v>5.1225249916516509</v>
      </c>
      <c r="AS70" s="79">
        <f t="shared" si="58"/>
        <v>5.1343953626940007</v>
      </c>
      <c r="AT70" s="79">
        <f t="shared" si="58"/>
        <v>5.2017946782999251</v>
      </c>
      <c r="AU70" s="79">
        <f t="shared" si="57"/>
        <v>5.4876706089018787</v>
      </c>
      <c r="AW70" s="79">
        <v>-1200</v>
      </c>
      <c r="AX70" s="79">
        <f t="shared" si="59"/>
        <v>-3.802749992937865E-4</v>
      </c>
      <c r="AY70" s="79">
        <f t="shared" si="60"/>
        <v>3.4124995843640683E-2</v>
      </c>
      <c r="AZ70" s="79">
        <f t="shared" si="61"/>
        <v>-3.450527084293447E-2</v>
      </c>
      <c r="BA70" s="79">
        <f t="shared" si="62"/>
        <v>0.85216997849468978</v>
      </c>
      <c r="BB70" s="79">
        <f t="shared" si="63"/>
        <v>-0.39491102328963118</v>
      </c>
      <c r="BC70" s="79">
        <f t="shared" si="64"/>
        <v>-1.9490887260554357</v>
      </c>
      <c r="BD70" s="79">
        <f t="shared" si="65"/>
        <v>-1.4735166841548204</v>
      </c>
      <c r="BE70" s="79">
        <f t="shared" si="36"/>
        <v>4.7486887427995645</v>
      </c>
      <c r="BF70" s="79">
        <f t="shared" si="36"/>
        <v>4.7486887428358635</v>
      </c>
      <c r="BG70" s="79">
        <f t="shared" si="36"/>
        <v>4.7486887453347366</v>
      </c>
      <c r="BH70" s="79">
        <f t="shared" ref="BH70:BK125" si="67">$BL70+$AB$7*SIN(BI70)</f>
        <v>4.7486889173597309</v>
      </c>
      <c r="BI70" s="79">
        <f t="shared" si="67"/>
        <v>4.7487007577791092</v>
      </c>
      <c r="BJ70" s="79">
        <f t="shared" si="67"/>
        <v>4.7495066578197829</v>
      </c>
      <c r="BK70" s="79">
        <f t="shared" si="67"/>
        <v>4.7859204231536863</v>
      </c>
      <c r="BL70" s="79">
        <f t="shared" si="66"/>
        <v>5.1486859811024948</v>
      </c>
    </row>
    <row r="71" spans="1:64" s="79" customFormat="1" ht="12.95" customHeight="1" x14ac:dyDescent="0.2">
      <c r="A71" s="79" t="s">
        <v>11</v>
      </c>
      <c r="C71" s="114">
        <v>45397.455999999998</v>
      </c>
      <c r="D71" s="114" t="s">
        <v>13</v>
      </c>
      <c r="E71" s="79">
        <f t="shared" si="39"/>
        <v>0</v>
      </c>
      <c r="F71" s="79">
        <f t="shared" si="40"/>
        <v>0</v>
      </c>
      <c r="G71" s="79">
        <f t="shared" si="41"/>
        <v>0</v>
      </c>
      <c r="H71" s="79">
        <f>+G71</f>
        <v>0</v>
      </c>
      <c r="P71" s="79">
        <f t="shared" si="42"/>
        <v>3.9768228758408483E-3</v>
      </c>
      <c r="Q71" s="145">
        <f t="shared" si="43"/>
        <v>30378.955999999998</v>
      </c>
      <c r="R71" s="145"/>
      <c r="S71" s="115">
        <f>S$15</f>
        <v>0.2</v>
      </c>
      <c r="Z71" s="79">
        <f t="shared" si="44"/>
        <v>0</v>
      </c>
      <c r="AA71" s="79">
        <f t="shared" si="45"/>
        <v>3.5390831645664006E-3</v>
      </c>
      <c r="AB71" s="79">
        <f t="shared" si="46"/>
        <v>4.644277373826225E-2</v>
      </c>
      <c r="AC71" s="79">
        <f t="shared" si="47"/>
        <v>-3.9768228758408483E-3</v>
      </c>
      <c r="AD71" s="79">
        <f t="shared" si="48"/>
        <v>-3.5390831645664006E-3</v>
      </c>
      <c r="AE71" s="79">
        <f t="shared" si="49"/>
        <v>2.5050219291434658E-6</v>
      </c>
      <c r="AF71" s="79">
        <f t="shared" si="50"/>
        <v>-3.9768228758408483E-3</v>
      </c>
      <c r="AG71" s="115"/>
      <c r="AH71" s="79">
        <f t="shared" si="51"/>
        <v>-4.644277373826225E-2</v>
      </c>
      <c r="AI71" s="79">
        <f t="shared" si="52"/>
        <v>1.0360196244844981</v>
      </c>
      <c r="AJ71" s="79">
        <f t="shared" si="53"/>
        <v>-0.76714315709073644</v>
      </c>
      <c r="AK71" s="79">
        <f t="shared" si="54"/>
        <v>-0.39863691169842208</v>
      </c>
      <c r="AL71" s="79">
        <f t="shared" si="55"/>
        <v>-1.4806840596074384</v>
      </c>
      <c r="AM71" s="79">
        <f t="shared" si="56"/>
        <v>-0.9137169203997737</v>
      </c>
      <c r="AN71" s="79">
        <f t="shared" ref="AN71:AT80" si="68">$AU71+$AB$7*SIN(AO71)</f>
        <v>5.2053160917136054</v>
      </c>
      <c r="AO71" s="79">
        <f t="shared" si="68"/>
        <v>5.2053350563931513</v>
      </c>
      <c r="AP71" s="79">
        <f t="shared" si="68"/>
        <v>5.2054351706140789</v>
      </c>
      <c r="AQ71" s="79">
        <f t="shared" si="68"/>
        <v>5.2059633630553206</v>
      </c>
      <c r="AR71" s="79">
        <f t="shared" si="68"/>
        <v>5.2087415149586098</v>
      </c>
      <c r="AS71" s="79">
        <f t="shared" si="68"/>
        <v>5.2231258329312338</v>
      </c>
      <c r="AT71" s="79">
        <f t="shared" si="68"/>
        <v>5.2924171668442632</v>
      </c>
      <c r="AU71" s="79">
        <f t="shared" si="57"/>
        <v>5.5579229563130195</v>
      </c>
      <c r="AW71" s="79">
        <v>-1000</v>
      </c>
      <c r="AX71" s="79">
        <f t="shared" si="59"/>
        <v>-1.2845952140246725E-4</v>
      </c>
      <c r="AY71" s="79">
        <f t="shared" si="60"/>
        <v>3.6753587577535912E-2</v>
      </c>
      <c r="AZ71" s="79">
        <f t="shared" si="61"/>
        <v>-3.6882047098938379E-2</v>
      </c>
      <c r="BA71" s="79">
        <f t="shared" si="62"/>
        <v>0.87711363077264737</v>
      </c>
      <c r="BB71" s="79">
        <f t="shared" si="63"/>
        <v>-0.4548535350241284</v>
      </c>
      <c r="BC71" s="79">
        <f t="shared" si="64"/>
        <v>-1.8828519819986411</v>
      </c>
      <c r="BD71" s="79">
        <f t="shared" si="65"/>
        <v>-1.3733419470592576</v>
      </c>
      <c r="BE71" s="79">
        <f t="shared" ref="BE71:BG125" si="69">$BL71+$AB$7*SIN(BF71)</f>
        <v>4.8188994590198577</v>
      </c>
      <c r="BF71" s="79">
        <f t="shared" si="69"/>
        <v>4.8188994668837424</v>
      </c>
      <c r="BG71" s="79">
        <f t="shared" si="69"/>
        <v>4.8188996516925391</v>
      </c>
      <c r="BH71" s="79">
        <f t="shared" si="67"/>
        <v>4.8189039947839261</v>
      </c>
      <c r="BI71" s="79">
        <f t="shared" si="67"/>
        <v>4.8190060086814999</v>
      </c>
      <c r="BJ71" s="79">
        <f t="shared" si="67"/>
        <v>4.8213748348000562</v>
      </c>
      <c r="BK71" s="79">
        <f t="shared" si="67"/>
        <v>4.8664978382154063</v>
      </c>
      <c r="BL71" s="79">
        <f t="shared" si="66"/>
        <v>5.2168921436375815</v>
      </c>
    </row>
    <row r="72" spans="1:64" s="79" customFormat="1" ht="12.95" customHeight="1" x14ac:dyDescent="0.2">
      <c r="A72" s="79" t="s">
        <v>49</v>
      </c>
      <c r="C72" s="114">
        <v>45397.455999999998</v>
      </c>
      <c r="D72" s="114"/>
      <c r="E72" s="79">
        <f t="shared" si="39"/>
        <v>0</v>
      </c>
      <c r="F72" s="79">
        <f t="shared" si="40"/>
        <v>0</v>
      </c>
      <c r="G72" s="79">
        <f t="shared" si="41"/>
        <v>0</v>
      </c>
      <c r="I72" s="79">
        <f t="shared" ref="I72:I102" si="70">+G72</f>
        <v>0</v>
      </c>
      <c r="P72" s="79">
        <f t="shared" si="42"/>
        <v>3.9768228758408483E-3</v>
      </c>
      <c r="Q72" s="145">
        <f t="shared" si="43"/>
        <v>30378.955999999998</v>
      </c>
      <c r="R72" s="145"/>
      <c r="S72" s="115">
        <f t="shared" ref="S72:S102" si="71">S$16</f>
        <v>0.1</v>
      </c>
      <c r="Z72" s="79">
        <f t="shared" si="44"/>
        <v>0</v>
      </c>
      <c r="AA72" s="79">
        <f t="shared" si="45"/>
        <v>3.5390831645664006E-3</v>
      </c>
      <c r="AB72" s="79">
        <f t="shared" si="46"/>
        <v>4.644277373826225E-2</v>
      </c>
      <c r="AC72" s="79">
        <f t="shared" si="47"/>
        <v>-3.9768228758408483E-3</v>
      </c>
      <c r="AD72" s="79">
        <f t="shared" si="48"/>
        <v>-3.5390831645664006E-3</v>
      </c>
      <c r="AE72" s="79">
        <f t="shared" si="49"/>
        <v>1.2525109645717329E-6</v>
      </c>
      <c r="AF72" s="79">
        <f t="shared" si="50"/>
        <v>-3.9768228758408483E-3</v>
      </c>
      <c r="AG72" s="115"/>
      <c r="AH72" s="79">
        <f t="shared" si="51"/>
        <v>-4.644277373826225E-2</v>
      </c>
      <c r="AI72" s="79">
        <f t="shared" si="52"/>
        <v>1.0360196244844981</v>
      </c>
      <c r="AJ72" s="79">
        <f t="shared" si="53"/>
        <v>-0.76714315709073644</v>
      </c>
      <c r="AK72" s="79">
        <f t="shared" si="54"/>
        <v>-0.39863691169842208</v>
      </c>
      <c r="AL72" s="79">
        <f t="shared" si="55"/>
        <v>-1.4806840596074384</v>
      </c>
      <c r="AM72" s="79">
        <f t="shared" si="56"/>
        <v>-0.9137169203997737</v>
      </c>
      <c r="AN72" s="79">
        <f t="shared" si="68"/>
        <v>5.2053160917136054</v>
      </c>
      <c r="AO72" s="79">
        <f t="shared" si="68"/>
        <v>5.2053350563931513</v>
      </c>
      <c r="AP72" s="79">
        <f t="shared" si="68"/>
        <v>5.2054351706140789</v>
      </c>
      <c r="AQ72" s="79">
        <f t="shared" si="68"/>
        <v>5.2059633630553206</v>
      </c>
      <c r="AR72" s="79">
        <f t="shared" si="68"/>
        <v>5.2087415149586098</v>
      </c>
      <c r="AS72" s="79">
        <f t="shared" si="68"/>
        <v>5.2231258329312338</v>
      </c>
      <c r="AT72" s="79">
        <f t="shared" si="68"/>
        <v>5.2924171668442632</v>
      </c>
      <c r="AU72" s="79">
        <f t="shared" si="57"/>
        <v>5.5579229563130195</v>
      </c>
      <c r="AW72" s="79">
        <v>-800</v>
      </c>
      <c r="AX72" s="79">
        <f t="shared" si="59"/>
        <v>2.4772742027846795E-4</v>
      </c>
      <c r="AY72" s="79">
        <f t="shared" si="60"/>
        <v>3.9387866688485589E-2</v>
      </c>
      <c r="AZ72" s="79">
        <f t="shared" si="61"/>
        <v>-3.9140139268207121E-2</v>
      </c>
      <c r="BA72" s="79">
        <f t="shared" si="62"/>
        <v>0.90416642491570631</v>
      </c>
      <c r="BB72" s="79">
        <f t="shared" si="63"/>
        <v>-0.51626749750721712</v>
      </c>
      <c r="BC72" s="79">
        <f t="shared" si="64"/>
        <v>-1.8125727538260372</v>
      </c>
      <c r="BD72" s="79">
        <f t="shared" si="65"/>
        <v>-1.2765574812348031</v>
      </c>
      <c r="BE72" s="79">
        <f t="shared" si="69"/>
        <v>4.8912206874638695</v>
      </c>
      <c r="BF72" s="79">
        <f t="shared" si="69"/>
        <v>4.8912208022217882</v>
      </c>
      <c r="BG72" s="79">
        <f t="shared" si="69"/>
        <v>4.8912224140177578</v>
      </c>
      <c r="BH72" s="79">
        <f t="shared" si="67"/>
        <v>4.8912450504687177</v>
      </c>
      <c r="BI72" s="79">
        <f t="shared" si="67"/>
        <v>4.891562663347683</v>
      </c>
      <c r="BJ72" s="79">
        <f t="shared" si="67"/>
        <v>4.8959617830413853</v>
      </c>
      <c r="BK72" s="79">
        <f t="shared" si="67"/>
        <v>4.9487046839965716</v>
      </c>
      <c r="BL72" s="79">
        <f t="shared" si="66"/>
        <v>5.2850983061726691</v>
      </c>
    </row>
    <row r="73" spans="1:64" s="79" customFormat="1" ht="12.95" customHeight="1" x14ac:dyDescent="0.2">
      <c r="A73" s="79" t="s">
        <v>50</v>
      </c>
      <c r="C73" s="114">
        <v>45439.455999999998</v>
      </c>
      <c r="D73" s="114"/>
      <c r="E73" s="79">
        <f t="shared" si="39"/>
        <v>25.003856249496572</v>
      </c>
      <c r="F73" s="79">
        <f t="shared" si="40"/>
        <v>25</v>
      </c>
      <c r="G73" s="79">
        <f t="shared" si="41"/>
        <v>6.477499999164138E-3</v>
      </c>
      <c r="I73" s="79">
        <f t="shared" si="70"/>
        <v>6.477499999164138E-3</v>
      </c>
      <c r="P73" s="79">
        <f t="shared" si="42"/>
        <v>4.2211755899261823E-3</v>
      </c>
      <c r="Q73" s="145">
        <f t="shared" si="43"/>
        <v>30420.955999999998</v>
      </c>
      <c r="R73" s="145"/>
      <c r="S73" s="115">
        <f t="shared" si="71"/>
        <v>0.1</v>
      </c>
      <c r="Z73" s="79">
        <f t="shared" si="44"/>
        <v>25</v>
      </c>
      <c r="AA73" s="79">
        <f t="shared" si="45"/>
        <v>3.7025391980188768E-3</v>
      </c>
      <c r="AB73" s="79">
        <f t="shared" si="46"/>
        <v>5.3089346175068983E-2</v>
      </c>
      <c r="AC73" s="79">
        <f t="shared" si="47"/>
        <v>2.2563244092379557E-3</v>
      </c>
      <c r="AD73" s="79">
        <f t="shared" si="48"/>
        <v>2.7749608011452612E-3</v>
      </c>
      <c r="AE73" s="79">
        <f t="shared" si="49"/>
        <v>7.7004074478927497E-7</v>
      </c>
      <c r="AF73" s="79">
        <f t="shared" si="50"/>
        <v>2.2563244092379557E-3</v>
      </c>
      <c r="AG73" s="115"/>
      <c r="AH73" s="79">
        <f t="shared" si="51"/>
        <v>-4.6611846175904845E-2</v>
      </c>
      <c r="AI73" s="79">
        <f t="shared" si="52"/>
        <v>1.0407790981704186</v>
      </c>
      <c r="AJ73" s="79">
        <f t="shared" si="53"/>
        <v>-0.77475137300029784</v>
      </c>
      <c r="AK73" s="79">
        <f t="shared" si="54"/>
        <v>-0.39817818356719042</v>
      </c>
      <c r="AL73" s="79">
        <f t="shared" si="55"/>
        <v>-1.4687379579025808</v>
      </c>
      <c r="AM73" s="79">
        <f t="shared" si="56"/>
        <v>-0.90281645872287664</v>
      </c>
      <c r="AN73" s="79">
        <f t="shared" si="68"/>
        <v>5.2158586988806706</v>
      </c>
      <c r="AO73" s="79">
        <f t="shared" si="68"/>
        <v>5.2158796002376135</v>
      </c>
      <c r="AP73" s="79">
        <f t="shared" si="68"/>
        <v>5.21598781935716</v>
      </c>
      <c r="AQ73" s="79">
        <f t="shared" si="68"/>
        <v>5.21654779642882</v>
      </c>
      <c r="AR73" s="79">
        <f t="shared" si="68"/>
        <v>5.2194363552017613</v>
      </c>
      <c r="AS73" s="79">
        <f t="shared" si="68"/>
        <v>5.2341046591991116</v>
      </c>
      <c r="AT73" s="79">
        <f t="shared" si="68"/>
        <v>5.3035062407329807</v>
      </c>
      <c r="AU73" s="79">
        <f t="shared" si="57"/>
        <v>5.566448726629905</v>
      </c>
      <c r="AW73" s="79">
        <v>-600</v>
      </c>
      <c r="AX73" s="79">
        <f t="shared" si="59"/>
        <v>7.7272907863156631E-4</v>
      </c>
      <c r="AY73" s="79">
        <f t="shared" si="60"/>
        <v>4.2027833176489698E-2</v>
      </c>
      <c r="AZ73" s="79">
        <f t="shared" si="61"/>
        <v>-4.1255104097858132E-2</v>
      </c>
      <c r="BA73" s="79">
        <f t="shared" si="62"/>
        <v>0.93347467464283029</v>
      </c>
      <c r="BB73" s="79">
        <f t="shared" si="63"/>
        <v>-0.57882221574183335</v>
      </c>
      <c r="BC73" s="79">
        <f t="shared" si="64"/>
        <v>-1.737776107334196</v>
      </c>
      <c r="BD73" s="79">
        <f t="shared" si="65"/>
        <v>-1.1826541538402187</v>
      </c>
      <c r="BE73" s="79">
        <f t="shared" si="69"/>
        <v>4.9658297908979634</v>
      </c>
      <c r="BF73" s="79">
        <f t="shared" si="69"/>
        <v>4.9658304905676047</v>
      </c>
      <c r="BG73" s="79">
        <f t="shared" si="69"/>
        <v>4.965837462056804</v>
      </c>
      <c r="BH73" s="79">
        <f t="shared" si="67"/>
        <v>4.9659069155384232</v>
      </c>
      <c r="BI73" s="79">
        <f t="shared" si="67"/>
        <v>4.9665978321404296</v>
      </c>
      <c r="BJ73" s="79">
        <f t="shared" si="67"/>
        <v>4.9733735704636333</v>
      </c>
      <c r="BK73" s="79">
        <f t="shared" si="67"/>
        <v>5.0324758534363028</v>
      </c>
      <c r="BL73" s="79">
        <f t="shared" si="66"/>
        <v>5.3533044687077567</v>
      </c>
    </row>
    <row r="74" spans="1:64" s="79" customFormat="1" ht="12.95" customHeight="1" x14ac:dyDescent="0.2">
      <c r="A74" s="79" t="s">
        <v>48</v>
      </c>
      <c r="C74" s="114">
        <v>45674.616000000002</v>
      </c>
      <c r="D74" s="114"/>
      <c r="E74" s="79">
        <f t="shared" si="39"/>
        <v>165.00163805025136</v>
      </c>
      <c r="F74" s="79">
        <f t="shared" si="40"/>
        <v>165</v>
      </c>
      <c r="G74" s="79">
        <f t="shared" si="41"/>
        <v>2.7515000037965365E-3</v>
      </c>
      <c r="I74" s="79">
        <f t="shared" si="70"/>
        <v>2.7515000037965365E-3</v>
      </c>
      <c r="P74" s="79">
        <f t="shared" si="42"/>
        <v>5.6813530111381044E-3</v>
      </c>
      <c r="Q74" s="145">
        <f t="shared" si="43"/>
        <v>30656.116000000002</v>
      </c>
      <c r="R74" s="145"/>
      <c r="S74" s="115">
        <f t="shared" si="71"/>
        <v>0.1</v>
      </c>
      <c r="Z74" s="79">
        <f t="shared" si="44"/>
        <v>165</v>
      </c>
      <c r="AA74" s="79">
        <f t="shared" si="45"/>
        <v>4.703973088945497E-3</v>
      </c>
      <c r="AB74" s="79">
        <f t="shared" si="46"/>
        <v>5.0225713957031605E-2</v>
      </c>
      <c r="AC74" s="79">
        <f t="shared" si="47"/>
        <v>-2.9298530073415679E-3</v>
      </c>
      <c r="AD74" s="79">
        <f t="shared" si="48"/>
        <v>-1.9524730851489605E-3</v>
      </c>
      <c r="AE74" s="79">
        <f t="shared" si="49"/>
        <v>3.8121511482311002E-7</v>
      </c>
      <c r="AF74" s="79">
        <f t="shared" si="50"/>
        <v>-2.9298530073415679E-3</v>
      </c>
      <c r="AG74" s="115"/>
      <c r="AH74" s="79">
        <f t="shared" si="51"/>
        <v>-4.7474213953235068E-2</v>
      </c>
      <c r="AI74" s="79">
        <f t="shared" si="52"/>
        <v>1.0681248131692396</v>
      </c>
      <c r="AJ74" s="79">
        <f t="shared" si="53"/>
        <v>-0.81648528549348454</v>
      </c>
      <c r="AK74" s="79">
        <f t="shared" si="54"/>
        <v>-0.39442085460471787</v>
      </c>
      <c r="AL74" s="79">
        <f t="shared" si="55"/>
        <v>-1.3997626723398457</v>
      </c>
      <c r="AM74" s="79">
        <f t="shared" si="56"/>
        <v>-0.84208555088416603</v>
      </c>
      <c r="AN74" s="79">
        <f t="shared" si="68"/>
        <v>5.2758057494050874</v>
      </c>
      <c r="AO74" s="79">
        <f t="shared" si="68"/>
        <v>5.2758403078852751</v>
      </c>
      <c r="AP74" s="79">
        <f t="shared" si="68"/>
        <v>5.2760019399353952</v>
      </c>
      <c r="AQ74" s="79">
        <f t="shared" si="68"/>
        <v>5.2767573544983186</v>
      </c>
      <c r="AR74" s="79">
        <f t="shared" si="68"/>
        <v>5.2802760330185645</v>
      </c>
      <c r="AS74" s="79">
        <f t="shared" si="68"/>
        <v>5.2964171304314593</v>
      </c>
      <c r="AT74" s="79">
        <f t="shared" si="68"/>
        <v>5.3659529060359956</v>
      </c>
      <c r="AU74" s="79">
        <f t="shared" si="57"/>
        <v>5.6141930404044667</v>
      </c>
      <c r="AW74" s="79">
        <v>-400</v>
      </c>
      <c r="AX74" s="79">
        <f t="shared" si="59"/>
        <v>1.4744337358768844E-3</v>
      </c>
      <c r="AY74" s="79">
        <f t="shared" si="60"/>
        <v>4.4673487041548242E-2</v>
      </c>
      <c r="AZ74" s="79">
        <f t="shared" si="61"/>
        <v>-4.3199053305671357E-2</v>
      </c>
      <c r="BA74" s="79">
        <f t="shared" si="62"/>
        <v>0.96516756422644434</v>
      </c>
      <c r="BB74" s="79">
        <f t="shared" si="63"/>
        <v>-0.64201906342472492</v>
      </c>
      <c r="BC74" s="79">
        <f t="shared" si="64"/>
        <v>-1.6579308697920472</v>
      </c>
      <c r="BD74" s="79">
        <f t="shared" si="65"/>
        <v>-1.0911639965642685</v>
      </c>
      <c r="BE74" s="79">
        <f t="shared" si="69"/>
        <v>5.0429155601365814</v>
      </c>
      <c r="BF74" s="79">
        <f t="shared" si="69"/>
        <v>5.0429182766769483</v>
      </c>
      <c r="BG74" s="79">
        <f t="shared" si="69"/>
        <v>5.0429391882418768</v>
      </c>
      <c r="BH74" s="79">
        <f t="shared" si="67"/>
        <v>5.0431001200331211</v>
      </c>
      <c r="BI74" s="79">
        <f t="shared" si="67"/>
        <v>5.0443361084847096</v>
      </c>
      <c r="BJ74" s="79">
        <f t="shared" si="67"/>
        <v>5.053685082741401</v>
      </c>
      <c r="BK74" s="79">
        <f t="shared" si="67"/>
        <v>5.1177389649347678</v>
      </c>
      <c r="BL74" s="79">
        <f t="shared" si="66"/>
        <v>5.4215106312428443</v>
      </c>
    </row>
    <row r="75" spans="1:64" s="79" customFormat="1" ht="12.95" customHeight="1" x14ac:dyDescent="0.2">
      <c r="A75" s="79" t="s">
        <v>51</v>
      </c>
      <c r="C75" s="114">
        <v>45711.572</v>
      </c>
      <c r="D75" s="114"/>
      <c r="E75" s="79">
        <f t="shared" si="39"/>
        <v>187.00265023016453</v>
      </c>
      <c r="F75" s="79">
        <f t="shared" si="40"/>
        <v>187</v>
      </c>
      <c r="G75" s="79">
        <f t="shared" si="41"/>
        <v>4.451699998753611E-3</v>
      </c>
      <c r="I75" s="79">
        <f t="shared" si="70"/>
        <v>4.451699998753611E-3</v>
      </c>
      <c r="P75" s="79">
        <f t="shared" si="42"/>
        <v>5.9249732344886612E-3</v>
      </c>
      <c r="Q75" s="145">
        <f t="shared" si="43"/>
        <v>30693.072</v>
      </c>
      <c r="R75" s="145"/>
      <c r="S75" s="115">
        <f t="shared" si="71"/>
        <v>0.1</v>
      </c>
      <c r="Z75" s="79">
        <f t="shared" si="44"/>
        <v>187</v>
      </c>
      <c r="AA75" s="79">
        <f t="shared" si="45"/>
        <v>4.8752419029140515E-3</v>
      </c>
      <c r="AB75" s="79">
        <f t="shared" si="46"/>
        <v>5.2047781629965408E-2</v>
      </c>
      <c r="AC75" s="79">
        <f t="shared" si="47"/>
        <v>-1.4732732357350502E-3</v>
      </c>
      <c r="AD75" s="79">
        <f t="shared" si="48"/>
        <v>-4.2354190416044046E-4</v>
      </c>
      <c r="AE75" s="79">
        <f t="shared" si="49"/>
        <v>1.7938774457985176E-8</v>
      </c>
      <c r="AF75" s="79">
        <f t="shared" si="50"/>
        <v>-1.4732732357350502E-3</v>
      </c>
      <c r="AG75" s="115"/>
      <c r="AH75" s="79">
        <f t="shared" si="51"/>
        <v>-4.7596081631211797E-2</v>
      </c>
      <c r="AI75" s="79">
        <f t="shared" si="52"/>
        <v>1.0725259080756744</v>
      </c>
      <c r="AJ75" s="79">
        <f t="shared" si="53"/>
        <v>-0.82288304387128752</v>
      </c>
      <c r="AK75" s="79">
        <f t="shared" si="54"/>
        <v>-0.39363535584886</v>
      </c>
      <c r="AL75" s="79">
        <f t="shared" si="55"/>
        <v>-1.3885932935745526</v>
      </c>
      <c r="AM75" s="79">
        <f t="shared" si="56"/>
        <v>-0.83258529208290788</v>
      </c>
      <c r="AN75" s="79">
        <f t="shared" si="68"/>
        <v>5.2853688599822801</v>
      </c>
      <c r="AO75" s="79">
        <f t="shared" si="68"/>
        <v>5.2854060339720128</v>
      </c>
      <c r="AP75" s="79">
        <f t="shared" si="68"/>
        <v>5.2855773125906333</v>
      </c>
      <c r="AQ75" s="79">
        <f t="shared" si="68"/>
        <v>5.2863658900146584</v>
      </c>
      <c r="AR75" s="79">
        <f t="shared" si="68"/>
        <v>5.2899842190906092</v>
      </c>
      <c r="AS75" s="79">
        <f t="shared" si="68"/>
        <v>5.3063361314533077</v>
      </c>
      <c r="AT75" s="79">
        <f t="shared" si="68"/>
        <v>5.3758182655593396</v>
      </c>
      <c r="AU75" s="79">
        <f t="shared" si="57"/>
        <v>5.621695718283326</v>
      </c>
      <c r="AW75" s="79">
        <v>-200</v>
      </c>
      <c r="AX75" s="79">
        <f t="shared" si="59"/>
        <v>2.3845755181459982E-3</v>
      </c>
      <c r="AY75" s="79">
        <f t="shared" si="60"/>
        <v>4.7324828283661226E-2</v>
      </c>
      <c r="AZ75" s="79">
        <f t="shared" si="61"/>
        <v>-4.4940252765515228E-2</v>
      </c>
      <c r="BA75" s="79">
        <f t="shared" si="62"/>
        <v>0.99933884148226992</v>
      </c>
      <c r="BB75" s="79">
        <f t="shared" si="63"/>
        <v>-0.7051336264287178</v>
      </c>
      <c r="BC75" s="79">
        <f t="shared" si="64"/>
        <v>-1.5724481463763131</v>
      </c>
      <c r="BD75" s="79">
        <f t="shared" si="65"/>
        <v>-1.0016531853392683</v>
      </c>
      <c r="BE75" s="79">
        <f t="shared" si="69"/>
        <v>5.1226762965087795</v>
      </c>
      <c r="BF75" s="79">
        <f t="shared" si="69"/>
        <v>5.1226842347818309</v>
      </c>
      <c r="BG75" s="79">
        <f t="shared" si="69"/>
        <v>5.1227339530125588</v>
      </c>
      <c r="BH75" s="79">
        <f t="shared" si="67"/>
        <v>5.1230452143302916</v>
      </c>
      <c r="BI75" s="79">
        <f t="shared" si="67"/>
        <v>5.1249888345498977</v>
      </c>
      <c r="BJ75" s="79">
        <f t="shared" si="67"/>
        <v>5.1369357510835627</v>
      </c>
      <c r="BK75" s="79">
        <f t="shared" si="67"/>
        <v>5.2044146989476952</v>
      </c>
      <c r="BL75" s="79">
        <f t="shared" si="66"/>
        <v>5.4897167937779319</v>
      </c>
    </row>
    <row r="76" spans="1:64" s="79" customFormat="1" ht="12.95" customHeight="1" x14ac:dyDescent="0.2">
      <c r="A76" s="79" t="s">
        <v>52</v>
      </c>
      <c r="C76" s="114">
        <v>45753.555999999997</v>
      </c>
      <c r="D76" s="114"/>
      <c r="E76" s="79">
        <f t="shared" si="39"/>
        <v>211.99698120108792</v>
      </c>
      <c r="F76" s="79">
        <f t="shared" si="40"/>
        <v>212</v>
      </c>
      <c r="G76" s="79">
        <f t="shared" si="41"/>
        <v>-5.0707999980659224E-3</v>
      </c>
      <c r="I76" s="79">
        <f t="shared" si="70"/>
        <v>-5.0707999980659224E-3</v>
      </c>
      <c r="P76" s="79">
        <f t="shared" si="42"/>
        <v>6.2064839909473021E-3</v>
      </c>
      <c r="Q76" s="145">
        <f t="shared" si="43"/>
        <v>30735.055999999997</v>
      </c>
      <c r="R76" s="145"/>
      <c r="S76" s="115">
        <f t="shared" si="71"/>
        <v>0.1</v>
      </c>
      <c r="Z76" s="79">
        <f t="shared" si="44"/>
        <v>212</v>
      </c>
      <c r="AA76" s="79">
        <f t="shared" si="45"/>
        <v>5.0746578274208295E-3</v>
      </c>
      <c r="AB76" s="79">
        <f t="shared" si="46"/>
        <v>4.26590588919274E-2</v>
      </c>
      <c r="AC76" s="79">
        <f t="shared" si="47"/>
        <v>-1.1277283989013225E-2</v>
      </c>
      <c r="AD76" s="79">
        <f t="shared" si="48"/>
        <v>-1.0145457825486752E-2</v>
      </c>
      <c r="AE76" s="79">
        <f t="shared" si="49"/>
        <v>1.0293031448873038E-5</v>
      </c>
      <c r="AF76" s="79">
        <f t="shared" si="50"/>
        <v>-1.1277283989013225E-2</v>
      </c>
      <c r="AG76" s="115"/>
      <c r="AH76" s="79">
        <f t="shared" si="51"/>
        <v>-4.7729858889993322E-2</v>
      </c>
      <c r="AI76" s="79">
        <f t="shared" si="52"/>
        <v>1.0775602026467346</v>
      </c>
      <c r="AJ76" s="79">
        <f t="shared" si="53"/>
        <v>-0.83009114780148252</v>
      </c>
      <c r="AK76" s="79">
        <f t="shared" si="54"/>
        <v>-0.39267443981224093</v>
      </c>
      <c r="AL76" s="79">
        <f t="shared" si="55"/>
        <v>-1.3757886056172297</v>
      </c>
      <c r="AM76" s="79">
        <f t="shared" si="56"/>
        <v>-0.8218021863272359</v>
      </c>
      <c r="AN76" s="79">
        <f t="shared" si="68"/>
        <v>5.2962839967128987</v>
      </c>
      <c r="AO76" s="79">
        <f t="shared" si="68"/>
        <v>5.2963243076220632</v>
      </c>
      <c r="AP76" s="79">
        <f t="shared" si="68"/>
        <v>5.2965069587635565</v>
      </c>
      <c r="AQ76" s="79">
        <f t="shared" si="68"/>
        <v>5.297333930518703</v>
      </c>
      <c r="AR76" s="79">
        <f t="shared" si="68"/>
        <v>5.3010652886158498</v>
      </c>
      <c r="AS76" s="79">
        <f t="shared" si="68"/>
        <v>5.3176491643423045</v>
      </c>
      <c r="AT76" s="79">
        <f t="shared" si="68"/>
        <v>5.3870456941061935</v>
      </c>
      <c r="AU76" s="79">
        <f t="shared" si="57"/>
        <v>5.6302214886002115</v>
      </c>
      <c r="AW76" s="79">
        <v>0</v>
      </c>
      <c r="AX76" s="79">
        <f t="shared" si="59"/>
        <v>3.5390831645664006E-3</v>
      </c>
      <c r="AY76" s="79">
        <f t="shared" si="60"/>
        <v>4.998185690282865E-2</v>
      </c>
      <c r="AZ76" s="79">
        <f t="shared" si="61"/>
        <v>-4.644277373826225E-2</v>
      </c>
      <c r="BA76" s="79">
        <f t="shared" si="62"/>
        <v>1.0360196244844981</v>
      </c>
      <c r="BB76" s="79">
        <f t="shared" si="63"/>
        <v>-0.76714315709073644</v>
      </c>
      <c r="BC76" s="79">
        <f t="shared" si="64"/>
        <v>-1.4806840596074384</v>
      </c>
      <c r="BD76" s="79">
        <f t="shared" si="65"/>
        <v>-0.9137169203997737</v>
      </c>
      <c r="BE76" s="79">
        <f t="shared" si="69"/>
        <v>5.2053160917136054</v>
      </c>
      <c r="BF76" s="79">
        <f t="shared" si="69"/>
        <v>5.2053350563931513</v>
      </c>
      <c r="BG76" s="79">
        <f t="shared" si="69"/>
        <v>5.2054351706140789</v>
      </c>
      <c r="BH76" s="79">
        <f t="shared" si="67"/>
        <v>5.2059633630553206</v>
      </c>
      <c r="BI76" s="79">
        <f t="shared" si="67"/>
        <v>5.2087415149586098</v>
      </c>
      <c r="BJ76" s="79">
        <f t="shared" si="67"/>
        <v>5.2231258329312338</v>
      </c>
      <c r="BK76" s="79">
        <f t="shared" si="67"/>
        <v>5.2924171668442632</v>
      </c>
      <c r="BL76" s="79">
        <f t="shared" si="66"/>
        <v>5.5579229563130195</v>
      </c>
    </row>
    <row r="77" spans="1:64" s="79" customFormat="1" ht="12.95" customHeight="1" x14ac:dyDescent="0.2">
      <c r="A77" s="79" t="s">
        <v>53</v>
      </c>
      <c r="C77" s="114">
        <v>46168.468000000001</v>
      </c>
      <c r="D77" s="114"/>
      <c r="E77" s="79">
        <f t="shared" si="39"/>
        <v>459.00650511040266</v>
      </c>
      <c r="F77" s="79">
        <f t="shared" si="40"/>
        <v>459</v>
      </c>
      <c r="G77" s="79">
        <f t="shared" si="41"/>
        <v>1.0926900002232287E-2</v>
      </c>
      <c r="I77" s="79">
        <f t="shared" si="70"/>
        <v>1.0926900002232287E-2</v>
      </c>
      <c r="P77" s="79">
        <f t="shared" si="42"/>
        <v>9.2548076892301507E-3</v>
      </c>
      <c r="Q77" s="145">
        <f t="shared" si="43"/>
        <v>31149.968000000001</v>
      </c>
      <c r="R77" s="145"/>
      <c r="S77" s="115">
        <f t="shared" si="71"/>
        <v>0.1</v>
      </c>
      <c r="Z77" s="79">
        <f t="shared" si="44"/>
        <v>459</v>
      </c>
      <c r="AA77" s="79">
        <f t="shared" si="45"/>
        <v>7.3385969656594788E-3</v>
      </c>
      <c r="AB77" s="79">
        <f t="shared" si="46"/>
        <v>5.9689544664125731E-2</v>
      </c>
      <c r="AC77" s="79">
        <f t="shared" si="47"/>
        <v>1.6720923130021364E-3</v>
      </c>
      <c r="AD77" s="79">
        <f t="shared" si="48"/>
        <v>3.5883030365728083E-3</v>
      </c>
      <c r="AE77" s="79">
        <f t="shared" si="49"/>
        <v>1.2875918682277637E-6</v>
      </c>
      <c r="AF77" s="79">
        <f t="shared" si="50"/>
        <v>1.6720923130021364E-3</v>
      </c>
      <c r="AG77" s="115"/>
      <c r="AH77" s="79">
        <f t="shared" si="51"/>
        <v>-4.8762644661893444E-2</v>
      </c>
      <c r="AI77" s="79">
        <f t="shared" si="52"/>
        <v>1.1290296068977388</v>
      </c>
      <c r="AJ77" s="79">
        <f t="shared" si="53"/>
        <v>-0.8968026168771891</v>
      </c>
      <c r="AK77" s="79">
        <f t="shared" si="54"/>
        <v>-0.37889333757704796</v>
      </c>
      <c r="AL77" s="79">
        <f t="shared" si="55"/>
        <v>-1.2425708523549859</v>
      </c>
      <c r="AM77" s="79">
        <f t="shared" si="56"/>
        <v>-0.71585135446295167</v>
      </c>
      <c r="AN77" s="79">
        <f t="shared" si="68"/>
        <v>5.4069399378828651</v>
      </c>
      <c r="AO77" s="79">
        <f t="shared" si="68"/>
        <v>5.4070210663321623</v>
      </c>
      <c r="AP77" s="79">
        <f t="shared" si="68"/>
        <v>5.4073376567397062</v>
      </c>
      <c r="AQ77" s="79">
        <f t="shared" si="68"/>
        <v>5.4085719506650483</v>
      </c>
      <c r="AR77" s="79">
        <f t="shared" si="68"/>
        <v>5.4133668135984507</v>
      </c>
      <c r="AS77" s="79">
        <f t="shared" si="68"/>
        <v>5.4317414532813579</v>
      </c>
      <c r="AT77" s="79">
        <f t="shared" si="68"/>
        <v>5.4988908872098046</v>
      </c>
      <c r="AU77" s="79">
        <f t="shared" si="57"/>
        <v>5.7144560993310449</v>
      </c>
      <c r="AW77" s="79">
        <v>200</v>
      </c>
      <c r="AX77" s="79">
        <f t="shared" si="59"/>
        <v>4.9782966264215467E-3</v>
      </c>
      <c r="AY77" s="79">
        <f t="shared" si="60"/>
        <v>5.2644572899050508E-2</v>
      </c>
      <c r="AZ77" s="79">
        <f t="shared" si="61"/>
        <v>-4.7666276272628962E-2</v>
      </c>
      <c r="BA77" s="79">
        <f t="shared" si="62"/>
        <v>1.0751393884364027</v>
      </c>
      <c r="BB77" s="79">
        <f t="shared" si="63"/>
        <v>-0.82663974163878307</v>
      </c>
      <c r="BC77" s="79">
        <f t="shared" si="64"/>
        <v>-1.3819498352636679</v>
      </c>
      <c r="BD77" s="79">
        <f t="shared" si="65"/>
        <v>-0.82697643737569115</v>
      </c>
      <c r="BE77" s="79">
        <f t="shared" si="69"/>
        <v>5.291038341896809</v>
      </c>
      <c r="BF77" s="79">
        <f t="shared" si="69"/>
        <v>5.2910771250068622</v>
      </c>
      <c r="BG77" s="79">
        <f t="shared" si="69"/>
        <v>5.2912542630688915</v>
      </c>
      <c r="BH77" s="79">
        <f t="shared" si="67"/>
        <v>5.2920627142473062</v>
      </c>
      <c r="BI77" s="79">
        <f t="shared" si="67"/>
        <v>5.2957398571893899</v>
      </c>
      <c r="BJ77" s="79">
        <f t="shared" si="67"/>
        <v>5.3122134187601615</v>
      </c>
      <c r="BK77" s="79">
        <f t="shared" si="67"/>
        <v>5.3816543103130527</v>
      </c>
      <c r="BL77" s="79">
        <f t="shared" si="66"/>
        <v>5.6261291188481071</v>
      </c>
    </row>
    <row r="78" spans="1:64" s="79" customFormat="1" ht="12.95" customHeight="1" x14ac:dyDescent="0.2">
      <c r="A78" s="79" t="s">
        <v>37</v>
      </c>
      <c r="C78" s="114">
        <v>46470.822</v>
      </c>
      <c r="D78" s="114"/>
      <c r="E78" s="79">
        <f t="shared" si="39"/>
        <v>639.00688493088535</v>
      </c>
      <c r="F78" s="79">
        <f t="shared" si="40"/>
        <v>639</v>
      </c>
      <c r="G78" s="79">
        <f t="shared" si="41"/>
        <v>1.1564899999939371E-2</v>
      </c>
      <c r="I78" s="79">
        <f t="shared" si="70"/>
        <v>1.1564899999939371E-2</v>
      </c>
      <c r="P78" s="79">
        <f t="shared" si="42"/>
        <v>1.1781709188289536E-2</v>
      </c>
      <c r="Q78" s="145">
        <f t="shared" si="43"/>
        <v>31452.322</v>
      </c>
      <c r="R78" s="145"/>
      <c r="S78" s="115">
        <f t="shared" si="71"/>
        <v>0.1</v>
      </c>
      <c r="Z78" s="79">
        <f t="shared" si="44"/>
        <v>639</v>
      </c>
      <c r="AA78" s="79">
        <f t="shared" si="45"/>
        <v>9.3604614018581653E-3</v>
      </c>
      <c r="AB78" s="79">
        <f t="shared" si="46"/>
        <v>6.0713615967572285E-2</v>
      </c>
      <c r="AC78" s="79">
        <f t="shared" si="47"/>
        <v>-2.1680918835016542E-4</v>
      </c>
      <c r="AD78" s="79">
        <f t="shared" si="48"/>
        <v>2.2044385980812056E-3</v>
      </c>
      <c r="AE78" s="79">
        <f t="shared" si="49"/>
        <v>4.8595495327102317E-7</v>
      </c>
      <c r="AF78" s="79">
        <f t="shared" si="50"/>
        <v>-2.1680918835016542E-4</v>
      </c>
      <c r="AG78" s="115"/>
      <c r="AH78" s="79">
        <f t="shared" si="51"/>
        <v>-4.9148715967632914E-2</v>
      </c>
      <c r="AI78" s="79">
        <f t="shared" si="52"/>
        <v>1.1681185557480585</v>
      </c>
      <c r="AJ78" s="79">
        <f t="shared" si="53"/>
        <v>-0.93831804309144518</v>
      </c>
      <c r="AK78" s="79">
        <f t="shared" si="54"/>
        <v>-0.36324227717825847</v>
      </c>
      <c r="AL78" s="79">
        <f t="shared" si="55"/>
        <v>-1.137326309541717</v>
      </c>
      <c r="AM78" s="79">
        <f t="shared" si="56"/>
        <v>-0.63908408970048447</v>
      </c>
      <c r="AN78" s="79">
        <f t="shared" si="68"/>
        <v>5.4909084117616</v>
      </c>
      <c r="AO78" s="79">
        <f t="shared" si="68"/>
        <v>5.4910298349198374</v>
      </c>
      <c r="AP78" s="79">
        <f t="shared" si="68"/>
        <v>5.491461684889166</v>
      </c>
      <c r="AQ78" s="79">
        <f t="shared" si="68"/>
        <v>5.492996062109242</v>
      </c>
      <c r="AR78" s="79">
        <f t="shared" si="68"/>
        <v>5.4984286583468789</v>
      </c>
      <c r="AS78" s="79">
        <f t="shared" si="68"/>
        <v>5.5174317855504613</v>
      </c>
      <c r="AT78" s="79">
        <f t="shared" si="68"/>
        <v>5.581371988782923</v>
      </c>
      <c r="AU78" s="79">
        <f t="shared" si="57"/>
        <v>5.7758416456126236</v>
      </c>
      <c r="AW78" s="79">
        <v>400</v>
      </c>
      <c r="AX78" s="79">
        <f t="shared" si="59"/>
        <v>6.7469194867451135E-3</v>
      </c>
      <c r="AY78" s="79">
        <f t="shared" si="60"/>
        <v>5.5312976272326807E-2</v>
      </c>
      <c r="AZ78" s="79">
        <f t="shared" si="61"/>
        <v>-4.8566056785581693E-2</v>
      </c>
      <c r="BA78" s="79">
        <f t="shared" si="62"/>
        <v>1.1164723340521225</v>
      </c>
      <c r="BB78" s="79">
        <f t="shared" si="63"/>
        <v>-0.88173426271374244</v>
      </c>
      <c r="BC78" s="79">
        <f t="shared" si="64"/>
        <v>-1.2755338016313718</v>
      </c>
      <c r="BD78" s="79">
        <f t="shared" si="65"/>
        <v>-0.74107857025274571</v>
      </c>
      <c r="BE78" s="79">
        <f t="shared" si="69"/>
        <v>5.3800352158048872</v>
      </c>
      <c r="BF78" s="79">
        <f t="shared" si="69"/>
        <v>5.3801049653797293</v>
      </c>
      <c r="BG78" s="79">
        <f t="shared" si="69"/>
        <v>5.3803863459408232</v>
      </c>
      <c r="BH78" s="79">
        <f t="shared" si="67"/>
        <v>5.3815204613205045</v>
      </c>
      <c r="BI78" s="79">
        <f t="shared" si="67"/>
        <v>5.3860751789200787</v>
      </c>
      <c r="BJ78" s="79">
        <f t="shared" si="67"/>
        <v>5.4041123258999511</v>
      </c>
      <c r="BK78" s="79">
        <f t="shared" si="67"/>
        <v>5.4720283294587375</v>
      </c>
      <c r="BL78" s="79">
        <f t="shared" si="66"/>
        <v>5.6943352813831938</v>
      </c>
    </row>
    <row r="79" spans="1:64" s="79" customFormat="1" ht="12.95" customHeight="1" x14ac:dyDescent="0.2">
      <c r="A79" s="79" t="s">
        <v>54</v>
      </c>
      <c r="C79" s="114">
        <v>46499.37</v>
      </c>
      <c r="D79" s="114"/>
      <c r="E79" s="79">
        <f t="shared" si="39"/>
        <v>656.00236322161606</v>
      </c>
      <c r="F79" s="79">
        <f t="shared" si="40"/>
        <v>656</v>
      </c>
      <c r="G79" s="79">
        <f t="shared" si="41"/>
        <v>3.9696000021649525E-3</v>
      </c>
      <c r="I79" s="79">
        <f t="shared" si="70"/>
        <v>3.9696000021649525E-3</v>
      </c>
      <c r="P79" s="79">
        <f t="shared" si="42"/>
        <v>1.2033670331711382E-2</v>
      </c>
      <c r="Q79" s="145">
        <f t="shared" si="43"/>
        <v>31480.870000000003</v>
      </c>
      <c r="R79" s="145"/>
      <c r="S79" s="115">
        <f t="shared" si="71"/>
        <v>0.1</v>
      </c>
      <c r="Z79" s="79">
        <f t="shared" si="44"/>
        <v>656</v>
      </c>
      <c r="AA79" s="79">
        <f t="shared" si="45"/>
        <v>9.5692108512932805E-3</v>
      </c>
      <c r="AB79" s="79">
        <f t="shared" si="46"/>
        <v>5.3137220761589971E-2</v>
      </c>
      <c r="AC79" s="79">
        <f t="shared" si="47"/>
        <v>-8.0640703295464296E-3</v>
      </c>
      <c r="AD79" s="79">
        <f t="shared" si="48"/>
        <v>-5.5996108491283281E-3</v>
      </c>
      <c r="AE79" s="79">
        <f t="shared" si="49"/>
        <v>3.135564166167568E-6</v>
      </c>
      <c r="AF79" s="79">
        <f t="shared" si="50"/>
        <v>-8.0640703295464296E-3</v>
      </c>
      <c r="AG79" s="115"/>
      <c r="AH79" s="79">
        <f t="shared" si="51"/>
        <v>-4.9167620759425018E-2</v>
      </c>
      <c r="AI79" s="79">
        <f t="shared" si="52"/>
        <v>1.1718562860766117</v>
      </c>
      <c r="AJ79" s="79">
        <f t="shared" si="53"/>
        <v>-0.94183461856349815</v>
      </c>
      <c r="AK79" s="79">
        <f t="shared" si="54"/>
        <v>-0.36148889008158136</v>
      </c>
      <c r="AL79" s="79">
        <f t="shared" si="55"/>
        <v>-1.1270115960086984</v>
      </c>
      <c r="AM79" s="79">
        <f t="shared" si="56"/>
        <v>-0.63184412021929215</v>
      </c>
      <c r="AN79" s="79">
        <f t="shared" si="68"/>
        <v>5.4989874831926242</v>
      </c>
      <c r="AO79" s="79">
        <f t="shared" si="68"/>
        <v>5.4991130689154097</v>
      </c>
      <c r="AP79" s="79">
        <f t="shared" si="68"/>
        <v>5.4995561070180843</v>
      </c>
      <c r="AQ79" s="79">
        <f t="shared" si="68"/>
        <v>5.501117486449667</v>
      </c>
      <c r="AR79" s="79">
        <f t="shared" si="68"/>
        <v>5.506601009559339</v>
      </c>
      <c r="AS79" s="79">
        <f t="shared" si="68"/>
        <v>5.5256302835793818</v>
      </c>
      <c r="AT79" s="79">
        <f t="shared" si="68"/>
        <v>5.5892009944333383</v>
      </c>
      <c r="AU79" s="79">
        <f t="shared" si="57"/>
        <v>5.7816391694281064</v>
      </c>
      <c r="AW79" s="79">
        <v>600</v>
      </c>
      <c r="AX79" s="79">
        <f t="shared" si="59"/>
        <v>8.8935038388072707E-3</v>
      </c>
      <c r="AY79" s="79">
        <f t="shared" si="60"/>
        <v>5.7987067022657532E-2</v>
      </c>
      <c r="AZ79" s="79">
        <f t="shared" si="61"/>
        <v>-4.9093563183850261E-2</v>
      </c>
      <c r="BA79" s="79">
        <f t="shared" si="62"/>
        <v>1.159567910509341</v>
      </c>
      <c r="BB79" s="79">
        <f t="shared" si="63"/>
        <v>-0.92996526801105028</v>
      </c>
      <c r="BC79" s="79">
        <f t="shared" si="64"/>
        <v>-1.1607413642081896</v>
      </c>
      <c r="BD79" s="79">
        <f t="shared" si="65"/>
        <v>-0.65569837328479097</v>
      </c>
      <c r="BE79" s="79">
        <f t="shared" si="69"/>
        <v>5.4724716132372428</v>
      </c>
      <c r="BF79" s="79">
        <f t="shared" si="69"/>
        <v>5.472583684315568</v>
      </c>
      <c r="BG79" s="79">
        <f t="shared" si="69"/>
        <v>5.4729899395355481</v>
      </c>
      <c r="BH79" s="79">
        <f t="shared" si="67"/>
        <v>5.4744611547157005</v>
      </c>
      <c r="BI79" s="79">
        <f t="shared" si="67"/>
        <v>5.4797701729874086</v>
      </c>
      <c r="BJ79" s="79">
        <f t="shared" si="67"/>
        <v>5.4986910190536156</v>
      </c>
      <c r="BK79" s="79">
        <f t="shared" si="67"/>
        <v>5.5634361375987265</v>
      </c>
      <c r="BL79" s="79">
        <f t="shared" si="66"/>
        <v>5.7625414439182814</v>
      </c>
    </row>
    <row r="80" spans="1:64" s="79" customFormat="1" ht="12.95" customHeight="1" x14ac:dyDescent="0.2">
      <c r="A80" s="79" t="s">
        <v>37</v>
      </c>
      <c r="C80" s="114">
        <v>46875.659</v>
      </c>
      <c r="D80" s="114"/>
      <c r="E80" s="79">
        <f t="shared" si="39"/>
        <v>880.01845998987176</v>
      </c>
      <c r="F80" s="79">
        <f t="shared" si="40"/>
        <v>880</v>
      </c>
      <c r="G80" s="79">
        <f t="shared" si="41"/>
        <v>3.1007999998109881E-2</v>
      </c>
      <c r="I80" s="79">
        <f t="shared" si="70"/>
        <v>3.1007999998109881E-2</v>
      </c>
      <c r="P80" s="79">
        <f t="shared" si="42"/>
        <v>1.5568167939096626E-2</v>
      </c>
      <c r="Q80" s="145">
        <f t="shared" si="43"/>
        <v>31857.159</v>
      </c>
      <c r="R80" s="145"/>
      <c r="S80" s="115">
        <f t="shared" si="71"/>
        <v>0.1</v>
      </c>
      <c r="Z80" s="79">
        <f t="shared" si="44"/>
        <v>880</v>
      </c>
      <c r="AA80" s="79">
        <f t="shared" si="45"/>
        <v>1.2631177212026008E-2</v>
      </c>
      <c r="AB80" s="79">
        <f t="shared" si="46"/>
        <v>8.0117171652655889E-2</v>
      </c>
      <c r="AC80" s="79">
        <f t="shared" si="47"/>
        <v>1.5439832059013255E-2</v>
      </c>
      <c r="AD80" s="79">
        <f t="shared" si="48"/>
        <v>1.8376822786083873E-2</v>
      </c>
      <c r="AE80" s="79">
        <f t="shared" si="49"/>
        <v>3.3770761571113142E-5</v>
      </c>
      <c r="AF80" s="79">
        <f t="shared" si="50"/>
        <v>1.5439832059013255E-2</v>
      </c>
      <c r="AG80" s="115"/>
      <c r="AH80" s="79">
        <f t="shared" si="51"/>
        <v>-4.9109171654546008E-2</v>
      </c>
      <c r="AI80" s="79">
        <f t="shared" si="52"/>
        <v>1.2213481730163289</v>
      </c>
      <c r="AJ80" s="79">
        <f t="shared" si="53"/>
        <v>-0.97995503739947853</v>
      </c>
      <c r="AK80" s="79">
        <f t="shared" si="54"/>
        <v>-0.33348731163088219</v>
      </c>
      <c r="AL80" s="79">
        <f t="shared" si="55"/>
        <v>-0.98482406200176265</v>
      </c>
      <c r="AM80" s="79">
        <f t="shared" si="56"/>
        <v>-0.53649040471127774</v>
      </c>
      <c r="AN80" s="79">
        <f t="shared" si="68"/>
        <v>5.6078651707141542</v>
      </c>
      <c r="AO80" s="79">
        <f t="shared" si="68"/>
        <v>5.6080479225476774</v>
      </c>
      <c r="AP80" s="79">
        <f t="shared" si="68"/>
        <v>5.6086326811877836</v>
      </c>
      <c r="AQ80" s="79">
        <f t="shared" si="68"/>
        <v>5.6105019241331711</v>
      </c>
      <c r="AR80" s="79">
        <f t="shared" si="68"/>
        <v>5.616458607121273</v>
      </c>
      <c r="AS80" s="79">
        <f t="shared" si="68"/>
        <v>5.6352581109340969</v>
      </c>
      <c r="AT80" s="79">
        <f t="shared" si="68"/>
        <v>5.6929375725536442</v>
      </c>
      <c r="AU80" s="79">
        <f t="shared" si="57"/>
        <v>5.8580300714674038</v>
      </c>
      <c r="AW80" s="79">
        <v>800</v>
      </c>
      <c r="AX80" s="79">
        <f t="shared" si="59"/>
        <v>1.1469184268366746E-2</v>
      </c>
      <c r="AY80" s="79">
        <f t="shared" si="60"/>
        <v>6.0666845150042704E-2</v>
      </c>
      <c r="AZ80" s="79">
        <f t="shared" si="61"/>
        <v>-4.9197660881675959E-2</v>
      </c>
      <c r="BA80" s="79">
        <f t="shared" si="62"/>
        <v>1.2036686699383461</v>
      </c>
      <c r="BB80" s="79">
        <f t="shared" si="63"/>
        <v>-0.96824179110753539</v>
      </c>
      <c r="BC80" s="79">
        <f t="shared" si="64"/>
        <v>-1.0369598360864194</v>
      </c>
      <c r="BD80" s="79">
        <f t="shared" si="65"/>
        <v>-0.57054517793379367</v>
      </c>
      <c r="BE80" s="79">
        <f t="shared" si="69"/>
        <v>5.5684623627916032</v>
      </c>
      <c r="BF80" s="79">
        <f t="shared" si="69"/>
        <v>5.5686245645434189</v>
      </c>
      <c r="BG80" s="79">
        <f t="shared" si="69"/>
        <v>5.5691609107460538</v>
      </c>
      <c r="BH80" s="79">
        <f t="shared" si="67"/>
        <v>5.5709326544219335</v>
      </c>
      <c r="BI80" s="79">
        <f t="shared" si="67"/>
        <v>5.576766220001244</v>
      </c>
      <c r="BJ80" s="79">
        <f t="shared" si="67"/>
        <v>5.5957726673030486</v>
      </c>
      <c r="BK80" s="79">
        <f t="shared" si="67"/>
        <v>5.6557698406448269</v>
      </c>
      <c r="BL80" s="79">
        <f t="shared" si="66"/>
        <v>5.830747606453369</v>
      </c>
    </row>
    <row r="81" spans="1:64" s="79" customFormat="1" ht="12.95" customHeight="1" x14ac:dyDescent="0.2">
      <c r="A81" s="79" t="s">
        <v>37</v>
      </c>
      <c r="C81" s="114">
        <v>47614.743999999999</v>
      </c>
      <c r="D81" s="114"/>
      <c r="E81" s="79">
        <f t="shared" si="39"/>
        <v>1320.0178670412802</v>
      </c>
      <c r="F81" s="79">
        <f t="shared" si="40"/>
        <v>1320</v>
      </c>
      <c r="G81" s="79">
        <f t="shared" si="41"/>
        <v>3.0012000002898276E-2</v>
      </c>
      <c r="I81" s="79">
        <f t="shared" si="70"/>
        <v>3.0012000002898276E-2</v>
      </c>
      <c r="P81" s="79">
        <f t="shared" si="42"/>
        <v>2.3672010632266434E-2</v>
      </c>
      <c r="Q81" s="145">
        <f t="shared" si="43"/>
        <v>32596.243999999999</v>
      </c>
      <c r="R81" s="145"/>
      <c r="S81" s="115">
        <f t="shared" si="71"/>
        <v>0.1</v>
      </c>
      <c r="Z81" s="79">
        <f t="shared" si="44"/>
        <v>1320</v>
      </c>
      <c r="AA81" s="79">
        <f t="shared" si="45"/>
        <v>2.0530850680569833E-2</v>
      </c>
      <c r="AB81" s="79">
        <f t="shared" si="46"/>
        <v>7.7142034528187353E-2</v>
      </c>
      <c r="AC81" s="79">
        <f t="shared" si="47"/>
        <v>6.3399893706318419E-3</v>
      </c>
      <c r="AD81" s="79">
        <f t="shared" si="48"/>
        <v>9.4811493223284429E-3</v>
      </c>
      <c r="AE81" s="79">
        <f t="shared" si="49"/>
        <v>8.9892192472289093E-6</v>
      </c>
      <c r="AF81" s="79">
        <f t="shared" si="50"/>
        <v>6.3399893706318419E-3</v>
      </c>
      <c r="AG81" s="115"/>
      <c r="AH81" s="79">
        <f t="shared" si="51"/>
        <v>-4.713003452528907E-2</v>
      </c>
      <c r="AI81" s="79">
        <f t="shared" si="52"/>
        <v>1.3135207529588335</v>
      </c>
      <c r="AJ81" s="79">
        <f t="shared" si="53"/>
        <v>-0.99357606339591154</v>
      </c>
      <c r="AK81" s="79">
        <f t="shared" si="54"/>
        <v>-0.24882431187604201</v>
      </c>
      <c r="AL81" s="79">
        <f t="shared" si="55"/>
        <v>-0.67085417396959868</v>
      </c>
      <c r="AM81" s="79">
        <f t="shared" si="56"/>
        <v>-0.34860003102765547</v>
      </c>
      <c r="AN81" s="79">
        <f t="shared" ref="AN81:AT90" si="72">$AU81+$AB$7*SIN(AO81)</f>
        <v>5.8345803894556818</v>
      </c>
      <c r="AO81" s="79">
        <f t="shared" si="72"/>
        <v>5.8348395876571697</v>
      </c>
      <c r="AP81" s="79">
        <f t="shared" si="72"/>
        <v>5.8355580587128344</v>
      </c>
      <c r="AQ81" s="79">
        <f t="shared" si="72"/>
        <v>5.8375482941478163</v>
      </c>
      <c r="AR81" s="79">
        <f t="shared" si="72"/>
        <v>5.8430516116598286</v>
      </c>
      <c r="AS81" s="79">
        <f t="shared" si="72"/>
        <v>5.8581959373060224</v>
      </c>
      <c r="AT81" s="79">
        <f t="shared" si="72"/>
        <v>5.8993548353657097</v>
      </c>
      <c r="AU81" s="79">
        <f t="shared" si="57"/>
        <v>6.0080836290445969</v>
      </c>
      <c r="AW81" s="79">
        <v>1000</v>
      </c>
      <c r="AX81" s="79">
        <f t="shared" si="59"/>
        <v>1.4525323516127737E-2</v>
      </c>
      <c r="AY81" s="79">
        <f t="shared" si="60"/>
        <v>6.3352310654482311E-2</v>
      </c>
      <c r="AZ81" s="79">
        <f t="shared" si="61"/>
        <v>-4.8826987138354573E-2</v>
      </c>
      <c r="BA81" s="79">
        <f t="shared" si="62"/>
        <v>1.2476274979544364</v>
      </c>
      <c r="BB81" s="79">
        <f t="shared" si="63"/>
        <v>-0.99286952028331066</v>
      </c>
      <c r="BC81" s="79">
        <f t="shared" si="64"/>
        <v>-0.9037537325336723</v>
      </c>
      <c r="BD81" s="79">
        <f t="shared" si="65"/>
        <v>-0.48537198729118791</v>
      </c>
      <c r="BE81" s="79">
        <f t="shared" si="69"/>
        <v>5.6680423709786254</v>
      </c>
      <c r="BF81" s="79">
        <f t="shared" si="69"/>
        <v>5.6682542775009859</v>
      </c>
      <c r="BG81" s="79">
        <f t="shared" si="69"/>
        <v>5.6689022835060197</v>
      </c>
      <c r="BH81" s="79">
        <f t="shared" si="67"/>
        <v>5.6708820393092392</v>
      </c>
      <c r="BI81" s="79">
        <f t="shared" si="67"/>
        <v>5.6769135430894924</v>
      </c>
      <c r="BJ81" s="79">
        <f t="shared" si="67"/>
        <v>5.6951364097010311</v>
      </c>
      <c r="BK81" s="79">
        <f t="shared" si="67"/>
        <v>5.7489172388406962</v>
      </c>
      <c r="BL81" s="79">
        <f t="shared" si="66"/>
        <v>5.8989537689884566</v>
      </c>
    </row>
    <row r="82" spans="1:64" s="79" customFormat="1" ht="12.95" customHeight="1" x14ac:dyDescent="0.2">
      <c r="A82" s="79" t="s">
        <v>55</v>
      </c>
      <c r="C82" s="114">
        <v>47616.415000000001</v>
      </c>
      <c r="D82" s="114"/>
      <c r="E82" s="79">
        <f t="shared" si="39"/>
        <v>1321.012663322065</v>
      </c>
      <c r="F82" s="79">
        <f t="shared" si="40"/>
        <v>1321</v>
      </c>
      <c r="G82" s="79">
        <f t="shared" si="41"/>
        <v>2.1271100005833432E-2</v>
      </c>
      <c r="I82" s="79">
        <f t="shared" si="70"/>
        <v>2.1271100005833432E-2</v>
      </c>
      <c r="P82" s="79">
        <f t="shared" si="42"/>
        <v>2.3692181044450013E-2</v>
      </c>
      <c r="Q82" s="145">
        <f t="shared" si="43"/>
        <v>32597.915000000001</v>
      </c>
      <c r="R82" s="145"/>
      <c r="S82" s="115">
        <f t="shared" si="71"/>
        <v>0.1</v>
      </c>
      <c r="Z82" s="79">
        <f t="shared" si="44"/>
        <v>1321</v>
      </c>
      <c r="AA82" s="79">
        <f t="shared" si="45"/>
        <v>2.055190448817127E-2</v>
      </c>
      <c r="AB82" s="79">
        <f t="shared" si="46"/>
        <v>6.8393567839594549E-2</v>
      </c>
      <c r="AC82" s="79">
        <f t="shared" si="47"/>
        <v>-2.4210810386165807E-3</v>
      </c>
      <c r="AD82" s="79">
        <f t="shared" si="48"/>
        <v>7.19195517662162E-4</v>
      </c>
      <c r="AE82" s="79">
        <f t="shared" si="49"/>
        <v>5.1724219262534521E-8</v>
      </c>
      <c r="AF82" s="79">
        <f t="shared" si="50"/>
        <v>-2.4210810386165807E-3</v>
      </c>
      <c r="AG82" s="115"/>
      <c r="AH82" s="79">
        <f t="shared" si="51"/>
        <v>-4.7122467833761124E-2</v>
      </c>
      <c r="AI82" s="79">
        <f t="shared" si="52"/>
        <v>1.3137109505216831</v>
      </c>
      <c r="AJ82" s="79">
        <f t="shared" si="53"/>
        <v>-0.99348922855297739</v>
      </c>
      <c r="AK82" s="79">
        <f t="shared" si="54"/>
        <v>-0.2485844730453651</v>
      </c>
      <c r="AL82" s="79">
        <f t="shared" si="55"/>
        <v>-0.67008942047369924</v>
      </c>
      <c r="AM82" s="79">
        <f t="shared" si="56"/>
        <v>-0.34817124423446538</v>
      </c>
      <c r="AN82" s="79">
        <f t="shared" si="72"/>
        <v>5.835113894764822</v>
      </c>
      <c r="AO82" s="79">
        <f t="shared" si="72"/>
        <v>5.8353731310934194</v>
      </c>
      <c r="AP82" s="79">
        <f t="shared" si="72"/>
        <v>5.8360915237483022</v>
      </c>
      <c r="AQ82" s="79">
        <f t="shared" si="72"/>
        <v>5.8380810343516405</v>
      </c>
      <c r="AR82" s="79">
        <f t="shared" si="72"/>
        <v>5.8435809630315525</v>
      </c>
      <c r="AS82" s="79">
        <f t="shared" si="72"/>
        <v>5.8587123119339672</v>
      </c>
      <c r="AT82" s="79">
        <f t="shared" si="72"/>
        <v>5.8998272410248171</v>
      </c>
      <c r="AU82" s="79">
        <f t="shared" si="57"/>
        <v>6.0084246598572717</v>
      </c>
      <c r="AW82" s="79">
        <v>1200</v>
      </c>
      <c r="AX82" s="79">
        <f t="shared" si="59"/>
        <v>1.8109770700376365E-2</v>
      </c>
      <c r="AY82" s="79">
        <f t="shared" si="60"/>
        <v>6.6043463535976343E-2</v>
      </c>
      <c r="AZ82" s="79">
        <f t="shared" si="61"/>
        <v>-4.7933692835599978E-2</v>
      </c>
      <c r="BA82" s="79">
        <f t="shared" si="62"/>
        <v>1.2898501910487175</v>
      </c>
      <c r="BB82" s="79">
        <f t="shared" si="63"/>
        <v>-0.99972920364014117</v>
      </c>
      <c r="BC82" s="79">
        <f t="shared" si="64"/>
        <v>-0.76099072975767346</v>
      </c>
      <c r="BD82" s="79">
        <f t="shared" si="65"/>
        <v>-0.39998722586537555</v>
      </c>
      <c r="BE82" s="79">
        <f t="shared" si="69"/>
        <v>5.7711314547417762</v>
      </c>
      <c r="BF82" s="79">
        <f t="shared" si="69"/>
        <v>5.7713803330716216</v>
      </c>
      <c r="BG82" s="79">
        <f t="shared" si="69"/>
        <v>5.772093365449253</v>
      </c>
      <c r="BH82" s="79">
        <f t="shared" si="67"/>
        <v>5.7741346161333089</v>
      </c>
      <c r="BI82" s="79">
        <f t="shared" si="67"/>
        <v>5.7799654686302109</v>
      </c>
      <c r="BJ82" s="79">
        <f t="shared" si="67"/>
        <v>5.7965198575503454</v>
      </c>
      <c r="BK82" s="79">
        <f t="shared" si="67"/>
        <v>5.8427623485218207</v>
      </c>
      <c r="BL82" s="79">
        <f t="shared" si="66"/>
        <v>5.9671599315235442</v>
      </c>
    </row>
    <row r="83" spans="1:64" s="79" customFormat="1" ht="12.95" customHeight="1" x14ac:dyDescent="0.2">
      <c r="A83" s="79" t="s">
        <v>56</v>
      </c>
      <c r="C83" s="114">
        <v>47616.417999999998</v>
      </c>
      <c r="D83" s="114"/>
      <c r="E83" s="79">
        <f t="shared" si="39"/>
        <v>1321.0144493117953</v>
      </c>
      <c r="F83" s="79">
        <f t="shared" si="40"/>
        <v>1321</v>
      </c>
      <c r="G83" s="79">
        <f t="shared" si="41"/>
        <v>2.4271100002806634E-2</v>
      </c>
      <c r="I83" s="79">
        <f t="shared" si="70"/>
        <v>2.4271100002806634E-2</v>
      </c>
      <c r="P83" s="79">
        <f t="shared" si="42"/>
        <v>2.3692181044450013E-2</v>
      </c>
      <c r="Q83" s="145">
        <f t="shared" si="43"/>
        <v>32597.917999999998</v>
      </c>
      <c r="R83" s="145"/>
      <c r="S83" s="115">
        <f t="shared" si="71"/>
        <v>0.1</v>
      </c>
      <c r="Z83" s="79">
        <f t="shared" si="44"/>
        <v>1321</v>
      </c>
      <c r="AA83" s="79">
        <f t="shared" si="45"/>
        <v>2.055190448817127E-2</v>
      </c>
      <c r="AB83" s="79">
        <f t="shared" si="46"/>
        <v>7.1393567836567751E-2</v>
      </c>
      <c r="AC83" s="79">
        <f t="shared" si="47"/>
        <v>5.7891895835662094E-4</v>
      </c>
      <c r="AD83" s="79">
        <f t="shared" si="48"/>
        <v>3.7191955146353636E-3</v>
      </c>
      <c r="AE83" s="79">
        <f t="shared" si="49"/>
        <v>1.3832415276083807E-6</v>
      </c>
      <c r="AF83" s="79">
        <f t="shared" si="50"/>
        <v>5.7891895835662094E-4</v>
      </c>
      <c r="AG83" s="115"/>
      <c r="AH83" s="79">
        <f t="shared" si="51"/>
        <v>-4.7122467833761124E-2</v>
      </c>
      <c r="AI83" s="79">
        <f t="shared" si="52"/>
        <v>1.3137109505216831</v>
      </c>
      <c r="AJ83" s="79">
        <f t="shared" si="53"/>
        <v>-0.99348922855297739</v>
      </c>
      <c r="AK83" s="79">
        <f t="shared" si="54"/>
        <v>-0.2485844730453651</v>
      </c>
      <c r="AL83" s="79">
        <f t="shared" si="55"/>
        <v>-0.67008942047369924</v>
      </c>
      <c r="AM83" s="79">
        <f t="shared" si="56"/>
        <v>-0.34817124423446538</v>
      </c>
      <c r="AN83" s="79">
        <f t="shared" si="72"/>
        <v>5.835113894764822</v>
      </c>
      <c r="AO83" s="79">
        <f t="shared" si="72"/>
        <v>5.8353731310934194</v>
      </c>
      <c r="AP83" s="79">
        <f t="shared" si="72"/>
        <v>5.8360915237483022</v>
      </c>
      <c r="AQ83" s="79">
        <f t="shared" si="72"/>
        <v>5.8380810343516405</v>
      </c>
      <c r="AR83" s="79">
        <f t="shared" si="72"/>
        <v>5.8435809630315525</v>
      </c>
      <c r="AS83" s="79">
        <f t="shared" si="72"/>
        <v>5.8587123119339672</v>
      </c>
      <c r="AT83" s="79">
        <f t="shared" si="72"/>
        <v>5.8998272410248171</v>
      </c>
      <c r="AU83" s="79">
        <f t="shared" si="57"/>
        <v>6.0084246598572717</v>
      </c>
      <c r="AW83" s="79">
        <v>1400</v>
      </c>
      <c r="AX83" s="79">
        <f t="shared" si="59"/>
        <v>2.2261650947550359E-2</v>
      </c>
      <c r="AY83" s="79">
        <f t="shared" si="60"/>
        <v>6.8740303794524824E-2</v>
      </c>
      <c r="AZ83" s="79">
        <f t="shared" si="61"/>
        <v>-4.6478652846974465E-2</v>
      </c>
      <c r="BA83" s="79">
        <f t="shared" si="62"/>
        <v>1.3283051551065257</v>
      </c>
      <c r="BB83" s="79">
        <f t="shared" si="63"/>
        <v>-0.98467839315764094</v>
      </c>
      <c r="BC83" s="79">
        <f t="shared" si="64"/>
        <v>-0.60898708773671828</v>
      </c>
      <c r="BD83" s="79">
        <f t="shared" si="65"/>
        <v>-0.31426666235424455</v>
      </c>
      <c r="BE83" s="79">
        <f t="shared" si="69"/>
        <v>5.8774986381401852</v>
      </c>
      <c r="BF83" s="79">
        <f t="shared" si="69"/>
        <v>5.8777581023335568</v>
      </c>
      <c r="BG83" s="79">
        <f t="shared" si="69"/>
        <v>5.8784634191503926</v>
      </c>
      <c r="BH83" s="79">
        <f t="shared" si="67"/>
        <v>5.8803796483404982</v>
      </c>
      <c r="BI83" s="79">
        <f t="shared" si="67"/>
        <v>5.8855778641072591</v>
      </c>
      <c r="BJ83" s="79">
        <f t="shared" si="67"/>
        <v>5.8996228131633996</v>
      </c>
      <c r="BK83" s="79">
        <f t="shared" si="67"/>
        <v>5.9371859414717409</v>
      </c>
      <c r="BL83" s="79">
        <f t="shared" si="66"/>
        <v>6.0353660940586318</v>
      </c>
    </row>
    <row r="84" spans="1:64" s="79" customFormat="1" ht="12.95" customHeight="1" x14ac:dyDescent="0.2">
      <c r="A84" s="79" t="s">
        <v>56</v>
      </c>
      <c r="C84" s="114">
        <v>47616.42</v>
      </c>
      <c r="D84" s="114"/>
      <c r="E84" s="79">
        <f t="shared" si="39"/>
        <v>1321.015639971617</v>
      </c>
      <c r="F84" s="79">
        <f t="shared" si="40"/>
        <v>1321</v>
      </c>
      <c r="G84" s="79">
        <f t="shared" si="41"/>
        <v>2.6271100003214087E-2</v>
      </c>
      <c r="I84" s="79">
        <f t="shared" si="70"/>
        <v>2.6271100003214087E-2</v>
      </c>
      <c r="P84" s="79">
        <f t="shared" si="42"/>
        <v>2.3692181044450013E-2</v>
      </c>
      <c r="Q84" s="145">
        <f t="shared" si="43"/>
        <v>32597.919999999998</v>
      </c>
      <c r="R84" s="145"/>
      <c r="S84" s="115">
        <f t="shared" si="71"/>
        <v>0.1</v>
      </c>
      <c r="Z84" s="79">
        <f t="shared" si="44"/>
        <v>1321</v>
      </c>
      <c r="AA84" s="79">
        <f t="shared" si="45"/>
        <v>2.055190448817127E-2</v>
      </c>
      <c r="AB84" s="79">
        <f t="shared" si="46"/>
        <v>7.3393567836975204E-2</v>
      </c>
      <c r="AC84" s="79">
        <f t="shared" si="47"/>
        <v>2.5789189587640746E-3</v>
      </c>
      <c r="AD84" s="79">
        <f t="shared" si="48"/>
        <v>5.7191955150428173E-3</v>
      </c>
      <c r="AE84" s="79">
        <f t="shared" si="49"/>
        <v>3.270919733928588E-6</v>
      </c>
      <c r="AF84" s="79">
        <f t="shared" si="50"/>
        <v>2.5789189587640746E-3</v>
      </c>
      <c r="AG84" s="115"/>
      <c r="AH84" s="79">
        <f t="shared" si="51"/>
        <v>-4.7122467833761124E-2</v>
      </c>
      <c r="AI84" s="79">
        <f t="shared" si="52"/>
        <v>1.3137109505216831</v>
      </c>
      <c r="AJ84" s="79">
        <f t="shared" si="53"/>
        <v>-0.99348922855297739</v>
      </c>
      <c r="AK84" s="79">
        <f t="shared" si="54"/>
        <v>-0.2485844730453651</v>
      </c>
      <c r="AL84" s="79">
        <f t="shared" si="55"/>
        <v>-0.67008942047369924</v>
      </c>
      <c r="AM84" s="79">
        <f t="shared" si="56"/>
        <v>-0.34817124423446538</v>
      </c>
      <c r="AN84" s="79">
        <f t="shared" si="72"/>
        <v>5.835113894764822</v>
      </c>
      <c r="AO84" s="79">
        <f t="shared" si="72"/>
        <v>5.8353731310934194</v>
      </c>
      <c r="AP84" s="79">
        <f t="shared" si="72"/>
        <v>5.8360915237483022</v>
      </c>
      <c r="AQ84" s="79">
        <f t="shared" si="72"/>
        <v>5.8380810343516405</v>
      </c>
      <c r="AR84" s="79">
        <f t="shared" si="72"/>
        <v>5.8435809630315525</v>
      </c>
      <c r="AS84" s="79">
        <f t="shared" si="72"/>
        <v>5.8587123119339672</v>
      </c>
      <c r="AT84" s="79">
        <f t="shared" si="72"/>
        <v>5.8998272410248171</v>
      </c>
      <c r="AU84" s="79">
        <f t="shared" si="57"/>
        <v>6.0084246598572717</v>
      </c>
      <c r="AW84" s="79">
        <v>1600</v>
      </c>
      <c r="AX84" s="79">
        <f t="shared" si="59"/>
        <v>2.7005061726516434E-2</v>
      </c>
      <c r="AY84" s="79">
        <f t="shared" si="60"/>
        <v>7.1442831430127751E-2</v>
      </c>
      <c r="AZ84" s="79">
        <f t="shared" si="61"/>
        <v>-4.4437769703611317E-2</v>
      </c>
      <c r="BA84" s="79">
        <f t="shared" si="62"/>
        <v>1.3606494649459213</v>
      </c>
      <c r="BB84" s="79">
        <f t="shared" si="63"/>
        <v>-0.94420661159701935</v>
      </c>
      <c r="BC84" s="79">
        <f t="shared" si="64"/>
        <v>-0.44864437234216759</v>
      </c>
      <c r="BD84" s="79">
        <f t="shared" si="65"/>
        <v>-0.22816216035773509</v>
      </c>
      <c r="BE84" s="79">
        <f t="shared" si="69"/>
        <v>5.9867340494081107</v>
      </c>
      <c r="BF84" s="79">
        <f t="shared" si="69"/>
        <v>5.986967210843539</v>
      </c>
      <c r="BG84" s="79">
        <f t="shared" si="69"/>
        <v>5.9875762036556655</v>
      </c>
      <c r="BH84" s="79">
        <f t="shared" si="67"/>
        <v>5.9891662960436767</v>
      </c>
      <c r="BI84" s="79">
        <f t="shared" si="67"/>
        <v>5.9933144645370122</v>
      </c>
      <c r="BJ84" s="79">
        <f t="shared" si="67"/>
        <v>6.0041121347201782</v>
      </c>
      <c r="BK84" s="79">
        <f t="shared" si="67"/>
        <v>6.0320660993663218</v>
      </c>
      <c r="BL84" s="79">
        <f t="shared" si="66"/>
        <v>6.1035722565937194</v>
      </c>
    </row>
    <row r="85" spans="1:64" s="79" customFormat="1" ht="12.95" customHeight="1" x14ac:dyDescent="0.2">
      <c r="A85" s="79" t="s">
        <v>57</v>
      </c>
      <c r="C85" s="114">
        <v>47947.334999999999</v>
      </c>
      <c r="D85" s="114"/>
      <c r="E85" s="79">
        <f t="shared" ref="E85:E116" si="73">+(C85-C$7)/C$8</f>
        <v>1518.0192373716689</v>
      </c>
      <c r="F85" s="79">
        <f t="shared" ref="F85:F116" si="74">ROUND(2*E85,0)/2</f>
        <v>1518</v>
      </c>
      <c r="G85" s="79">
        <f t="shared" ref="G85:G104" si="75">+C85-(C$7+F85*C$8)</f>
        <v>3.2313800002157222E-2</v>
      </c>
      <c r="I85" s="79">
        <f t="shared" si="70"/>
        <v>3.2313800002157222E-2</v>
      </c>
      <c r="P85" s="79">
        <f t="shared" ref="P85:P116" si="76">+D$11+D$12*F85+D$13*F85^2</f>
        <v>2.7820766854328209E-2</v>
      </c>
      <c r="Q85" s="145">
        <f t="shared" ref="Q85:Q116" si="77">+C85-15018.5</f>
        <v>32928.834999999999</v>
      </c>
      <c r="R85" s="145"/>
      <c r="S85" s="115">
        <f t="shared" si="71"/>
        <v>0.1</v>
      </c>
      <c r="Z85" s="79">
        <f t="shared" ref="Z85:Z116" si="78">F85</f>
        <v>1518</v>
      </c>
      <c r="AA85" s="79">
        <f t="shared" ref="AA85:AA116" si="79">AB$3+AB$4*Z85+AB$5*Z85^2+AH85</f>
        <v>2.4987993160995391E-2</v>
      </c>
      <c r="AB85" s="79">
        <f t="shared" ref="AB85:AB116" si="80">IF(S85&lt;&gt;0,G85-AH85, -9999)</f>
        <v>7.7659914052437662E-2</v>
      </c>
      <c r="AC85" s="79">
        <f t="shared" ref="AC85:AC116" si="81">+G85-P85</f>
        <v>4.4930331478290134E-3</v>
      </c>
      <c r="AD85" s="79">
        <f t="shared" ref="AD85:AD116" si="82">IF(S85&lt;&gt;0,G85-AA85, -9999)</f>
        <v>7.3258068411618318E-3</v>
      </c>
      <c r="AE85" s="79">
        <f t="shared" ref="AE85:AE116" si="83">+(G85-AA85)^2*S85</f>
        <v>5.3667445874013503E-6</v>
      </c>
      <c r="AF85" s="79">
        <f t="shared" ref="AF85:AF116" si="84">IF(S85&lt;&gt;0,G85-P85, -9999)</f>
        <v>4.4930331478290134E-3</v>
      </c>
      <c r="AG85" s="115"/>
      <c r="AH85" s="79">
        <f t="shared" ref="AH85:AH116" si="85">$AB$6*($AB$11/AI85*AJ85+$AB$12)</f>
        <v>-4.5346114050280432E-2</v>
      </c>
      <c r="AI85" s="79">
        <f t="shared" ref="AI85:AI116" si="86">1+$AB$7*COS(AL85)</f>
        <v>1.3482833627683644</v>
      </c>
      <c r="AJ85" s="79">
        <f t="shared" ref="AJ85:AJ116" si="87">SIN(AL85+RADIANS($AB$9))</f>
        <v>-0.96404908293546565</v>
      </c>
      <c r="AK85" s="79">
        <f t="shared" ref="AK85:AK116" si="88">$AB$7*SIN(AL85)</f>
        <v>-0.19724984140733723</v>
      </c>
      <c r="AL85" s="79">
        <f t="shared" ref="AL85:AL116" si="89">2*ATAN(AM85)</f>
        <v>-0.51530831876266847</v>
      </c>
      <c r="AM85" s="79">
        <f t="shared" ref="AM85:AM116" si="90">SQRT((1+$AB$7)/(1-$AB$7))*TAN(AN85/2)</f>
        <v>-0.26351125384965224</v>
      </c>
      <c r="AN85" s="79">
        <f t="shared" si="72"/>
        <v>5.9416347963951228</v>
      </c>
      <c r="AO85" s="79">
        <f t="shared" si="72"/>
        <v>5.9418835960789469</v>
      </c>
      <c r="AP85" s="79">
        <f t="shared" si="72"/>
        <v>5.9425431609265642</v>
      </c>
      <c r="AQ85" s="79">
        <f t="shared" si="72"/>
        <v>5.9442909140818516</v>
      </c>
      <c r="AR85" s="79">
        <f t="shared" si="72"/>
        <v>5.9489170273779806</v>
      </c>
      <c r="AS85" s="79">
        <f t="shared" si="72"/>
        <v>5.9611263858064092</v>
      </c>
      <c r="AT85" s="79">
        <f t="shared" si="72"/>
        <v>5.9931179233283087</v>
      </c>
      <c r="AU85" s="79">
        <f t="shared" ref="AU85:AU116" si="91">RADIANS($AB$9)+$AB$18*(F85-AB$15)</f>
        <v>6.0756077299543332</v>
      </c>
      <c r="AW85" s="79">
        <v>1800</v>
      </c>
      <c r="AX85" s="79">
        <f t="shared" si="59"/>
        <v>3.2342689228545239E-2</v>
      </c>
      <c r="AY85" s="79">
        <f t="shared" si="60"/>
        <v>7.4151046442785098E-2</v>
      </c>
      <c r="AZ85" s="79">
        <f t="shared" si="61"/>
        <v>-4.1808357214239859E-2</v>
      </c>
      <c r="BA85" s="79">
        <f t="shared" si="62"/>
        <v>1.3845029761353307</v>
      </c>
      <c r="BB85" s="79">
        <f t="shared" si="63"/>
        <v>-0.87626996555296199</v>
      </c>
      <c r="BC85" s="79">
        <f t="shared" si="64"/>
        <v>-0.28153237029118211</v>
      </c>
      <c r="BD85" s="79">
        <f t="shared" si="65"/>
        <v>-0.14170338033173507</v>
      </c>
      <c r="BE85" s="79">
        <f t="shared" si="69"/>
        <v>6.0982386471128631</v>
      </c>
      <c r="BF85" s="79">
        <f t="shared" si="69"/>
        <v>6.0984060172087649</v>
      </c>
      <c r="BG85" s="79">
        <f t="shared" si="69"/>
        <v>6.0988313943514285</v>
      </c>
      <c r="BH85" s="79">
        <f t="shared" si="67"/>
        <v>6.0999123540777278</v>
      </c>
      <c r="BI85" s="79">
        <f t="shared" si="67"/>
        <v>6.1026582958390465</v>
      </c>
      <c r="BJ85" s="79">
        <f t="shared" si="67"/>
        <v>6.109627627518206</v>
      </c>
      <c r="BK85" s="79">
        <f t="shared" si="67"/>
        <v>6.127278780727786</v>
      </c>
      <c r="BL85" s="79">
        <f t="shared" si="66"/>
        <v>6.1717784191288061</v>
      </c>
    </row>
    <row r="86" spans="1:64" s="79" customFormat="1" ht="12.95" customHeight="1" x14ac:dyDescent="0.2">
      <c r="A86" s="79" t="s">
        <v>37</v>
      </c>
      <c r="C86" s="114">
        <v>47992.686999999998</v>
      </c>
      <c r="D86" s="114"/>
      <c r="E86" s="79">
        <f t="shared" si="73"/>
        <v>1545.0186394818388</v>
      </c>
      <c r="F86" s="79">
        <f t="shared" si="74"/>
        <v>1545</v>
      </c>
      <c r="G86" s="79">
        <f t="shared" si="75"/>
        <v>3.1309500001952983E-2</v>
      </c>
      <c r="I86" s="79">
        <f t="shared" si="70"/>
        <v>3.1309500001952983E-2</v>
      </c>
      <c r="P86" s="79">
        <f t="shared" si="76"/>
        <v>2.8410649131392018E-2</v>
      </c>
      <c r="Q86" s="145">
        <f t="shared" si="77"/>
        <v>32974.186999999998</v>
      </c>
      <c r="R86" s="145"/>
      <c r="S86" s="115">
        <f t="shared" si="71"/>
        <v>0.1</v>
      </c>
      <c r="Z86" s="79">
        <f t="shared" si="78"/>
        <v>1545</v>
      </c>
      <c r="AA86" s="79">
        <f t="shared" si="79"/>
        <v>2.5641052511636758E-2</v>
      </c>
      <c r="AB86" s="79">
        <f t="shared" si="80"/>
        <v>7.636751686025306E-2</v>
      </c>
      <c r="AC86" s="79">
        <f t="shared" si="81"/>
        <v>2.898850870560965E-3</v>
      </c>
      <c r="AD86" s="79">
        <f t="shared" si="82"/>
        <v>5.6684474903162252E-3</v>
      </c>
      <c r="AE86" s="79">
        <f t="shared" si="83"/>
        <v>3.213129695047231E-6</v>
      </c>
      <c r="AF86" s="79">
        <f t="shared" si="84"/>
        <v>2.898850870560965E-3</v>
      </c>
      <c r="AG86" s="115"/>
      <c r="AH86" s="79">
        <f t="shared" si="85"/>
        <v>-4.5058016858300076E-2</v>
      </c>
      <c r="AI86" s="79">
        <f t="shared" si="86"/>
        <v>1.3525033271071281</v>
      </c>
      <c r="AJ86" s="79">
        <f t="shared" si="87"/>
        <v>-0.95802312790086908</v>
      </c>
      <c r="AK86" s="79">
        <f t="shared" si="88"/>
        <v>-0.18960539310595784</v>
      </c>
      <c r="AL86" s="79">
        <f t="shared" si="89"/>
        <v>-0.49349242179407238</v>
      </c>
      <c r="AM86" s="79">
        <f t="shared" si="90"/>
        <v>-0.25187885170249441</v>
      </c>
      <c r="AN86" s="79">
        <f t="shared" si="72"/>
        <v>5.9564393163027907</v>
      </c>
      <c r="AO86" s="79">
        <f t="shared" si="72"/>
        <v>5.9566837213335697</v>
      </c>
      <c r="AP86" s="79">
        <f t="shared" si="72"/>
        <v>5.9573283232176228</v>
      </c>
      <c r="AQ86" s="79">
        <f t="shared" si="72"/>
        <v>5.9590277450861855</v>
      </c>
      <c r="AR86" s="79">
        <f t="shared" si="72"/>
        <v>5.9635034517998582</v>
      </c>
      <c r="AS86" s="79">
        <f t="shared" si="72"/>
        <v>5.9752595844987333</v>
      </c>
      <c r="AT86" s="79">
        <f t="shared" si="72"/>
        <v>6.0059356191437407</v>
      </c>
      <c r="AU86" s="79">
        <f t="shared" si="91"/>
        <v>6.08481556189657</v>
      </c>
      <c r="AW86" s="79">
        <v>2000</v>
      </c>
      <c r="AX86" s="79">
        <f t="shared" si="59"/>
        <v>3.8250933201917803E-2</v>
      </c>
      <c r="AY86" s="79">
        <f t="shared" si="60"/>
        <v>7.6864948832496893E-2</v>
      </c>
      <c r="AZ86" s="79">
        <f t="shared" si="61"/>
        <v>-3.861401563057909E-2</v>
      </c>
      <c r="BA86" s="79">
        <f t="shared" si="62"/>
        <v>1.3978475800232788</v>
      </c>
      <c r="BB86" s="79">
        <f t="shared" si="63"/>
        <v>-0.78108454496953106</v>
      </c>
      <c r="BC86" s="79">
        <f t="shared" si="64"/>
        <v>-0.10986787737389815</v>
      </c>
      <c r="BD86" s="79">
        <f t="shared" si="65"/>
        <v>-5.4989264208863006E-2</v>
      </c>
      <c r="BE86" s="79">
        <f t="shared" si="69"/>
        <v>6.2112408708161873</v>
      </c>
      <c r="BF86" s="79">
        <f t="shared" si="69"/>
        <v>6.2113110057816519</v>
      </c>
      <c r="BG86" s="79">
        <f t="shared" si="69"/>
        <v>6.2114866813591396</v>
      </c>
      <c r="BH86" s="79">
        <f t="shared" si="67"/>
        <v>6.2119267076256479</v>
      </c>
      <c r="BI86" s="79">
        <f t="shared" si="67"/>
        <v>6.213028810118729</v>
      </c>
      <c r="BJ86" s="79">
        <f t="shared" si="67"/>
        <v>6.2157887962530811</v>
      </c>
      <c r="BK86" s="79">
        <f t="shared" si="67"/>
        <v>6.2226983977519978</v>
      </c>
      <c r="BL86" s="79">
        <f t="shared" si="66"/>
        <v>6.2399845816638937</v>
      </c>
    </row>
    <row r="87" spans="1:64" s="79" customFormat="1" ht="12.95" customHeight="1" x14ac:dyDescent="0.2">
      <c r="A87" s="79" t="s">
        <v>58</v>
      </c>
      <c r="C87" s="114">
        <v>48308.472000000002</v>
      </c>
      <c r="D87" s="114">
        <v>0.01</v>
      </c>
      <c r="E87" s="79">
        <f t="shared" si="73"/>
        <v>1733.0148953329665</v>
      </c>
      <c r="F87" s="79">
        <f t="shared" si="74"/>
        <v>1733</v>
      </c>
      <c r="G87" s="79">
        <f t="shared" si="75"/>
        <v>2.5020300003234297E-2</v>
      </c>
      <c r="I87" s="79">
        <f t="shared" si="70"/>
        <v>2.5020300003234297E-2</v>
      </c>
      <c r="P87" s="79">
        <f t="shared" si="76"/>
        <v>3.2678611597569275E-2</v>
      </c>
      <c r="Q87" s="145">
        <f t="shared" si="77"/>
        <v>33289.972000000002</v>
      </c>
      <c r="R87" s="145"/>
      <c r="S87" s="115">
        <f t="shared" si="71"/>
        <v>0.1</v>
      </c>
      <c r="Z87" s="79">
        <f t="shared" si="78"/>
        <v>1733</v>
      </c>
      <c r="AA87" s="79">
        <f t="shared" si="79"/>
        <v>3.0489276929936325E-2</v>
      </c>
      <c r="AB87" s="79">
        <f t="shared" si="80"/>
        <v>6.7774183984131209E-2</v>
      </c>
      <c r="AC87" s="79">
        <f t="shared" si="81"/>
        <v>-7.658311594334978E-3</v>
      </c>
      <c r="AD87" s="79">
        <f t="shared" si="82"/>
        <v>-5.468976926702028E-3</v>
      </c>
      <c r="AE87" s="79">
        <f t="shared" si="83"/>
        <v>2.9909708624799164E-6</v>
      </c>
      <c r="AF87" s="79">
        <f t="shared" si="84"/>
        <v>-7.658311594334978E-3</v>
      </c>
      <c r="AG87" s="115"/>
      <c r="AH87" s="79">
        <f t="shared" si="85"/>
        <v>-4.2753883980896905E-2</v>
      </c>
      <c r="AI87" s="79">
        <f t="shared" si="86"/>
        <v>1.3775949260515992</v>
      </c>
      <c r="AJ87" s="79">
        <f t="shared" si="87"/>
        <v>-0.90212828451830818</v>
      </c>
      <c r="AK87" s="79">
        <f t="shared" si="88"/>
        <v>-0.13278129588367196</v>
      </c>
      <c r="AL87" s="79">
        <f t="shared" si="89"/>
        <v>-0.33814409025721853</v>
      </c>
      <c r="AM87" s="79">
        <f t="shared" si="90"/>
        <v>-0.1707016759914379</v>
      </c>
      <c r="AN87" s="79">
        <f t="shared" si="72"/>
        <v>6.0606763770261649</v>
      </c>
      <c r="AO87" s="79">
        <f t="shared" si="72"/>
        <v>6.0608699146866929</v>
      </c>
      <c r="AP87" s="79">
        <f t="shared" si="72"/>
        <v>6.0613656157969551</v>
      </c>
      <c r="AQ87" s="79">
        <f t="shared" si="72"/>
        <v>6.0626349849997663</v>
      </c>
      <c r="AR87" s="79">
        <f t="shared" si="72"/>
        <v>6.0658838878706893</v>
      </c>
      <c r="AS87" s="79">
        <f t="shared" si="72"/>
        <v>6.0741888173420966</v>
      </c>
      <c r="AT87" s="79">
        <f t="shared" si="72"/>
        <v>6.0953532318532222</v>
      </c>
      <c r="AU87" s="79">
        <f t="shared" si="91"/>
        <v>6.1489293546795523</v>
      </c>
      <c r="AW87" s="79">
        <v>2200</v>
      </c>
      <c r="AX87" s="79">
        <f t="shared" si="59"/>
        <v>4.4678255990098323E-2</v>
      </c>
      <c r="AY87" s="79">
        <f t="shared" si="60"/>
        <v>7.9584538599263122E-2</v>
      </c>
      <c r="AZ87" s="79">
        <f t="shared" si="61"/>
        <v>-3.4906282609164799E-2</v>
      </c>
      <c r="BA87" s="79">
        <f t="shared" si="62"/>
        <v>1.3994506026729749</v>
      </c>
      <c r="BB87" s="79">
        <f t="shared" si="63"/>
        <v>-0.66155540404645319</v>
      </c>
      <c r="BC87" s="79">
        <f t="shared" si="64"/>
        <v>6.3641900094356982E-2</v>
      </c>
      <c r="BD87" s="79">
        <f t="shared" si="65"/>
        <v>3.1831694742600211E-2</v>
      </c>
      <c r="BE87" s="79">
        <f t="shared" si="69"/>
        <v>6.3248438079236999</v>
      </c>
      <c r="BF87" s="79">
        <f t="shared" si="69"/>
        <v>6.3248028403337768</v>
      </c>
      <c r="BG87" s="79">
        <f t="shared" si="69"/>
        <v>6.3247003996385525</v>
      </c>
      <c r="BH87" s="79">
        <f t="shared" si="67"/>
        <v>6.3244442454933827</v>
      </c>
      <c r="BI87" s="79">
        <f t="shared" si="67"/>
        <v>6.3238037409036654</v>
      </c>
      <c r="BJ87" s="79">
        <f t="shared" si="67"/>
        <v>6.3222022536935629</v>
      </c>
      <c r="BK87" s="79">
        <f t="shared" si="67"/>
        <v>6.3181984003265796</v>
      </c>
      <c r="BL87" s="79">
        <f t="shared" si="66"/>
        <v>6.3081907441989813</v>
      </c>
    </row>
    <row r="88" spans="1:64" s="79" customFormat="1" ht="12.95" customHeight="1" x14ac:dyDescent="0.2">
      <c r="A88" s="79" t="s">
        <v>59</v>
      </c>
      <c r="C88" s="114">
        <v>48723.385999999999</v>
      </c>
      <c r="D88" s="114"/>
      <c r="E88" s="79">
        <f t="shared" si="73"/>
        <v>1980.0256099020987</v>
      </c>
      <c r="F88" s="79">
        <f t="shared" si="74"/>
        <v>1980</v>
      </c>
      <c r="G88" s="79">
        <f t="shared" si="75"/>
        <v>4.3017999996664003E-2</v>
      </c>
      <c r="I88" s="79">
        <f t="shared" si="70"/>
        <v>4.3017999996664003E-2</v>
      </c>
      <c r="P88" s="79">
        <f t="shared" si="76"/>
        <v>3.8712987373948536E-2</v>
      </c>
      <c r="Q88" s="145">
        <f t="shared" si="77"/>
        <v>33704.885999999999</v>
      </c>
      <c r="R88" s="145"/>
      <c r="S88" s="115">
        <f t="shared" si="71"/>
        <v>0.1</v>
      </c>
      <c r="Z88" s="79">
        <f t="shared" si="78"/>
        <v>1980</v>
      </c>
      <c r="AA88" s="79">
        <f t="shared" si="79"/>
        <v>3.763568583734208E-2</v>
      </c>
      <c r="AB88" s="79">
        <f t="shared" si="80"/>
        <v>8.1975616820880171E-2</v>
      </c>
      <c r="AC88" s="79">
        <f t="shared" si="81"/>
        <v>4.3050126227154664E-3</v>
      </c>
      <c r="AD88" s="79">
        <f t="shared" si="82"/>
        <v>5.3823141593219229E-3</v>
      </c>
      <c r="AE88" s="79">
        <f t="shared" si="83"/>
        <v>2.896930570963726E-6</v>
      </c>
      <c r="AF88" s="79">
        <f t="shared" si="84"/>
        <v>4.3050126227154664E-3</v>
      </c>
      <c r="AG88" s="115"/>
      <c r="AH88" s="79">
        <f t="shared" si="85"/>
        <v>-3.8957616824216175E-2</v>
      </c>
      <c r="AI88" s="79">
        <f t="shared" si="86"/>
        <v>1.3970289895847448</v>
      </c>
      <c r="AJ88" s="79">
        <f t="shared" si="87"/>
        <v>-0.79176777854958624</v>
      </c>
      <c r="AK88" s="79">
        <f t="shared" si="88"/>
        <v>-5.0762014792327663E-2</v>
      </c>
      <c r="AL88" s="79">
        <f t="shared" si="89"/>
        <v>-0.12716476273516492</v>
      </c>
      <c r="AM88" s="79">
        <f t="shared" si="90"/>
        <v>-6.3668202054908724E-2</v>
      </c>
      <c r="AN88" s="79">
        <f t="shared" si="72"/>
        <v>6.1998981338189534</v>
      </c>
      <c r="AO88" s="79">
        <f t="shared" si="72"/>
        <v>6.1999789630965125</v>
      </c>
      <c r="AP88" s="79">
        <f t="shared" si="72"/>
        <v>6.2001816039276809</v>
      </c>
      <c r="AQ88" s="79">
        <f t="shared" si="72"/>
        <v>6.2006896140859427</v>
      </c>
      <c r="AR88" s="79">
        <f t="shared" si="72"/>
        <v>6.2019630759649296</v>
      </c>
      <c r="AS88" s="79">
        <f t="shared" si="72"/>
        <v>6.2051547696021085</v>
      </c>
      <c r="AT88" s="79">
        <f t="shared" si="72"/>
        <v>6.2131507257513103</v>
      </c>
      <c r="AU88" s="79">
        <f t="shared" si="91"/>
        <v>6.2331639654103856</v>
      </c>
      <c r="AW88" s="79">
        <v>2400</v>
      </c>
      <c r="AX88" s="79">
        <f t="shared" si="59"/>
        <v>5.1547856477711866E-2</v>
      </c>
      <c r="AY88" s="79">
        <f t="shared" si="60"/>
        <v>8.2309815743083783E-2</v>
      </c>
      <c r="AZ88" s="79">
        <f t="shared" si="61"/>
        <v>-3.0761959265371917E-2</v>
      </c>
      <c r="BA88" s="79">
        <f t="shared" si="62"/>
        <v>1.3891587928211391</v>
      </c>
      <c r="BB88" s="79">
        <f t="shared" si="63"/>
        <v>-0.52307506119566416</v>
      </c>
      <c r="BC88" s="79">
        <f t="shared" si="64"/>
        <v>0.23607794152262379</v>
      </c>
      <c r="BD88" s="79">
        <f t="shared" si="65"/>
        <v>0.11859026361587315</v>
      </c>
      <c r="BE88" s="79">
        <f t="shared" si="69"/>
        <v>6.4380976401447541</v>
      </c>
      <c r="BF88" s="79">
        <f t="shared" si="69"/>
        <v>6.4379537178894681</v>
      </c>
      <c r="BG88" s="79">
        <f t="shared" si="69"/>
        <v>6.4375898072648132</v>
      </c>
      <c r="BH88" s="79">
        <f t="shared" si="67"/>
        <v>6.4366697429805457</v>
      </c>
      <c r="BI88" s="79">
        <f t="shared" si="67"/>
        <v>6.4343441542496773</v>
      </c>
      <c r="BJ88" s="79">
        <f t="shared" si="67"/>
        <v>6.4284695506224327</v>
      </c>
      <c r="BK88" s="79">
        <f t="shared" si="67"/>
        <v>6.4136518645240486</v>
      </c>
      <c r="BL88" s="79">
        <f t="shared" si="66"/>
        <v>6.3763969067340689</v>
      </c>
    </row>
    <row r="89" spans="1:64" s="79" customFormat="1" ht="12.95" customHeight="1" x14ac:dyDescent="0.2">
      <c r="A89" s="79" t="s">
        <v>59</v>
      </c>
      <c r="C89" s="114">
        <v>48723.387999999999</v>
      </c>
      <c r="D89" s="114"/>
      <c r="E89" s="79">
        <f t="shared" si="73"/>
        <v>1980.0268005619203</v>
      </c>
      <c r="F89" s="79">
        <f t="shared" si="74"/>
        <v>1980</v>
      </c>
      <c r="G89" s="79">
        <f t="shared" si="75"/>
        <v>4.5017999997071456E-2</v>
      </c>
      <c r="I89" s="79">
        <f t="shared" si="70"/>
        <v>4.5017999997071456E-2</v>
      </c>
      <c r="P89" s="79">
        <f t="shared" si="76"/>
        <v>3.8712987373948536E-2</v>
      </c>
      <c r="Q89" s="145">
        <f t="shared" si="77"/>
        <v>33704.887999999999</v>
      </c>
      <c r="R89" s="145"/>
      <c r="S89" s="115">
        <f t="shared" si="71"/>
        <v>0.1</v>
      </c>
      <c r="Z89" s="79">
        <f t="shared" si="78"/>
        <v>1980</v>
      </c>
      <c r="AA89" s="79">
        <f t="shared" si="79"/>
        <v>3.763568583734208E-2</v>
      </c>
      <c r="AB89" s="79">
        <f t="shared" si="80"/>
        <v>8.3975616821287624E-2</v>
      </c>
      <c r="AC89" s="79">
        <f t="shared" si="81"/>
        <v>6.30501262312292E-3</v>
      </c>
      <c r="AD89" s="79">
        <f t="shared" si="82"/>
        <v>7.3823141597293765E-3</v>
      </c>
      <c r="AE89" s="79">
        <f t="shared" si="83"/>
        <v>5.4498562352940855E-6</v>
      </c>
      <c r="AF89" s="79">
        <f t="shared" si="84"/>
        <v>6.30501262312292E-3</v>
      </c>
      <c r="AG89" s="115"/>
      <c r="AH89" s="79">
        <f t="shared" si="85"/>
        <v>-3.8957616824216175E-2</v>
      </c>
      <c r="AI89" s="79">
        <f t="shared" si="86"/>
        <v>1.3970289895847448</v>
      </c>
      <c r="AJ89" s="79">
        <f t="shared" si="87"/>
        <v>-0.79176777854958624</v>
      </c>
      <c r="AK89" s="79">
        <f t="shared" si="88"/>
        <v>-5.0762014792327663E-2</v>
      </c>
      <c r="AL89" s="79">
        <f t="shared" si="89"/>
        <v>-0.12716476273516492</v>
      </c>
      <c r="AM89" s="79">
        <f t="shared" si="90"/>
        <v>-6.3668202054908724E-2</v>
      </c>
      <c r="AN89" s="79">
        <f t="shared" si="72"/>
        <v>6.1998981338189534</v>
      </c>
      <c r="AO89" s="79">
        <f t="shared" si="72"/>
        <v>6.1999789630965125</v>
      </c>
      <c r="AP89" s="79">
        <f t="shared" si="72"/>
        <v>6.2001816039276809</v>
      </c>
      <c r="AQ89" s="79">
        <f t="shared" si="72"/>
        <v>6.2006896140859427</v>
      </c>
      <c r="AR89" s="79">
        <f t="shared" si="72"/>
        <v>6.2019630759649296</v>
      </c>
      <c r="AS89" s="79">
        <f t="shared" si="72"/>
        <v>6.2051547696021085</v>
      </c>
      <c r="AT89" s="79">
        <f t="shared" si="72"/>
        <v>6.2131507257513103</v>
      </c>
      <c r="AU89" s="79">
        <f t="shared" si="91"/>
        <v>6.2331639654103856</v>
      </c>
      <c r="AW89" s="79">
        <v>2600</v>
      </c>
      <c r="AX89" s="79">
        <f t="shared" si="59"/>
        <v>5.8764503505229007E-2</v>
      </c>
      <c r="AY89" s="79">
        <f t="shared" si="60"/>
        <v>8.5040780263958879E-2</v>
      </c>
      <c r="AZ89" s="79">
        <f t="shared" si="61"/>
        <v>-2.6276276758729872E-2</v>
      </c>
      <c r="BA89" s="79">
        <f t="shared" si="62"/>
        <v>1.3679366678673701</v>
      </c>
      <c r="BB89" s="79">
        <f t="shared" si="63"/>
        <v>-0.37267268565137096</v>
      </c>
      <c r="BC89" s="79">
        <f t="shared" si="64"/>
        <v>0.40464540178528852</v>
      </c>
      <c r="BD89" s="79">
        <f t="shared" si="65"/>
        <v>0.20512932277160006</v>
      </c>
      <c r="BE89" s="79">
        <f t="shared" si="69"/>
        <v>6.5500834798530585</v>
      </c>
      <c r="BF89" s="79">
        <f t="shared" si="69"/>
        <v>6.5498641419857737</v>
      </c>
      <c r="BG89" s="79">
        <f t="shared" si="69"/>
        <v>6.5492961184329319</v>
      </c>
      <c r="BH89" s="79">
        <f t="shared" si="67"/>
        <v>6.5478255049372027</v>
      </c>
      <c r="BI89" s="79">
        <f t="shared" si="67"/>
        <v>6.544020797578491</v>
      </c>
      <c r="BJ89" s="79">
        <f t="shared" si="67"/>
        <v>6.5341951721061404</v>
      </c>
      <c r="BK89" s="79">
        <f t="shared" si="67"/>
        <v>6.5089320828332848</v>
      </c>
      <c r="BL89" s="79">
        <f t="shared" si="66"/>
        <v>6.4446030692691565</v>
      </c>
    </row>
    <row r="90" spans="1:64" s="79" customFormat="1" ht="12.95" customHeight="1" x14ac:dyDescent="0.2">
      <c r="A90" s="79" t="s">
        <v>60</v>
      </c>
      <c r="C90" s="114">
        <v>48733.457999999999</v>
      </c>
      <c r="D90" s="114">
        <v>4.0000000000000001E-3</v>
      </c>
      <c r="E90" s="79">
        <f t="shared" si="73"/>
        <v>1986.0217727626923</v>
      </c>
      <c r="F90" s="79">
        <f t="shared" si="74"/>
        <v>1986</v>
      </c>
      <c r="G90" s="79">
        <f t="shared" si="75"/>
        <v>3.65726000018185E-2</v>
      </c>
      <c r="I90" s="79">
        <f t="shared" si="70"/>
        <v>3.65726000018185E-2</v>
      </c>
      <c r="P90" s="79">
        <f t="shared" si="76"/>
        <v>3.8865604118372782E-2</v>
      </c>
      <c r="Q90" s="145">
        <f t="shared" si="77"/>
        <v>33714.957999999999</v>
      </c>
      <c r="R90" s="145"/>
      <c r="S90" s="115">
        <f t="shared" si="71"/>
        <v>0.1</v>
      </c>
      <c r="Z90" s="79">
        <f t="shared" si="78"/>
        <v>1986</v>
      </c>
      <c r="AA90" s="79">
        <f t="shared" si="79"/>
        <v>3.781970891014047E-2</v>
      </c>
      <c r="AB90" s="79">
        <f t="shared" si="80"/>
        <v>7.542768163277197E-2</v>
      </c>
      <c r="AC90" s="79">
        <f t="shared" si="81"/>
        <v>-2.2930041165542814E-3</v>
      </c>
      <c r="AD90" s="79">
        <f t="shared" si="82"/>
        <v>-1.24710890832197E-3</v>
      </c>
      <c r="AE90" s="79">
        <f t="shared" si="83"/>
        <v>1.5552806292160157E-7</v>
      </c>
      <c r="AF90" s="79">
        <f t="shared" si="84"/>
        <v>-2.2930041165542814E-3</v>
      </c>
      <c r="AG90" s="115"/>
      <c r="AH90" s="79">
        <f t="shared" si="85"/>
        <v>-3.885508163095347E-2</v>
      </c>
      <c r="AI90" s="79">
        <f t="shared" si="86"/>
        <v>1.3972869468914901</v>
      </c>
      <c r="AJ90" s="79">
        <f t="shared" si="87"/>
        <v>-0.78858884542919383</v>
      </c>
      <c r="AK90" s="79">
        <f t="shared" si="88"/>
        <v>-4.870197681920227E-2</v>
      </c>
      <c r="AL90" s="79">
        <f t="shared" si="89"/>
        <v>-0.12197782574985692</v>
      </c>
      <c r="AM90" s="79">
        <f t="shared" si="90"/>
        <v>-6.1064644640752667E-2</v>
      </c>
      <c r="AN90" s="79">
        <f t="shared" si="72"/>
        <v>6.2033002633438947</v>
      </c>
      <c r="AO90" s="79">
        <f t="shared" si="72"/>
        <v>6.2033779005715148</v>
      </c>
      <c r="AP90" s="79">
        <f t="shared" si="72"/>
        <v>6.2035724849569274</v>
      </c>
      <c r="AQ90" s="79">
        <f t="shared" si="72"/>
        <v>6.2040601640640762</v>
      </c>
      <c r="AR90" s="79">
        <f t="shared" si="72"/>
        <v>6.2052823322233754</v>
      </c>
      <c r="AS90" s="79">
        <f t="shared" si="72"/>
        <v>6.2083446885837379</v>
      </c>
      <c r="AT90" s="79">
        <f t="shared" si="72"/>
        <v>6.2160149353650729</v>
      </c>
      <c r="AU90" s="79">
        <f t="shared" si="91"/>
        <v>6.2352101502864379</v>
      </c>
      <c r="AW90" s="79">
        <v>2800</v>
      </c>
      <c r="AX90" s="79">
        <f t="shared" si="59"/>
        <v>6.6223999007750112E-2</v>
      </c>
      <c r="AY90" s="79">
        <f t="shared" si="60"/>
        <v>8.7777432161888422E-2</v>
      </c>
      <c r="AZ90" s="79">
        <f t="shared" si="61"/>
        <v>-2.1553433154138317E-2</v>
      </c>
      <c r="BA90" s="79">
        <f t="shared" si="62"/>
        <v>1.3376317594168547</v>
      </c>
      <c r="BB90" s="79">
        <f t="shared" si="63"/>
        <v>-0.21779757640520964</v>
      </c>
      <c r="BC90" s="79">
        <f t="shared" si="64"/>
        <v>0.56697562251448852</v>
      </c>
      <c r="BD90" s="79">
        <f t="shared" si="65"/>
        <v>0.29133434179753159</v>
      </c>
      <c r="BE90" s="79">
        <f t="shared" si="69"/>
        <v>6.659990497242446</v>
      </c>
      <c r="BF90" s="79">
        <f t="shared" si="69"/>
        <v>6.6597341595006618</v>
      </c>
      <c r="BG90" s="79">
        <f t="shared" si="69"/>
        <v>6.6590455774040969</v>
      </c>
      <c r="BH90" s="79">
        <f t="shared" si="67"/>
        <v>6.6571968124069212</v>
      </c>
      <c r="BI90" s="79">
        <f t="shared" si="67"/>
        <v>6.6522396932931516</v>
      </c>
      <c r="BJ90" s="79">
        <f t="shared" si="67"/>
        <v>6.6389944372858913</v>
      </c>
      <c r="BK90" s="79">
        <f t="shared" si="67"/>
        <v>6.6039131533846067</v>
      </c>
      <c r="BL90" s="79">
        <f t="shared" si="66"/>
        <v>6.5128092318042441</v>
      </c>
    </row>
    <row r="91" spans="1:64" s="79" customFormat="1" ht="12.95" customHeight="1" x14ac:dyDescent="0.2">
      <c r="A91" s="79" t="s">
        <v>37</v>
      </c>
      <c r="C91" s="114">
        <v>49418.798999999999</v>
      </c>
      <c r="D91" s="114"/>
      <c r="E91" s="79">
        <f t="shared" si="73"/>
        <v>2394.0257690933172</v>
      </c>
      <c r="F91" s="79">
        <f t="shared" si="74"/>
        <v>2394</v>
      </c>
      <c r="G91" s="79">
        <f t="shared" si="75"/>
        <v>4.3285400002787355E-2</v>
      </c>
      <c r="I91" s="79">
        <f t="shared" si="70"/>
        <v>4.3285400002787355E-2</v>
      </c>
      <c r="O91" s="79">
        <f t="shared" ref="O91:O122" ca="1" si="92">+C$11+C$12*$F91</f>
        <v>6.03172455523735E-2</v>
      </c>
      <c r="P91" s="79">
        <f t="shared" si="76"/>
        <v>4.9914819664714678E-2</v>
      </c>
      <c r="Q91" s="145">
        <f t="shared" si="77"/>
        <v>34400.298999999999</v>
      </c>
      <c r="R91" s="145"/>
      <c r="S91" s="115">
        <f t="shared" si="71"/>
        <v>0.1</v>
      </c>
      <c r="Z91" s="79">
        <f t="shared" si="78"/>
        <v>2394</v>
      </c>
      <c r="AA91" s="79">
        <f t="shared" si="79"/>
        <v>5.1336211011941441E-2</v>
      </c>
      <c r="AB91" s="79">
        <f t="shared" si="80"/>
        <v>7.4177163668278936E-2</v>
      </c>
      <c r="AC91" s="79">
        <f t="shared" si="81"/>
        <v>-6.629419661927323E-3</v>
      </c>
      <c r="AD91" s="79">
        <f t="shared" si="82"/>
        <v>-8.0508110091540852E-3</v>
      </c>
      <c r="AE91" s="79">
        <f t="shared" si="83"/>
        <v>6.481555790511662E-6</v>
      </c>
      <c r="AF91" s="79">
        <f t="shared" si="84"/>
        <v>-6.629419661927323E-3</v>
      </c>
      <c r="AG91" s="115"/>
      <c r="AH91" s="79">
        <f t="shared" si="85"/>
        <v>-3.0891763665491585E-2</v>
      </c>
      <c r="AI91" s="79">
        <f t="shared" si="86"/>
        <v>1.389633924618173</v>
      </c>
      <c r="AJ91" s="79">
        <f t="shared" si="87"/>
        <v>-0.52744036067431566</v>
      </c>
      <c r="AK91" s="79">
        <f t="shared" si="88"/>
        <v>9.1619896873439355E-2</v>
      </c>
      <c r="AL91" s="79">
        <f t="shared" si="89"/>
        <v>0.23094797548706847</v>
      </c>
      <c r="AM91" s="79">
        <f t="shared" si="90"/>
        <v>0.11598999282616108</v>
      </c>
      <c r="AN91" s="79">
        <f t="shared" ref="AN91:AT100" si="93">$AU91+$AB$7*SIN(AO91)</f>
        <v>6.4347140813283312</v>
      </c>
      <c r="AO91" s="79">
        <f t="shared" si="93"/>
        <v>6.4345729273751413</v>
      </c>
      <c r="AP91" s="79">
        <f t="shared" si="93"/>
        <v>6.4342162021623359</v>
      </c>
      <c r="AQ91" s="79">
        <f t="shared" si="93"/>
        <v>6.4333147700250626</v>
      </c>
      <c r="AR91" s="79">
        <f t="shared" si="93"/>
        <v>6.4310374284411749</v>
      </c>
      <c r="AS91" s="79">
        <f t="shared" si="93"/>
        <v>6.4252874561827698</v>
      </c>
      <c r="AT91" s="79">
        <f t="shared" si="93"/>
        <v>6.4107901497532387</v>
      </c>
      <c r="AU91" s="79">
        <f t="shared" si="91"/>
        <v>6.3743507218580167</v>
      </c>
      <c r="AW91" s="79">
        <v>3000</v>
      </c>
      <c r="AX91" s="79">
        <f t="shared" si="59"/>
        <v>7.3822976895170256E-2</v>
      </c>
      <c r="AY91" s="79">
        <f t="shared" si="60"/>
        <v>9.0519771436872384E-2</v>
      </c>
      <c r="AZ91" s="79">
        <f t="shared" si="61"/>
        <v>-1.6696794541702132E-2</v>
      </c>
      <c r="BA91" s="79">
        <f t="shared" si="62"/>
        <v>1.3005701157901921</v>
      </c>
      <c r="BB91" s="79">
        <f t="shared" si="63"/>
        <v>-6.5167886675301337E-2</v>
      </c>
      <c r="BC91" s="79">
        <f t="shared" si="64"/>
        <v>0.72131882565979499</v>
      </c>
      <c r="BD91" s="79">
        <f t="shared" si="65"/>
        <v>0.3771558765062098</v>
      </c>
      <c r="BE91" s="79">
        <f t="shared" si="69"/>
        <v>6.767170740058865</v>
      </c>
      <c r="BF91" s="79">
        <f t="shared" si="69"/>
        <v>6.7669159258067424</v>
      </c>
      <c r="BG91" s="79">
        <f t="shared" si="69"/>
        <v>6.7661969326589659</v>
      </c>
      <c r="BH91" s="79">
        <f t="shared" si="67"/>
        <v>6.7641696544541992</v>
      </c>
      <c r="BI91" s="79">
        <f t="shared" si="67"/>
        <v>6.7584650145127307</v>
      </c>
      <c r="BJ91" s="79">
        <f t="shared" si="67"/>
        <v>6.7425010444513713</v>
      </c>
      <c r="BK91" s="79">
        <f t="shared" si="67"/>
        <v>6.6984705654283907</v>
      </c>
      <c r="BL91" s="79">
        <f t="shared" si="66"/>
        <v>6.5810153943393317</v>
      </c>
    </row>
    <row r="92" spans="1:64" s="79" customFormat="1" ht="12.95" customHeight="1" x14ac:dyDescent="0.2">
      <c r="A92" s="146" t="s">
        <v>37</v>
      </c>
      <c r="B92" s="146"/>
      <c r="C92" s="147">
        <v>49445.68</v>
      </c>
      <c r="D92" s="147"/>
      <c r="E92" s="79">
        <f t="shared" si="73"/>
        <v>2410.0288324229064</v>
      </c>
      <c r="F92" s="79">
        <f t="shared" si="74"/>
        <v>2410</v>
      </c>
      <c r="G92" s="79">
        <f t="shared" si="75"/>
        <v>4.8431000002892688E-2</v>
      </c>
      <c r="I92" s="79">
        <f t="shared" si="70"/>
        <v>4.8431000002892688E-2</v>
      </c>
      <c r="O92" s="79">
        <f t="shared" ca="1" si="92"/>
        <v>6.080159628619615E-2</v>
      </c>
      <c r="P92" s="79">
        <f t="shared" si="76"/>
        <v>5.0375082680021548E-2</v>
      </c>
      <c r="Q92" s="145">
        <f t="shared" si="77"/>
        <v>34427.18</v>
      </c>
      <c r="R92" s="145"/>
      <c r="S92" s="115">
        <f t="shared" si="71"/>
        <v>0.1</v>
      </c>
      <c r="Z92" s="79">
        <f t="shared" si="78"/>
        <v>2410</v>
      </c>
      <c r="AA92" s="79">
        <f t="shared" si="79"/>
        <v>5.1901293148492976E-2</v>
      </c>
      <c r="AB92" s="79">
        <f t="shared" si="80"/>
        <v>7.8975935748322207E-2</v>
      </c>
      <c r="AC92" s="79">
        <f t="shared" si="81"/>
        <v>-1.9440826771288597E-3</v>
      </c>
      <c r="AD92" s="79">
        <f t="shared" si="82"/>
        <v>-3.4702931456002881E-3</v>
      </c>
      <c r="AE92" s="79">
        <f t="shared" si="83"/>
        <v>1.2042934516400343E-6</v>
      </c>
      <c r="AF92" s="79">
        <f t="shared" si="84"/>
        <v>-1.9440826771288597E-3</v>
      </c>
      <c r="AG92" s="115"/>
      <c r="AH92" s="79">
        <f t="shared" si="85"/>
        <v>-3.0544935745429512E-2</v>
      </c>
      <c r="AI92" s="79">
        <f t="shared" si="86"/>
        <v>1.3883449149424916</v>
      </c>
      <c r="AJ92" s="79">
        <f t="shared" si="87"/>
        <v>-0.51577575079559634</v>
      </c>
      <c r="AK92" s="79">
        <f t="shared" si="88"/>
        <v>9.6938267752053109E-2</v>
      </c>
      <c r="AL92" s="79">
        <f t="shared" si="89"/>
        <v>0.24462003894964562</v>
      </c>
      <c r="AM92" s="79">
        <f t="shared" si="90"/>
        <v>0.12292360007137497</v>
      </c>
      <c r="AN92" s="79">
        <f t="shared" si="93"/>
        <v>6.4437343385919652</v>
      </c>
      <c r="AO92" s="79">
        <f t="shared" si="93"/>
        <v>6.443585859299727</v>
      </c>
      <c r="AP92" s="79">
        <f t="shared" si="93"/>
        <v>6.4432100907120065</v>
      </c>
      <c r="AQ92" s="79">
        <f t="shared" si="93"/>
        <v>6.4422592043573808</v>
      </c>
      <c r="AR92" s="79">
        <f t="shared" si="93"/>
        <v>6.4398536222240237</v>
      </c>
      <c r="AS92" s="79">
        <f t="shared" si="93"/>
        <v>6.4337719509669178</v>
      </c>
      <c r="AT92" s="79">
        <f t="shared" si="93"/>
        <v>6.4184210408301681</v>
      </c>
      <c r="AU92" s="79">
        <f t="shared" si="91"/>
        <v>6.3798072148608238</v>
      </c>
      <c r="AW92" s="79">
        <v>3200</v>
      </c>
      <c r="AX92" s="79">
        <f t="shared" si="59"/>
        <v>8.1466931214004584E-2</v>
      </c>
      <c r="AY92" s="79">
        <f t="shared" si="60"/>
        <v>9.3267798088910794E-2</v>
      </c>
      <c r="AZ92" s="79">
        <f t="shared" si="61"/>
        <v>-1.1800866874906217E-2</v>
      </c>
      <c r="BA92" s="79">
        <f t="shared" si="62"/>
        <v>1.2591375828843545</v>
      </c>
      <c r="BB92" s="79">
        <f t="shared" si="63"/>
        <v>7.9981398677635956E-2</v>
      </c>
      <c r="BC92" s="79">
        <f t="shared" si="64"/>
        <v>0.86659984603458196</v>
      </c>
      <c r="BD92" s="79">
        <f t="shared" si="65"/>
        <v>0.46262109830244708</v>
      </c>
      <c r="BE92" s="79">
        <f t="shared" si="69"/>
        <v>6.8711638994665298</v>
      </c>
      <c r="BF92" s="79">
        <f t="shared" si="69"/>
        <v>6.8709403133562157</v>
      </c>
      <c r="BG92" s="79">
        <f t="shared" si="69"/>
        <v>6.8702692193892307</v>
      </c>
      <c r="BH92" s="79">
        <f t="shared" si="67"/>
        <v>6.8682567259223744</v>
      </c>
      <c r="BI92" s="79">
        <f t="shared" si="67"/>
        <v>6.8622376005461625</v>
      </c>
      <c r="BJ92" s="79">
        <f t="shared" si="67"/>
        <v>6.8443740198747189</v>
      </c>
      <c r="BK92" s="79">
        <f t="shared" si="67"/>
        <v>6.7924817783445972</v>
      </c>
      <c r="BL92" s="79">
        <f t="shared" si="66"/>
        <v>6.6492215568744193</v>
      </c>
    </row>
    <row r="93" spans="1:64" s="79" customFormat="1" ht="12.95" customHeight="1" x14ac:dyDescent="0.2">
      <c r="A93" s="146" t="s">
        <v>61</v>
      </c>
      <c r="B93" s="146"/>
      <c r="C93" s="147">
        <v>49734.599000000002</v>
      </c>
      <c r="D93" s="147">
        <v>5.0000000000000001E-3</v>
      </c>
      <c r="E93" s="79">
        <f t="shared" si="73"/>
        <v>2582.030954893105</v>
      </c>
      <c r="F93" s="79">
        <f t="shared" si="74"/>
        <v>2582</v>
      </c>
      <c r="G93" s="79">
        <f t="shared" si="75"/>
        <v>5.1996200003486592E-2</v>
      </c>
      <c r="I93" s="79">
        <f t="shared" si="70"/>
        <v>5.1996200003486592E-2</v>
      </c>
      <c r="O93" s="79">
        <f t="shared" ca="1" si="92"/>
        <v>6.600836667478964E-2</v>
      </c>
      <c r="P93" s="79">
        <f t="shared" si="76"/>
        <v>5.5451417309349334E-2</v>
      </c>
      <c r="Q93" s="145">
        <f t="shared" si="77"/>
        <v>34716.099000000002</v>
      </c>
      <c r="R93" s="145"/>
      <c r="S93" s="115">
        <f t="shared" si="71"/>
        <v>0.1</v>
      </c>
      <c r="Z93" s="79">
        <f t="shared" si="78"/>
        <v>2582</v>
      </c>
      <c r="AA93" s="79">
        <f t="shared" si="79"/>
        <v>5.8103488556411634E-2</v>
      </c>
      <c r="AB93" s="79">
        <f t="shared" si="80"/>
        <v>7.8687472006064699E-2</v>
      </c>
      <c r="AC93" s="79">
        <f t="shared" si="81"/>
        <v>-3.4552173058627414E-3</v>
      </c>
      <c r="AD93" s="79">
        <f t="shared" si="82"/>
        <v>-6.1072885529250415E-3</v>
      </c>
      <c r="AE93" s="79">
        <f t="shared" si="83"/>
        <v>3.7298973468689245E-6</v>
      </c>
      <c r="AF93" s="79">
        <f t="shared" si="84"/>
        <v>-3.4552173058627414E-3</v>
      </c>
      <c r="AG93" s="115"/>
      <c r="AH93" s="79">
        <f t="shared" si="85"/>
        <v>-2.6691272002578106E-2</v>
      </c>
      <c r="AI93" s="79">
        <f t="shared" si="86"/>
        <v>1.3702508073591704</v>
      </c>
      <c r="AJ93" s="79">
        <f t="shared" si="87"/>
        <v>-0.38650068743407201</v>
      </c>
      <c r="AK93" s="79">
        <f t="shared" si="88"/>
        <v>0.15206294869672346</v>
      </c>
      <c r="AL93" s="79">
        <f t="shared" si="89"/>
        <v>0.38969852482018258</v>
      </c>
      <c r="AM93" s="79">
        <f t="shared" si="90"/>
        <v>0.19735319285396175</v>
      </c>
      <c r="AN93" s="79">
        <f t="shared" si="93"/>
        <v>6.5400788538377128</v>
      </c>
      <c r="AO93" s="79">
        <f t="shared" si="93"/>
        <v>6.5398648159410628</v>
      </c>
      <c r="AP93" s="79">
        <f t="shared" si="93"/>
        <v>6.5393119974920602</v>
      </c>
      <c r="AQ93" s="79">
        <f t="shared" si="93"/>
        <v>6.5378845442111455</v>
      </c>
      <c r="AR93" s="79">
        <f t="shared" si="93"/>
        <v>6.5342011075156421</v>
      </c>
      <c r="AS93" s="79">
        <f t="shared" si="93"/>
        <v>6.5247121858694248</v>
      </c>
      <c r="AT93" s="79">
        <f t="shared" si="93"/>
        <v>6.500367248207275</v>
      </c>
      <c r="AU93" s="79">
        <f t="shared" si="91"/>
        <v>6.4384645146409989</v>
      </c>
      <c r="AW93" s="79">
        <v>3400</v>
      </c>
      <c r="AX93" s="79">
        <f t="shared" si="59"/>
        <v>8.9075286877625212E-2</v>
      </c>
      <c r="AY93" s="79">
        <f t="shared" si="60"/>
        <v>9.6021512118003652E-2</v>
      </c>
      <c r="AZ93" s="79">
        <f t="shared" si="61"/>
        <v>-6.946225240378438E-3</v>
      </c>
      <c r="BA93" s="79">
        <f t="shared" si="62"/>
        <v>1.2154669843276396</v>
      </c>
      <c r="BB93" s="79">
        <f t="shared" si="63"/>
        <v>0.21415377343970271</v>
      </c>
      <c r="BC93" s="79">
        <f t="shared" si="64"/>
        <v>1.0023583492234982</v>
      </c>
      <c r="BD93" s="79">
        <f t="shared" si="65"/>
        <v>0.54783457254202383</v>
      </c>
      <c r="BE93" s="79">
        <f t="shared" si="69"/>
        <v>6.9716934768726162</v>
      </c>
      <c r="BF93" s="79">
        <f t="shared" si="69"/>
        <v>6.9715175244060905</v>
      </c>
      <c r="BG93" s="79">
        <f t="shared" si="69"/>
        <v>6.9709484607474312</v>
      </c>
      <c r="BH93" s="79">
        <f t="shared" si="67"/>
        <v>6.9691098189348724</v>
      </c>
      <c r="BI93" s="79">
        <f t="shared" si="67"/>
        <v>6.9631879672033747</v>
      </c>
      <c r="BJ93" s="79">
        <f t="shared" si="67"/>
        <v>6.9443038566864352</v>
      </c>
      <c r="BK93" s="79">
        <f t="shared" si="67"/>
        <v>6.8858267914906417</v>
      </c>
      <c r="BL93" s="79">
        <f t="shared" si="66"/>
        <v>6.7174277194095069</v>
      </c>
    </row>
    <row r="94" spans="1:64" s="79" customFormat="1" ht="12.95" customHeight="1" x14ac:dyDescent="0.2">
      <c r="A94" s="146" t="s">
        <v>62</v>
      </c>
      <c r="B94" s="146"/>
      <c r="C94" s="147">
        <v>49793.372000000003</v>
      </c>
      <c r="D94" s="147">
        <v>6.0000000000000001E-3</v>
      </c>
      <c r="E94" s="79">
        <f t="shared" si="73"/>
        <v>2617.0202797348115</v>
      </c>
      <c r="F94" s="79">
        <f t="shared" si="74"/>
        <v>2617</v>
      </c>
      <c r="G94" s="79">
        <f t="shared" si="75"/>
        <v>3.4064700004819315E-2</v>
      </c>
      <c r="I94" s="79">
        <f t="shared" si="70"/>
        <v>3.4064700004819315E-2</v>
      </c>
      <c r="O94" s="79">
        <f t="shared" ca="1" si="92"/>
        <v>6.7067883905026673E-2</v>
      </c>
      <c r="P94" s="79">
        <f t="shared" si="76"/>
        <v>5.651318489445728E-2</v>
      </c>
      <c r="Q94" s="145">
        <f t="shared" si="77"/>
        <v>34774.872000000003</v>
      </c>
      <c r="R94" s="145"/>
      <c r="S94" s="115">
        <f t="shared" si="71"/>
        <v>0.1</v>
      </c>
      <c r="Z94" s="79">
        <f t="shared" si="78"/>
        <v>2617</v>
      </c>
      <c r="AA94" s="79">
        <f t="shared" si="79"/>
        <v>5.9390602231882486E-2</v>
      </c>
      <c r="AB94" s="79">
        <f t="shared" si="80"/>
        <v>5.9947272280344507E-2</v>
      </c>
      <c r="AC94" s="79">
        <f t="shared" si="81"/>
        <v>-2.2448484889637965E-2</v>
      </c>
      <c r="AD94" s="79">
        <f t="shared" si="82"/>
        <v>-2.5325902227063171E-2</v>
      </c>
      <c r="AE94" s="79">
        <f t="shared" si="83"/>
        <v>6.4140132361476332E-5</v>
      </c>
      <c r="AF94" s="79">
        <f t="shared" si="84"/>
        <v>-2.2448484889637965E-2</v>
      </c>
      <c r="AG94" s="115"/>
      <c r="AH94" s="79">
        <f t="shared" si="85"/>
        <v>-2.5882572275525196E-2</v>
      </c>
      <c r="AI94" s="79">
        <f t="shared" si="86"/>
        <v>1.3656832163645216</v>
      </c>
      <c r="AJ94" s="79">
        <f t="shared" si="87"/>
        <v>-0.35958003527587423</v>
      </c>
      <c r="AK94" s="79">
        <f t="shared" si="88"/>
        <v>0.16274085530609186</v>
      </c>
      <c r="AL94" s="79">
        <f t="shared" si="89"/>
        <v>0.41871514058625026</v>
      </c>
      <c r="AM94" s="79">
        <f t="shared" si="90"/>
        <v>0.21247092114453814</v>
      </c>
      <c r="AN94" s="79">
        <f t="shared" si="93"/>
        <v>6.5595167384710349</v>
      </c>
      <c r="AO94" s="79">
        <f t="shared" si="93"/>
        <v>6.5592926877121345</v>
      </c>
      <c r="AP94" s="79">
        <f t="shared" si="93"/>
        <v>6.5587109376168566</v>
      </c>
      <c r="AQ94" s="79">
        <f t="shared" si="93"/>
        <v>6.5572008635941792</v>
      </c>
      <c r="AR94" s="79">
        <f t="shared" si="93"/>
        <v>6.5532840782457171</v>
      </c>
      <c r="AS94" s="79">
        <f t="shared" si="93"/>
        <v>6.5431444293232364</v>
      </c>
      <c r="AT94" s="79">
        <f t="shared" si="93"/>
        <v>6.517018869099676</v>
      </c>
      <c r="AU94" s="79">
        <f t="shared" si="91"/>
        <v>6.4504005930846393</v>
      </c>
      <c r="AW94" s="79">
        <v>3600</v>
      </c>
      <c r="AX94" s="79">
        <f t="shared" si="59"/>
        <v>9.6583414173400287E-2</v>
      </c>
      <c r="AY94" s="79">
        <f t="shared" si="60"/>
        <v>9.8780913524150929E-2</v>
      </c>
      <c r="AZ94" s="79">
        <f t="shared" si="61"/>
        <v>-2.1974993507506394E-3</v>
      </c>
      <c r="BA94" s="79">
        <f t="shared" si="62"/>
        <v>1.1712740971026843</v>
      </c>
      <c r="BB94" s="79">
        <f t="shared" si="63"/>
        <v>0.33545538588190771</v>
      </c>
      <c r="BC94" s="79">
        <f t="shared" si="64"/>
        <v>1.1286215113627149</v>
      </c>
      <c r="BD94" s="79">
        <f t="shared" si="65"/>
        <v>0.63297101211795948</v>
      </c>
      <c r="BE94" s="79">
        <f t="shared" si="69"/>
        <v>7.0686424109673434</v>
      </c>
      <c r="BF94" s="79">
        <f t="shared" si="69"/>
        <v>7.0685174763333185</v>
      </c>
      <c r="BG94" s="79">
        <f t="shared" si="69"/>
        <v>7.0680761801065675</v>
      </c>
      <c r="BH94" s="79">
        <f t="shared" si="67"/>
        <v>7.0665189803272552</v>
      </c>
      <c r="BI94" s="79">
        <f t="shared" si="67"/>
        <v>7.0610432627596618</v>
      </c>
      <c r="BJ94" s="79">
        <f t="shared" si="67"/>
        <v>7.0420176672242087</v>
      </c>
      <c r="BK94" s="79">
        <f t="shared" si="67"/>
        <v>6.9783887022376776</v>
      </c>
      <c r="BL94" s="79">
        <f t="shared" si="66"/>
        <v>6.7856338819445936</v>
      </c>
    </row>
    <row r="95" spans="1:64" s="79" customFormat="1" ht="12.95" customHeight="1" x14ac:dyDescent="0.2">
      <c r="A95" s="146" t="s">
        <v>63</v>
      </c>
      <c r="B95" s="146"/>
      <c r="C95" s="147">
        <v>49840.43</v>
      </c>
      <c r="D95" s="147">
        <v>5.0000000000000001E-3</v>
      </c>
      <c r="E95" s="79">
        <f t="shared" si="73"/>
        <v>2645.0353146726388</v>
      </c>
      <c r="F95" s="79">
        <f t="shared" si="74"/>
        <v>2645</v>
      </c>
      <c r="G95" s="79">
        <f t="shared" si="75"/>
        <v>5.9319500003766734E-2</v>
      </c>
      <c r="I95" s="79">
        <f t="shared" si="70"/>
        <v>5.9319500003766734E-2</v>
      </c>
      <c r="O95" s="79">
        <f t="shared" ca="1" si="92"/>
        <v>6.7915497689216314E-2</v>
      </c>
      <c r="P95" s="79">
        <f t="shared" si="76"/>
        <v>5.7369609314067316E-2</v>
      </c>
      <c r="Q95" s="145">
        <f t="shared" si="77"/>
        <v>34821.93</v>
      </c>
      <c r="R95" s="145"/>
      <c r="S95" s="115">
        <f t="shared" si="71"/>
        <v>0.1</v>
      </c>
      <c r="Z95" s="79">
        <f t="shared" si="78"/>
        <v>2645</v>
      </c>
      <c r="AA95" s="79">
        <f t="shared" si="79"/>
        <v>6.0425474558862657E-2</v>
      </c>
      <c r="AB95" s="79">
        <f t="shared" si="80"/>
        <v>8.4550056517710165E-2</v>
      </c>
      <c r="AC95" s="79">
        <f t="shared" si="81"/>
        <v>1.9498906896994184E-3</v>
      </c>
      <c r="AD95" s="79">
        <f t="shared" si="82"/>
        <v>-1.1059745550959232E-3</v>
      </c>
      <c r="AE95" s="79">
        <f t="shared" si="83"/>
        <v>1.2231797165196255E-7</v>
      </c>
      <c r="AF95" s="79">
        <f t="shared" si="84"/>
        <v>1.9498906896994184E-3</v>
      </c>
      <c r="AG95" s="115"/>
      <c r="AH95" s="79">
        <f t="shared" si="85"/>
        <v>-2.5230556513943431E-2</v>
      </c>
      <c r="AI95" s="79">
        <f t="shared" si="86"/>
        <v>1.3618315908109273</v>
      </c>
      <c r="AJ95" s="79">
        <f t="shared" si="87"/>
        <v>-0.33795811290315514</v>
      </c>
      <c r="AK95" s="79">
        <f t="shared" si="88"/>
        <v>0.17113357533720081</v>
      </c>
      <c r="AL95" s="79">
        <f t="shared" si="89"/>
        <v>0.44178641740228375</v>
      </c>
      <c r="AM95" s="79">
        <f t="shared" si="90"/>
        <v>0.22455748331447226</v>
      </c>
      <c r="AN95" s="79">
        <f t="shared" si="93"/>
        <v>6.5750197231692491</v>
      </c>
      <c r="AO95" s="79">
        <f t="shared" si="93"/>
        <v>6.5747885377545154</v>
      </c>
      <c r="AP95" s="79">
        <f t="shared" si="93"/>
        <v>6.5741855474828128</v>
      </c>
      <c r="AQ95" s="79">
        <f t="shared" si="93"/>
        <v>6.5726133073639268</v>
      </c>
      <c r="AR95" s="79">
        <f t="shared" si="93"/>
        <v>6.5685172878926927</v>
      </c>
      <c r="AS95" s="79">
        <f t="shared" si="93"/>
        <v>6.5578691558659559</v>
      </c>
      <c r="AT95" s="79">
        <f t="shared" si="93"/>
        <v>6.5303333645025363</v>
      </c>
      <c r="AU95" s="79">
        <f t="shared" si="91"/>
        <v>6.4599494558395509</v>
      </c>
      <c r="AW95" s="79">
        <v>3800</v>
      </c>
      <c r="AX95" s="79">
        <f t="shared" si="59"/>
        <v>0.10394225565819531</v>
      </c>
      <c r="AY95" s="79">
        <f t="shared" si="60"/>
        <v>0.10154600230735265</v>
      </c>
      <c r="AZ95" s="79">
        <f t="shared" si="61"/>
        <v>2.3962533508426597E-3</v>
      </c>
      <c r="BA95" s="79">
        <f t="shared" si="62"/>
        <v>1.1278215967576193</v>
      </c>
      <c r="BB95" s="79">
        <f t="shared" si="63"/>
        <v>0.44325304969927459</v>
      </c>
      <c r="BC95" s="79">
        <f t="shared" si="64"/>
        <v>1.2457573879318642</v>
      </c>
      <c r="BD95" s="79">
        <f t="shared" si="65"/>
        <v>0.71826383501324798</v>
      </c>
      <c r="BE95" s="79">
        <f t="shared" si="69"/>
        <v>7.1620184811918675</v>
      </c>
      <c r="BF95" s="79">
        <f t="shared" si="69"/>
        <v>7.161938484433275</v>
      </c>
      <c r="BG95" s="79">
        <f t="shared" si="69"/>
        <v>7.1616253358027215</v>
      </c>
      <c r="BH95" s="79">
        <f t="shared" si="67"/>
        <v>7.1604006457673863</v>
      </c>
      <c r="BI95" s="79">
        <f t="shared" si="67"/>
        <v>7.1556282256542021</v>
      </c>
      <c r="BJ95" s="79">
        <f t="shared" si="67"/>
        <v>7.1372832164945432</v>
      </c>
      <c r="BK95" s="79">
        <f t="shared" si="67"/>
        <v>7.070054249600247</v>
      </c>
      <c r="BL95" s="79">
        <f t="shared" si="66"/>
        <v>6.8538400444796812</v>
      </c>
    </row>
    <row r="96" spans="1:64" s="79" customFormat="1" ht="12.95" customHeight="1" x14ac:dyDescent="0.2">
      <c r="A96" s="146" t="s">
        <v>37</v>
      </c>
      <c r="B96" s="146"/>
      <c r="C96" s="147">
        <v>50488.824000000001</v>
      </c>
      <c r="D96" s="147"/>
      <c r="E96" s="79">
        <f t="shared" si="73"/>
        <v>3031.0436567925458</v>
      </c>
      <c r="F96" s="79">
        <f t="shared" si="74"/>
        <v>3031</v>
      </c>
      <c r="G96" s="79">
        <f t="shared" si="75"/>
        <v>7.3332100000698119E-2</v>
      </c>
      <c r="I96" s="79">
        <f t="shared" si="70"/>
        <v>7.3332100000698119E-2</v>
      </c>
      <c r="O96" s="79">
        <f t="shared" ca="1" si="92"/>
        <v>7.9600459142687735E-2</v>
      </c>
      <c r="P96" s="79">
        <f t="shared" si="76"/>
        <v>6.9811112290807137E-2</v>
      </c>
      <c r="Q96" s="145">
        <f t="shared" si="77"/>
        <v>35470.324000000001</v>
      </c>
      <c r="R96" s="145"/>
      <c r="S96" s="115">
        <f t="shared" si="71"/>
        <v>0.1</v>
      </c>
      <c r="Z96" s="79">
        <f t="shared" si="78"/>
        <v>3031</v>
      </c>
      <c r="AA96" s="79">
        <f t="shared" si="79"/>
        <v>7.5007054865568731E-2</v>
      </c>
      <c r="AB96" s="79">
        <f t="shared" si="80"/>
        <v>8.9270388250962895E-2</v>
      </c>
      <c r="AC96" s="79">
        <f t="shared" si="81"/>
        <v>3.5209877098909825E-3</v>
      </c>
      <c r="AD96" s="79">
        <f t="shared" si="82"/>
        <v>-1.674954864870612E-3</v>
      </c>
      <c r="AE96" s="79">
        <f t="shared" si="83"/>
        <v>2.8054737993537301E-7</v>
      </c>
      <c r="AF96" s="79">
        <f t="shared" si="84"/>
        <v>3.5209877098909825E-3</v>
      </c>
      <c r="AG96" s="115"/>
      <c r="AH96" s="79">
        <f t="shared" si="85"/>
        <v>-1.5938288250264776E-2</v>
      </c>
      <c r="AI96" s="79">
        <f t="shared" si="86"/>
        <v>1.2943764170592849</v>
      </c>
      <c r="AJ96" s="79">
        <f t="shared" si="87"/>
        <v>-4.2071440750665101E-2</v>
      </c>
      <c r="AK96" s="79">
        <f t="shared" si="88"/>
        <v>0.27120347673987849</v>
      </c>
      <c r="AL96" s="79">
        <f t="shared" si="89"/>
        <v>0.74444906535622901</v>
      </c>
      <c r="AM96" s="79">
        <f t="shared" si="90"/>
        <v>0.39042456244589335</v>
      </c>
      <c r="AN96" s="79">
        <f t="shared" si="93"/>
        <v>6.7835074184643984</v>
      </c>
      <c r="AO96" s="79">
        <f t="shared" si="93"/>
        <v>6.7832558080301757</v>
      </c>
      <c r="AP96" s="79">
        <f t="shared" si="93"/>
        <v>6.7825396163419533</v>
      </c>
      <c r="AQ96" s="79">
        <f t="shared" si="93"/>
        <v>6.7805025549602913</v>
      </c>
      <c r="AR96" s="79">
        <f t="shared" si="93"/>
        <v>6.7747207969095014</v>
      </c>
      <c r="AS96" s="79">
        <f t="shared" si="93"/>
        <v>6.7584065358752561</v>
      </c>
      <c r="AT96" s="79">
        <f t="shared" si="93"/>
        <v>6.7130811305506644</v>
      </c>
      <c r="AU96" s="79">
        <f t="shared" si="91"/>
        <v>6.5915873495322703</v>
      </c>
      <c r="AW96" s="79">
        <v>4000</v>
      </c>
      <c r="AX96" s="79">
        <f t="shared" si="59"/>
        <v>0.11111651199412846</v>
      </c>
      <c r="AY96" s="79">
        <f t="shared" si="60"/>
        <v>0.10431677846760883</v>
      </c>
      <c r="AZ96" s="79">
        <f t="shared" si="61"/>
        <v>6.799733526519634E-3</v>
      </c>
      <c r="BA96" s="79">
        <f t="shared" si="62"/>
        <v>1.0859632369529502</v>
      </c>
      <c r="BB96" s="79">
        <f t="shared" si="63"/>
        <v>0.53778624905468686</v>
      </c>
      <c r="BC96" s="79">
        <f t="shared" si="64"/>
        <v>1.3543420446986032</v>
      </c>
      <c r="BD96" s="79">
        <f t="shared" si="65"/>
        <v>0.80399310211284025</v>
      </c>
      <c r="BE96" s="79">
        <f t="shared" si="69"/>
        <v>7.2519183869191037</v>
      </c>
      <c r="BF96" s="79">
        <f t="shared" si="69"/>
        <v>7.2518724939670216</v>
      </c>
      <c r="BG96" s="79">
        <f t="shared" si="69"/>
        <v>7.2516700851406002</v>
      </c>
      <c r="BH96" s="79">
        <f t="shared" si="67"/>
        <v>7.2507780799392645</v>
      </c>
      <c r="BI96" s="79">
        <f t="shared" si="67"/>
        <v>7.2468607335049926</v>
      </c>
      <c r="BJ96" s="79">
        <f t="shared" si="67"/>
        <v>7.229911753007384</v>
      </c>
      <c r="BK96" s="79">
        <f t="shared" si="67"/>
        <v>7.1607143409312775</v>
      </c>
      <c r="BL96" s="79">
        <f t="shared" si="66"/>
        <v>6.9220462070147688</v>
      </c>
    </row>
    <row r="97" spans="1:64" s="79" customFormat="1" ht="12.95" customHeight="1" x14ac:dyDescent="0.2">
      <c r="A97" s="146" t="s">
        <v>64</v>
      </c>
      <c r="B97" s="146"/>
      <c r="C97" s="147">
        <v>50517.368000000002</v>
      </c>
      <c r="D97" s="147">
        <v>5.0000000000000001E-3</v>
      </c>
      <c r="E97" s="79">
        <f t="shared" si="73"/>
        <v>3048.036753763633</v>
      </c>
      <c r="F97" s="79">
        <f t="shared" si="74"/>
        <v>3048</v>
      </c>
      <c r="G97" s="79">
        <f t="shared" si="75"/>
        <v>6.1736800002108794E-2</v>
      </c>
      <c r="I97" s="79">
        <f t="shared" si="70"/>
        <v>6.1736800002108794E-2</v>
      </c>
      <c r="O97" s="79">
        <f t="shared" ca="1" si="92"/>
        <v>8.0115081797374296E-2</v>
      </c>
      <c r="P97" s="79">
        <f t="shared" si="76"/>
        <v>7.0386280842799714E-2</v>
      </c>
      <c r="Q97" s="145">
        <f t="shared" si="77"/>
        <v>35498.868000000002</v>
      </c>
      <c r="R97" s="145"/>
      <c r="S97" s="115">
        <f t="shared" si="71"/>
        <v>0.1</v>
      </c>
      <c r="Z97" s="79">
        <f t="shared" si="78"/>
        <v>3048</v>
      </c>
      <c r="AA97" s="79">
        <f t="shared" si="79"/>
        <v>7.5656717257204853E-2</v>
      </c>
      <c r="AB97" s="79">
        <f t="shared" si="80"/>
        <v>7.725886188947817E-2</v>
      </c>
      <c r="AC97" s="79">
        <f t="shared" si="81"/>
        <v>-8.6494808406909207E-3</v>
      </c>
      <c r="AD97" s="79">
        <f t="shared" si="82"/>
        <v>-1.3919917255096059E-2</v>
      </c>
      <c r="AE97" s="79">
        <f t="shared" si="83"/>
        <v>1.9376409638872101E-5</v>
      </c>
      <c r="AF97" s="79">
        <f t="shared" si="84"/>
        <v>-8.6494808406909207E-3</v>
      </c>
      <c r="AG97" s="115"/>
      <c r="AH97" s="79">
        <f t="shared" si="85"/>
        <v>-1.5522061887369383E-2</v>
      </c>
      <c r="AI97" s="79">
        <f t="shared" si="86"/>
        <v>1.2909386077280707</v>
      </c>
      <c r="AJ97" s="79">
        <f t="shared" si="87"/>
        <v>-2.9489158462738019E-2</v>
      </c>
      <c r="AK97" s="79">
        <f t="shared" si="88"/>
        <v>0.27488820864073371</v>
      </c>
      <c r="AL97" s="79">
        <f t="shared" si="89"/>
        <v>0.75703949297118589</v>
      </c>
      <c r="AM97" s="79">
        <f t="shared" si="90"/>
        <v>0.39769733526135104</v>
      </c>
      <c r="AN97" s="79">
        <f t="shared" si="93"/>
        <v>6.7924331048368405</v>
      </c>
      <c r="AO97" s="79">
        <f t="shared" si="93"/>
        <v>6.7921835411512683</v>
      </c>
      <c r="AP97" s="79">
        <f t="shared" si="93"/>
        <v>6.7914696671723123</v>
      </c>
      <c r="AQ97" s="79">
        <f t="shared" si="93"/>
        <v>6.7894292036535306</v>
      </c>
      <c r="AR97" s="79">
        <f t="shared" si="93"/>
        <v>6.78360961281179</v>
      </c>
      <c r="AS97" s="79">
        <f t="shared" si="93"/>
        <v>6.7671117767572273</v>
      </c>
      <c r="AT97" s="79">
        <f t="shared" si="93"/>
        <v>6.7210876397527013</v>
      </c>
      <c r="AU97" s="79">
        <f t="shared" si="91"/>
        <v>6.5973848733477523</v>
      </c>
      <c r="AW97" s="79">
        <v>4200</v>
      </c>
      <c r="AX97" s="79">
        <f t="shared" si="59"/>
        <v>0.11808223179687179</v>
      </c>
      <c r="AY97" s="79">
        <f t="shared" si="60"/>
        <v>0.10709324200491942</v>
      </c>
      <c r="AZ97" s="79">
        <f t="shared" si="61"/>
        <v>1.0988989791952366E-2</v>
      </c>
      <c r="BA97" s="79">
        <f t="shared" si="62"/>
        <v>1.046223068478678</v>
      </c>
      <c r="BB97" s="79">
        <f t="shared" si="63"/>
        <v>0.61982746549369927</v>
      </c>
      <c r="BC97" s="79">
        <f t="shared" si="64"/>
        <v>1.4550557486995568</v>
      </c>
      <c r="BD97" s="79">
        <f t="shared" si="65"/>
        <v>0.89047535266527733</v>
      </c>
      <c r="BE97" s="79">
        <f t="shared" si="69"/>
        <v>7.3384961986621935</v>
      </c>
      <c r="BF97" s="79">
        <f t="shared" si="69"/>
        <v>7.3384729263890289</v>
      </c>
      <c r="BG97" s="79">
        <f t="shared" si="69"/>
        <v>7.3383549966539796</v>
      </c>
      <c r="BH97" s="79">
        <f t="shared" si="67"/>
        <v>7.3377577772274618</v>
      </c>
      <c r="BI97" s="79">
        <f t="shared" si="67"/>
        <v>7.3347429345191104</v>
      </c>
      <c r="BJ97" s="79">
        <f t="shared" si="67"/>
        <v>7.3197596034658954</v>
      </c>
      <c r="BK97" s="79">
        <f t="shared" si="67"/>
        <v>7.250264559233158</v>
      </c>
      <c r="BL97" s="79">
        <f t="shared" si="66"/>
        <v>6.9902523695498564</v>
      </c>
    </row>
    <row r="98" spans="1:64" s="79" customFormat="1" ht="12.95" customHeight="1" x14ac:dyDescent="0.2">
      <c r="A98" s="146" t="s">
        <v>64</v>
      </c>
      <c r="B98" s="146"/>
      <c r="C98" s="147">
        <v>50517.381000000001</v>
      </c>
      <c r="D98" s="147">
        <v>1E-3</v>
      </c>
      <c r="E98" s="79">
        <f t="shared" si="73"/>
        <v>3048.0444930524718</v>
      </c>
      <c r="F98" s="79">
        <f t="shared" si="74"/>
        <v>3048</v>
      </c>
      <c r="G98" s="79">
        <f t="shared" si="75"/>
        <v>7.4736800001119263E-2</v>
      </c>
      <c r="I98" s="79">
        <f t="shared" si="70"/>
        <v>7.4736800001119263E-2</v>
      </c>
      <c r="O98" s="79">
        <f t="shared" ca="1" si="92"/>
        <v>8.0115081797374296E-2</v>
      </c>
      <c r="P98" s="79">
        <f t="shared" si="76"/>
        <v>7.0386280842799714E-2</v>
      </c>
      <c r="Q98" s="145">
        <f t="shared" si="77"/>
        <v>35498.881000000001</v>
      </c>
      <c r="R98" s="145"/>
      <c r="S98" s="115">
        <f t="shared" si="71"/>
        <v>0.1</v>
      </c>
      <c r="Z98" s="79">
        <f t="shared" si="78"/>
        <v>3048</v>
      </c>
      <c r="AA98" s="79">
        <f t="shared" si="79"/>
        <v>7.5656717257204853E-2</v>
      </c>
      <c r="AB98" s="79">
        <f t="shared" si="80"/>
        <v>9.025886188848864E-2</v>
      </c>
      <c r="AC98" s="79">
        <f t="shared" si="81"/>
        <v>4.3505191583195491E-3</v>
      </c>
      <c r="AD98" s="79">
        <f t="shared" si="82"/>
        <v>-9.199172560855895E-4</v>
      </c>
      <c r="AE98" s="79">
        <f t="shared" si="83"/>
        <v>8.4624775804404012E-8</v>
      </c>
      <c r="AF98" s="79">
        <f t="shared" si="84"/>
        <v>4.3505191583195491E-3</v>
      </c>
      <c r="AG98" s="115"/>
      <c r="AH98" s="79">
        <f t="shared" si="85"/>
        <v>-1.5522061887369383E-2</v>
      </c>
      <c r="AI98" s="79">
        <f t="shared" si="86"/>
        <v>1.2909386077280707</v>
      </c>
      <c r="AJ98" s="79">
        <f t="shared" si="87"/>
        <v>-2.9489158462738019E-2</v>
      </c>
      <c r="AK98" s="79">
        <f t="shared" si="88"/>
        <v>0.27488820864073371</v>
      </c>
      <c r="AL98" s="79">
        <f t="shared" si="89"/>
        <v>0.75703949297118589</v>
      </c>
      <c r="AM98" s="79">
        <f t="shared" si="90"/>
        <v>0.39769733526135104</v>
      </c>
      <c r="AN98" s="79">
        <f t="shared" si="93"/>
        <v>6.7924331048368405</v>
      </c>
      <c r="AO98" s="79">
        <f t="shared" si="93"/>
        <v>6.7921835411512683</v>
      </c>
      <c r="AP98" s="79">
        <f t="shared" si="93"/>
        <v>6.7914696671723123</v>
      </c>
      <c r="AQ98" s="79">
        <f t="shared" si="93"/>
        <v>6.7894292036535306</v>
      </c>
      <c r="AR98" s="79">
        <f t="shared" si="93"/>
        <v>6.78360961281179</v>
      </c>
      <c r="AS98" s="79">
        <f t="shared" si="93"/>
        <v>6.7671117767572273</v>
      </c>
      <c r="AT98" s="79">
        <f t="shared" si="93"/>
        <v>6.7210876397527013</v>
      </c>
      <c r="AU98" s="79">
        <f t="shared" si="91"/>
        <v>6.5973848733477523</v>
      </c>
      <c r="AW98" s="79">
        <v>4400</v>
      </c>
      <c r="AX98" s="79">
        <f t="shared" si="59"/>
        <v>0.1248243797616379</v>
      </c>
      <c r="AY98" s="79">
        <f t="shared" si="60"/>
        <v>0.10987539291928444</v>
      </c>
      <c r="AZ98" s="79">
        <f t="shared" si="61"/>
        <v>1.4948986842353464E-2</v>
      </c>
      <c r="BA98" s="79">
        <f t="shared" si="62"/>
        <v>1.0088794195469064</v>
      </c>
      <c r="BB98" s="79">
        <f t="shared" si="63"/>
        <v>0.69042580505539852</v>
      </c>
      <c r="BC98" s="79">
        <f t="shared" si="64"/>
        <v>1.5486104283785109</v>
      </c>
      <c r="BD98" s="79">
        <f t="shared" si="65"/>
        <v>0.97805661832447877</v>
      </c>
      <c r="BE98" s="79">
        <f t="shared" si="69"/>
        <v>7.4219386407524333</v>
      </c>
      <c r="BF98" s="79">
        <f t="shared" si="69"/>
        <v>7.4219284511550487</v>
      </c>
      <c r="BG98" s="79">
        <f t="shared" si="69"/>
        <v>7.4218676593960451</v>
      </c>
      <c r="BH98" s="79">
        <f t="shared" si="67"/>
        <v>7.4215051384366051</v>
      </c>
      <c r="BI98" s="79">
        <f t="shared" si="67"/>
        <v>7.4193491902605437</v>
      </c>
      <c r="BJ98" s="79">
        <f t="shared" si="67"/>
        <v>7.4067285468523201</v>
      </c>
      <c r="BK98" s="79">
        <f t="shared" si="67"/>
        <v>7.3386056487257401</v>
      </c>
      <c r="BL98" s="79">
        <f t="shared" si="66"/>
        <v>7.058458532084944</v>
      </c>
    </row>
    <row r="99" spans="1:64" s="79" customFormat="1" ht="12.95" customHeight="1" x14ac:dyDescent="0.2">
      <c r="A99" s="146" t="s">
        <v>64</v>
      </c>
      <c r="B99" s="146"/>
      <c r="C99" s="147">
        <v>50517.381999999998</v>
      </c>
      <c r="D99" s="147">
        <v>2E-3</v>
      </c>
      <c r="E99" s="79">
        <f t="shared" si="73"/>
        <v>3048.0450883823805</v>
      </c>
      <c r="F99" s="79">
        <f t="shared" si="74"/>
        <v>3048</v>
      </c>
      <c r="G99" s="79">
        <f t="shared" si="75"/>
        <v>7.5736799997685011E-2</v>
      </c>
      <c r="I99" s="79">
        <f t="shared" si="70"/>
        <v>7.5736799997685011E-2</v>
      </c>
      <c r="O99" s="79">
        <f t="shared" ca="1" si="92"/>
        <v>8.0115081797374296E-2</v>
      </c>
      <c r="P99" s="79">
        <f t="shared" si="76"/>
        <v>7.0386280842799714E-2</v>
      </c>
      <c r="Q99" s="145">
        <f t="shared" si="77"/>
        <v>35498.881999999998</v>
      </c>
      <c r="R99" s="145"/>
      <c r="S99" s="115">
        <f t="shared" si="71"/>
        <v>0.1</v>
      </c>
      <c r="Z99" s="79">
        <f t="shared" si="78"/>
        <v>3048</v>
      </c>
      <c r="AA99" s="79">
        <f t="shared" si="79"/>
        <v>7.5656717257204853E-2</v>
      </c>
      <c r="AB99" s="79">
        <f t="shared" si="80"/>
        <v>9.1258861885054388E-2</v>
      </c>
      <c r="AC99" s="79">
        <f t="shared" si="81"/>
        <v>5.3505191548852971E-3</v>
      </c>
      <c r="AD99" s="79">
        <f t="shared" si="82"/>
        <v>8.008274048015851E-5</v>
      </c>
      <c r="AE99" s="79">
        <f t="shared" si="83"/>
        <v>6.4132453228124184E-10</v>
      </c>
      <c r="AF99" s="79">
        <f t="shared" si="84"/>
        <v>5.3505191548852971E-3</v>
      </c>
      <c r="AG99" s="115"/>
      <c r="AH99" s="79">
        <f t="shared" si="85"/>
        <v>-1.5522061887369383E-2</v>
      </c>
      <c r="AI99" s="79">
        <f t="shared" si="86"/>
        <v>1.2909386077280707</v>
      </c>
      <c r="AJ99" s="79">
        <f t="shared" si="87"/>
        <v>-2.9489158462738019E-2</v>
      </c>
      <c r="AK99" s="79">
        <f t="shared" si="88"/>
        <v>0.27488820864073371</v>
      </c>
      <c r="AL99" s="79">
        <f t="shared" si="89"/>
        <v>0.75703949297118589</v>
      </c>
      <c r="AM99" s="79">
        <f t="shared" si="90"/>
        <v>0.39769733526135104</v>
      </c>
      <c r="AN99" s="79">
        <f t="shared" si="93"/>
        <v>6.7924331048368405</v>
      </c>
      <c r="AO99" s="79">
        <f t="shared" si="93"/>
        <v>6.7921835411512683</v>
      </c>
      <c r="AP99" s="79">
        <f t="shared" si="93"/>
        <v>6.7914696671723123</v>
      </c>
      <c r="AQ99" s="79">
        <f t="shared" si="93"/>
        <v>6.7894292036535306</v>
      </c>
      <c r="AR99" s="79">
        <f t="shared" si="93"/>
        <v>6.78360961281179</v>
      </c>
      <c r="AS99" s="79">
        <f t="shared" si="93"/>
        <v>6.7671117767572273</v>
      </c>
      <c r="AT99" s="79">
        <f t="shared" si="93"/>
        <v>6.7210876397527013</v>
      </c>
      <c r="AU99" s="79">
        <f t="shared" si="91"/>
        <v>6.5973848733477523</v>
      </c>
      <c r="AW99" s="79">
        <v>4600</v>
      </c>
      <c r="AX99" s="79">
        <f t="shared" si="59"/>
        <v>0.13133468446368168</v>
      </c>
      <c r="AY99" s="79">
        <f t="shared" si="60"/>
        <v>0.11266323121070392</v>
      </c>
      <c r="AZ99" s="79">
        <f t="shared" si="61"/>
        <v>1.8671453252977775E-2</v>
      </c>
      <c r="BA99" s="79">
        <f t="shared" si="62"/>
        <v>0.97403833730285505</v>
      </c>
      <c r="BB99" s="79">
        <f t="shared" si="63"/>
        <v>0.75073289790852915</v>
      </c>
      <c r="BC99" s="79">
        <f t="shared" si="64"/>
        <v>1.6357037407597914</v>
      </c>
      <c r="BD99" s="79">
        <f t="shared" si="65"/>
        <v>1.0671089091582382</v>
      </c>
      <c r="BE99" s="79">
        <f t="shared" si="69"/>
        <v>7.5024473452852538</v>
      </c>
      <c r="BF99" s="79">
        <f t="shared" si="69"/>
        <v>7.5024436433302517</v>
      </c>
      <c r="BG99" s="79">
        <f t="shared" si="69"/>
        <v>7.5024167848233789</v>
      </c>
      <c r="BH99" s="79">
        <f t="shared" si="67"/>
        <v>7.5022219792453315</v>
      </c>
      <c r="BI99" s="79">
        <f t="shared" si="67"/>
        <v>7.5008121307219584</v>
      </c>
      <c r="BJ99" s="79">
        <f t="shared" si="67"/>
        <v>7.4907650288162557</v>
      </c>
      <c r="BK99" s="79">
        <f t="shared" si="67"/>
        <v>7.4256439764132516</v>
      </c>
      <c r="BL99" s="79">
        <f t="shared" si="66"/>
        <v>7.1266646946200316</v>
      </c>
    </row>
    <row r="100" spans="1:64" s="79" customFormat="1" ht="12.95" customHeight="1" x14ac:dyDescent="0.2">
      <c r="A100" s="146" t="s">
        <v>37</v>
      </c>
      <c r="B100" s="146"/>
      <c r="C100" s="147">
        <v>50520.74</v>
      </c>
      <c r="D100" s="147"/>
      <c r="E100" s="79">
        <f t="shared" si="73"/>
        <v>3050.0442062225188</v>
      </c>
      <c r="F100" s="79">
        <f t="shared" si="74"/>
        <v>3050</v>
      </c>
      <c r="G100" s="79">
        <f t="shared" si="75"/>
        <v>7.4254999999538995E-2</v>
      </c>
      <c r="I100" s="79">
        <f t="shared" si="70"/>
        <v>7.4254999999538995E-2</v>
      </c>
      <c r="O100" s="79">
        <f t="shared" ca="1" si="92"/>
        <v>8.0175625639102133E-2</v>
      </c>
      <c r="P100" s="79">
        <f t="shared" si="76"/>
        <v>7.0454098747912225E-2</v>
      </c>
      <c r="Q100" s="145">
        <f t="shared" si="77"/>
        <v>35502.239999999998</v>
      </c>
      <c r="R100" s="145"/>
      <c r="S100" s="115">
        <f t="shared" si="71"/>
        <v>0.1</v>
      </c>
      <c r="Z100" s="79">
        <f t="shared" si="78"/>
        <v>3050</v>
      </c>
      <c r="AA100" s="79">
        <f t="shared" si="79"/>
        <v>7.5733160057186846E-2</v>
      </c>
      <c r="AB100" s="79">
        <f t="shared" si="80"/>
        <v>8.9728084850635284E-2</v>
      </c>
      <c r="AC100" s="79">
        <f t="shared" si="81"/>
        <v>3.8009012516267704E-3</v>
      </c>
      <c r="AD100" s="79">
        <f t="shared" si="82"/>
        <v>-1.478160057647851E-3</v>
      </c>
      <c r="AE100" s="79">
        <f t="shared" si="83"/>
        <v>2.1849571560254983E-7</v>
      </c>
      <c r="AF100" s="79">
        <f t="shared" si="84"/>
        <v>3.8009012516267704E-3</v>
      </c>
      <c r="AG100" s="115"/>
      <c r="AH100" s="79">
        <f t="shared" si="85"/>
        <v>-1.5473084851096292E-2</v>
      </c>
      <c r="AI100" s="79">
        <f t="shared" si="86"/>
        <v>1.2905323278088798</v>
      </c>
      <c r="AJ100" s="79">
        <f t="shared" si="87"/>
        <v>-2.8012940416830976E-2</v>
      </c>
      <c r="AK100" s="79">
        <f t="shared" si="88"/>
        <v>0.27531757520073691</v>
      </c>
      <c r="AL100" s="79">
        <f t="shared" si="89"/>
        <v>0.75851632166794092</v>
      </c>
      <c r="AM100" s="79">
        <f t="shared" si="90"/>
        <v>0.39855279093742135</v>
      </c>
      <c r="AN100" s="79">
        <f t="shared" si="93"/>
        <v>6.7934816291949547</v>
      </c>
      <c r="AO100" s="79">
        <f t="shared" si="93"/>
        <v>6.793232319285277</v>
      </c>
      <c r="AP100" s="79">
        <f t="shared" si="93"/>
        <v>6.7925187535009375</v>
      </c>
      <c r="AQ100" s="79">
        <f t="shared" si="93"/>
        <v>6.7904779800675765</v>
      </c>
      <c r="AR100" s="79">
        <f t="shared" si="93"/>
        <v>6.7846541456721852</v>
      </c>
      <c r="AS100" s="79">
        <f t="shared" si="93"/>
        <v>6.7681351125124802</v>
      </c>
      <c r="AT100" s="79">
        <f t="shared" si="93"/>
        <v>6.7220293100960369</v>
      </c>
      <c r="AU100" s="79">
        <f t="shared" si="91"/>
        <v>6.5980669349731036</v>
      </c>
      <c r="AW100" s="79">
        <v>4800</v>
      </c>
      <c r="AX100" s="79">
        <f t="shared" si="59"/>
        <v>0.13760987072403297</v>
      </c>
      <c r="AY100" s="79">
        <f t="shared" si="60"/>
        <v>0.11545675687917781</v>
      </c>
      <c r="AZ100" s="79">
        <f t="shared" si="61"/>
        <v>2.215311384485516E-2</v>
      </c>
      <c r="BA100" s="79">
        <f t="shared" si="62"/>
        <v>0.9416914442052261</v>
      </c>
      <c r="BB100" s="79">
        <f t="shared" si="63"/>
        <v>0.8018948580347306</v>
      </c>
      <c r="BC100" s="79">
        <f t="shared" si="64"/>
        <v>1.716992924342704</v>
      </c>
      <c r="BD100" s="79">
        <f t="shared" si="65"/>
        <v>1.1580298837792597</v>
      </c>
      <c r="BE100" s="79">
        <f t="shared" si="69"/>
        <v>7.5802269945820404</v>
      </c>
      <c r="BF100" s="79">
        <f t="shared" si="69"/>
        <v>7.5802259541686503</v>
      </c>
      <c r="BG100" s="79">
        <f t="shared" si="69"/>
        <v>7.5802163395893523</v>
      </c>
      <c r="BH100" s="79">
        <f t="shared" si="67"/>
        <v>7.580127505732718</v>
      </c>
      <c r="BI100" s="79">
        <f t="shared" si="67"/>
        <v>7.5793080506798374</v>
      </c>
      <c r="BJ100" s="79">
        <f t="shared" si="67"/>
        <v>7.571858316808914</v>
      </c>
      <c r="BK100" s="79">
        <f t="shared" si="67"/>
        <v>7.5112919675037002</v>
      </c>
      <c r="BL100" s="79">
        <f t="shared" si="66"/>
        <v>7.1948708571551192</v>
      </c>
    </row>
    <row r="101" spans="1:64" s="79" customFormat="1" ht="12.95" customHeight="1" x14ac:dyDescent="0.2">
      <c r="A101" s="146" t="s">
        <v>37</v>
      </c>
      <c r="B101" s="146"/>
      <c r="C101" s="147">
        <v>50525.773000000001</v>
      </c>
      <c r="D101" s="147"/>
      <c r="E101" s="79">
        <f t="shared" si="73"/>
        <v>3053.0405016630853</v>
      </c>
      <c r="F101" s="79">
        <f t="shared" si="74"/>
        <v>3053</v>
      </c>
      <c r="G101" s="79">
        <f t="shared" si="75"/>
        <v>6.8032300005143043E-2</v>
      </c>
      <c r="I101" s="79">
        <f t="shared" si="70"/>
        <v>6.8032300005143043E-2</v>
      </c>
      <c r="O101" s="79">
        <f t="shared" ca="1" si="92"/>
        <v>8.026644140169388E-2</v>
      </c>
      <c r="P101" s="79">
        <f t="shared" si="76"/>
        <v>7.0555885217413683E-2</v>
      </c>
      <c r="Q101" s="145">
        <f t="shared" si="77"/>
        <v>35507.273000000001</v>
      </c>
      <c r="R101" s="145"/>
      <c r="S101" s="115">
        <f t="shared" si="71"/>
        <v>0.1</v>
      </c>
      <c r="Z101" s="79">
        <f t="shared" si="78"/>
        <v>3053</v>
      </c>
      <c r="AA101" s="79">
        <f t="shared" si="79"/>
        <v>7.5847828381936266E-2</v>
      </c>
      <c r="AB101" s="79">
        <f t="shared" si="80"/>
        <v>8.343191624343646E-2</v>
      </c>
      <c r="AC101" s="79">
        <f t="shared" si="81"/>
        <v>-2.5235852122706404E-3</v>
      </c>
      <c r="AD101" s="79">
        <f t="shared" si="82"/>
        <v>-7.8155283767932238E-3</v>
      </c>
      <c r="AE101" s="79">
        <f t="shared" si="83"/>
        <v>6.1082483808460131E-6</v>
      </c>
      <c r="AF101" s="79">
        <f t="shared" si="84"/>
        <v>-2.5235852122706404E-3</v>
      </c>
      <c r="AG101" s="115"/>
      <c r="AH101" s="79">
        <f t="shared" si="85"/>
        <v>-1.5399616238293418E-2</v>
      </c>
      <c r="AI101" s="79">
        <f t="shared" si="86"/>
        <v>1.2899222003316932</v>
      </c>
      <c r="AJ101" s="79">
        <f t="shared" si="87"/>
        <v>-2.580023944092168E-2</v>
      </c>
      <c r="AK101" s="79">
        <f t="shared" si="88"/>
        <v>0.27595999433122437</v>
      </c>
      <c r="AL101" s="79">
        <f t="shared" si="89"/>
        <v>0.76072982449044757</v>
      </c>
      <c r="AM101" s="79">
        <f t="shared" si="90"/>
        <v>0.39983591003820756</v>
      </c>
      <c r="AN101" s="79">
        <f t="shared" ref="AN101:AT110" si="94">$AU101+$AB$7*SIN(AO101)</f>
        <v>6.7950537991521003</v>
      </c>
      <c r="AO101" s="79">
        <f t="shared" si="94"/>
        <v>6.794804874939758</v>
      </c>
      <c r="AP101" s="79">
        <f t="shared" si="94"/>
        <v>6.7940917853138991</v>
      </c>
      <c r="AQ101" s="79">
        <f t="shared" si="94"/>
        <v>6.7920505824699156</v>
      </c>
      <c r="AR101" s="79">
        <f t="shared" si="94"/>
        <v>6.7862204645352708</v>
      </c>
      <c r="AS101" s="79">
        <f t="shared" si="94"/>
        <v>6.7696697941220751</v>
      </c>
      <c r="AT101" s="79">
        <f t="shared" si="94"/>
        <v>6.7234417074452546</v>
      </c>
      <c r="AU101" s="79">
        <f t="shared" si="91"/>
        <v>6.5990900274111297</v>
      </c>
      <c r="AW101" s="79">
        <v>5000</v>
      </c>
      <c r="AX101" s="79">
        <f t="shared" si="59"/>
        <v>0.14365027082721998</v>
      </c>
      <c r="AY101" s="79">
        <f t="shared" si="60"/>
        <v>0.11825596992470616</v>
      </c>
      <c r="AZ101" s="79">
        <f t="shared" si="61"/>
        <v>2.5394300902513819E-2</v>
      </c>
      <c r="BA101" s="79">
        <f t="shared" si="62"/>
        <v>0.91175860702269984</v>
      </c>
      <c r="BB101" s="79">
        <f t="shared" si="63"/>
        <v>0.84499141802579125</v>
      </c>
      <c r="BC101" s="79">
        <f t="shared" si="64"/>
        <v>1.7930820463082502</v>
      </c>
      <c r="BD101" s="79">
        <f t="shared" si="65"/>
        <v>1.2512452048656761</v>
      </c>
      <c r="BE101" s="79">
        <f t="shared" si="69"/>
        <v>7.6554778927948197</v>
      </c>
      <c r="BF101" s="79">
        <f t="shared" si="69"/>
        <v>7.65547769543012</v>
      </c>
      <c r="BG101" s="79">
        <f t="shared" si="69"/>
        <v>7.6554751950250894</v>
      </c>
      <c r="BH101" s="79">
        <f t="shared" si="67"/>
        <v>7.6554435201901798</v>
      </c>
      <c r="BI101" s="79">
        <f t="shared" si="67"/>
        <v>7.6550426979805435</v>
      </c>
      <c r="BJ101" s="79">
        <f t="shared" si="67"/>
        <v>7.6500377284931966</v>
      </c>
      <c r="BK101" s="79">
        <f t="shared" si="67"/>
        <v>7.5954685126559456</v>
      </c>
      <c r="BL101" s="79">
        <f t="shared" si="66"/>
        <v>7.2630770196902059</v>
      </c>
    </row>
    <row r="102" spans="1:64" s="79" customFormat="1" ht="12.95" customHeight="1" x14ac:dyDescent="0.2">
      <c r="A102" s="146" t="s">
        <v>65</v>
      </c>
      <c r="B102" s="146"/>
      <c r="C102" s="147">
        <v>50900.358</v>
      </c>
      <c r="D102" s="147">
        <v>7.0000000000000001E-3</v>
      </c>
      <c r="E102" s="79">
        <f t="shared" si="73"/>
        <v>3276.0421562635056</v>
      </c>
      <c r="F102" s="79">
        <f t="shared" si="74"/>
        <v>3276</v>
      </c>
      <c r="G102" s="79">
        <f t="shared" si="75"/>
        <v>7.0811600002343766E-2</v>
      </c>
      <c r="I102" s="79">
        <f t="shared" si="70"/>
        <v>7.0811600002343766E-2</v>
      </c>
      <c r="O102" s="79">
        <f t="shared" ca="1" si="92"/>
        <v>8.7017079754347054E-2</v>
      </c>
      <c r="P102" s="79">
        <f t="shared" si="76"/>
        <v>7.8322300593264116E-2</v>
      </c>
      <c r="Q102" s="145">
        <f t="shared" si="77"/>
        <v>35881.858</v>
      </c>
      <c r="R102" s="145"/>
      <c r="S102" s="115">
        <f t="shared" si="71"/>
        <v>0.1</v>
      </c>
      <c r="Z102" s="79">
        <f t="shared" si="78"/>
        <v>3276</v>
      </c>
      <c r="AA102" s="79">
        <f t="shared" si="79"/>
        <v>8.4366156938418077E-2</v>
      </c>
      <c r="AB102" s="79">
        <f t="shared" si="80"/>
        <v>8.0758982510874752E-2</v>
      </c>
      <c r="AC102" s="79">
        <f t="shared" si="81"/>
        <v>-7.5107005909203495E-3</v>
      </c>
      <c r="AD102" s="79">
        <f t="shared" si="82"/>
        <v>-1.3554556936074311E-2</v>
      </c>
      <c r="AE102" s="79">
        <f t="shared" si="83"/>
        <v>1.8372601373328024E-5</v>
      </c>
      <c r="AF102" s="79">
        <f t="shared" si="84"/>
        <v>-7.5107005909203495E-3</v>
      </c>
      <c r="AG102" s="115"/>
      <c r="AH102" s="79">
        <f t="shared" si="85"/>
        <v>-9.9473825085309893E-3</v>
      </c>
      <c r="AI102" s="79">
        <f t="shared" si="86"/>
        <v>1.2427034085133801</v>
      </c>
      <c r="AJ102" s="79">
        <f t="shared" si="87"/>
        <v>0.13239473344603828</v>
      </c>
      <c r="AK102" s="79">
        <f t="shared" si="88"/>
        <v>0.3182826671568012</v>
      </c>
      <c r="AL102" s="79">
        <f t="shared" si="89"/>
        <v>0.91931752080159679</v>
      </c>
      <c r="AM102" s="79">
        <f t="shared" si="90"/>
        <v>0.49502383743773387</v>
      </c>
      <c r="AN102" s="79">
        <f t="shared" si="94"/>
        <v>6.9097826540748581</v>
      </c>
      <c r="AO102" s="79">
        <f t="shared" si="94"/>
        <v>6.9095759915316961</v>
      </c>
      <c r="AP102" s="79">
        <f t="shared" si="94"/>
        <v>6.9089388237668405</v>
      </c>
      <c r="AQ102" s="79">
        <f t="shared" si="94"/>
        <v>6.9069761947441108</v>
      </c>
      <c r="AR102" s="79">
        <f t="shared" si="94"/>
        <v>6.9009481398629813</v>
      </c>
      <c r="AS102" s="79">
        <f t="shared" si="94"/>
        <v>6.8825918979517233</v>
      </c>
      <c r="AT102" s="79">
        <f t="shared" si="94"/>
        <v>6.8280377701324237</v>
      </c>
      <c r="AU102" s="79">
        <f t="shared" si="91"/>
        <v>6.6751398986377524</v>
      </c>
      <c r="AW102" s="79">
        <v>5200</v>
      </c>
      <c r="AX102" s="79">
        <f t="shared" si="59"/>
        <v>0.1494587618910605</v>
      </c>
      <c r="AY102" s="79">
        <f t="shared" si="60"/>
        <v>0.12106087034728893</v>
      </c>
      <c r="AZ102" s="79">
        <f t="shared" si="61"/>
        <v>2.8397891543771574E-2</v>
      </c>
      <c r="BA102" s="79">
        <f t="shared" si="62"/>
        <v>0.88411798660897067</v>
      </c>
      <c r="BB102" s="79">
        <f t="shared" si="63"/>
        <v>0.88100616573509316</v>
      </c>
      <c r="BC102" s="79">
        <f t="shared" si="64"/>
        <v>1.8645176636151171</v>
      </c>
      <c r="BD102" s="79">
        <f t="shared" si="65"/>
        <v>1.3472131219962455</v>
      </c>
      <c r="BE102" s="79">
        <f t="shared" si="69"/>
        <v>7.7283916157815682</v>
      </c>
      <c r="BF102" s="79">
        <f t="shared" si="69"/>
        <v>7.7283915974119575</v>
      </c>
      <c r="BG102" s="79">
        <f t="shared" si="69"/>
        <v>7.7283912310222789</v>
      </c>
      <c r="BH102" s="79">
        <f t="shared" si="67"/>
        <v>7.7283839234468035</v>
      </c>
      <c r="BI102" s="79">
        <f t="shared" si="67"/>
        <v>7.7282382634197848</v>
      </c>
      <c r="BJ102" s="79">
        <f t="shared" si="67"/>
        <v>7.7253690895532543</v>
      </c>
      <c r="BK102" s="79">
        <f t="shared" si="67"/>
        <v>7.6780993451606427</v>
      </c>
      <c r="BL102" s="79">
        <f t="shared" si="66"/>
        <v>7.3312831822252935</v>
      </c>
    </row>
    <row r="103" spans="1:64" s="79" customFormat="1" ht="12.95" customHeight="1" x14ac:dyDescent="0.2">
      <c r="A103" s="146" t="s">
        <v>66</v>
      </c>
      <c r="B103" s="148" t="s">
        <v>67</v>
      </c>
      <c r="C103" s="149">
        <v>51241.3776</v>
      </c>
      <c r="D103" s="149">
        <v>2.3999999999999998E-3</v>
      </c>
      <c r="E103" s="79">
        <f t="shared" si="73"/>
        <v>3479.0613242792392</v>
      </c>
      <c r="F103" s="79">
        <f t="shared" si="74"/>
        <v>3479</v>
      </c>
      <c r="G103" s="79">
        <f t="shared" si="75"/>
        <v>0.10300890000507934</v>
      </c>
      <c r="K103" s="79">
        <f>+G103</f>
        <v>0.10300890000507934</v>
      </c>
      <c r="O103" s="79">
        <f t="shared" ca="1" si="92"/>
        <v>9.3162279689721919E-2</v>
      </c>
      <c r="P103" s="79">
        <f t="shared" si="76"/>
        <v>8.5735850611314973E-2</v>
      </c>
      <c r="Q103" s="145">
        <f t="shared" si="77"/>
        <v>36222.8776</v>
      </c>
      <c r="R103" s="145"/>
      <c r="S103" s="115">
        <f>S$18</f>
        <v>1</v>
      </c>
      <c r="Z103" s="79">
        <f t="shared" si="78"/>
        <v>3479</v>
      </c>
      <c r="AA103" s="79">
        <f t="shared" si="79"/>
        <v>9.2056031254216103E-2</v>
      </c>
      <c r="AB103" s="79">
        <f t="shared" si="80"/>
        <v>0.10806366485382927</v>
      </c>
      <c r="AC103" s="79">
        <f t="shared" si="81"/>
        <v>1.7273049393764367E-2</v>
      </c>
      <c r="AD103" s="79">
        <f t="shared" si="82"/>
        <v>1.0952868750863237E-2</v>
      </c>
      <c r="AE103" s="79">
        <f t="shared" si="83"/>
        <v>1.1996533387363641E-4</v>
      </c>
      <c r="AF103" s="79">
        <f t="shared" si="84"/>
        <v>1.7273049393764367E-2</v>
      </c>
      <c r="AG103" s="115"/>
      <c r="AH103" s="79">
        <f t="shared" si="85"/>
        <v>-5.0547648487499312E-3</v>
      </c>
      <c r="AI103" s="79">
        <f t="shared" si="86"/>
        <v>1.1979931568318847</v>
      </c>
      <c r="AJ103" s="79">
        <f t="shared" si="87"/>
        <v>0.26366487910358954</v>
      </c>
      <c r="AK103" s="79">
        <f t="shared" si="88"/>
        <v>0.34786133812800252</v>
      </c>
      <c r="AL103" s="79">
        <f t="shared" si="89"/>
        <v>1.0533524889624051</v>
      </c>
      <c r="AM103" s="79">
        <f t="shared" si="90"/>
        <v>0.58146087764701149</v>
      </c>
      <c r="AN103" s="79">
        <f t="shared" si="94"/>
        <v>7.010418105085801</v>
      </c>
      <c r="AO103" s="79">
        <f t="shared" si="94"/>
        <v>7.0102625275880701</v>
      </c>
      <c r="AP103" s="79">
        <f t="shared" si="94"/>
        <v>7.0097423967647776</v>
      </c>
      <c r="AQ103" s="79">
        <f t="shared" si="94"/>
        <v>7.0080052236992119</v>
      </c>
      <c r="AR103" s="79">
        <f t="shared" si="94"/>
        <v>7.0022225204182824</v>
      </c>
      <c r="AS103" s="79">
        <f t="shared" si="94"/>
        <v>6.983179444904505</v>
      </c>
      <c r="AT103" s="79">
        <f t="shared" si="94"/>
        <v>6.9224886970509889</v>
      </c>
      <c r="AU103" s="79">
        <f t="shared" si="91"/>
        <v>6.7443691536108661</v>
      </c>
      <c r="AW103" s="79">
        <v>5400</v>
      </c>
      <c r="AX103" s="79">
        <f t="shared" si="59"/>
        <v>0.15503996611817028</v>
      </c>
      <c r="AY103" s="79">
        <f t="shared" si="60"/>
        <v>0.12387145814692616</v>
      </c>
      <c r="AZ103" s="79">
        <f t="shared" si="61"/>
        <v>3.1168507971244128E-2</v>
      </c>
      <c r="BA103" s="79">
        <f t="shared" si="62"/>
        <v>0.85862644847655523</v>
      </c>
      <c r="BB103" s="79">
        <f t="shared" si="63"/>
        <v>0.91081601357607334</v>
      </c>
      <c r="BC103" s="79">
        <f t="shared" si="64"/>
        <v>1.9317894154001094</v>
      </c>
      <c r="BD103" s="79">
        <f t="shared" si="65"/>
        <v>1.4464309951883401</v>
      </c>
      <c r="BE103" s="79">
        <f t="shared" si="69"/>
        <v>7.7991486886833643</v>
      </c>
      <c r="BF103" s="79">
        <f t="shared" si="69"/>
        <v>7.7991486884089865</v>
      </c>
      <c r="BG103" s="79">
        <f t="shared" si="69"/>
        <v>7.7991486759011588</v>
      </c>
      <c r="BH103" s="79">
        <f t="shared" si="67"/>
        <v>7.7991481057205805</v>
      </c>
      <c r="BI103" s="79">
        <f t="shared" si="67"/>
        <v>7.7991221198119236</v>
      </c>
      <c r="BJ103" s="79">
        <f t="shared" si="67"/>
        <v>7.7979505916852538</v>
      </c>
      <c r="BK103" s="79">
        <f t="shared" si="67"/>
        <v>7.7591173863010345</v>
      </c>
      <c r="BL103" s="79">
        <f t="shared" si="66"/>
        <v>7.3994893447603811</v>
      </c>
    </row>
    <row r="104" spans="1:64" s="79" customFormat="1" ht="12.95" customHeight="1" x14ac:dyDescent="0.2">
      <c r="A104" s="111" t="s">
        <v>472</v>
      </c>
      <c r="B104" s="112" t="s">
        <v>67</v>
      </c>
      <c r="C104" s="113">
        <v>51256.459699999999</v>
      </c>
      <c r="D104" s="114"/>
      <c r="E104" s="79">
        <f t="shared" si="73"/>
        <v>3488.0401495254423</v>
      </c>
      <c r="F104" s="79">
        <f t="shared" si="74"/>
        <v>3488</v>
      </c>
      <c r="G104" s="79">
        <f t="shared" si="75"/>
        <v>6.744079999771202E-2</v>
      </c>
      <c r="K104" s="79">
        <f>+G104</f>
        <v>6.744079999771202E-2</v>
      </c>
      <c r="O104" s="79">
        <f t="shared" ca="1" si="92"/>
        <v>9.3434726977497148E-2</v>
      </c>
      <c r="P104" s="79">
        <f t="shared" si="76"/>
        <v>8.6072112793882966E-2</v>
      </c>
      <c r="Q104" s="145">
        <f t="shared" si="77"/>
        <v>36237.959699999999</v>
      </c>
      <c r="R104" s="145"/>
      <c r="S104" s="115">
        <f>S$18</f>
        <v>1</v>
      </c>
      <c r="Z104" s="79">
        <f t="shared" si="78"/>
        <v>3488</v>
      </c>
      <c r="AA104" s="79">
        <f t="shared" si="79"/>
        <v>9.2394455491278824E-2</v>
      </c>
      <c r="AB104" s="79">
        <f t="shared" si="80"/>
        <v>7.2281292558288537E-2</v>
      </c>
      <c r="AC104" s="79">
        <f t="shared" si="81"/>
        <v>-1.8631312796170946E-2</v>
      </c>
      <c r="AD104" s="79">
        <f t="shared" si="82"/>
        <v>-2.4953655493566804E-2</v>
      </c>
      <c r="AE104" s="79">
        <f t="shared" si="83"/>
        <v>6.2268492249161671E-4</v>
      </c>
      <c r="AF104" s="79">
        <f t="shared" si="84"/>
        <v>-1.8631312796170946E-2</v>
      </c>
      <c r="AG104" s="115"/>
      <c r="AH104" s="79">
        <f t="shared" si="85"/>
        <v>-4.840492560576521E-3</v>
      </c>
      <c r="AI104" s="79">
        <f t="shared" si="86"/>
        <v>1.1960015720024206</v>
      </c>
      <c r="AJ104" s="79">
        <f t="shared" si="87"/>
        <v>0.26917423810790747</v>
      </c>
      <c r="AK104" s="79">
        <f t="shared" si="88"/>
        <v>0.34898737009960656</v>
      </c>
      <c r="AL104" s="79">
        <f t="shared" si="89"/>
        <v>1.0590684482043284</v>
      </c>
      <c r="AM104" s="79">
        <f t="shared" si="90"/>
        <v>0.58529150707814281</v>
      </c>
      <c r="AN104" s="79">
        <f t="shared" si="94"/>
        <v>7.0147941472141335</v>
      </c>
      <c r="AO104" s="79">
        <f t="shared" si="94"/>
        <v>7.0146408905190984</v>
      </c>
      <c r="AP104" s="79">
        <f t="shared" si="94"/>
        <v>7.0141265098077747</v>
      </c>
      <c r="AQ104" s="79">
        <f t="shared" si="94"/>
        <v>7.0124018070235765</v>
      </c>
      <c r="AR104" s="79">
        <f t="shared" si="94"/>
        <v>7.0066381988811379</v>
      </c>
      <c r="AS104" s="79">
        <f t="shared" si="94"/>
        <v>6.9875856565500047</v>
      </c>
      <c r="AT104" s="79">
        <f t="shared" si="94"/>
        <v>6.926657298238915</v>
      </c>
      <c r="AU104" s="79">
        <f t="shared" si="91"/>
        <v>6.7474384309249444</v>
      </c>
      <c r="AW104" s="79">
        <v>5600</v>
      </c>
      <c r="AX104" s="79">
        <f t="shared" si="59"/>
        <v>0.16039965623905827</v>
      </c>
      <c r="AY104" s="79">
        <f t="shared" si="60"/>
        <v>0.12668773332361782</v>
      </c>
      <c r="AZ104" s="79">
        <f t="shared" si="61"/>
        <v>3.3711922915440465E-2</v>
      </c>
      <c r="BA104" s="79">
        <f t="shared" si="62"/>
        <v>0.83513297409985754</v>
      </c>
      <c r="BB104" s="79">
        <f t="shared" si="63"/>
        <v>0.93519183103708137</v>
      </c>
      <c r="BC104" s="79">
        <f t="shared" si="64"/>
        <v>1.9953332837772468</v>
      </c>
      <c r="BD104" s="79">
        <f t="shared" si="65"/>
        <v>1.5494436892995387</v>
      </c>
      <c r="BE104" s="79">
        <f t="shared" si="69"/>
        <v>7.8679175564007622</v>
      </c>
      <c r="BF104" s="79">
        <f t="shared" si="69"/>
        <v>7.8679175564007533</v>
      </c>
      <c r="BG104" s="79">
        <f t="shared" si="69"/>
        <v>7.8679175564023804</v>
      </c>
      <c r="BH104" s="79">
        <f t="shared" si="67"/>
        <v>7.8679175561106138</v>
      </c>
      <c r="BI104" s="79">
        <f t="shared" si="67"/>
        <v>7.8679176084188764</v>
      </c>
      <c r="BJ104" s="79">
        <f t="shared" si="67"/>
        <v>7.8679082273998091</v>
      </c>
      <c r="BK104" s="79">
        <f t="shared" si="67"/>
        <v>7.8384630572875968</v>
      </c>
      <c r="BL104" s="79">
        <f t="shared" si="66"/>
        <v>7.4676955072954687</v>
      </c>
    </row>
    <row r="105" spans="1:64" s="79" customFormat="1" ht="12.95" customHeight="1" x14ac:dyDescent="0.2">
      <c r="A105" s="147" t="s">
        <v>78</v>
      </c>
      <c r="B105" s="148" t="s">
        <v>67</v>
      </c>
      <c r="C105" s="147">
        <v>51901.501900000003</v>
      </c>
      <c r="D105" s="147" t="s">
        <v>79</v>
      </c>
      <c r="E105" s="79">
        <f t="shared" si="73"/>
        <v>3872.0530648506588</v>
      </c>
      <c r="F105" s="79">
        <f t="shared" si="74"/>
        <v>3872</v>
      </c>
      <c r="N105" s="94">
        <v>8.9135200003511272E-2</v>
      </c>
      <c r="O105" s="79">
        <f t="shared" ca="1" si="92"/>
        <v>0.10505914458924075</v>
      </c>
      <c r="P105" s="79">
        <f t="shared" si="76"/>
        <v>0.10101904197638903</v>
      </c>
      <c r="Q105" s="145">
        <f t="shared" si="77"/>
        <v>36883.001900000003</v>
      </c>
      <c r="R105" s="145"/>
      <c r="S105" s="115"/>
      <c r="Z105" s="79">
        <f t="shared" si="78"/>
        <v>3872</v>
      </c>
      <c r="AA105" s="79">
        <f t="shared" si="79"/>
        <v>0.10654772060477914</v>
      </c>
      <c r="AB105" s="79">
        <f t="shared" si="80"/>
        <v>-9999</v>
      </c>
      <c r="AC105" s="79">
        <f t="shared" si="81"/>
        <v>-0.10101904197638903</v>
      </c>
      <c r="AD105" s="79">
        <f t="shared" si="82"/>
        <v>-9999</v>
      </c>
      <c r="AE105" s="79">
        <f t="shared" si="83"/>
        <v>0</v>
      </c>
      <c r="AF105" s="79">
        <f t="shared" si="84"/>
        <v>-9999</v>
      </c>
      <c r="AG105" s="115"/>
      <c r="AH105" s="79">
        <f t="shared" si="85"/>
        <v>4.0048940655709421E-3</v>
      </c>
      <c r="AI105" s="79">
        <f t="shared" si="86"/>
        <v>1.1125353875690123</v>
      </c>
      <c r="AJ105" s="79">
        <f t="shared" si="87"/>
        <v>0.47878115545296052</v>
      </c>
      <c r="AK105" s="79">
        <f t="shared" si="88"/>
        <v>0.38411533067706627</v>
      </c>
      <c r="AL105" s="79">
        <f t="shared" si="89"/>
        <v>1.2857988035785504</v>
      </c>
      <c r="AM105" s="79">
        <f t="shared" si="90"/>
        <v>0.74906025678038179</v>
      </c>
      <c r="AN105" s="79">
        <f t="shared" si="94"/>
        <v>7.1947758014565988</v>
      </c>
      <c r="AO105" s="79">
        <f t="shared" si="94"/>
        <v>7.1947094387317767</v>
      </c>
      <c r="AP105" s="79">
        <f t="shared" si="94"/>
        <v>7.1944388127284702</v>
      </c>
      <c r="AQ105" s="79">
        <f t="shared" si="94"/>
        <v>7.1933361811260763</v>
      </c>
      <c r="AR105" s="79">
        <f t="shared" si="94"/>
        <v>7.1888597130445646</v>
      </c>
      <c r="AS105" s="79">
        <f t="shared" si="94"/>
        <v>7.1709417510303251</v>
      </c>
      <c r="AT105" s="79">
        <f t="shared" si="94"/>
        <v>7.102813269210742</v>
      </c>
      <c r="AU105" s="79">
        <f t="shared" si="91"/>
        <v>6.8783942629923125</v>
      </c>
      <c r="AW105" s="79">
        <v>5800</v>
      </c>
      <c r="AX105" s="79">
        <f t="shared" si="59"/>
        <v>0.16554431869374808</v>
      </c>
      <c r="AY105" s="79">
        <f t="shared" si="60"/>
        <v>0.12950969587736388</v>
      </c>
      <c r="AZ105" s="79">
        <f t="shared" si="61"/>
        <v>3.6034622816384199E-2</v>
      </c>
      <c r="BA105" s="79">
        <f t="shared" si="62"/>
        <v>0.81348715744747357</v>
      </c>
      <c r="BB105" s="79">
        <f t="shared" si="63"/>
        <v>0.95480504909604103</v>
      </c>
      <c r="BC105" s="79">
        <f t="shared" si="64"/>
        <v>2.0555361295953829</v>
      </c>
      <c r="BD105" s="79">
        <f t="shared" si="65"/>
        <v>1.6568539872320374</v>
      </c>
      <c r="BE105" s="79">
        <f t="shared" si="69"/>
        <v>7.9348543658671913</v>
      </c>
      <c r="BF105" s="79">
        <f t="shared" si="69"/>
        <v>7.9348543664747062</v>
      </c>
      <c r="BG105" s="79">
        <f t="shared" si="69"/>
        <v>7.9348543476865174</v>
      </c>
      <c r="BH105" s="79">
        <f t="shared" si="67"/>
        <v>7.9348549287340724</v>
      </c>
      <c r="BI105" s="79">
        <f t="shared" si="67"/>
        <v>7.934836957205075</v>
      </c>
      <c r="BJ105" s="79">
        <f t="shared" si="67"/>
        <v>7.9353909759320915</v>
      </c>
      <c r="BK105" s="79">
        <f t="shared" si="67"/>
        <v>7.9160845563159361</v>
      </c>
      <c r="BL105" s="79">
        <f t="shared" si="66"/>
        <v>7.5359016698305563</v>
      </c>
    </row>
    <row r="106" spans="1:64" s="79" customFormat="1" ht="12.95" customHeight="1" x14ac:dyDescent="0.2">
      <c r="A106" s="147" t="s">
        <v>78</v>
      </c>
      <c r="B106" s="148" t="s">
        <v>67</v>
      </c>
      <c r="C106" s="147">
        <v>51901.521399999998</v>
      </c>
      <c r="D106" s="147" t="s">
        <v>79</v>
      </c>
      <c r="E106" s="79">
        <f t="shared" si="73"/>
        <v>3872.0646737839147</v>
      </c>
      <c r="F106" s="79">
        <f t="shared" si="74"/>
        <v>3872</v>
      </c>
      <c r="N106" s="94">
        <v>0.108635199998389</v>
      </c>
      <c r="O106" s="79">
        <f t="shared" ca="1" si="92"/>
        <v>0.10505914458924075</v>
      </c>
      <c r="P106" s="79">
        <f t="shared" si="76"/>
        <v>0.10101904197638903</v>
      </c>
      <c r="Q106" s="145">
        <f t="shared" si="77"/>
        <v>36883.021399999998</v>
      </c>
      <c r="R106" s="145"/>
      <c r="S106" s="115"/>
      <c r="Z106" s="79">
        <f t="shared" si="78"/>
        <v>3872</v>
      </c>
      <c r="AA106" s="79">
        <f t="shared" si="79"/>
        <v>0.10654772060477914</v>
      </c>
      <c r="AB106" s="79">
        <f t="shared" si="80"/>
        <v>-9999</v>
      </c>
      <c r="AC106" s="79">
        <f t="shared" si="81"/>
        <v>-0.10101904197638903</v>
      </c>
      <c r="AD106" s="79">
        <f t="shared" si="82"/>
        <v>-9999</v>
      </c>
      <c r="AE106" s="79">
        <f t="shared" si="83"/>
        <v>0</v>
      </c>
      <c r="AF106" s="79">
        <f t="shared" si="84"/>
        <v>-9999</v>
      </c>
      <c r="AG106" s="115"/>
      <c r="AH106" s="79">
        <f t="shared" si="85"/>
        <v>4.0048940655709421E-3</v>
      </c>
      <c r="AI106" s="79">
        <f t="shared" si="86"/>
        <v>1.1125353875690123</v>
      </c>
      <c r="AJ106" s="79">
        <f t="shared" si="87"/>
        <v>0.47878115545296052</v>
      </c>
      <c r="AK106" s="79">
        <f t="shared" si="88"/>
        <v>0.38411533067706627</v>
      </c>
      <c r="AL106" s="79">
        <f t="shared" si="89"/>
        <v>1.2857988035785504</v>
      </c>
      <c r="AM106" s="79">
        <f t="shared" si="90"/>
        <v>0.74906025678038179</v>
      </c>
      <c r="AN106" s="79">
        <f t="shared" si="94"/>
        <v>7.1947758014565988</v>
      </c>
      <c r="AO106" s="79">
        <f t="shared" si="94"/>
        <v>7.1947094387317767</v>
      </c>
      <c r="AP106" s="79">
        <f t="shared" si="94"/>
        <v>7.1944388127284702</v>
      </c>
      <c r="AQ106" s="79">
        <f t="shared" si="94"/>
        <v>7.1933361811260763</v>
      </c>
      <c r="AR106" s="79">
        <f t="shared" si="94"/>
        <v>7.1888597130445646</v>
      </c>
      <c r="AS106" s="79">
        <f t="shared" si="94"/>
        <v>7.1709417510303251</v>
      </c>
      <c r="AT106" s="79">
        <f t="shared" si="94"/>
        <v>7.102813269210742</v>
      </c>
      <c r="AU106" s="79">
        <f t="shared" si="91"/>
        <v>6.8783942629923125</v>
      </c>
      <c r="AW106" s="79">
        <v>6000</v>
      </c>
      <c r="AX106" s="79">
        <f t="shared" si="59"/>
        <v>0.17048083697165217</v>
      </c>
      <c r="AY106" s="79">
        <f t="shared" si="60"/>
        <v>0.13233734580816442</v>
      </c>
      <c r="AZ106" s="79">
        <f t="shared" si="61"/>
        <v>3.8143491163487746E-2</v>
      </c>
      <c r="BA106" s="79">
        <f t="shared" si="62"/>
        <v>0.79354433576775785</v>
      </c>
      <c r="BB106" s="79">
        <f t="shared" si="63"/>
        <v>0.97023703700544373</v>
      </c>
      <c r="BC106" s="79">
        <f t="shared" si="64"/>
        <v>2.1127406805985904</v>
      </c>
      <c r="BD106" s="79">
        <f t="shared" si="65"/>
        <v>1.7693353771209086</v>
      </c>
      <c r="BE106" s="79">
        <f t="shared" si="69"/>
        <v>8.0001032544422372</v>
      </c>
      <c r="BF106" s="79">
        <f t="shared" si="69"/>
        <v>8.0001032600986584</v>
      </c>
      <c r="BG106" s="79">
        <f t="shared" si="69"/>
        <v>8.0001031630407784</v>
      </c>
      <c r="BH106" s="79">
        <f t="shared" si="67"/>
        <v>8.000104828436795</v>
      </c>
      <c r="BI106" s="79">
        <f t="shared" si="67"/>
        <v>8.0000762496388518</v>
      </c>
      <c r="BJ106" s="79">
        <f t="shared" si="67"/>
        <v>8.0005659050666633</v>
      </c>
      <c r="BK106" s="79">
        <f t="shared" si="67"/>
        <v>7.9919380994595475</v>
      </c>
      <c r="BL106" s="79">
        <f t="shared" si="66"/>
        <v>7.6041078323656439</v>
      </c>
    </row>
    <row r="107" spans="1:64" s="79" customFormat="1" ht="12.95" customHeight="1" x14ac:dyDescent="0.2">
      <c r="A107" s="147" t="s">
        <v>78</v>
      </c>
      <c r="B107" s="148" t="s">
        <v>67</v>
      </c>
      <c r="C107" s="147">
        <v>51901.528299999998</v>
      </c>
      <c r="D107" s="147" t="s">
        <v>79</v>
      </c>
      <c r="E107" s="79">
        <f t="shared" si="73"/>
        <v>3872.0687815602987</v>
      </c>
      <c r="F107" s="79">
        <f t="shared" si="74"/>
        <v>3872</v>
      </c>
      <c r="N107" s="94">
        <v>0.11553519999870332</v>
      </c>
      <c r="O107" s="79">
        <f t="shared" ca="1" si="92"/>
        <v>0.10505914458924075</v>
      </c>
      <c r="P107" s="79">
        <f t="shared" si="76"/>
        <v>0.10101904197638903</v>
      </c>
      <c r="Q107" s="145">
        <f t="shared" si="77"/>
        <v>36883.028299999998</v>
      </c>
      <c r="R107" s="145"/>
      <c r="S107" s="115"/>
      <c r="Z107" s="79">
        <f t="shared" si="78"/>
        <v>3872</v>
      </c>
      <c r="AA107" s="79">
        <f t="shared" si="79"/>
        <v>0.10654772060477914</v>
      </c>
      <c r="AB107" s="79">
        <f t="shared" si="80"/>
        <v>-9999</v>
      </c>
      <c r="AC107" s="79">
        <f t="shared" si="81"/>
        <v>-0.10101904197638903</v>
      </c>
      <c r="AD107" s="79">
        <f t="shared" si="82"/>
        <v>-9999</v>
      </c>
      <c r="AE107" s="79">
        <f t="shared" si="83"/>
        <v>0</v>
      </c>
      <c r="AF107" s="79">
        <f t="shared" si="84"/>
        <v>-9999</v>
      </c>
      <c r="AG107" s="115"/>
      <c r="AH107" s="79">
        <f t="shared" si="85"/>
        <v>4.0048940655709421E-3</v>
      </c>
      <c r="AI107" s="79">
        <f t="shared" si="86"/>
        <v>1.1125353875690123</v>
      </c>
      <c r="AJ107" s="79">
        <f t="shared" si="87"/>
        <v>0.47878115545296052</v>
      </c>
      <c r="AK107" s="79">
        <f t="shared" si="88"/>
        <v>0.38411533067706627</v>
      </c>
      <c r="AL107" s="79">
        <f t="shared" si="89"/>
        <v>1.2857988035785504</v>
      </c>
      <c r="AM107" s="79">
        <f t="shared" si="90"/>
        <v>0.74906025678038179</v>
      </c>
      <c r="AN107" s="79">
        <f t="shared" si="94"/>
        <v>7.1947758014565988</v>
      </c>
      <c r="AO107" s="79">
        <f t="shared" si="94"/>
        <v>7.1947094387317767</v>
      </c>
      <c r="AP107" s="79">
        <f t="shared" si="94"/>
        <v>7.1944388127284702</v>
      </c>
      <c r="AQ107" s="79">
        <f t="shared" si="94"/>
        <v>7.1933361811260763</v>
      </c>
      <c r="AR107" s="79">
        <f t="shared" si="94"/>
        <v>7.1888597130445646</v>
      </c>
      <c r="AS107" s="79">
        <f t="shared" si="94"/>
        <v>7.1709417510303251</v>
      </c>
      <c r="AT107" s="79">
        <f t="shared" si="94"/>
        <v>7.102813269210742</v>
      </c>
      <c r="AU107" s="79">
        <f t="shared" si="91"/>
        <v>6.8783942629923125</v>
      </c>
      <c r="AW107" s="79">
        <v>6200</v>
      </c>
      <c r="AX107" s="79">
        <f t="shared" si="59"/>
        <v>0.17521626561206291</v>
      </c>
      <c r="AY107" s="79">
        <f t="shared" si="60"/>
        <v>0.1351706831160194</v>
      </c>
      <c r="AZ107" s="79">
        <f t="shared" si="61"/>
        <v>4.0045582496043501E-2</v>
      </c>
      <c r="BA107" s="79">
        <f t="shared" si="62"/>
        <v>0.77516846572951814</v>
      </c>
      <c r="BB107" s="79">
        <f t="shared" si="63"/>
        <v>0.98198935955157884</v>
      </c>
      <c r="BC107" s="79">
        <f t="shared" si="64"/>
        <v>2.1672505045362858</v>
      </c>
      <c r="BD107" s="79">
        <f t="shared" si="65"/>
        <v>1.887647775470414</v>
      </c>
      <c r="BE107" s="79">
        <f t="shared" si="69"/>
        <v>8.0637969484851162</v>
      </c>
      <c r="BF107" s="79">
        <f t="shared" si="69"/>
        <v>8.0637969388810724</v>
      </c>
      <c r="BG107" s="79">
        <f t="shared" si="69"/>
        <v>8.0637970540843487</v>
      </c>
      <c r="BH107" s="79">
        <f t="shared" si="67"/>
        <v>8.0637956721837831</v>
      </c>
      <c r="BI107" s="79">
        <f t="shared" si="67"/>
        <v>8.0638122479368128</v>
      </c>
      <c r="BJ107" s="79">
        <f t="shared" si="67"/>
        <v>8.0636133383549815</v>
      </c>
      <c r="BK107" s="79">
        <f t="shared" si="67"/>
        <v>8.0659881242772222</v>
      </c>
      <c r="BL107" s="79">
        <f t="shared" si="66"/>
        <v>7.6723139949007315</v>
      </c>
    </row>
    <row r="108" spans="1:64" s="79" customFormat="1" ht="12.95" customHeight="1" x14ac:dyDescent="0.2">
      <c r="A108" s="111" t="s">
        <v>489</v>
      </c>
      <c r="B108" s="112" t="s">
        <v>67</v>
      </c>
      <c r="C108" s="113">
        <v>51958.650999999998</v>
      </c>
      <c r="D108" s="114"/>
      <c r="E108" s="79">
        <f t="shared" si="73"/>
        <v>3906.0756334503726</v>
      </c>
      <c r="F108" s="79">
        <f t="shared" si="74"/>
        <v>3906</v>
      </c>
      <c r="G108" s="79">
        <f t="shared" ref="G108:G117" si="95">+C108-(C$7+F108*C$8)</f>
        <v>0.12704459999804385</v>
      </c>
      <c r="K108" s="79">
        <f>+G108</f>
        <v>0.12704459999804385</v>
      </c>
      <c r="O108" s="79">
        <f t="shared" ca="1" si="92"/>
        <v>0.10608838989861387</v>
      </c>
      <c r="P108" s="79">
        <f t="shared" si="76"/>
        <v>0.10239894822216419</v>
      </c>
      <c r="Q108" s="145">
        <f t="shared" si="77"/>
        <v>36940.150999999998</v>
      </c>
      <c r="R108" s="145"/>
      <c r="S108" s="115">
        <f>S$18</f>
        <v>1</v>
      </c>
      <c r="Z108" s="79">
        <f t="shared" si="78"/>
        <v>3906</v>
      </c>
      <c r="AA108" s="79">
        <f t="shared" si="79"/>
        <v>0.10776935828825467</v>
      </c>
      <c r="AB108" s="79">
        <f t="shared" si="80"/>
        <v>0.12228904701926548</v>
      </c>
      <c r="AC108" s="79">
        <f t="shared" si="81"/>
        <v>2.4645651775879657E-2</v>
      </c>
      <c r="AD108" s="79">
        <f t="shared" si="82"/>
        <v>1.9275241709789184E-2</v>
      </c>
      <c r="AE108" s="79">
        <f t="shared" si="83"/>
        <v>3.7153494297079669E-4</v>
      </c>
      <c r="AF108" s="79">
        <f t="shared" si="84"/>
        <v>2.4645651775879657E-2</v>
      </c>
      <c r="AG108" s="115"/>
      <c r="AH108" s="79">
        <f t="shared" si="85"/>
        <v>4.7555529787783801E-3</v>
      </c>
      <c r="AI108" s="79">
        <f t="shared" si="86"/>
        <v>1.1053981514910012</v>
      </c>
      <c r="AJ108" s="79">
        <f t="shared" si="87"/>
        <v>0.49496765210275223</v>
      </c>
      <c r="AK108" s="79">
        <f t="shared" si="88"/>
        <v>0.38613473086312727</v>
      </c>
      <c r="AL108" s="79">
        <f t="shared" si="89"/>
        <v>1.3043305302852211</v>
      </c>
      <c r="AM108" s="79">
        <f t="shared" si="90"/>
        <v>0.7636266327277752</v>
      </c>
      <c r="AN108" s="79">
        <f t="shared" si="94"/>
        <v>7.2100896127675407</v>
      </c>
      <c r="AO108" s="79">
        <f t="shared" si="94"/>
        <v>7.2100291617636003</v>
      </c>
      <c r="AP108" s="79">
        <f t="shared" si="94"/>
        <v>7.2097776402745026</v>
      </c>
      <c r="AQ108" s="79">
        <f t="shared" si="94"/>
        <v>7.2087320251975235</v>
      </c>
      <c r="AR108" s="79">
        <f t="shared" si="94"/>
        <v>7.2044007037173587</v>
      </c>
      <c r="AS108" s="79">
        <f t="shared" si="94"/>
        <v>7.1867149695307555</v>
      </c>
      <c r="AT108" s="79">
        <f t="shared" si="94"/>
        <v>7.1182360751685536</v>
      </c>
      <c r="AU108" s="79">
        <f t="shared" si="91"/>
        <v>6.8899893106232781</v>
      </c>
      <c r="AW108" s="79">
        <v>6400</v>
      </c>
      <c r="AX108" s="79">
        <f t="shared" si="59"/>
        <v>0.17975767174218732</v>
      </c>
      <c r="AY108" s="79">
        <f t="shared" si="60"/>
        <v>0.13800970780092878</v>
      </c>
      <c r="AZ108" s="79">
        <f t="shared" si="61"/>
        <v>4.1747963941258556E-2</v>
      </c>
      <c r="BA108" s="79">
        <f t="shared" si="62"/>
        <v>0.75823352389394894</v>
      </c>
      <c r="BB108" s="79">
        <f t="shared" si="63"/>
        <v>0.99049385282249203</v>
      </c>
      <c r="BC108" s="79">
        <f t="shared" si="64"/>
        <v>2.2193347133485766</v>
      </c>
      <c r="BD108" s="79">
        <f t="shared" si="65"/>
        <v>2.0126569778775329</v>
      </c>
      <c r="BE108" s="79">
        <f t="shared" si="69"/>
        <v>8.1260575409202467</v>
      </c>
      <c r="BF108" s="79">
        <f t="shared" si="69"/>
        <v>8.1260573433798253</v>
      </c>
      <c r="BG108" s="79">
        <f t="shared" si="69"/>
        <v>8.1260591798885624</v>
      </c>
      <c r="BH108" s="79">
        <f t="shared" si="67"/>
        <v>8.1260421056289545</v>
      </c>
      <c r="BI108" s="79">
        <f t="shared" si="67"/>
        <v>8.1262008069504326</v>
      </c>
      <c r="BJ108" s="79">
        <f t="shared" si="67"/>
        <v>8.1247222175132734</v>
      </c>
      <c r="BK108" s="79">
        <f t="shared" si="67"/>
        <v>8.1382074551882599</v>
      </c>
      <c r="BL108" s="79">
        <f t="shared" si="66"/>
        <v>7.7405201574358191</v>
      </c>
    </row>
    <row r="109" spans="1:64" s="79" customFormat="1" ht="12.95" customHeight="1" x14ac:dyDescent="0.2">
      <c r="A109" s="111" t="s">
        <v>489</v>
      </c>
      <c r="B109" s="112" t="s">
        <v>67</v>
      </c>
      <c r="C109" s="113">
        <v>51995.594299999997</v>
      </c>
      <c r="D109" s="114"/>
      <c r="E109" s="79">
        <f t="shared" si="73"/>
        <v>3928.0690849404205</v>
      </c>
      <c r="F109" s="79">
        <f t="shared" si="74"/>
        <v>3928</v>
      </c>
      <c r="G109" s="79">
        <f t="shared" si="95"/>
        <v>0.11604480000096373</v>
      </c>
      <c r="K109" s="79">
        <f>+G109</f>
        <v>0.11604480000096373</v>
      </c>
      <c r="O109" s="79">
        <f t="shared" ca="1" si="92"/>
        <v>0.10675437215762001</v>
      </c>
      <c r="P109" s="79">
        <f t="shared" si="76"/>
        <v>0.10329672485266084</v>
      </c>
      <c r="Q109" s="145">
        <f t="shared" si="77"/>
        <v>36977.094299999997</v>
      </c>
      <c r="R109" s="145"/>
      <c r="S109" s="115">
        <f>S$18</f>
        <v>1</v>
      </c>
      <c r="Z109" s="79">
        <f t="shared" si="78"/>
        <v>3928</v>
      </c>
      <c r="AA109" s="79">
        <f t="shared" si="79"/>
        <v>0.10855676693724613</v>
      </c>
      <c r="AB109" s="79">
        <f t="shared" si="80"/>
        <v>0.11080667692779754</v>
      </c>
      <c r="AC109" s="79">
        <f t="shared" si="81"/>
        <v>1.2748075148302895E-2</v>
      </c>
      <c r="AD109" s="79">
        <f t="shared" si="82"/>
        <v>7.4880330637176057E-3</v>
      </c>
      <c r="AE109" s="79">
        <f t="shared" si="83"/>
        <v>5.6070639163328069E-5</v>
      </c>
      <c r="AF109" s="79">
        <f t="shared" si="84"/>
        <v>1.2748075148302895E-2</v>
      </c>
      <c r="AG109" s="115"/>
      <c r="AH109" s="79">
        <f t="shared" si="85"/>
        <v>5.2381230731661909E-3</v>
      </c>
      <c r="AI109" s="79">
        <f t="shared" si="86"/>
        <v>1.1008095154805551</v>
      </c>
      <c r="AJ109" s="79">
        <f t="shared" si="87"/>
        <v>0.50524183897858899</v>
      </c>
      <c r="AK109" s="79">
        <f t="shared" si="88"/>
        <v>0.3873580285795501</v>
      </c>
      <c r="AL109" s="79">
        <f t="shared" si="89"/>
        <v>1.3161951072356128</v>
      </c>
      <c r="AM109" s="79">
        <f t="shared" si="90"/>
        <v>0.77306103972285367</v>
      </c>
      <c r="AN109" s="79">
        <f t="shared" si="94"/>
        <v>7.2199460888670437</v>
      </c>
      <c r="AO109" s="79">
        <f t="shared" si="94"/>
        <v>7.2198892802208654</v>
      </c>
      <c r="AP109" s="79">
        <f t="shared" si="94"/>
        <v>7.2196497549368361</v>
      </c>
      <c r="AQ109" s="79">
        <f t="shared" si="94"/>
        <v>7.2186406880423268</v>
      </c>
      <c r="AR109" s="79">
        <f t="shared" si="94"/>
        <v>7.2144047774520423</v>
      </c>
      <c r="AS109" s="79">
        <f t="shared" si="94"/>
        <v>7.1968792864667481</v>
      </c>
      <c r="AT109" s="79">
        <f t="shared" si="94"/>
        <v>7.1281992180576177</v>
      </c>
      <c r="AU109" s="79">
        <f t="shared" si="91"/>
        <v>6.8974919885021375</v>
      </c>
      <c r="AW109" s="79">
        <v>6600</v>
      </c>
      <c r="AX109" s="79">
        <f t="shared" si="59"/>
        <v>0.18411202614959615</v>
      </c>
      <c r="AY109" s="79">
        <f t="shared" si="60"/>
        <v>0.14085441986289263</v>
      </c>
      <c r="AZ109" s="79">
        <f t="shared" si="61"/>
        <v>4.3257606286703519E-2</v>
      </c>
      <c r="BA109" s="79">
        <f t="shared" si="62"/>
        <v>0.74262396818720733</v>
      </c>
      <c r="BB109" s="79">
        <f t="shared" si="63"/>
        <v>0.99612196991705582</v>
      </c>
      <c r="BC109" s="79">
        <f t="shared" si="64"/>
        <v>2.2692322710180988</v>
      </c>
      <c r="BD109" s="79">
        <f t="shared" si="65"/>
        <v>2.1453589142270122</v>
      </c>
      <c r="BE109" s="79">
        <f t="shared" si="69"/>
        <v>8.1869973549520019</v>
      </c>
      <c r="BF109" s="79">
        <f t="shared" si="69"/>
        <v>8.1869963935673216</v>
      </c>
      <c r="BG109" s="79">
        <f t="shared" si="69"/>
        <v>8.1870037411236893</v>
      </c>
      <c r="BH109" s="79">
        <f t="shared" si="67"/>
        <v>8.1869475821322641</v>
      </c>
      <c r="BI109" s="79">
        <f t="shared" si="67"/>
        <v>8.1873765864526042</v>
      </c>
      <c r="BJ109" s="79">
        <f t="shared" si="67"/>
        <v>8.1840857672636638</v>
      </c>
      <c r="BK109" s="79">
        <f t="shared" si="67"/>
        <v>8.2085774298464624</v>
      </c>
      <c r="BL109" s="79">
        <f t="shared" si="66"/>
        <v>7.8087263199709067</v>
      </c>
    </row>
    <row r="110" spans="1:64" s="79" customFormat="1" ht="12.95" customHeight="1" x14ac:dyDescent="0.2">
      <c r="A110" s="111" t="s">
        <v>489</v>
      </c>
      <c r="B110" s="112" t="s">
        <v>67</v>
      </c>
      <c r="C110" s="113">
        <v>52655.742200000001</v>
      </c>
      <c r="D110" s="114"/>
      <c r="E110" s="79">
        <f t="shared" si="73"/>
        <v>4321.0748752977333</v>
      </c>
      <c r="F110" s="79">
        <f t="shared" si="74"/>
        <v>4321</v>
      </c>
      <c r="G110" s="79">
        <f t="shared" si="95"/>
        <v>0.12577109999983804</v>
      </c>
      <c r="K110" s="79">
        <f>+G110</f>
        <v>0.12577109999983804</v>
      </c>
      <c r="O110" s="79">
        <f t="shared" ca="1" si="92"/>
        <v>0.11865123705713884</v>
      </c>
      <c r="P110" s="79">
        <f t="shared" si="76"/>
        <v>0.11998243957240157</v>
      </c>
      <c r="Q110" s="145">
        <f t="shared" si="77"/>
        <v>37637.242200000001</v>
      </c>
      <c r="R110" s="145"/>
      <c r="S110" s="115">
        <f>S$18</f>
        <v>1</v>
      </c>
      <c r="Z110" s="79">
        <f t="shared" si="78"/>
        <v>4321</v>
      </c>
      <c r="AA110" s="79">
        <f t="shared" si="79"/>
        <v>0.12218860253456042</v>
      </c>
      <c r="AB110" s="79">
        <f t="shared" si="80"/>
        <v>0.1123582612029221</v>
      </c>
      <c r="AC110" s="79">
        <f t="shared" si="81"/>
        <v>5.7886604274364761E-3</v>
      </c>
      <c r="AD110" s="79">
        <f t="shared" si="82"/>
        <v>3.5824974652776259E-3</v>
      </c>
      <c r="AE110" s="79">
        <f t="shared" si="83"/>
        <v>1.2834288088720615E-5</v>
      </c>
      <c r="AF110" s="79">
        <f t="shared" si="84"/>
        <v>5.7886604274364761E-3</v>
      </c>
      <c r="AG110" s="115"/>
      <c r="AH110" s="79">
        <f t="shared" si="85"/>
        <v>1.3412838796915946E-2</v>
      </c>
      <c r="AI110" s="79">
        <f t="shared" si="86"/>
        <v>1.0233339334903655</v>
      </c>
      <c r="AJ110" s="79">
        <f t="shared" si="87"/>
        <v>0.66383389375619728</v>
      </c>
      <c r="AK110" s="79">
        <f t="shared" si="88"/>
        <v>0.39958019002989498</v>
      </c>
      <c r="AL110" s="79">
        <f t="shared" si="89"/>
        <v>1.5124664484068167</v>
      </c>
      <c r="AM110" s="79">
        <f t="shared" si="90"/>
        <v>0.94330748048518409</v>
      </c>
      <c r="AN110" s="79">
        <f t="shared" si="94"/>
        <v>7.3893407948725365</v>
      </c>
      <c r="AO110" s="79">
        <f t="shared" si="94"/>
        <v>7.3893263951222083</v>
      </c>
      <c r="AP110" s="79">
        <f t="shared" si="94"/>
        <v>7.389246118721859</v>
      </c>
      <c r="AQ110" s="79">
        <f t="shared" si="94"/>
        <v>7.3887988254400314</v>
      </c>
      <c r="AR110" s="79">
        <f t="shared" si="94"/>
        <v>7.3863138050144386</v>
      </c>
      <c r="AS110" s="79">
        <f t="shared" si="94"/>
        <v>7.3727242101275934</v>
      </c>
      <c r="AT110" s="79">
        <f t="shared" si="94"/>
        <v>7.3038615102588675</v>
      </c>
      <c r="AU110" s="79">
        <f t="shared" si="91"/>
        <v>7.0315170978835848</v>
      </c>
      <c r="AW110" s="79">
        <v>6800</v>
      </c>
      <c r="AX110" s="79">
        <f t="shared" si="59"/>
        <v>0.18828613011772993</v>
      </c>
      <c r="AY110" s="79">
        <f t="shared" si="60"/>
        <v>0.14370481930191092</v>
      </c>
      <c r="AZ110" s="79">
        <f t="shared" si="61"/>
        <v>4.4581310815819002E-2</v>
      </c>
      <c r="BA110" s="79">
        <f t="shared" si="62"/>
        <v>0.72823462402934935</v>
      </c>
      <c r="BB110" s="79">
        <f t="shared" si="63"/>
        <v>0.9991931574356091</v>
      </c>
      <c r="BC110" s="79">
        <f t="shared" si="64"/>
        <v>2.3171558525935376</v>
      </c>
      <c r="BD110" s="79">
        <f t="shared" si="65"/>
        <v>2.2869101685257807</v>
      </c>
      <c r="BE110" s="79">
        <f t="shared" si="69"/>
        <v>8.2467198260268937</v>
      </c>
      <c r="BF110" s="79">
        <f t="shared" si="69"/>
        <v>8.2467167794821616</v>
      </c>
      <c r="BG110" s="79">
        <f t="shared" si="69"/>
        <v>8.246736666812108</v>
      </c>
      <c r="BH110" s="79">
        <f t="shared" si="67"/>
        <v>8.2466068284473959</v>
      </c>
      <c r="BI110" s="79">
        <f t="shared" si="67"/>
        <v>8.2474537708062314</v>
      </c>
      <c r="BJ110" s="79">
        <f t="shared" si="67"/>
        <v>8.2418975459928738</v>
      </c>
      <c r="BK110" s="79">
        <f t="shared" si="67"/>
        <v>8.2770879859252151</v>
      </c>
      <c r="BL110" s="79">
        <f t="shared" si="66"/>
        <v>7.8769324825059943</v>
      </c>
    </row>
    <row r="111" spans="1:64" s="79" customFormat="1" ht="12.95" customHeight="1" x14ac:dyDescent="0.2">
      <c r="A111" s="147" t="s">
        <v>72</v>
      </c>
      <c r="B111" s="150" t="s">
        <v>73</v>
      </c>
      <c r="C111" s="149">
        <v>52736.372499999998</v>
      </c>
      <c r="D111" s="149">
        <v>5.0000000000000001E-4</v>
      </c>
      <c r="E111" s="79">
        <f t="shared" si="73"/>
        <v>4369.0765045966309</v>
      </c>
      <c r="F111" s="79">
        <f t="shared" si="74"/>
        <v>4369</v>
      </c>
      <c r="G111" s="79">
        <f t="shared" si="95"/>
        <v>0.12850790000084089</v>
      </c>
      <c r="K111" s="79">
        <f>+G111</f>
        <v>0.12850790000084089</v>
      </c>
      <c r="O111" s="79">
        <f t="shared" ca="1" si="92"/>
        <v>0.12010428925860678</v>
      </c>
      <c r="P111" s="79">
        <f t="shared" si="76"/>
        <v>0.12210451368011985</v>
      </c>
      <c r="Q111" s="145">
        <f t="shared" si="77"/>
        <v>37717.872499999998</v>
      </c>
      <c r="R111" s="145"/>
      <c r="S111" s="115">
        <f>S$18</f>
        <v>1</v>
      </c>
      <c r="Z111" s="79">
        <f t="shared" si="78"/>
        <v>4369</v>
      </c>
      <c r="AA111" s="79">
        <f t="shared" si="79"/>
        <v>0.12379438713836653</v>
      </c>
      <c r="AB111" s="79">
        <f t="shared" si="80"/>
        <v>0.11415729993792738</v>
      </c>
      <c r="AC111" s="79">
        <f t="shared" si="81"/>
        <v>6.403386320721044E-3</v>
      </c>
      <c r="AD111" s="79">
        <f t="shared" si="82"/>
        <v>4.7135128624743589E-3</v>
      </c>
      <c r="AE111" s="79">
        <f t="shared" si="83"/>
        <v>2.2217203504711225E-5</v>
      </c>
      <c r="AF111" s="79">
        <f t="shared" si="84"/>
        <v>6.403386320721044E-3</v>
      </c>
      <c r="AG111" s="115"/>
      <c r="AH111" s="79">
        <f t="shared" si="85"/>
        <v>1.4350600062913511E-2</v>
      </c>
      <c r="AI111" s="79">
        <f t="shared" si="86"/>
        <v>1.0145048895712609</v>
      </c>
      <c r="AJ111" s="79">
        <f t="shared" si="87"/>
        <v>0.68018639193069685</v>
      </c>
      <c r="AK111" s="79">
        <f t="shared" si="88"/>
        <v>0.39999801111378708</v>
      </c>
      <c r="AL111" s="79">
        <f t="shared" si="89"/>
        <v>1.5345498045942993</v>
      </c>
      <c r="AM111" s="79">
        <f t="shared" si="90"/>
        <v>0.96439486074909575</v>
      </c>
      <c r="AN111" s="79">
        <f t="shared" ref="AN111:AT120" si="96">$AU111+$AB$7*SIN(AO111)</f>
        <v>7.4092023518496175</v>
      </c>
      <c r="AO111" s="79">
        <f t="shared" si="96"/>
        <v>7.409190643000775</v>
      </c>
      <c r="AP111" s="79">
        <f t="shared" si="96"/>
        <v>7.4091226600879443</v>
      </c>
      <c r="AQ111" s="79">
        <f t="shared" si="96"/>
        <v>7.4087281349179328</v>
      </c>
      <c r="AR111" s="79">
        <f t="shared" si="96"/>
        <v>7.4064449935085488</v>
      </c>
      <c r="AS111" s="79">
        <f t="shared" si="96"/>
        <v>7.3934395595411715</v>
      </c>
      <c r="AT111" s="79">
        <f t="shared" si="96"/>
        <v>7.3249958020640431</v>
      </c>
      <c r="AU111" s="79">
        <f t="shared" si="91"/>
        <v>7.0478865768920054</v>
      </c>
      <c r="AW111" s="79">
        <v>7000</v>
      </c>
      <c r="AX111" s="79">
        <f t="shared" si="59"/>
        <v>0.19228656778363523</v>
      </c>
      <c r="AY111" s="79">
        <f t="shared" si="60"/>
        <v>0.14656090611798361</v>
      </c>
      <c r="AZ111" s="79">
        <f t="shared" si="61"/>
        <v>4.5725661665651625E-2</v>
      </c>
      <c r="BA111" s="79">
        <f t="shared" si="62"/>
        <v>0.71497023697516371</v>
      </c>
      <c r="BB111" s="79">
        <f t="shared" si="63"/>
        <v>0.99998220351759937</v>
      </c>
      <c r="BC111" s="79">
        <f t="shared" si="64"/>
        <v>2.3632952467394719</v>
      </c>
      <c r="BD111" s="79">
        <f t="shared" si="65"/>
        <v>2.4386667618795892</v>
      </c>
      <c r="BE111" s="79">
        <f t="shared" si="69"/>
        <v>8.3053203531618216</v>
      </c>
      <c r="BF111" s="79">
        <f t="shared" si="69"/>
        <v>8.3053127932830151</v>
      </c>
      <c r="BG111" s="79">
        <f t="shared" si="69"/>
        <v>8.3053560947535097</v>
      </c>
      <c r="BH111" s="79">
        <f t="shared" si="67"/>
        <v>8.3051080202081398</v>
      </c>
      <c r="BI111" s="79">
        <f t="shared" si="67"/>
        <v>8.306527526345036</v>
      </c>
      <c r="BJ111" s="79">
        <f t="shared" si="67"/>
        <v>8.2983479416819623</v>
      </c>
      <c r="BK111" s="79">
        <f t="shared" si="67"/>
        <v>8.3437377079101029</v>
      </c>
      <c r="BL111" s="79">
        <f t="shared" si="66"/>
        <v>7.945138645041081</v>
      </c>
    </row>
    <row r="112" spans="1:64" s="79" customFormat="1" ht="12.95" customHeight="1" x14ac:dyDescent="0.2">
      <c r="A112" s="147" t="s">
        <v>74</v>
      </c>
      <c r="B112" s="150"/>
      <c r="C112" s="147">
        <v>53082.402600000001</v>
      </c>
      <c r="D112" s="147">
        <v>1E-4</v>
      </c>
      <c r="E112" s="79">
        <f t="shared" si="73"/>
        <v>4575.0785731299411</v>
      </c>
      <c r="F112" s="79">
        <f t="shared" si="74"/>
        <v>4575</v>
      </c>
      <c r="G112" s="79">
        <f t="shared" si="95"/>
        <v>0.13198250000277767</v>
      </c>
      <c r="J112" s="79">
        <f>+G112</f>
        <v>0.13198250000277767</v>
      </c>
      <c r="O112" s="79">
        <f t="shared" ca="1" si="92"/>
        <v>0.12634030495657339</v>
      </c>
      <c r="P112" s="79">
        <f t="shared" si="76"/>
        <v>0.13141969036130288</v>
      </c>
      <c r="Q112" s="145">
        <f t="shared" si="77"/>
        <v>38063.902600000001</v>
      </c>
      <c r="R112" s="145"/>
      <c r="S112" s="115">
        <f>S$17</f>
        <v>1</v>
      </c>
      <c r="Z112" s="79">
        <f t="shared" si="78"/>
        <v>4575</v>
      </c>
      <c r="AA112" s="79">
        <f t="shared" si="79"/>
        <v>0.13053372690779649</v>
      </c>
      <c r="AB112" s="79">
        <f t="shared" si="80"/>
        <v>0.11376321349082499</v>
      </c>
      <c r="AC112" s="79">
        <f t="shared" si="81"/>
        <v>5.628096414747874E-4</v>
      </c>
      <c r="AD112" s="79">
        <f t="shared" si="82"/>
        <v>1.4487730949811761E-3</v>
      </c>
      <c r="AE112" s="79">
        <f t="shared" si="83"/>
        <v>2.098943480741336E-6</v>
      </c>
      <c r="AF112" s="79">
        <f t="shared" si="84"/>
        <v>5.628096414747874E-4</v>
      </c>
      <c r="AG112" s="115"/>
      <c r="AH112" s="79">
        <f t="shared" si="85"/>
        <v>1.8219286511952672E-2</v>
      </c>
      <c r="AI112" s="79">
        <f t="shared" si="86"/>
        <v>0.97825606303796497</v>
      </c>
      <c r="AJ112" s="79">
        <f t="shared" si="87"/>
        <v>0.74371767740202499</v>
      </c>
      <c r="AK112" s="79">
        <f t="shared" si="88"/>
        <v>0.39966986616687888</v>
      </c>
      <c r="AL112" s="79">
        <f t="shared" si="89"/>
        <v>1.6251474893392726</v>
      </c>
      <c r="AM112" s="79">
        <f t="shared" si="90"/>
        <v>1.0558835891447649</v>
      </c>
      <c r="AN112" s="79">
        <f t="shared" si="96"/>
        <v>7.4925371811799977</v>
      </c>
      <c r="AO112" s="79">
        <f t="shared" si="96"/>
        <v>7.4925329282538655</v>
      </c>
      <c r="AP112" s="79">
        <f t="shared" si="96"/>
        <v>7.4925028828073463</v>
      </c>
      <c r="AQ112" s="79">
        <f t="shared" si="96"/>
        <v>7.4922906901349231</v>
      </c>
      <c r="AR112" s="79">
        <f t="shared" si="96"/>
        <v>7.4907954769591081</v>
      </c>
      <c r="AS112" s="79">
        <f t="shared" si="96"/>
        <v>7.4804216023705496</v>
      </c>
      <c r="AT112" s="79">
        <f t="shared" si="96"/>
        <v>7.4148384840636066</v>
      </c>
      <c r="AU112" s="79">
        <f t="shared" si="91"/>
        <v>7.1181389243031452</v>
      </c>
      <c r="AW112" s="79">
        <v>7200</v>
      </c>
      <c r="AX112" s="79">
        <f t="shared" si="59"/>
        <v>0.19611967666693525</v>
      </c>
      <c r="AY112" s="79">
        <f t="shared" si="60"/>
        <v>0.14942268031111075</v>
      </c>
      <c r="AZ112" s="79">
        <f t="shared" si="61"/>
        <v>4.6696996355824513E-2</v>
      </c>
      <c r="BA112" s="79">
        <f t="shared" si="62"/>
        <v>0.70274484905875245</v>
      </c>
      <c r="BB112" s="79">
        <f t="shared" si="63"/>
        <v>0.99872559683736795</v>
      </c>
      <c r="BC112" s="79">
        <f t="shared" si="64"/>
        <v>2.4078203212160094</v>
      </c>
      <c r="BD112" s="79">
        <f t="shared" si="65"/>
        <v>2.6022339717482614</v>
      </c>
      <c r="BE112" s="79">
        <f t="shared" si="69"/>
        <v>8.3628870872360483</v>
      </c>
      <c r="BF112" s="79">
        <f t="shared" si="69"/>
        <v>8.362871188174994</v>
      </c>
      <c r="BG112" s="79">
        <f t="shared" si="69"/>
        <v>8.3629527115820128</v>
      </c>
      <c r="BH112" s="79">
        <f t="shared" si="67"/>
        <v>8.3625345691880799</v>
      </c>
      <c r="BI112" s="79">
        <f t="shared" si="67"/>
        <v>8.3646759598957026</v>
      </c>
      <c r="BJ112" s="79">
        <f t="shared" si="67"/>
        <v>8.3536211497388884</v>
      </c>
      <c r="BK112" s="79">
        <f t="shared" si="67"/>
        <v>8.4085338336814406</v>
      </c>
      <c r="BL112" s="79">
        <f t="shared" si="66"/>
        <v>8.0133448075761677</v>
      </c>
    </row>
    <row r="113" spans="1:64" s="79" customFormat="1" ht="12.95" customHeight="1" x14ac:dyDescent="0.2">
      <c r="A113" s="111" t="s">
        <v>489</v>
      </c>
      <c r="B113" s="112" t="s">
        <v>67</v>
      </c>
      <c r="C113" s="113">
        <v>53394.8387</v>
      </c>
      <c r="D113" s="114"/>
      <c r="E113" s="79">
        <f t="shared" si="73"/>
        <v>4761.0811286431144</v>
      </c>
      <c r="F113" s="79">
        <f t="shared" si="74"/>
        <v>4761</v>
      </c>
      <c r="G113" s="79">
        <f t="shared" si="95"/>
        <v>0.13627510000515031</v>
      </c>
      <c r="K113" s="79">
        <f>+G113</f>
        <v>0.13627510000515031</v>
      </c>
      <c r="O113" s="79">
        <f t="shared" ca="1" si="92"/>
        <v>0.13197088223726169</v>
      </c>
      <c r="P113" s="79">
        <f t="shared" si="76"/>
        <v>0.14012024215324673</v>
      </c>
      <c r="Q113" s="145">
        <f t="shared" si="77"/>
        <v>38376.3387</v>
      </c>
      <c r="R113" s="145"/>
      <c r="S113" s="115">
        <f>S$18</f>
        <v>1</v>
      </c>
      <c r="Z113" s="79">
        <f t="shared" si="78"/>
        <v>4761</v>
      </c>
      <c r="AA113" s="79">
        <f t="shared" si="79"/>
        <v>0.13640468921025323</v>
      </c>
      <c r="AB113" s="79">
        <f t="shared" si="80"/>
        <v>0.11478198378071593</v>
      </c>
      <c r="AC113" s="79">
        <f t="shared" si="81"/>
        <v>-3.8451421480964199E-3</v>
      </c>
      <c r="AD113" s="79">
        <f t="shared" si="82"/>
        <v>-1.2958920510292016E-4</v>
      </c>
      <c r="AE113" s="79">
        <f t="shared" si="83"/>
        <v>1.6793362079206709E-8</v>
      </c>
      <c r="AF113" s="79">
        <f t="shared" si="84"/>
        <v>-3.8451421480964199E-3</v>
      </c>
      <c r="AG113" s="115"/>
      <c r="AH113" s="79">
        <f t="shared" si="85"/>
        <v>2.1493116224434384E-2</v>
      </c>
      <c r="AI113" s="79">
        <f t="shared" si="86"/>
        <v>0.94780636710221389</v>
      </c>
      <c r="AJ113" s="79">
        <f t="shared" si="87"/>
        <v>0.79258382505829095</v>
      </c>
      <c r="AK113" s="79">
        <f t="shared" si="88"/>
        <v>0.39684332601341671</v>
      </c>
      <c r="AL113" s="79">
        <f t="shared" si="89"/>
        <v>1.70156775656064</v>
      </c>
      <c r="AM113" s="79">
        <f t="shared" si="90"/>
        <v>1.1401339496931495</v>
      </c>
      <c r="AN113" s="79">
        <f t="shared" si="96"/>
        <v>7.5652645974208701</v>
      </c>
      <c r="AO113" s="79">
        <f t="shared" si="96"/>
        <v>7.5652632308899719</v>
      </c>
      <c r="AP113" s="79">
        <f t="shared" si="96"/>
        <v>7.5652512402167158</v>
      </c>
      <c r="AQ113" s="79">
        <f t="shared" si="96"/>
        <v>7.5651460483840411</v>
      </c>
      <c r="AR113" s="79">
        <f t="shared" si="96"/>
        <v>7.5642248122629265</v>
      </c>
      <c r="AS113" s="79">
        <f t="shared" si="96"/>
        <v>7.556275284070689</v>
      </c>
      <c r="AT113" s="79">
        <f t="shared" si="96"/>
        <v>7.4947036578259691</v>
      </c>
      <c r="AU113" s="79">
        <f t="shared" si="91"/>
        <v>7.181570655460777</v>
      </c>
      <c r="AW113" s="79">
        <v>7400</v>
      </c>
      <c r="AX113" s="79">
        <f t="shared" si="59"/>
        <v>0.19979153128182148</v>
      </c>
      <c r="AY113" s="79">
        <f t="shared" si="60"/>
        <v>0.15229014188129236</v>
      </c>
      <c r="AZ113" s="79">
        <f t="shared" si="61"/>
        <v>4.7501389400529115E-2</v>
      </c>
      <c r="BA113" s="79">
        <f t="shared" si="62"/>
        <v>0.69148109806014935</v>
      </c>
      <c r="BB113" s="79">
        <f t="shared" si="63"/>
        <v>0.99562698434214325</v>
      </c>
      <c r="BC113" s="79">
        <f t="shared" si="64"/>
        <v>2.4508835866940935</v>
      </c>
      <c r="BD113" s="79">
        <f t="shared" si="65"/>
        <v>2.7795310937126847</v>
      </c>
      <c r="BE113" s="79">
        <f t="shared" si="69"/>
        <v>8.4195016386626342</v>
      </c>
      <c r="BF113" s="79">
        <f t="shared" si="69"/>
        <v>8.4194720424018197</v>
      </c>
      <c r="BG113" s="79">
        <f t="shared" si="69"/>
        <v>8.419610023460244</v>
      </c>
      <c r="BH113" s="79">
        <f t="shared" si="67"/>
        <v>8.418966484103068</v>
      </c>
      <c r="BI113" s="79">
        <f t="shared" si="67"/>
        <v>8.4219623800716938</v>
      </c>
      <c r="BJ113" s="79">
        <f t="shared" si="67"/>
        <v>8.4078926485374499</v>
      </c>
      <c r="BK113" s="79">
        <f t="shared" si="67"/>
        <v>8.4714922208561205</v>
      </c>
      <c r="BL113" s="79">
        <f t="shared" si="66"/>
        <v>8.0815509701112553</v>
      </c>
    </row>
    <row r="114" spans="1:64" s="79" customFormat="1" ht="12.95" customHeight="1" x14ac:dyDescent="0.2">
      <c r="A114" s="147" t="s">
        <v>170</v>
      </c>
      <c r="B114" s="148" t="s">
        <v>67</v>
      </c>
      <c r="C114" s="147">
        <v>53443.527000000002</v>
      </c>
      <c r="D114" s="147">
        <v>5.0000000000000001E-3</v>
      </c>
      <c r="E114" s="79">
        <f t="shared" si="73"/>
        <v>4790.0667299343622</v>
      </c>
      <c r="F114" s="79">
        <f t="shared" si="74"/>
        <v>4790</v>
      </c>
      <c r="G114" s="79">
        <f t="shared" si="95"/>
        <v>0.11208900000201538</v>
      </c>
      <c r="H114" s="79">
        <f>+G114</f>
        <v>0.11208900000201538</v>
      </c>
      <c r="O114" s="79">
        <f t="shared" ca="1" si="92"/>
        <v>0.13284876794231526</v>
      </c>
      <c r="P114" s="79">
        <f t="shared" si="76"/>
        <v>0.14150155845001305</v>
      </c>
      <c r="Q114" s="145">
        <f t="shared" si="77"/>
        <v>38425.027000000002</v>
      </c>
      <c r="R114" s="145"/>
      <c r="S114" s="115">
        <f>S$15</f>
        <v>0.2</v>
      </c>
      <c r="Z114" s="79">
        <f t="shared" si="78"/>
        <v>4790</v>
      </c>
      <c r="AA114" s="79">
        <f t="shared" si="79"/>
        <v>0.13730170218545495</v>
      </c>
      <c r="AB114" s="79">
        <f t="shared" si="80"/>
        <v>9.0104243337109494E-2</v>
      </c>
      <c r="AC114" s="79">
        <f t="shared" si="81"/>
        <v>-2.9412558447997672E-2</v>
      </c>
      <c r="AD114" s="79">
        <f t="shared" si="82"/>
        <v>-2.5212702183439573E-2</v>
      </c>
      <c r="AE114" s="79">
        <f t="shared" si="83"/>
        <v>1.2713607027816371E-4</v>
      </c>
      <c r="AF114" s="79">
        <f t="shared" si="84"/>
        <v>-2.9412558447997672E-2</v>
      </c>
      <c r="AG114" s="115"/>
      <c r="AH114" s="79">
        <f t="shared" si="85"/>
        <v>2.1984756664905885E-2</v>
      </c>
      <c r="AI114" s="79">
        <f t="shared" si="86"/>
        <v>0.94325057889790487</v>
      </c>
      <c r="AJ114" s="79">
        <f t="shared" si="87"/>
        <v>0.79953692919736485</v>
      </c>
      <c r="AK114" s="79">
        <f t="shared" si="88"/>
        <v>0.39621749572808729</v>
      </c>
      <c r="AL114" s="79">
        <f t="shared" si="89"/>
        <v>1.7130567570678472</v>
      </c>
      <c r="AM114" s="79">
        <f t="shared" si="90"/>
        <v>1.1534330054293844</v>
      </c>
      <c r="AN114" s="79">
        <f t="shared" si="96"/>
        <v>7.5763997048696519</v>
      </c>
      <c r="AO114" s="79">
        <f t="shared" si="96"/>
        <v>7.5763985876328013</v>
      </c>
      <c r="AP114" s="79">
        <f t="shared" si="96"/>
        <v>7.5763884018831655</v>
      </c>
      <c r="AQ114" s="79">
        <f t="shared" si="96"/>
        <v>7.5762955560894438</v>
      </c>
      <c r="AR114" s="79">
        <f t="shared" si="96"/>
        <v>7.575450632154892</v>
      </c>
      <c r="AS114" s="79">
        <f t="shared" si="96"/>
        <v>7.5678732550554173</v>
      </c>
      <c r="AT114" s="79">
        <f t="shared" si="96"/>
        <v>7.5070438676962308</v>
      </c>
      <c r="AU114" s="79">
        <f t="shared" si="91"/>
        <v>7.1914605490283643</v>
      </c>
      <c r="AW114" s="79">
        <v>7600</v>
      </c>
      <c r="AX114" s="79">
        <f t="shared" si="59"/>
        <v>0.20330793640359174</v>
      </c>
      <c r="AY114" s="79">
        <f t="shared" si="60"/>
        <v>0.15516329082852839</v>
      </c>
      <c r="AZ114" s="79">
        <f t="shared" si="61"/>
        <v>4.8144645575063344E-2</v>
      </c>
      <c r="BA114" s="79">
        <f t="shared" si="62"/>
        <v>0.68110949999151726</v>
      </c>
      <c r="BB114" s="79">
        <f t="shared" si="63"/>
        <v>0.99086183360400637</v>
      </c>
      <c r="BC114" s="79">
        <f t="shared" si="64"/>
        <v>2.4926224029810107</v>
      </c>
      <c r="BD114" s="79">
        <f t="shared" si="65"/>
        <v>2.9728767347902161</v>
      </c>
      <c r="BE114" s="79">
        <f t="shared" si="69"/>
        <v>8.4752396996941659</v>
      </c>
      <c r="BF114" s="79">
        <f t="shared" si="69"/>
        <v>8.4751896014452974</v>
      </c>
      <c r="BG114" s="79">
        <f t="shared" si="69"/>
        <v>8.4754046209273586</v>
      </c>
      <c r="BH114" s="79">
        <f t="shared" si="67"/>
        <v>8.4744813099215612</v>
      </c>
      <c r="BI114" s="79">
        <f t="shared" si="67"/>
        <v>8.4784377014717744</v>
      </c>
      <c r="BJ114" s="79">
        <f t="shared" si="67"/>
        <v>8.461327170274684</v>
      </c>
      <c r="BK114" s="79">
        <f t="shared" si="67"/>
        <v>8.5326372730453013</v>
      </c>
      <c r="BL114" s="79">
        <f t="shared" si="66"/>
        <v>8.1497571326463429</v>
      </c>
    </row>
    <row r="115" spans="1:64" s="79" customFormat="1" ht="12.95" customHeight="1" x14ac:dyDescent="0.2">
      <c r="A115" s="147" t="s">
        <v>78</v>
      </c>
      <c r="B115" s="148" t="s">
        <v>67</v>
      </c>
      <c r="C115" s="147">
        <v>53764.387970000003</v>
      </c>
      <c r="D115" s="147">
        <v>2.0000000000000001E-4</v>
      </c>
      <c r="E115" s="79">
        <f t="shared" si="73"/>
        <v>4981.0848625523167</v>
      </c>
      <c r="F115" s="79">
        <f t="shared" si="74"/>
        <v>4981</v>
      </c>
      <c r="G115" s="79">
        <f t="shared" si="95"/>
        <v>0.14254710000386694</v>
      </c>
      <c r="K115" s="79">
        <f>+G115</f>
        <v>0.14254710000386694</v>
      </c>
      <c r="O115" s="79">
        <f t="shared" ca="1" si="92"/>
        <v>0.13863070482732312</v>
      </c>
      <c r="P115" s="79">
        <f t="shared" si="76"/>
        <v>0.15076618598405478</v>
      </c>
      <c r="Q115" s="145">
        <f t="shared" si="77"/>
        <v>38745.887970000003</v>
      </c>
      <c r="R115" s="145"/>
      <c r="S115" s="115">
        <f>S$18</f>
        <v>1</v>
      </c>
      <c r="Z115" s="79">
        <f t="shared" si="78"/>
        <v>4981</v>
      </c>
      <c r="AA115" s="79">
        <f t="shared" si="79"/>
        <v>0.14308646234823816</v>
      </c>
      <c r="AB115" s="79">
        <f t="shared" si="80"/>
        <v>0.11745043785488862</v>
      </c>
      <c r="AC115" s="79">
        <f t="shared" si="81"/>
        <v>-8.2190859801878347E-3</v>
      </c>
      <c r="AD115" s="79">
        <f t="shared" si="82"/>
        <v>-5.3936234437121366E-4</v>
      </c>
      <c r="AE115" s="79">
        <f t="shared" si="83"/>
        <v>2.9091173852561169E-7</v>
      </c>
      <c r="AF115" s="79">
        <f t="shared" si="84"/>
        <v>-8.2190859801878347E-3</v>
      </c>
      <c r="AG115" s="115"/>
      <c r="AH115" s="79">
        <f t="shared" si="85"/>
        <v>2.5096662148978325E-2</v>
      </c>
      <c r="AI115" s="79">
        <f t="shared" si="86"/>
        <v>0.91450156734621091</v>
      </c>
      <c r="AJ115" s="79">
        <f t="shared" si="87"/>
        <v>0.84121632174277294</v>
      </c>
      <c r="AK115" s="79">
        <f t="shared" si="88"/>
        <v>0.3910227854360987</v>
      </c>
      <c r="AL115" s="79">
        <f t="shared" si="89"/>
        <v>1.7860617655666846</v>
      </c>
      <c r="AM115" s="79">
        <f t="shared" si="90"/>
        <v>1.2422788812966223</v>
      </c>
      <c r="AN115" s="79">
        <f t="shared" si="96"/>
        <v>7.6484324550303384</v>
      </c>
      <c r="AO115" s="79">
        <f t="shared" si="96"/>
        <v>7.6484322184781197</v>
      </c>
      <c r="AP115" s="79">
        <f t="shared" si="96"/>
        <v>7.6484293229546081</v>
      </c>
      <c r="AQ115" s="79">
        <f t="shared" si="96"/>
        <v>7.648393883482699</v>
      </c>
      <c r="AR115" s="79">
        <f t="shared" si="96"/>
        <v>7.6479606125400661</v>
      </c>
      <c r="AS115" s="79">
        <f t="shared" si="96"/>
        <v>7.642734403379464</v>
      </c>
      <c r="AT115" s="79">
        <f t="shared" si="96"/>
        <v>7.5875370745928601</v>
      </c>
      <c r="AU115" s="79">
        <f t="shared" si="91"/>
        <v>7.2565974342493735</v>
      </c>
      <c r="AW115" s="79">
        <v>7800</v>
      </c>
      <c r="AX115" s="79">
        <f t="shared" si="59"/>
        <v>0.20667442767763333</v>
      </c>
      <c r="AY115" s="79">
        <f t="shared" si="60"/>
        <v>0.15804212715281885</v>
      </c>
      <c r="AZ115" s="79">
        <f t="shared" si="61"/>
        <v>4.8632300524814473E-2</v>
      </c>
      <c r="BA115" s="79">
        <f t="shared" si="62"/>
        <v>0.6715677496509076</v>
      </c>
      <c r="BB115" s="79">
        <f t="shared" si="63"/>
        <v>0.98458140637008806</v>
      </c>
      <c r="BC115" s="79">
        <f t="shared" si="64"/>
        <v>2.5331608752177033</v>
      </c>
      <c r="BD115" s="79">
        <f t="shared" si="65"/>
        <v>3.1851027685663493</v>
      </c>
      <c r="BE115" s="79">
        <f t="shared" si="69"/>
        <v>8.5301715868287697</v>
      </c>
      <c r="BF115" s="79">
        <f t="shared" si="69"/>
        <v>8.5300930702577471</v>
      </c>
      <c r="BG115" s="79">
        <f t="shared" si="69"/>
        <v>8.5304064870818834</v>
      </c>
      <c r="BH115" s="79">
        <f t="shared" si="67"/>
        <v>8.5291546801558642</v>
      </c>
      <c r="BI115" s="79">
        <f t="shared" si="67"/>
        <v>8.5341428676165592</v>
      </c>
      <c r="BJ115" s="79">
        <f t="shared" si="67"/>
        <v>8.5140771496011336</v>
      </c>
      <c r="BK115" s="79">
        <f t="shared" si="67"/>
        <v>8.5920018263708382</v>
      </c>
      <c r="BL115" s="79">
        <f t="shared" si="66"/>
        <v>8.2179632951814305</v>
      </c>
    </row>
    <row r="116" spans="1:64" s="79" customFormat="1" ht="12.95" customHeight="1" x14ac:dyDescent="0.2">
      <c r="A116" s="147" t="s">
        <v>71</v>
      </c>
      <c r="B116" s="150"/>
      <c r="C116" s="147">
        <v>53764.387999999999</v>
      </c>
      <c r="D116" s="147">
        <v>1E-3</v>
      </c>
      <c r="E116" s="79">
        <f t="shared" si="73"/>
        <v>4981.0848804122115</v>
      </c>
      <c r="F116" s="79">
        <f t="shared" si="74"/>
        <v>4981</v>
      </c>
      <c r="G116" s="79">
        <f t="shared" si="95"/>
        <v>0.1425770999994711</v>
      </c>
      <c r="J116" s="79">
        <f>+G116</f>
        <v>0.1425770999994711</v>
      </c>
      <c r="O116" s="79">
        <f t="shared" ca="1" si="92"/>
        <v>0.13863070482732312</v>
      </c>
      <c r="P116" s="79">
        <f t="shared" si="76"/>
        <v>0.15076618598405478</v>
      </c>
      <c r="Q116" s="145">
        <f t="shared" si="77"/>
        <v>38745.887999999999</v>
      </c>
      <c r="R116" s="145"/>
      <c r="S116" s="115">
        <f>S$17</f>
        <v>1</v>
      </c>
      <c r="Z116" s="79">
        <f t="shared" si="78"/>
        <v>4981</v>
      </c>
      <c r="AA116" s="79">
        <f t="shared" si="79"/>
        <v>0.14308646234823816</v>
      </c>
      <c r="AB116" s="79">
        <f t="shared" si="80"/>
        <v>0.11748043785049278</v>
      </c>
      <c r="AC116" s="79">
        <f t="shared" si="81"/>
        <v>-8.1890859845836772E-3</v>
      </c>
      <c r="AD116" s="79">
        <f t="shared" si="82"/>
        <v>-5.0936234876705622E-4</v>
      </c>
      <c r="AE116" s="79">
        <f t="shared" si="83"/>
        <v>2.594500023414922E-7</v>
      </c>
      <c r="AF116" s="79">
        <f t="shared" si="84"/>
        <v>-8.1890859845836772E-3</v>
      </c>
      <c r="AG116" s="115"/>
      <c r="AH116" s="79">
        <f t="shared" si="85"/>
        <v>2.5096662148978325E-2</v>
      </c>
      <c r="AI116" s="79">
        <f t="shared" si="86"/>
        <v>0.91450156734621091</v>
      </c>
      <c r="AJ116" s="79">
        <f t="shared" si="87"/>
        <v>0.84121632174277294</v>
      </c>
      <c r="AK116" s="79">
        <f t="shared" si="88"/>
        <v>0.3910227854360987</v>
      </c>
      <c r="AL116" s="79">
        <f t="shared" si="89"/>
        <v>1.7860617655666846</v>
      </c>
      <c r="AM116" s="79">
        <f t="shared" si="90"/>
        <v>1.2422788812966223</v>
      </c>
      <c r="AN116" s="79">
        <f t="shared" si="96"/>
        <v>7.6484324550303384</v>
      </c>
      <c r="AO116" s="79">
        <f t="shared" si="96"/>
        <v>7.6484322184781197</v>
      </c>
      <c r="AP116" s="79">
        <f t="shared" si="96"/>
        <v>7.6484293229546081</v>
      </c>
      <c r="AQ116" s="79">
        <f t="shared" si="96"/>
        <v>7.648393883482699</v>
      </c>
      <c r="AR116" s="79">
        <f t="shared" si="96"/>
        <v>7.6479606125400661</v>
      </c>
      <c r="AS116" s="79">
        <f t="shared" si="96"/>
        <v>7.642734403379464</v>
      </c>
      <c r="AT116" s="79">
        <f t="shared" si="96"/>
        <v>7.5875370745928601</v>
      </c>
      <c r="AU116" s="79">
        <f t="shared" si="91"/>
        <v>7.2565974342493735</v>
      </c>
      <c r="AW116" s="79">
        <v>8000</v>
      </c>
      <c r="AX116" s="79">
        <f t="shared" si="59"/>
        <v>0.20989627792742621</v>
      </c>
      <c r="AY116" s="79">
        <f t="shared" si="60"/>
        <v>0.16092665085416372</v>
      </c>
      <c r="AZ116" s="79">
        <f t="shared" si="61"/>
        <v>4.8969627073262502E-2</v>
      </c>
      <c r="BA116" s="79">
        <f t="shared" si="62"/>
        <v>0.66280005802035413</v>
      </c>
      <c r="BB116" s="79">
        <f t="shared" si="63"/>
        <v>0.97691614152600326</v>
      </c>
      <c r="BC116" s="79">
        <f t="shared" si="64"/>
        <v>2.5726114873190733</v>
      </c>
      <c r="BD116" s="79">
        <f t="shared" si="65"/>
        <v>3.4197089938322991</v>
      </c>
      <c r="BE116" s="79">
        <f t="shared" si="69"/>
        <v>8.5843627158682434</v>
      </c>
      <c r="BF116" s="79">
        <f t="shared" si="69"/>
        <v>8.5842473298466491</v>
      </c>
      <c r="BG116" s="79">
        <f t="shared" si="69"/>
        <v>8.5846793812438911</v>
      </c>
      <c r="BH116" s="79">
        <f t="shared" si="67"/>
        <v>8.5830605352494214</v>
      </c>
      <c r="BI116" s="79">
        <f t="shared" si="67"/>
        <v>8.5891111996461298</v>
      </c>
      <c r="BJ116" s="79">
        <f t="shared" si="67"/>
        <v>8.5662816205260235</v>
      </c>
      <c r="BK116" s="79">
        <f t="shared" si="67"/>
        <v>8.649626996768216</v>
      </c>
      <c r="BL116" s="79">
        <f t="shared" si="66"/>
        <v>8.2861694577165181</v>
      </c>
    </row>
    <row r="117" spans="1:64" s="79" customFormat="1" ht="12.95" customHeight="1" x14ac:dyDescent="0.2">
      <c r="A117" s="111" t="s">
        <v>489</v>
      </c>
      <c r="B117" s="112" t="s">
        <v>67</v>
      </c>
      <c r="C117" s="113">
        <v>53799.662900000003</v>
      </c>
      <c r="D117" s="114"/>
      <c r="E117" s="79">
        <f t="shared" ref="E117:E148" si="97">+(C117-C$7)/C$8</f>
        <v>5002.0850834792464</v>
      </c>
      <c r="F117" s="79">
        <f t="shared" ref="F117:F148" si="98">ROUND(2*E117,0)/2</f>
        <v>5002</v>
      </c>
      <c r="G117" s="79">
        <f t="shared" si="95"/>
        <v>0.14291820000653388</v>
      </c>
      <c r="K117" s="79">
        <f>+G117</f>
        <v>0.14291820000653388</v>
      </c>
      <c r="O117" s="79">
        <f t="shared" ca="1" si="92"/>
        <v>0.13926641516546534</v>
      </c>
      <c r="P117" s="79">
        <f t="shared" ref="P117:P148" si="99">+D$11+D$12*F117+D$13*F117^2</f>
        <v>0.15180250274570695</v>
      </c>
      <c r="Q117" s="145">
        <f t="shared" ref="Q117:Q148" si="100">+C117-15018.5</f>
        <v>38781.162900000003</v>
      </c>
      <c r="R117" s="145"/>
      <c r="S117" s="115">
        <f>S$18</f>
        <v>1</v>
      </c>
      <c r="Z117" s="79">
        <f t="shared" ref="Z117:Z148" si="101">F117</f>
        <v>5002</v>
      </c>
      <c r="AA117" s="79">
        <f t="shared" ref="AA117:AA148" si="102">AB$3+AB$4*Z117+AB$5*Z117^2+AH117</f>
        <v>0.14370949720305268</v>
      </c>
      <c r="AB117" s="79">
        <f t="shared" ref="AB117:AB148" si="103">IF(S117&lt;&gt;0,G117-AH117, -9999)</f>
        <v>0.11749269357989676</v>
      </c>
      <c r="AC117" s="79">
        <f t="shared" ref="AC117:AC148" si="104">+G117-P117</f>
        <v>-8.8843027391730667E-3</v>
      </c>
      <c r="AD117" s="79">
        <f t="shared" ref="AD117:AD148" si="105">IF(S117&lt;&gt;0,G117-AA117, -9999)</f>
        <v>-7.912971965187976E-4</v>
      </c>
      <c r="AE117" s="79">
        <f t="shared" ref="AE117:AE148" si="106">+(G117-AA117)^2*S117</f>
        <v>6.2615125321850858E-7</v>
      </c>
      <c r="AF117" s="79">
        <f t="shared" ref="AF117:AF148" si="107">IF(S117&lt;&gt;0,G117-P117, -9999)</f>
        <v>-8.8843027391730667E-3</v>
      </c>
      <c r="AG117" s="115"/>
      <c r="AH117" s="79">
        <f t="shared" ref="AH117:AH148" si="108">$AB$6*($AB$11/AI117*AJ117+$AB$12)</f>
        <v>2.5425506426637112E-2</v>
      </c>
      <c r="AI117" s="79">
        <f t="shared" ref="AI117:AI148" si="109">1+$AB$7*COS(AL117)</f>
        <v>0.91147108068652238</v>
      </c>
      <c r="AJ117" s="79">
        <f t="shared" ref="AJ117:AJ148" si="110">SIN(AL117+RADIANS($AB$9))</f>
        <v>0.84538506947085235</v>
      </c>
      <c r="AK117" s="79">
        <f t="shared" ref="AK117:AK148" si="111">$AB$7*SIN(AL117)</f>
        <v>0.39034783355572444</v>
      </c>
      <c r="AL117" s="79">
        <f t="shared" ref="AL117:AL148" si="112">2*ATAN(AM117)</f>
        <v>1.7938185749248359</v>
      </c>
      <c r="AM117" s="79">
        <f t="shared" ref="AM117:AM148" si="113">SQRT((1+$AB$7)/(1-$AB$7))*TAN(AN117/2)</f>
        <v>1.252190464745994</v>
      </c>
      <c r="AN117" s="79">
        <f t="shared" si="96"/>
        <v>7.6562182885191987</v>
      </c>
      <c r="AO117" s="79">
        <f t="shared" si="96"/>
        <v>7.6562180949483336</v>
      </c>
      <c r="AP117" s="79">
        <f t="shared" si="96"/>
        <v>7.6562156335464957</v>
      </c>
      <c r="AQ117" s="79">
        <f t="shared" si="96"/>
        <v>7.6561843375726868</v>
      </c>
      <c r="AR117" s="79">
        <f t="shared" si="96"/>
        <v>7.6557868440458874</v>
      </c>
      <c r="AS117" s="79">
        <f t="shared" si="96"/>
        <v>7.6508050016881519</v>
      </c>
      <c r="AT117" s="79">
        <f t="shared" si="96"/>
        <v>7.5963025901143535</v>
      </c>
      <c r="AU117" s="79">
        <f t="shared" ref="AU117:AU148" si="114">RADIANS($AB$9)+$AB$18*(F117-AB$15)</f>
        <v>7.2637590813155573</v>
      </c>
      <c r="AW117" s="79">
        <v>8200</v>
      </c>
      <c r="AX117" s="79">
        <f t="shared" si="59"/>
        <v>0.2129785078571419</v>
      </c>
      <c r="AY117" s="79">
        <f t="shared" si="60"/>
        <v>0.16381686193256306</v>
      </c>
      <c r="AZ117" s="79">
        <f t="shared" si="61"/>
        <v>4.9161645924578827E-2</v>
      </c>
      <c r="BA117" s="79">
        <f t="shared" si="62"/>
        <v>0.65475653559053471</v>
      </c>
      <c r="BB117" s="79">
        <f t="shared" si="63"/>
        <v>0.96797853346059137</v>
      </c>
      <c r="BC117" s="79">
        <f t="shared" si="64"/>
        <v>2.6110765169185433</v>
      </c>
      <c r="BD117" s="79">
        <f t="shared" si="65"/>
        <v>3.6810766907987715</v>
      </c>
      <c r="BE117" s="79">
        <f t="shared" si="69"/>
        <v>8.6378740259945737</v>
      </c>
      <c r="BF117" s="79">
        <f t="shared" si="69"/>
        <v>8.6377135581049753</v>
      </c>
      <c r="BG117" s="79">
        <f t="shared" si="69"/>
        <v>8.6382813133338825</v>
      </c>
      <c r="BH117" s="79">
        <f t="shared" si="67"/>
        <v>8.6362710704301797</v>
      </c>
      <c r="BI117" s="79">
        <f t="shared" si="67"/>
        <v>8.6433706038227598</v>
      </c>
      <c r="BJ117" s="79">
        <f t="shared" si="67"/>
        <v>8.6180655233302002</v>
      </c>
      <c r="BK117" s="79">
        <f t="shared" si="67"/>
        <v>8.7055619887860374</v>
      </c>
      <c r="BL117" s="79">
        <f t="shared" si="66"/>
        <v>8.3543756202516057</v>
      </c>
    </row>
    <row r="118" spans="1:64" s="79" customFormat="1" ht="12.95" customHeight="1" x14ac:dyDescent="0.2">
      <c r="A118" s="147" t="s">
        <v>78</v>
      </c>
      <c r="B118" s="148" t="s">
        <v>67</v>
      </c>
      <c r="C118" s="147">
        <v>53848.380680000002</v>
      </c>
      <c r="D118" s="147" t="s">
        <v>79</v>
      </c>
      <c r="E118" s="79">
        <f t="shared" si="97"/>
        <v>5031.0882350962602</v>
      </c>
      <c r="F118" s="79">
        <f t="shared" si="98"/>
        <v>5031</v>
      </c>
      <c r="N118" s="94">
        <v>0.14821210000081919</v>
      </c>
      <c r="O118" s="79">
        <f t="shared" ca="1" si="92"/>
        <v>0.14014430087051891</v>
      </c>
      <c r="P118" s="79">
        <f t="shared" si="99"/>
        <v>0.15323936932229082</v>
      </c>
      <c r="Q118" s="145">
        <f t="shared" si="100"/>
        <v>38829.880680000002</v>
      </c>
      <c r="R118" s="145"/>
      <c r="S118" s="115"/>
      <c r="Z118" s="79">
        <f t="shared" si="101"/>
        <v>5031</v>
      </c>
      <c r="AA118" s="79">
        <f t="shared" si="102"/>
        <v>0.14456567442997958</v>
      </c>
      <c r="AB118" s="79">
        <f t="shared" si="103"/>
        <v>-9999</v>
      </c>
      <c r="AC118" s="79">
        <f t="shared" si="104"/>
        <v>-0.15323936932229082</v>
      </c>
      <c r="AD118" s="79">
        <f t="shared" si="105"/>
        <v>-9999</v>
      </c>
      <c r="AE118" s="79">
        <f t="shared" si="106"/>
        <v>0</v>
      </c>
      <c r="AF118" s="79">
        <f t="shared" si="107"/>
        <v>-9999</v>
      </c>
      <c r="AG118" s="115"/>
      <c r="AH118" s="79">
        <f t="shared" si="108"/>
        <v>2.5875317391877935E-2</v>
      </c>
      <c r="AI118" s="79">
        <f t="shared" si="109"/>
        <v>0.90732764179296377</v>
      </c>
      <c r="AJ118" s="79">
        <f t="shared" si="110"/>
        <v>0.85101410766932628</v>
      </c>
      <c r="AK118" s="79">
        <f t="shared" si="111"/>
        <v>0.38938494416297936</v>
      </c>
      <c r="AL118" s="79">
        <f t="shared" si="112"/>
        <v>1.8044463182033974</v>
      </c>
      <c r="AM118" s="79">
        <f t="shared" si="113"/>
        <v>1.2659279240133459</v>
      </c>
      <c r="AN118" s="79">
        <f t="shared" si="96"/>
        <v>7.6669278879777041</v>
      </c>
      <c r="AO118" s="79">
        <f t="shared" si="96"/>
        <v>7.6669277430266369</v>
      </c>
      <c r="AP118" s="79">
        <f t="shared" si="96"/>
        <v>7.6669257956730705</v>
      </c>
      <c r="AQ118" s="79">
        <f t="shared" si="96"/>
        <v>7.6668996357803429</v>
      </c>
      <c r="AR118" s="79">
        <f t="shared" si="96"/>
        <v>7.6665485650943106</v>
      </c>
      <c r="AS118" s="79">
        <f t="shared" si="96"/>
        <v>7.6618984798260685</v>
      </c>
      <c r="AT118" s="79">
        <f t="shared" si="96"/>
        <v>7.6083792930221721</v>
      </c>
      <c r="AU118" s="79">
        <f t="shared" si="114"/>
        <v>7.2736489748831445</v>
      </c>
      <c r="AW118" s="79">
        <v>8400</v>
      </c>
      <c r="AX118" s="79">
        <f t="shared" si="59"/>
        <v>0.21592589997599004</v>
      </c>
      <c r="AY118" s="79">
        <f t="shared" si="60"/>
        <v>0.16671276038801683</v>
      </c>
      <c r="AZ118" s="79">
        <f t="shared" si="61"/>
        <v>4.9213139587973201E-2</v>
      </c>
      <c r="BA118" s="79">
        <f t="shared" si="62"/>
        <v>0.64739262518974128</v>
      </c>
      <c r="BB118" s="79">
        <f t="shared" si="63"/>
        <v>0.95786557888927948</v>
      </c>
      <c r="BC118" s="79">
        <f t="shared" si="64"/>
        <v>2.6486492712334404</v>
      </c>
      <c r="BD118" s="79">
        <f t="shared" si="65"/>
        <v>3.9747691856344995</v>
      </c>
      <c r="BE118" s="79">
        <f t="shared" si="69"/>
        <v>8.6907623700002734</v>
      </c>
      <c r="BF118" s="79">
        <f t="shared" si="69"/>
        <v>8.690549742357609</v>
      </c>
      <c r="BG118" s="79">
        <f t="shared" si="69"/>
        <v>8.6912651091997262</v>
      </c>
      <c r="BH118" s="79">
        <f t="shared" si="67"/>
        <v>8.6888564803269954</v>
      </c>
      <c r="BI118" s="79">
        <f t="shared" si="67"/>
        <v>8.6969455917933605</v>
      </c>
      <c r="BJ118" s="79">
        <f t="shared" si="67"/>
        <v>8.669539377455358</v>
      </c>
      <c r="BK118" s="79">
        <f t="shared" si="67"/>
        <v>8.759863866771223</v>
      </c>
      <c r="BL118" s="79">
        <f t="shared" si="66"/>
        <v>8.4225817827866933</v>
      </c>
    </row>
    <row r="119" spans="1:64" s="79" customFormat="1" ht="12.95" customHeight="1" x14ac:dyDescent="0.2">
      <c r="A119" s="111" t="s">
        <v>541</v>
      </c>
      <c r="B119" s="112" t="s">
        <v>67</v>
      </c>
      <c r="C119" s="113">
        <v>54137.298199999997</v>
      </c>
      <c r="D119" s="114"/>
      <c r="E119" s="79">
        <f t="shared" si="97"/>
        <v>5203.089476478187</v>
      </c>
      <c r="F119" s="79">
        <f t="shared" si="98"/>
        <v>5203</v>
      </c>
      <c r="G119" s="79">
        <f t="shared" ref="G119:G157" si="115">+C119-(C$7+F119*C$8)</f>
        <v>0.15029729999514529</v>
      </c>
      <c r="K119" s="79">
        <f>+G119</f>
        <v>0.15029729999514529</v>
      </c>
      <c r="O119" s="79">
        <f t="shared" ca="1" si="92"/>
        <v>0.1453510712591124</v>
      </c>
      <c r="P119" s="79">
        <f t="shared" si="99"/>
        <v>0.16189886788710425</v>
      </c>
      <c r="Q119" s="145">
        <f t="shared" si="100"/>
        <v>39118.798199999997</v>
      </c>
      <c r="R119" s="145"/>
      <c r="S119" s="115">
        <f>S$18</f>
        <v>1</v>
      </c>
      <c r="Z119" s="79">
        <f t="shared" si="101"/>
        <v>5203</v>
      </c>
      <c r="AA119" s="79">
        <f t="shared" si="102"/>
        <v>0.14954414578138656</v>
      </c>
      <c r="AB119" s="79">
        <f t="shared" si="103"/>
        <v>0.12185614136254425</v>
      </c>
      <c r="AC119" s="79">
        <f t="shared" si="104"/>
        <v>-1.1601567891958958E-2</v>
      </c>
      <c r="AD119" s="79">
        <f t="shared" si="105"/>
        <v>7.5315421375873881E-4</v>
      </c>
      <c r="AE119" s="79">
        <f t="shared" si="106"/>
        <v>5.6724126970254399E-7</v>
      </c>
      <c r="AF119" s="79">
        <f t="shared" si="107"/>
        <v>-1.1601567891958958E-2</v>
      </c>
      <c r="AG119" s="115"/>
      <c r="AH119" s="79">
        <f t="shared" si="108"/>
        <v>2.8441158632601056E-2</v>
      </c>
      <c r="AI119" s="79">
        <f t="shared" si="109"/>
        <v>0.88372011015080265</v>
      </c>
      <c r="AJ119" s="79">
        <f t="shared" si="110"/>
        <v>0.8814970961266867</v>
      </c>
      <c r="AK119" s="79">
        <f t="shared" si="111"/>
        <v>0.38299841766398768</v>
      </c>
      <c r="AL119" s="79">
        <f t="shared" si="112"/>
        <v>1.8655563462477409</v>
      </c>
      <c r="AM119" s="79">
        <f t="shared" si="113"/>
        <v>1.3486760827863942</v>
      </c>
      <c r="AN119" s="79">
        <f t="shared" si="96"/>
        <v>7.7294684678560142</v>
      </c>
      <c r="AO119" s="79">
        <f t="shared" si="96"/>
        <v>7.7294684502851538</v>
      </c>
      <c r="AP119" s="79">
        <f t="shared" si="96"/>
        <v>7.7294680968118126</v>
      </c>
      <c r="AQ119" s="79">
        <f t="shared" si="96"/>
        <v>7.7294609861938968</v>
      </c>
      <c r="AR119" s="79">
        <f t="shared" si="96"/>
        <v>7.7293180317192718</v>
      </c>
      <c r="AS119" s="79">
        <f t="shared" si="96"/>
        <v>7.7264778438774977</v>
      </c>
      <c r="AT119" s="79">
        <f t="shared" si="96"/>
        <v>7.6793266886372269</v>
      </c>
      <c r="AU119" s="79">
        <f t="shared" si="114"/>
        <v>7.3323062746633205</v>
      </c>
      <c r="AW119" s="79">
        <v>8600</v>
      </c>
      <c r="AX119" s="79">
        <f t="shared" si="59"/>
        <v>0.21874301460583737</v>
      </c>
      <c r="AY119" s="79">
        <f t="shared" si="60"/>
        <v>0.16961434622052501</v>
      </c>
      <c r="AZ119" s="79">
        <f t="shared" si="61"/>
        <v>4.9128668385312345E-2</v>
      </c>
      <c r="BA119" s="79">
        <f t="shared" si="62"/>
        <v>0.64066858501231227</v>
      </c>
      <c r="BB119" s="79">
        <f t="shared" si="63"/>
        <v>0.94666085331228744</v>
      </c>
      <c r="BC119" s="79">
        <f t="shared" si="64"/>
        <v>2.6854151773571826</v>
      </c>
      <c r="BD119" s="79">
        <f t="shared" si="65"/>
        <v>4.3079639629456397</v>
      </c>
      <c r="BE119" s="79">
        <f t="shared" si="69"/>
        <v>8.7430808860557452</v>
      </c>
      <c r="BF119" s="79">
        <f t="shared" si="69"/>
        <v>8.742811079541049</v>
      </c>
      <c r="BG119" s="79">
        <f t="shared" si="69"/>
        <v>8.7436790549844154</v>
      </c>
      <c r="BH119" s="79">
        <f t="shared" si="67"/>
        <v>8.7408845669034871</v>
      </c>
      <c r="BI119" s="79">
        <f t="shared" si="67"/>
        <v>8.7498590838608177</v>
      </c>
      <c r="BJ119" s="79">
        <f t="shared" si="67"/>
        <v>8.7207992732851096</v>
      </c>
      <c r="BK119" s="79">
        <f t="shared" si="67"/>
        <v>8.8125972895039766</v>
      </c>
      <c r="BL119" s="79">
        <f t="shared" si="66"/>
        <v>8.4907879453217809</v>
      </c>
    </row>
    <row r="120" spans="1:64" s="79" customFormat="1" ht="12.95" customHeight="1" x14ac:dyDescent="0.2">
      <c r="A120" s="111" t="s">
        <v>489</v>
      </c>
      <c r="B120" s="112" t="s">
        <v>67</v>
      </c>
      <c r="C120" s="113">
        <v>54140.656000000003</v>
      </c>
      <c r="D120" s="114"/>
      <c r="E120" s="79">
        <f t="shared" si="97"/>
        <v>5205.0884752523461</v>
      </c>
      <c r="F120" s="79">
        <f t="shared" si="98"/>
        <v>5205</v>
      </c>
      <c r="G120" s="79">
        <f t="shared" si="115"/>
        <v>0.1486155000020517</v>
      </c>
      <c r="K120" s="79">
        <f>+G120</f>
        <v>0.1486155000020517</v>
      </c>
      <c r="O120" s="79">
        <f t="shared" ca="1" si="92"/>
        <v>0.14541161510084022</v>
      </c>
      <c r="P120" s="79">
        <f t="shared" si="99"/>
        <v>0.16200094272539942</v>
      </c>
      <c r="Q120" s="145">
        <f t="shared" si="100"/>
        <v>39122.156000000003</v>
      </c>
      <c r="R120" s="145"/>
      <c r="S120" s="115">
        <f>S$18</f>
        <v>1</v>
      </c>
      <c r="Z120" s="79">
        <f t="shared" si="101"/>
        <v>5205</v>
      </c>
      <c r="AA120" s="79">
        <f t="shared" si="102"/>
        <v>0.14960103996120233</v>
      </c>
      <c r="AB120" s="79">
        <f t="shared" si="103"/>
        <v>0.12014552576822141</v>
      </c>
      <c r="AC120" s="79">
        <f t="shared" si="104"/>
        <v>-1.3385442723347712E-2</v>
      </c>
      <c r="AD120" s="79">
        <f t="shared" si="105"/>
        <v>-9.8553995915062753E-4</v>
      </c>
      <c r="AE120" s="79">
        <f t="shared" si="106"/>
        <v>9.7128901108262062E-7</v>
      </c>
      <c r="AF120" s="79">
        <f t="shared" si="107"/>
        <v>-1.3385442723347712E-2</v>
      </c>
      <c r="AG120" s="115"/>
      <c r="AH120" s="79">
        <f t="shared" si="108"/>
        <v>2.8469974233830297E-2</v>
      </c>
      <c r="AI120" s="79">
        <f t="shared" si="109"/>
        <v>0.88345512763979095</v>
      </c>
      <c r="AJ120" s="79">
        <f t="shared" si="110"/>
        <v>0.88182360992429309</v>
      </c>
      <c r="AK120" s="79">
        <f t="shared" si="111"/>
        <v>0.38291786775103925</v>
      </c>
      <c r="AL120" s="79">
        <f t="shared" si="112"/>
        <v>1.866248282182478</v>
      </c>
      <c r="AM120" s="79">
        <f t="shared" si="113"/>
        <v>1.349651796597479</v>
      </c>
      <c r="AN120" s="79">
        <f t="shared" si="96"/>
        <v>7.7301861000755174</v>
      </c>
      <c r="AO120" s="79">
        <f t="shared" si="96"/>
        <v>7.7301860830211124</v>
      </c>
      <c r="AP120" s="79">
        <f t="shared" si="96"/>
        <v>7.7301857379587524</v>
      </c>
      <c r="AQ120" s="79">
        <f t="shared" si="96"/>
        <v>7.7301787565055351</v>
      </c>
      <c r="AR120" s="79">
        <f t="shared" si="96"/>
        <v>7.7300375887125581</v>
      </c>
      <c r="AS120" s="79">
        <f t="shared" si="96"/>
        <v>7.7272166695938358</v>
      </c>
      <c r="AT120" s="79">
        <f t="shared" si="96"/>
        <v>7.6801447158389475</v>
      </c>
      <c r="AU120" s="79">
        <f t="shared" si="114"/>
        <v>7.332988336288671</v>
      </c>
      <c r="AW120" s="79">
        <v>8800</v>
      </c>
      <c r="AX120" s="79">
        <f t="shared" si="59"/>
        <v>0.22143420685754173</v>
      </c>
      <c r="AY120" s="79">
        <f t="shared" si="60"/>
        <v>0.17252161943008767</v>
      </c>
      <c r="AZ120" s="79">
        <f t="shared" si="61"/>
        <v>4.8912587427454052E-2</v>
      </c>
      <c r="BA120" s="79">
        <f t="shared" si="62"/>
        <v>0.63454902118561785</v>
      </c>
      <c r="BB120" s="79">
        <f t="shared" si="63"/>
        <v>0.93443626827019355</v>
      </c>
      <c r="BC120" s="79">
        <f t="shared" si="64"/>
        <v>2.7214527541675961</v>
      </c>
      <c r="BD120" s="79">
        <f t="shared" si="65"/>
        <v>4.6900889368906284</v>
      </c>
      <c r="BE120" s="79">
        <f t="shared" si="69"/>
        <v>8.7948793628316544</v>
      </c>
      <c r="BF120" s="79">
        <f t="shared" si="69"/>
        <v>8.7945502682363568</v>
      </c>
      <c r="BG120" s="79">
        <f t="shared" si="69"/>
        <v>8.7955675997409237</v>
      </c>
      <c r="BH120" s="79">
        <f t="shared" si="67"/>
        <v>8.7924202731676147</v>
      </c>
      <c r="BI120" s="79">
        <f t="shared" si="67"/>
        <v>8.8021339779028445</v>
      </c>
      <c r="BJ120" s="79">
        <f t="shared" si="67"/>
        <v>8.771927135022219</v>
      </c>
      <c r="BK120" s="79">
        <f t="shared" si="67"/>
        <v>8.8638342095165079</v>
      </c>
      <c r="BL120" s="79">
        <f t="shared" si="66"/>
        <v>8.5589941078568685</v>
      </c>
    </row>
    <row r="121" spans="1:64" s="79" customFormat="1" ht="12.95" customHeight="1" x14ac:dyDescent="0.2">
      <c r="A121" s="111" t="s">
        <v>489</v>
      </c>
      <c r="B121" s="112" t="s">
        <v>67</v>
      </c>
      <c r="C121" s="113">
        <v>54177.610099999998</v>
      </c>
      <c r="D121" s="114"/>
      <c r="E121" s="79">
        <f t="shared" si="97"/>
        <v>5227.0883563054276</v>
      </c>
      <c r="F121" s="79">
        <f t="shared" si="98"/>
        <v>5227</v>
      </c>
      <c r="G121" s="79">
        <f t="shared" si="115"/>
        <v>0.14841570000135107</v>
      </c>
      <c r="K121" s="79">
        <f>+G121</f>
        <v>0.14841570000135107</v>
      </c>
      <c r="O121" s="79">
        <f t="shared" ca="1" si="92"/>
        <v>0.14607759735984635</v>
      </c>
      <c r="P121" s="79">
        <f t="shared" si="99"/>
        <v>0.1631258642831569</v>
      </c>
      <c r="Q121" s="145">
        <f t="shared" si="100"/>
        <v>39159.110099999998</v>
      </c>
      <c r="R121" s="145"/>
      <c r="S121" s="115">
        <f>S$18</f>
        <v>1</v>
      </c>
      <c r="Z121" s="79">
        <f t="shared" si="101"/>
        <v>5227</v>
      </c>
      <c r="AA121" s="79">
        <f t="shared" si="102"/>
        <v>0.15022537728960905</v>
      </c>
      <c r="AB121" s="79">
        <f t="shared" si="103"/>
        <v>0.1196302903402542</v>
      </c>
      <c r="AC121" s="79">
        <f t="shared" si="104"/>
        <v>-1.4710164281805826E-2</v>
      </c>
      <c r="AD121" s="79">
        <f t="shared" si="105"/>
        <v>-1.8096772882579826E-3</v>
      </c>
      <c r="AE121" s="79">
        <f t="shared" si="106"/>
        <v>3.2749318876367654E-6</v>
      </c>
      <c r="AF121" s="79">
        <f t="shared" si="107"/>
        <v>-1.4710164281805826E-2</v>
      </c>
      <c r="AG121" s="115"/>
      <c r="AH121" s="79">
        <f t="shared" si="108"/>
        <v>2.8785409661096866E-2</v>
      </c>
      <c r="AI121" s="79">
        <f t="shared" si="109"/>
        <v>0.88055445021260637</v>
      </c>
      <c r="AJ121" s="79">
        <f t="shared" si="110"/>
        <v>0.88537468339678482</v>
      </c>
      <c r="AK121" s="79">
        <f t="shared" si="111"/>
        <v>0.3820229853718845</v>
      </c>
      <c r="AL121" s="79">
        <f t="shared" si="112"/>
        <v>1.873832302599356</v>
      </c>
      <c r="AM121" s="79">
        <f t="shared" si="113"/>
        <v>1.3604062726245032</v>
      </c>
      <c r="AN121" s="79">
        <f t="shared" ref="AN121:AT130" si="116">$AU121+$AB$7*SIN(AO121)</f>
        <v>7.738065894362375</v>
      </c>
      <c r="AO121" s="79">
        <f t="shared" si="116"/>
        <v>7.7380658822120303</v>
      </c>
      <c r="AP121" s="79">
        <f t="shared" si="116"/>
        <v>7.7380656197445727</v>
      </c>
      <c r="AQ121" s="79">
        <f t="shared" si="116"/>
        <v>7.7380599501595793</v>
      </c>
      <c r="AR121" s="79">
        <f t="shared" si="116"/>
        <v>7.7379375482180377</v>
      </c>
      <c r="AS121" s="79">
        <f t="shared" si="116"/>
        <v>7.7353256320854973</v>
      </c>
      <c r="AT121" s="79">
        <f t="shared" si="116"/>
        <v>7.6891323422001046</v>
      </c>
      <c r="AU121" s="79">
        <f t="shared" si="114"/>
        <v>7.3404910141675304</v>
      </c>
      <c r="AW121" s="79">
        <v>9000</v>
      </c>
      <c r="AX121" s="79">
        <f t="shared" si="59"/>
        <v>0.2240036435326086</v>
      </c>
      <c r="AY121" s="79">
        <f t="shared" si="60"/>
        <v>0.17543458001670478</v>
      </c>
      <c r="AZ121" s="79">
        <f t="shared" si="61"/>
        <v>4.8569063515903801E-2</v>
      </c>
      <c r="BA121" s="79">
        <f t="shared" si="62"/>
        <v>0.62900246864995291</v>
      </c>
      <c r="BB121" s="79">
        <f t="shared" si="63"/>
        <v>0.92125355262615694</v>
      </c>
      <c r="BC121" s="79">
        <f t="shared" si="64"/>
        <v>2.7568344868605683</v>
      </c>
      <c r="BD121" s="79">
        <f t="shared" si="65"/>
        <v>5.1337851614371441</v>
      </c>
      <c r="BE121" s="79">
        <f t="shared" si="69"/>
        <v>8.8462046051942362</v>
      </c>
      <c r="BF121" s="79">
        <f t="shared" si="69"/>
        <v>8.8458177041256079</v>
      </c>
      <c r="BG121" s="79">
        <f t="shared" si="69"/>
        <v>8.8469720898553046</v>
      </c>
      <c r="BH121" s="79">
        <f t="shared" si="67"/>
        <v>8.843525198707928</v>
      </c>
      <c r="BI121" s="79">
        <f t="shared" si="67"/>
        <v>8.853794475834956</v>
      </c>
      <c r="BJ121" s="79">
        <f t="shared" si="67"/>
        <v>8.8229912080869006</v>
      </c>
      <c r="BK121" s="79">
        <f t="shared" si="67"/>
        <v>8.913653538493806</v>
      </c>
      <c r="BL121" s="79">
        <f t="shared" si="66"/>
        <v>8.6272002703919561</v>
      </c>
    </row>
    <row r="122" spans="1:64" s="79" customFormat="1" ht="12.95" customHeight="1" x14ac:dyDescent="0.2">
      <c r="A122" s="147" t="s">
        <v>71</v>
      </c>
      <c r="B122" s="150"/>
      <c r="C122" s="147">
        <v>54199.446600000003</v>
      </c>
      <c r="D122" s="147">
        <v>1.1999999999999999E-3</v>
      </c>
      <c r="E122" s="79">
        <f t="shared" si="97"/>
        <v>5240.0882779004814</v>
      </c>
      <c r="F122" s="79">
        <f t="shared" si="98"/>
        <v>5240</v>
      </c>
      <c r="G122" s="79">
        <f t="shared" si="115"/>
        <v>0.14828400000260444</v>
      </c>
      <c r="J122" s="79">
        <f>+G122</f>
        <v>0.14828400000260444</v>
      </c>
      <c r="O122" s="79">
        <f t="shared" ca="1" si="92"/>
        <v>0.14647113233107725</v>
      </c>
      <c r="P122" s="79">
        <f t="shared" si="99"/>
        <v>0.16379239888378683</v>
      </c>
      <c r="Q122" s="145">
        <f t="shared" si="100"/>
        <v>39180.946600000003</v>
      </c>
      <c r="R122" s="145"/>
      <c r="S122" s="115">
        <f>S$17</f>
        <v>1</v>
      </c>
      <c r="Z122" s="79">
        <f t="shared" si="101"/>
        <v>5240</v>
      </c>
      <c r="AA122" s="79">
        <f t="shared" si="102"/>
        <v>0.15059301434621297</v>
      </c>
      <c r="AB122" s="79">
        <f t="shared" si="103"/>
        <v>0.11931351857344349</v>
      </c>
      <c r="AC122" s="79">
        <f t="shared" si="104"/>
        <v>-1.5508398881182384E-2</v>
      </c>
      <c r="AD122" s="79">
        <f t="shared" si="105"/>
        <v>-2.3090143436085286E-3</v>
      </c>
      <c r="AE122" s="79">
        <f t="shared" si="106"/>
        <v>5.3315472389899242E-6</v>
      </c>
      <c r="AF122" s="79">
        <f t="shared" si="107"/>
        <v>-1.5508398881182384E-2</v>
      </c>
      <c r="AG122" s="115"/>
      <c r="AH122" s="79">
        <f t="shared" si="108"/>
        <v>2.8970481429160946E-2</v>
      </c>
      <c r="AI122" s="79">
        <f t="shared" si="109"/>
        <v>0.87885253741595304</v>
      </c>
      <c r="AJ122" s="79">
        <f t="shared" si="110"/>
        <v>0.88743836200518245</v>
      </c>
      <c r="AK122" s="79">
        <f t="shared" si="111"/>
        <v>0.38148668787509055</v>
      </c>
      <c r="AL122" s="79">
        <f t="shared" si="112"/>
        <v>1.8782904254955375</v>
      </c>
      <c r="AM122" s="79">
        <f t="shared" si="113"/>
        <v>1.3667800082031369</v>
      </c>
      <c r="AN122" s="79">
        <f t="shared" si="116"/>
        <v>7.7427099948998812</v>
      </c>
      <c r="AO122" s="79">
        <f t="shared" si="116"/>
        <v>7.7427099850549821</v>
      </c>
      <c r="AP122" s="79">
        <f t="shared" si="116"/>
        <v>7.7427097635519395</v>
      </c>
      <c r="AQ122" s="79">
        <f t="shared" si="116"/>
        <v>7.7427047800112829</v>
      </c>
      <c r="AR122" s="79">
        <f t="shared" si="116"/>
        <v>7.7425927152927523</v>
      </c>
      <c r="AS122" s="79">
        <f t="shared" si="116"/>
        <v>7.7401017172683257</v>
      </c>
      <c r="AT122" s="79">
        <f t="shared" si="116"/>
        <v>7.6944339930784924</v>
      </c>
      <c r="AU122" s="79">
        <f t="shared" si="114"/>
        <v>7.3449244147323114</v>
      </c>
      <c r="AW122" s="79">
        <v>9200</v>
      </c>
      <c r="AX122" s="79">
        <f t="shared" si="59"/>
        <v>0.22645531905333</v>
      </c>
      <c r="AY122" s="79">
        <f t="shared" si="60"/>
        <v>0.17835322798037628</v>
      </c>
      <c r="AZ122" s="79">
        <f t="shared" si="61"/>
        <v>4.8102091072953712E-2</v>
      </c>
      <c r="BA122" s="79">
        <f t="shared" si="62"/>
        <v>0.62400101888798076</v>
      </c>
      <c r="BB122" s="79">
        <f t="shared" si="63"/>
        <v>0.90716549509741295</v>
      </c>
      <c r="BC122" s="79">
        <f t="shared" si="64"/>
        <v>2.7916276194916554</v>
      </c>
      <c r="BD122" s="79">
        <f t="shared" si="65"/>
        <v>5.6564097277158822</v>
      </c>
      <c r="BE122" s="79">
        <f t="shared" si="69"/>
        <v>8.8971008028058538</v>
      </c>
      <c r="BF122" s="79">
        <f t="shared" si="69"/>
        <v>8.8966615962687374</v>
      </c>
      <c r="BG122" s="79">
        <f t="shared" si="69"/>
        <v>8.8979315061755244</v>
      </c>
      <c r="BH122" s="79">
        <f t="shared" si="67"/>
        <v>8.8942571452185941</v>
      </c>
      <c r="BI122" s="79">
        <f t="shared" si="67"/>
        <v>8.9048671663754373</v>
      </c>
      <c r="BJ122" s="79">
        <f t="shared" si="67"/>
        <v>8.8740467271942034</v>
      </c>
      <c r="BK122" s="79">
        <f t="shared" si="67"/>
        <v>8.9621407803124171</v>
      </c>
      <c r="BL122" s="79">
        <f t="shared" si="66"/>
        <v>8.6954064329270437</v>
      </c>
    </row>
    <row r="123" spans="1:64" s="79" customFormat="1" ht="12.95" customHeight="1" x14ac:dyDescent="0.2">
      <c r="A123" s="147" t="s">
        <v>71</v>
      </c>
      <c r="B123" s="150"/>
      <c r="C123" s="147">
        <v>54199.447800000002</v>
      </c>
      <c r="D123" s="147">
        <v>1.2999999999999999E-3</v>
      </c>
      <c r="E123" s="79">
        <f t="shared" si="97"/>
        <v>5240.0889922963734</v>
      </c>
      <c r="F123" s="79">
        <f t="shared" si="98"/>
        <v>5240</v>
      </c>
      <c r="G123" s="79">
        <f t="shared" si="115"/>
        <v>0.14948400000139372</v>
      </c>
      <c r="J123" s="79">
        <f>+G123</f>
        <v>0.14948400000139372</v>
      </c>
      <c r="O123" s="79">
        <f t="shared" ref="O123:O157" ca="1" si="117">+C$11+C$12*$F123</f>
        <v>0.14647113233107725</v>
      </c>
      <c r="P123" s="79">
        <f t="shared" si="99"/>
        <v>0.16379239888378683</v>
      </c>
      <c r="Q123" s="145">
        <f t="shared" si="100"/>
        <v>39180.947800000002</v>
      </c>
      <c r="R123" s="145"/>
      <c r="S123" s="115">
        <f>S$17</f>
        <v>1</v>
      </c>
      <c r="Z123" s="79">
        <f t="shared" si="101"/>
        <v>5240</v>
      </c>
      <c r="AA123" s="79">
        <f t="shared" si="102"/>
        <v>0.15059301434621297</v>
      </c>
      <c r="AB123" s="79">
        <f t="shared" si="103"/>
        <v>0.12051351857223278</v>
      </c>
      <c r="AC123" s="79">
        <f t="shared" si="104"/>
        <v>-1.4308398882393103E-2</v>
      </c>
      <c r="AD123" s="79">
        <f t="shared" si="105"/>
        <v>-1.109014344819248E-3</v>
      </c>
      <c r="AE123" s="79">
        <f t="shared" si="106"/>
        <v>1.2299128170148659E-6</v>
      </c>
      <c r="AF123" s="79">
        <f t="shared" si="107"/>
        <v>-1.4308398882393103E-2</v>
      </c>
      <c r="AG123" s="115"/>
      <c r="AH123" s="79">
        <f t="shared" si="108"/>
        <v>2.8970481429160946E-2</v>
      </c>
      <c r="AI123" s="79">
        <f t="shared" si="109"/>
        <v>0.87885253741595304</v>
      </c>
      <c r="AJ123" s="79">
        <f t="shared" si="110"/>
        <v>0.88743836200518245</v>
      </c>
      <c r="AK123" s="79">
        <f t="shared" si="111"/>
        <v>0.38148668787509055</v>
      </c>
      <c r="AL123" s="79">
        <f t="shared" si="112"/>
        <v>1.8782904254955375</v>
      </c>
      <c r="AM123" s="79">
        <f t="shared" si="113"/>
        <v>1.3667800082031369</v>
      </c>
      <c r="AN123" s="79">
        <f t="shared" si="116"/>
        <v>7.7427099948998812</v>
      </c>
      <c r="AO123" s="79">
        <f t="shared" si="116"/>
        <v>7.7427099850549821</v>
      </c>
      <c r="AP123" s="79">
        <f t="shared" si="116"/>
        <v>7.7427097635519395</v>
      </c>
      <c r="AQ123" s="79">
        <f t="shared" si="116"/>
        <v>7.7427047800112829</v>
      </c>
      <c r="AR123" s="79">
        <f t="shared" si="116"/>
        <v>7.7425927152927523</v>
      </c>
      <c r="AS123" s="79">
        <f t="shared" si="116"/>
        <v>7.7401017172683257</v>
      </c>
      <c r="AT123" s="79">
        <f t="shared" si="116"/>
        <v>7.6944339930784924</v>
      </c>
      <c r="AU123" s="79">
        <f t="shared" si="114"/>
        <v>7.3449244147323114</v>
      </c>
      <c r="AW123" s="79">
        <v>9400</v>
      </c>
      <c r="AX123" s="79">
        <f t="shared" si="59"/>
        <v>0.22879306974862679</v>
      </c>
      <c r="AY123" s="79">
        <f t="shared" si="60"/>
        <v>0.1812775633211022</v>
      </c>
      <c r="AZ123" s="79">
        <f t="shared" si="61"/>
        <v>4.7515506427524591E-2</v>
      </c>
      <c r="BA123" s="79">
        <f t="shared" si="62"/>
        <v>0.619519992864074</v>
      </c>
      <c r="BB123" s="79">
        <f t="shared" si="63"/>
        <v>0.89221698082778655</v>
      </c>
      <c r="BC123" s="79">
        <f t="shared" si="64"/>
        <v>2.8258948761259486</v>
      </c>
      <c r="BD123" s="79">
        <f t="shared" si="65"/>
        <v>6.2824689818391466</v>
      </c>
      <c r="BE123" s="79">
        <f t="shared" si="69"/>
        <v>8.9476098994398452</v>
      </c>
      <c r="BF123" s="79">
        <f t="shared" si="69"/>
        <v>8.9471280255628702</v>
      </c>
      <c r="BG123" s="79">
        <f t="shared" si="69"/>
        <v>8.9484831746621243</v>
      </c>
      <c r="BH123" s="79">
        <f t="shared" si="67"/>
        <v>8.9446697314697214</v>
      </c>
      <c r="BI123" s="79">
        <f t="shared" si="67"/>
        <v>8.9553818679748662</v>
      </c>
      <c r="BJ123" s="79">
        <f t="shared" si="67"/>
        <v>8.9251367251095903</v>
      </c>
      <c r="BK123" s="79">
        <f t="shared" si="67"/>
        <v>9.0093876334236924</v>
      </c>
      <c r="BL123" s="79">
        <f t="shared" si="66"/>
        <v>8.7636125954621313</v>
      </c>
    </row>
    <row r="124" spans="1:64" s="79" customFormat="1" ht="12.95" customHeight="1" x14ac:dyDescent="0.2">
      <c r="A124" s="147" t="s">
        <v>168</v>
      </c>
      <c r="B124" s="148" t="s">
        <v>73</v>
      </c>
      <c r="C124" s="147">
        <v>54200.286200000002</v>
      </c>
      <c r="D124" s="147">
        <v>2.9999999999999997E-4</v>
      </c>
      <c r="E124" s="79">
        <f t="shared" si="97"/>
        <v>5240.5881168935066</v>
      </c>
      <c r="F124" s="79">
        <f t="shared" si="98"/>
        <v>5240.5</v>
      </c>
      <c r="G124" s="79">
        <f t="shared" si="115"/>
        <v>0.14801355000236072</v>
      </c>
      <c r="K124" s="79">
        <f t="shared" ref="K124:K133" si="118">+G124</f>
        <v>0.14801355000236072</v>
      </c>
      <c r="O124" s="79">
        <f t="shared" ca="1" si="117"/>
        <v>0.14648626829150921</v>
      </c>
      <c r="P124" s="79">
        <f t="shared" si="99"/>
        <v>0.16381806165528962</v>
      </c>
      <c r="Q124" s="145">
        <f t="shared" si="100"/>
        <v>39181.786200000002</v>
      </c>
      <c r="R124" s="145"/>
      <c r="S124" s="115">
        <f t="shared" ref="S124:S133" si="119">S$18</f>
        <v>1</v>
      </c>
      <c r="Z124" s="79">
        <f t="shared" si="101"/>
        <v>5240.5</v>
      </c>
      <c r="AA124" s="79">
        <f t="shared" si="102"/>
        <v>0.15060713512971174</v>
      </c>
      <c r="AB124" s="79">
        <f t="shared" si="103"/>
        <v>0.11903597001144035</v>
      </c>
      <c r="AC124" s="79">
        <f t="shared" si="104"/>
        <v>-1.5804511652928899E-2</v>
      </c>
      <c r="AD124" s="79">
        <f t="shared" si="105"/>
        <v>-2.593585127351028E-3</v>
      </c>
      <c r="AE124" s="79">
        <f t="shared" si="106"/>
        <v>6.7266838128164479E-6</v>
      </c>
      <c r="AF124" s="79">
        <f t="shared" si="107"/>
        <v>-1.5804511652928899E-2</v>
      </c>
      <c r="AG124" s="115"/>
      <c r="AH124" s="79">
        <f t="shared" si="108"/>
        <v>2.8977579990920363E-2</v>
      </c>
      <c r="AI124" s="79">
        <f t="shared" si="109"/>
        <v>0.87878725833917337</v>
      </c>
      <c r="AJ124" s="79">
        <f t="shared" si="110"/>
        <v>0.887517223763995</v>
      </c>
      <c r="AK124" s="79">
        <f t="shared" si="111"/>
        <v>0.38146595126632926</v>
      </c>
      <c r="AL124" s="79">
        <f t="shared" si="112"/>
        <v>1.8784615477206179</v>
      </c>
      <c r="AM124" s="79">
        <f t="shared" si="113"/>
        <v>1.3670254336697134</v>
      </c>
      <c r="AN124" s="79">
        <f t="shared" si="116"/>
        <v>7.7428884348926958</v>
      </c>
      <c r="AO124" s="79">
        <f t="shared" si="116"/>
        <v>7.7428884251287036</v>
      </c>
      <c r="AP124" s="79">
        <f t="shared" si="116"/>
        <v>7.7428882050946006</v>
      </c>
      <c r="AQ124" s="79">
        <f t="shared" si="116"/>
        <v>7.7428832466840634</v>
      </c>
      <c r="AR124" s="79">
        <f t="shared" si="116"/>
        <v>7.742771568591051</v>
      </c>
      <c r="AS124" s="79">
        <f t="shared" si="116"/>
        <v>7.7402851823872174</v>
      </c>
      <c r="AT124" s="79">
        <f t="shared" si="116"/>
        <v>7.694637765647423</v>
      </c>
      <c r="AU124" s="79">
        <f t="shared" si="114"/>
        <v>7.3450949301386492</v>
      </c>
      <c r="AW124" s="79">
        <v>9600</v>
      </c>
      <c r="AX124" s="79">
        <f t="shared" si="59"/>
        <v>0.23102058610647358</v>
      </c>
      <c r="AY124" s="79">
        <f t="shared" si="60"/>
        <v>0.18420758603888263</v>
      </c>
      <c r="AZ124" s="79">
        <f t="shared" si="61"/>
        <v>4.6813000067590947E-2</v>
      </c>
      <c r="BA124" s="79">
        <f t="shared" si="62"/>
        <v>0.61553765729416221</v>
      </c>
      <c r="BB124" s="79">
        <f t="shared" si="63"/>
        <v>0.87644585150945553</v>
      </c>
      <c r="BC124" s="79">
        <f t="shared" si="64"/>
        <v>2.8596951174293399</v>
      </c>
      <c r="BD124" s="79">
        <f t="shared" si="65"/>
        <v>7.0477311803499232</v>
      </c>
      <c r="BE124" s="79">
        <f t="shared" si="69"/>
        <v>8.9977719571583687</v>
      </c>
      <c r="BF124" s="79">
        <f t="shared" si="69"/>
        <v>8.9972609687228999</v>
      </c>
      <c r="BG124" s="79">
        <f t="shared" si="69"/>
        <v>8.9986634234169642</v>
      </c>
      <c r="BH124" s="79">
        <f t="shared" si="67"/>
        <v>8.9948121081911729</v>
      </c>
      <c r="BI124" s="79">
        <f t="shared" si="67"/>
        <v>9.005372239641531</v>
      </c>
      <c r="BJ124" s="79">
        <f t="shared" si="67"/>
        <v>8.9762929466587771</v>
      </c>
      <c r="BK124" s="79">
        <f t="shared" si="67"/>
        <v>9.0554915644305556</v>
      </c>
      <c r="BL124" s="79">
        <f t="shared" si="66"/>
        <v>8.8318187579972189</v>
      </c>
    </row>
    <row r="125" spans="1:64" s="79" customFormat="1" ht="12.95" customHeight="1" x14ac:dyDescent="0.2">
      <c r="A125" s="146" t="s">
        <v>171</v>
      </c>
      <c r="B125" s="148" t="s">
        <v>67</v>
      </c>
      <c r="C125" s="147">
        <v>54496.766499999998</v>
      </c>
      <c r="D125" s="147">
        <v>1E-4</v>
      </c>
      <c r="E125" s="79">
        <f t="shared" si="97"/>
        <v>5417.0917074174949</v>
      </c>
      <c r="F125" s="79">
        <f t="shared" si="98"/>
        <v>5417</v>
      </c>
      <c r="G125" s="79">
        <f t="shared" si="115"/>
        <v>0.15404470000066794</v>
      </c>
      <c r="K125" s="79">
        <f t="shared" si="118"/>
        <v>0.15404470000066794</v>
      </c>
      <c r="O125" s="79">
        <f t="shared" ca="1" si="117"/>
        <v>0.15182926232399033</v>
      </c>
      <c r="P125" s="79">
        <f t="shared" si="99"/>
        <v>0.17300117355970368</v>
      </c>
      <c r="Q125" s="145">
        <f t="shared" si="100"/>
        <v>39478.266499999998</v>
      </c>
      <c r="R125" s="145"/>
      <c r="S125" s="115">
        <f t="shared" si="119"/>
        <v>1</v>
      </c>
      <c r="Z125" s="79">
        <f t="shared" si="101"/>
        <v>5417</v>
      </c>
      <c r="AA125" s="79">
        <f t="shared" si="102"/>
        <v>0.15550406645337841</v>
      </c>
      <c r="AB125" s="79">
        <f t="shared" si="103"/>
        <v>0.12265125391635928</v>
      </c>
      <c r="AC125" s="79">
        <f t="shared" si="104"/>
        <v>-1.8956473559035736E-2</v>
      </c>
      <c r="AD125" s="79">
        <f t="shared" si="105"/>
        <v>-1.4593664527104699E-3</v>
      </c>
      <c r="AE125" s="79">
        <f t="shared" si="106"/>
        <v>2.1297504432967405E-6</v>
      </c>
      <c r="AF125" s="79">
        <f t="shared" si="107"/>
        <v>-1.8956473559035736E-2</v>
      </c>
      <c r="AG125" s="115"/>
      <c r="AH125" s="79">
        <f t="shared" si="108"/>
        <v>3.139344608430867E-2</v>
      </c>
      <c r="AI125" s="79">
        <f t="shared" si="109"/>
        <v>0.8565539411470986</v>
      </c>
      <c r="AJ125" s="79">
        <f t="shared" si="110"/>
        <v>0.91308918514527959</v>
      </c>
      <c r="AK125" s="79">
        <f t="shared" si="111"/>
        <v>0.37367369310138726</v>
      </c>
      <c r="AL125" s="79">
        <f t="shared" si="112"/>
        <v>1.9373298543494355</v>
      </c>
      <c r="AM125" s="79">
        <f t="shared" si="113"/>
        <v>1.4550314477306181</v>
      </c>
      <c r="AN125" s="79">
        <f t="shared" si="116"/>
        <v>7.8050690801254365</v>
      </c>
      <c r="AO125" s="79">
        <f t="shared" si="116"/>
        <v>7.8050690799695532</v>
      </c>
      <c r="AP125" s="79">
        <f t="shared" si="116"/>
        <v>7.8050690720040903</v>
      </c>
      <c r="AQ125" s="79">
        <f t="shared" si="116"/>
        <v>7.8050686649812171</v>
      </c>
      <c r="AR125" s="79">
        <f t="shared" si="116"/>
        <v>7.8050478712434286</v>
      </c>
      <c r="AS125" s="79">
        <f t="shared" si="116"/>
        <v>7.8039970720786922</v>
      </c>
      <c r="AT125" s="79">
        <f t="shared" si="116"/>
        <v>7.7659275842771391</v>
      </c>
      <c r="AU125" s="79">
        <f t="shared" si="114"/>
        <v>7.4052868685758639</v>
      </c>
      <c r="AW125" s="79">
        <v>9800</v>
      </c>
      <c r="AX125" s="79">
        <f t="shared" si="59"/>
        <v>0.23314142291629933</v>
      </c>
      <c r="AY125" s="79">
        <f t="shared" si="60"/>
        <v>0.18714329613371747</v>
      </c>
      <c r="AZ125" s="79">
        <f t="shared" si="61"/>
        <v>4.5998126782581854E-2</v>
      </c>
      <c r="BA125" s="79">
        <f t="shared" si="62"/>
        <v>0.61203498203289097</v>
      </c>
      <c r="BB125" s="79">
        <f t="shared" si="63"/>
        <v>0.85988361599999341</v>
      </c>
      <c r="BC125" s="79">
        <f t="shared" si="64"/>
        <v>2.8930839368464927</v>
      </c>
      <c r="BD125" s="79">
        <f t="shared" si="65"/>
        <v>8.006546622020327</v>
      </c>
      <c r="BE125" s="79">
        <f t="shared" si="69"/>
        <v>9.0476255070360896</v>
      </c>
      <c r="BF125" s="79">
        <f t="shared" si="69"/>
        <v>9.0471023111611348</v>
      </c>
      <c r="BG125" s="79">
        <f t="shared" si="69"/>
        <v>9.0485081626357715</v>
      </c>
      <c r="BH125" s="79">
        <f t="shared" si="67"/>
        <v>9.0447287944903589</v>
      </c>
      <c r="BI125" s="79">
        <f t="shared" si="67"/>
        <v>9.0548761704250929</v>
      </c>
      <c r="BJ125" s="79">
        <f t="shared" si="67"/>
        <v>9.0275368375536491</v>
      </c>
      <c r="BK125" s="79">
        <f t="shared" si="67"/>
        <v>9.1005553548407629</v>
      </c>
      <c r="BL125" s="79">
        <f t="shared" si="66"/>
        <v>8.9000249205323065</v>
      </c>
    </row>
    <row r="126" spans="1:64" s="79" customFormat="1" ht="12.95" customHeight="1" x14ac:dyDescent="0.2">
      <c r="A126" s="147" t="s">
        <v>168</v>
      </c>
      <c r="B126" s="148" t="s">
        <v>67</v>
      </c>
      <c r="C126" s="147">
        <v>54520.282899999998</v>
      </c>
      <c r="D126" s="147">
        <v>1E-4</v>
      </c>
      <c r="E126" s="79">
        <f t="shared" si="97"/>
        <v>5431.0917237295344</v>
      </c>
      <c r="F126" s="79">
        <f t="shared" si="98"/>
        <v>5431</v>
      </c>
      <c r="G126" s="79">
        <f t="shared" si="115"/>
        <v>0.15407209999830229</v>
      </c>
      <c r="K126" s="79">
        <f t="shared" si="118"/>
        <v>0.15407209999830229</v>
      </c>
      <c r="O126" s="79">
        <f t="shared" ca="1" si="117"/>
        <v>0.15225306921608514</v>
      </c>
      <c r="P126" s="79">
        <f t="shared" si="99"/>
        <v>0.17374017802039238</v>
      </c>
      <c r="Q126" s="145">
        <f t="shared" si="100"/>
        <v>39501.782899999998</v>
      </c>
      <c r="R126" s="145"/>
      <c r="S126" s="115">
        <f t="shared" si="119"/>
        <v>1</v>
      </c>
      <c r="Z126" s="79">
        <f t="shared" si="101"/>
        <v>5431</v>
      </c>
      <c r="AA126" s="79">
        <f t="shared" si="102"/>
        <v>0.15588506741388383</v>
      </c>
      <c r="AB126" s="79">
        <f t="shared" si="103"/>
        <v>0.12249464093162696</v>
      </c>
      <c r="AC126" s="79">
        <f t="shared" si="104"/>
        <v>-1.9668078022090085E-2</v>
      </c>
      <c r="AD126" s="79">
        <f t="shared" si="105"/>
        <v>-1.8129674155815401E-3</v>
      </c>
      <c r="AE126" s="79">
        <f t="shared" si="106"/>
        <v>3.2868508499604084E-6</v>
      </c>
      <c r="AF126" s="79">
        <f t="shared" si="107"/>
        <v>-1.9668078022090085E-2</v>
      </c>
      <c r="AG126" s="115"/>
      <c r="AH126" s="79">
        <f t="shared" si="108"/>
        <v>3.1577459066675327E-2</v>
      </c>
      <c r="AI126" s="79">
        <f t="shared" si="109"/>
        <v>0.85485794333772158</v>
      </c>
      <c r="AJ126" s="79">
        <f t="shared" si="110"/>
        <v>0.91493208433650453</v>
      </c>
      <c r="AK126" s="79">
        <f t="shared" si="111"/>
        <v>0.3730182088106474</v>
      </c>
      <c r="AL126" s="79">
        <f t="shared" si="112"/>
        <v>1.9418725442821314</v>
      </c>
      <c r="AM126" s="79">
        <f t="shared" si="113"/>
        <v>1.4621349831702033</v>
      </c>
      <c r="AN126" s="79">
        <f t="shared" si="116"/>
        <v>7.8099339863612425</v>
      </c>
      <c r="AO126" s="79">
        <f t="shared" si="116"/>
        <v>7.8099339862681036</v>
      </c>
      <c r="AP126" s="79">
        <f t="shared" si="116"/>
        <v>7.8099339809835486</v>
      </c>
      <c r="AQ126" s="79">
        <f t="shared" si="116"/>
        <v>7.8099336811491682</v>
      </c>
      <c r="AR126" s="79">
        <f t="shared" si="116"/>
        <v>7.8099166725253681</v>
      </c>
      <c r="AS126" s="79">
        <f t="shared" si="116"/>
        <v>7.8089623423065708</v>
      </c>
      <c r="AT126" s="79">
        <f t="shared" si="116"/>
        <v>7.7715268824430597</v>
      </c>
      <c r="AU126" s="79">
        <f t="shared" si="114"/>
        <v>7.4100612999533197</v>
      </c>
    </row>
    <row r="127" spans="1:64" s="79" customFormat="1" ht="12.95" customHeight="1" x14ac:dyDescent="0.2">
      <c r="A127" s="146" t="s">
        <v>173</v>
      </c>
      <c r="B127" s="148" t="s">
        <v>67</v>
      </c>
      <c r="C127" s="147">
        <v>54533.722500000003</v>
      </c>
      <c r="D127" s="147">
        <v>2.9999999999999997E-4</v>
      </c>
      <c r="E127" s="79">
        <f t="shared" si="97"/>
        <v>5439.0927195974118</v>
      </c>
      <c r="F127" s="79">
        <f t="shared" si="98"/>
        <v>5439</v>
      </c>
      <c r="G127" s="79">
        <f t="shared" si="115"/>
        <v>0.15574490000290098</v>
      </c>
      <c r="K127" s="79">
        <f t="shared" si="118"/>
        <v>0.15574490000290098</v>
      </c>
      <c r="O127" s="79">
        <f t="shared" ca="1" si="117"/>
        <v>0.15249524458299646</v>
      </c>
      <c r="P127" s="79">
        <f t="shared" si="99"/>
        <v>0.17416316572914653</v>
      </c>
      <c r="Q127" s="145">
        <f t="shared" si="100"/>
        <v>39515.222500000003</v>
      </c>
      <c r="R127" s="145"/>
      <c r="S127" s="115">
        <f t="shared" si="119"/>
        <v>1</v>
      </c>
      <c r="Z127" s="79">
        <f t="shared" si="101"/>
        <v>5439</v>
      </c>
      <c r="AA127" s="79">
        <f t="shared" si="102"/>
        <v>0.1561022967902603</v>
      </c>
      <c r="AB127" s="79">
        <f t="shared" si="103"/>
        <v>0.12406278863101514</v>
      </c>
      <c r="AC127" s="79">
        <f t="shared" si="104"/>
        <v>-1.8418265726245553E-2</v>
      </c>
      <c r="AD127" s="79">
        <f t="shared" si="105"/>
        <v>-3.5739678735932645E-4</v>
      </c>
      <c r="AE127" s="79">
        <f t="shared" si="106"/>
        <v>1.277324636147676E-7</v>
      </c>
      <c r="AF127" s="79">
        <f t="shared" si="107"/>
        <v>-1.8418265726245553E-2</v>
      </c>
      <c r="AG127" s="115"/>
      <c r="AH127" s="79">
        <f t="shared" si="108"/>
        <v>3.1682111371885834E-2</v>
      </c>
      <c r="AI127" s="79">
        <f t="shared" si="109"/>
        <v>0.85389314871845179</v>
      </c>
      <c r="AJ127" s="79">
        <f t="shared" si="110"/>
        <v>0.91597346002404711</v>
      </c>
      <c r="AK127" s="79">
        <f t="shared" si="111"/>
        <v>0.37264136743664322</v>
      </c>
      <c r="AL127" s="79">
        <f t="shared" si="112"/>
        <v>1.9444603044654833</v>
      </c>
      <c r="AM127" s="79">
        <f t="shared" si="113"/>
        <v>1.4662026678337021</v>
      </c>
      <c r="AN127" s="79">
        <f t="shared" si="116"/>
        <v>7.8127096124688569</v>
      </c>
      <c r="AO127" s="79">
        <f t="shared" si="116"/>
        <v>7.8127096124011084</v>
      </c>
      <c r="AP127" s="79">
        <f t="shared" si="116"/>
        <v>7.8127096082988743</v>
      </c>
      <c r="AQ127" s="79">
        <f t="shared" si="116"/>
        <v>7.812709359903514</v>
      </c>
      <c r="AR127" s="79">
        <f t="shared" si="116"/>
        <v>7.8126943220402358</v>
      </c>
      <c r="AS127" s="79">
        <f t="shared" si="116"/>
        <v>7.8117939076446365</v>
      </c>
      <c r="AT127" s="79">
        <f t="shared" si="116"/>
        <v>7.7747227831528649</v>
      </c>
      <c r="AU127" s="79">
        <f t="shared" si="114"/>
        <v>7.4127895464547233</v>
      </c>
    </row>
    <row r="128" spans="1:64" s="79" customFormat="1" ht="12.95" customHeight="1" x14ac:dyDescent="0.2">
      <c r="A128" s="149" t="s">
        <v>76</v>
      </c>
      <c r="B128" s="150" t="s">
        <v>67</v>
      </c>
      <c r="C128" s="149">
        <v>54844.4787</v>
      </c>
      <c r="D128" s="149">
        <v>2.0000000000000001E-4</v>
      </c>
      <c r="E128" s="79">
        <f t="shared" si="97"/>
        <v>5624.0951803935959</v>
      </c>
      <c r="F128" s="79">
        <f t="shared" si="98"/>
        <v>5624</v>
      </c>
      <c r="G128" s="79">
        <f t="shared" si="115"/>
        <v>0.15987840000161668</v>
      </c>
      <c r="K128" s="79">
        <f t="shared" si="118"/>
        <v>0.15987840000161668</v>
      </c>
      <c r="O128" s="79">
        <f t="shared" ca="1" si="117"/>
        <v>0.15809554994282085</v>
      </c>
      <c r="P128" s="79">
        <f t="shared" si="99"/>
        <v>0.18408665252648654</v>
      </c>
      <c r="Q128" s="145">
        <f t="shared" si="100"/>
        <v>39825.9787</v>
      </c>
      <c r="R128" s="145"/>
      <c r="S128" s="115">
        <f t="shared" si="119"/>
        <v>1</v>
      </c>
      <c r="Z128" s="79">
        <f t="shared" si="101"/>
        <v>5624</v>
      </c>
      <c r="AA128" s="79">
        <f t="shared" si="102"/>
        <v>0.16102823614861045</v>
      </c>
      <c r="AB128" s="79">
        <f t="shared" si="103"/>
        <v>0.12587623238956508</v>
      </c>
      <c r="AC128" s="79">
        <f t="shared" si="104"/>
        <v>-2.4208252524869855E-2</v>
      </c>
      <c r="AD128" s="79">
        <f t="shared" si="105"/>
        <v>-1.1498361469937657E-3</v>
      </c>
      <c r="AE128" s="79">
        <f t="shared" si="106"/>
        <v>1.3221231649334688E-6</v>
      </c>
      <c r="AF128" s="79">
        <f t="shared" si="107"/>
        <v>-2.4208252524869855E-2</v>
      </c>
      <c r="AG128" s="115"/>
      <c r="AH128" s="79">
        <f t="shared" si="108"/>
        <v>3.400216761205159E-2</v>
      </c>
      <c r="AI128" s="79">
        <f t="shared" si="109"/>
        <v>0.83244083935321567</v>
      </c>
      <c r="AJ128" s="79">
        <f t="shared" si="110"/>
        <v>0.93778462790414197</v>
      </c>
      <c r="AK128" s="79">
        <f t="shared" si="111"/>
        <v>0.36350065804590359</v>
      </c>
      <c r="AL128" s="79">
        <f t="shared" si="112"/>
        <v>2.0027268863837939</v>
      </c>
      <c r="AM128" s="79">
        <f t="shared" si="113"/>
        <v>1.5620881664933206</v>
      </c>
      <c r="AN128" s="79">
        <f t="shared" si="116"/>
        <v>7.8760437556090768</v>
      </c>
      <c r="AO128" s="79">
        <f t="shared" si="116"/>
        <v>7.8760437556096292</v>
      </c>
      <c r="AP128" s="79">
        <f t="shared" si="116"/>
        <v>7.8760437555470446</v>
      </c>
      <c r="AQ128" s="79">
        <f t="shared" si="116"/>
        <v>7.87604376263487</v>
      </c>
      <c r="AR128" s="79">
        <f t="shared" si="116"/>
        <v>7.8760429599121702</v>
      </c>
      <c r="AS128" s="79">
        <f t="shared" si="116"/>
        <v>7.8761336863853959</v>
      </c>
      <c r="AT128" s="79">
        <f t="shared" si="116"/>
        <v>7.8478696116728859</v>
      </c>
      <c r="AU128" s="79">
        <f t="shared" si="114"/>
        <v>7.4758802467996794</v>
      </c>
    </row>
    <row r="129" spans="1:47" s="79" customFormat="1" ht="12.95" customHeight="1" x14ac:dyDescent="0.2">
      <c r="A129" s="147" t="s">
        <v>77</v>
      </c>
      <c r="B129" s="148" t="s">
        <v>67</v>
      </c>
      <c r="C129" s="147">
        <v>54852.874799999998</v>
      </c>
      <c r="D129" s="147">
        <v>6.9999999999999999E-4</v>
      </c>
      <c r="E129" s="79">
        <f t="shared" si="97"/>
        <v>5629.0936298568422</v>
      </c>
      <c r="F129" s="79">
        <f t="shared" si="98"/>
        <v>5629</v>
      </c>
      <c r="G129" s="79">
        <f t="shared" si="115"/>
        <v>0.1572738999966532</v>
      </c>
      <c r="K129" s="79">
        <f t="shared" si="118"/>
        <v>0.1572738999966532</v>
      </c>
      <c r="O129" s="79">
        <f t="shared" ca="1" si="117"/>
        <v>0.15824690954714044</v>
      </c>
      <c r="P129" s="79">
        <f t="shared" si="99"/>
        <v>0.18435863028843058</v>
      </c>
      <c r="Q129" s="145">
        <f t="shared" si="100"/>
        <v>39834.374799999998</v>
      </c>
      <c r="R129" s="145"/>
      <c r="S129" s="115">
        <f t="shared" si="119"/>
        <v>1</v>
      </c>
      <c r="Z129" s="79">
        <f t="shared" si="101"/>
        <v>5629</v>
      </c>
      <c r="AA129" s="79">
        <f t="shared" si="102"/>
        <v>0.16115880158450685</v>
      </c>
      <c r="AB129" s="79">
        <f t="shared" si="103"/>
        <v>0.1232116637597722</v>
      </c>
      <c r="AC129" s="79">
        <f t="shared" si="104"/>
        <v>-2.7084730291777381E-2</v>
      </c>
      <c r="AD129" s="79">
        <f t="shared" si="105"/>
        <v>-3.8849015878536508E-3</v>
      </c>
      <c r="AE129" s="79">
        <f t="shared" si="106"/>
        <v>1.5092460347307817E-5</v>
      </c>
      <c r="AF129" s="79">
        <f t="shared" si="107"/>
        <v>-2.7084730291777381E-2</v>
      </c>
      <c r="AG129" s="115"/>
      <c r="AH129" s="79">
        <f t="shared" si="108"/>
        <v>3.4062236236880997E-2</v>
      </c>
      <c r="AI129" s="79">
        <f t="shared" si="109"/>
        <v>0.83188330219274687</v>
      </c>
      <c r="AJ129" s="79">
        <f t="shared" si="110"/>
        <v>0.93831627449163313</v>
      </c>
      <c r="AK129" s="79">
        <f t="shared" si="111"/>
        <v>0.36324313707879535</v>
      </c>
      <c r="AL129" s="79">
        <f t="shared" si="112"/>
        <v>2.0042612291737267</v>
      </c>
      <c r="AM129" s="79">
        <f t="shared" si="113"/>
        <v>1.5647304947793588</v>
      </c>
      <c r="AN129" s="79">
        <f t="shared" si="116"/>
        <v>7.8777334189149917</v>
      </c>
      <c r="AO129" s="79">
        <f t="shared" si="116"/>
        <v>7.8777334189158958</v>
      </c>
      <c r="AP129" s="79">
        <f t="shared" si="116"/>
        <v>7.8777334188207746</v>
      </c>
      <c r="AQ129" s="79">
        <f t="shared" si="116"/>
        <v>7.8777334288272138</v>
      </c>
      <c r="AR129" s="79">
        <f t="shared" si="116"/>
        <v>7.8777323761616822</v>
      </c>
      <c r="AS129" s="79">
        <f t="shared" si="116"/>
        <v>7.8778428608494178</v>
      </c>
      <c r="AT129" s="79">
        <f t="shared" si="116"/>
        <v>7.8498261766330373</v>
      </c>
      <c r="AU129" s="79">
        <f t="shared" si="114"/>
        <v>7.477585400863056</v>
      </c>
    </row>
    <row r="130" spans="1:47" s="79" customFormat="1" ht="12.95" customHeight="1" x14ac:dyDescent="0.2">
      <c r="A130" s="147" t="s">
        <v>168</v>
      </c>
      <c r="B130" s="148" t="s">
        <v>67</v>
      </c>
      <c r="C130" s="147">
        <v>54891.512300000002</v>
      </c>
      <c r="D130" s="147">
        <v>2.0000000000000001E-4</v>
      </c>
      <c r="E130" s="79">
        <f t="shared" si="97"/>
        <v>5652.0956892816048</v>
      </c>
      <c r="F130" s="79">
        <f t="shared" si="98"/>
        <v>5652</v>
      </c>
      <c r="G130" s="79">
        <f t="shared" si="115"/>
        <v>0.16073320000577951</v>
      </c>
      <c r="K130" s="79">
        <f t="shared" si="118"/>
        <v>0.16073320000577951</v>
      </c>
      <c r="O130" s="79">
        <f t="shared" ca="1" si="117"/>
        <v>0.15894316372701048</v>
      </c>
      <c r="P130" s="79">
        <f t="shared" si="99"/>
        <v>0.18561228732805657</v>
      </c>
      <c r="Q130" s="145">
        <f t="shared" si="100"/>
        <v>39873.012300000002</v>
      </c>
      <c r="R130" s="145"/>
      <c r="S130" s="115">
        <f t="shared" si="119"/>
        <v>1</v>
      </c>
      <c r="Z130" s="79">
        <f t="shared" si="101"/>
        <v>5652</v>
      </c>
      <c r="AA130" s="79">
        <f t="shared" si="102"/>
        <v>0.1617576809159505</v>
      </c>
      <c r="AB130" s="79">
        <f t="shared" si="103"/>
        <v>0.12639641555174819</v>
      </c>
      <c r="AC130" s="79">
        <f t="shared" si="104"/>
        <v>-2.487908732227706E-2</v>
      </c>
      <c r="AD130" s="79">
        <f t="shared" si="105"/>
        <v>-1.0244809101709884E-3</v>
      </c>
      <c r="AE130" s="79">
        <f t="shared" si="106"/>
        <v>1.0495611353047769E-6</v>
      </c>
      <c r="AF130" s="79">
        <f t="shared" si="107"/>
        <v>-2.487908732227706E-2</v>
      </c>
      <c r="AG130" s="115"/>
      <c r="AH130" s="79">
        <f t="shared" si="108"/>
        <v>3.4336784454031315E-2</v>
      </c>
      <c r="AI130" s="79">
        <f t="shared" si="109"/>
        <v>0.82933329248045884</v>
      </c>
      <c r="AJ130" s="79">
        <f t="shared" si="110"/>
        <v>0.94072443784928383</v>
      </c>
      <c r="AK130" s="79">
        <f t="shared" si="111"/>
        <v>0.36205203446590273</v>
      </c>
      <c r="AL130" s="79">
        <f t="shared" si="112"/>
        <v>2.0112928469357287</v>
      </c>
      <c r="AM130" s="79">
        <f t="shared" si="113"/>
        <v>1.5769214614717668</v>
      </c>
      <c r="AN130" s="79">
        <f t="shared" si="116"/>
        <v>7.8854913399527238</v>
      </c>
      <c r="AO130" s="79">
        <f t="shared" si="116"/>
        <v>7.8854913399577065</v>
      </c>
      <c r="AP130" s="79">
        <f t="shared" si="116"/>
        <v>7.8854913395625745</v>
      </c>
      <c r="AQ130" s="79">
        <f t="shared" si="116"/>
        <v>7.8854913708973537</v>
      </c>
      <c r="AR130" s="79">
        <f t="shared" si="116"/>
        <v>7.8854888858900951</v>
      </c>
      <c r="AS130" s="79">
        <f t="shared" si="116"/>
        <v>7.8856853550118524</v>
      </c>
      <c r="AT130" s="79">
        <f t="shared" si="116"/>
        <v>7.858812424097759</v>
      </c>
      <c r="AU130" s="79">
        <f t="shared" si="114"/>
        <v>7.4854291095545911</v>
      </c>
    </row>
    <row r="131" spans="1:47" s="79" customFormat="1" ht="12.95" customHeight="1" x14ac:dyDescent="0.2">
      <c r="A131" s="147" t="s">
        <v>168</v>
      </c>
      <c r="B131" s="148" t="s">
        <v>67</v>
      </c>
      <c r="C131" s="147">
        <v>54907.470300000001</v>
      </c>
      <c r="D131" s="147">
        <v>2.3999999999999998E-3</v>
      </c>
      <c r="E131" s="79">
        <f t="shared" si="97"/>
        <v>5661.5959639965913</v>
      </c>
      <c r="F131" s="79">
        <f t="shared" si="98"/>
        <v>5661.5</v>
      </c>
      <c r="G131" s="79">
        <f t="shared" si="115"/>
        <v>0.16119465000519995</v>
      </c>
      <c r="K131" s="79">
        <f t="shared" si="118"/>
        <v>0.16119465000519995</v>
      </c>
      <c r="O131" s="79">
        <f t="shared" ca="1" si="117"/>
        <v>0.15923074697521769</v>
      </c>
      <c r="P131" s="79">
        <f t="shared" si="99"/>
        <v>0.18613132920247266</v>
      </c>
      <c r="Q131" s="145">
        <f t="shared" si="100"/>
        <v>39888.970300000001</v>
      </c>
      <c r="R131" s="145"/>
      <c r="S131" s="115">
        <f t="shared" si="119"/>
        <v>1</v>
      </c>
      <c r="Z131" s="79">
        <f t="shared" si="101"/>
        <v>5661.5</v>
      </c>
      <c r="AA131" s="79">
        <f t="shared" si="102"/>
        <v>0.16200422035015266</v>
      </c>
      <c r="AB131" s="79">
        <f t="shared" si="103"/>
        <v>0.1267453109182432</v>
      </c>
      <c r="AC131" s="79">
        <f t="shared" si="104"/>
        <v>-2.4936679197272715E-2</v>
      </c>
      <c r="AD131" s="79">
        <f t="shared" si="105"/>
        <v>-8.0957034495271474E-4</v>
      </c>
      <c r="AE131" s="79">
        <f t="shared" si="106"/>
        <v>6.5540414342685749E-7</v>
      </c>
      <c r="AF131" s="79">
        <f t="shared" si="107"/>
        <v>-2.4936679197272715E-2</v>
      </c>
      <c r="AG131" s="115"/>
      <c r="AH131" s="79">
        <f t="shared" si="108"/>
        <v>3.4449339086956757E-2</v>
      </c>
      <c r="AI131" s="79">
        <f t="shared" si="109"/>
        <v>0.82828702107471164</v>
      </c>
      <c r="AJ131" s="79">
        <f t="shared" si="110"/>
        <v>0.94170132427009468</v>
      </c>
      <c r="AK131" s="79">
        <f t="shared" si="111"/>
        <v>0.36155698525275831</v>
      </c>
      <c r="AL131" s="79">
        <f t="shared" si="112"/>
        <v>2.0141846590831971</v>
      </c>
      <c r="AM131" s="79">
        <f t="shared" si="113"/>
        <v>1.5819743997607683</v>
      </c>
      <c r="AN131" s="79">
        <f t="shared" ref="AN131:AT140" si="120">$AU131+$AB$7*SIN(AO131)</f>
        <v>7.8886887680933073</v>
      </c>
      <c r="AO131" s="79">
        <f t="shared" si="120"/>
        <v>7.88868876810188</v>
      </c>
      <c r="AP131" s="79">
        <f t="shared" si="120"/>
        <v>7.8886887674846919</v>
      </c>
      <c r="AQ131" s="79">
        <f t="shared" si="120"/>
        <v>7.8886888119214351</v>
      </c>
      <c r="AR131" s="79">
        <f t="shared" si="120"/>
        <v>7.8886856123859017</v>
      </c>
      <c r="AS131" s="79">
        <f t="shared" si="120"/>
        <v>7.888915236677013</v>
      </c>
      <c r="AT131" s="79">
        <f t="shared" si="120"/>
        <v>7.8625174352361089</v>
      </c>
      <c r="AU131" s="79">
        <f t="shared" si="114"/>
        <v>7.4886689022750081</v>
      </c>
    </row>
    <row r="132" spans="1:47" s="79" customFormat="1" ht="12.95" customHeight="1" x14ac:dyDescent="0.2">
      <c r="A132" s="146" t="s">
        <v>174</v>
      </c>
      <c r="B132" s="148" t="s">
        <v>67</v>
      </c>
      <c r="C132" s="147">
        <v>55193.871099999997</v>
      </c>
      <c r="D132" s="147">
        <v>1E-4</v>
      </c>
      <c r="E132" s="79">
        <f t="shared" si="97"/>
        <v>5832.0989266856559</v>
      </c>
      <c r="F132" s="79">
        <f t="shared" si="98"/>
        <v>5832</v>
      </c>
      <c r="G132" s="79">
        <f t="shared" si="115"/>
        <v>0.16617119999864371</v>
      </c>
      <c r="K132" s="79">
        <f t="shared" si="118"/>
        <v>0.16617119999864371</v>
      </c>
      <c r="O132" s="79">
        <f t="shared" ca="1" si="117"/>
        <v>0.16439210948251529</v>
      </c>
      <c r="P132" s="79">
        <f t="shared" si="99"/>
        <v>0.19556873075824438</v>
      </c>
      <c r="Q132" s="145">
        <f t="shared" si="100"/>
        <v>40175.371099999997</v>
      </c>
      <c r="R132" s="145"/>
      <c r="S132" s="115">
        <f t="shared" si="119"/>
        <v>1</v>
      </c>
      <c r="Z132" s="79">
        <f t="shared" si="101"/>
        <v>5832</v>
      </c>
      <c r="AA132" s="79">
        <f t="shared" si="102"/>
        <v>0.16634796668527413</v>
      </c>
      <c r="AB132" s="79">
        <f t="shared" si="103"/>
        <v>0.12978497098792352</v>
      </c>
      <c r="AC132" s="79">
        <f t="shared" si="104"/>
        <v>-2.9397530759600665E-2</v>
      </c>
      <c r="AD132" s="79">
        <f t="shared" si="105"/>
        <v>-1.7676668663041406E-4</v>
      </c>
      <c r="AE132" s="79">
        <f t="shared" si="106"/>
        <v>3.1246461502295003E-8</v>
      </c>
      <c r="AF132" s="79">
        <f t="shared" si="107"/>
        <v>-2.9397530759600665E-2</v>
      </c>
      <c r="AG132" s="115"/>
      <c r="AH132" s="79">
        <f t="shared" si="108"/>
        <v>3.6386229010720209E-2</v>
      </c>
      <c r="AI132" s="79">
        <f t="shared" si="109"/>
        <v>0.81018551282824358</v>
      </c>
      <c r="AJ132" s="79">
        <f t="shared" si="110"/>
        <v>0.95754121258067826</v>
      </c>
      <c r="AK132" s="79">
        <f t="shared" si="111"/>
        <v>0.35239077907371941</v>
      </c>
      <c r="AL132" s="79">
        <f t="shared" si="112"/>
        <v>2.064882012336906</v>
      </c>
      <c r="AM132" s="79">
        <f t="shared" si="113"/>
        <v>1.6744916099168723</v>
      </c>
      <c r="AN132" s="79">
        <f t="shared" si="120"/>
        <v>7.9454040348655814</v>
      </c>
      <c r="AO132" s="79">
        <f t="shared" si="120"/>
        <v>7.9454040359137812</v>
      </c>
      <c r="AP132" s="79">
        <f t="shared" si="120"/>
        <v>7.9454040072288779</v>
      </c>
      <c r="AQ132" s="79">
        <f t="shared" si="120"/>
        <v>7.9454047922132158</v>
      </c>
      <c r="AR132" s="79">
        <f t="shared" si="120"/>
        <v>7.9453833080901592</v>
      </c>
      <c r="AS132" s="79">
        <f t="shared" si="120"/>
        <v>7.9459694984171394</v>
      </c>
      <c r="AT132" s="79">
        <f t="shared" si="120"/>
        <v>7.9283409531256019</v>
      </c>
      <c r="AU132" s="79">
        <f t="shared" si="114"/>
        <v>7.5468146558361706</v>
      </c>
    </row>
    <row r="133" spans="1:47" s="79" customFormat="1" ht="12.95" customHeight="1" x14ac:dyDescent="0.2">
      <c r="A133" s="147" t="s">
        <v>156</v>
      </c>
      <c r="B133" s="148" t="s">
        <v>67</v>
      </c>
      <c r="C133" s="147">
        <v>55249.303399999997</v>
      </c>
      <c r="D133" s="147">
        <v>4.0000000000000002E-4</v>
      </c>
      <c r="E133" s="79">
        <f t="shared" si="97"/>
        <v>5865.099432894679</v>
      </c>
      <c r="F133" s="79">
        <f t="shared" si="98"/>
        <v>5865</v>
      </c>
      <c r="G133" s="79">
        <f t="shared" si="115"/>
        <v>0.16702149999764515</v>
      </c>
      <c r="K133" s="79">
        <f t="shared" si="118"/>
        <v>0.16702149999764515</v>
      </c>
      <c r="O133" s="79">
        <f t="shared" ca="1" si="117"/>
        <v>0.1653910828710245</v>
      </c>
      <c r="P133" s="79">
        <f t="shared" si="99"/>
        <v>0.19742201282524141</v>
      </c>
      <c r="Q133" s="145">
        <f t="shared" si="100"/>
        <v>40230.803399999997</v>
      </c>
      <c r="R133" s="145"/>
      <c r="S133" s="115">
        <f t="shared" si="119"/>
        <v>1</v>
      </c>
      <c r="Z133" s="79">
        <f t="shared" si="101"/>
        <v>5865</v>
      </c>
      <c r="AA133" s="79">
        <f t="shared" si="102"/>
        <v>0.16717117792046735</v>
      </c>
      <c r="AB133" s="79">
        <f t="shared" si="103"/>
        <v>0.13027838034788122</v>
      </c>
      <c r="AC133" s="79">
        <f t="shared" si="104"/>
        <v>-3.040051282759626E-2</v>
      </c>
      <c r="AD133" s="79">
        <f t="shared" si="105"/>
        <v>-1.496779228221945E-4</v>
      </c>
      <c r="AE133" s="79">
        <f t="shared" si="106"/>
        <v>2.2403480580366812E-8</v>
      </c>
      <c r="AF133" s="79">
        <f t="shared" si="107"/>
        <v>-3.040051282759626E-2</v>
      </c>
      <c r="AG133" s="115"/>
      <c r="AH133" s="79">
        <f t="shared" si="108"/>
        <v>3.6743119649763928E-2</v>
      </c>
      <c r="AI133" s="79">
        <f t="shared" si="109"/>
        <v>0.80682572681716958</v>
      </c>
      <c r="AJ133" s="79">
        <f t="shared" si="110"/>
        <v>0.96025325370289893</v>
      </c>
      <c r="AK133" s="79">
        <f t="shared" si="111"/>
        <v>0.35056026713925381</v>
      </c>
      <c r="AL133" s="79">
        <f t="shared" si="112"/>
        <v>2.0744410291299533</v>
      </c>
      <c r="AM133" s="79">
        <f t="shared" si="113"/>
        <v>1.6928193084310827</v>
      </c>
      <c r="AN133" s="79">
        <f t="shared" si="120"/>
        <v>7.9562387438127695</v>
      </c>
      <c r="AO133" s="79">
        <f t="shared" si="120"/>
        <v>7.9562387454960106</v>
      </c>
      <c r="AP133" s="79">
        <f t="shared" si="120"/>
        <v>7.9562387042988822</v>
      </c>
      <c r="AQ133" s="79">
        <f t="shared" si="120"/>
        <v>7.95623971258878</v>
      </c>
      <c r="AR133" s="79">
        <f t="shared" si="120"/>
        <v>7.9562150320873233</v>
      </c>
      <c r="AS133" s="79">
        <f t="shared" si="120"/>
        <v>7.9568174551188129</v>
      </c>
      <c r="AT133" s="79">
        <f t="shared" si="120"/>
        <v>7.9409327718397575</v>
      </c>
      <c r="AU133" s="79">
        <f t="shared" si="114"/>
        <v>7.5580686726544597</v>
      </c>
    </row>
    <row r="134" spans="1:47" s="79" customFormat="1" ht="12.95" customHeight="1" x14ac:dyDescent="0.2">
      <c r="A134" s="147" t="s">
        <v>169</v>
      </c>
      <c r="B134" s="148" t="s">
        <v>67</v>
      </c>
      <c r="C134" s="147">
        <v>55259.383300000001</v>
      </c>
      <c r="D134" s="147">
        <v>2.0000000000000001E-4</v>
      </c>
      <c r="E134" s="79">
        <f t="shared" si="97"/>
        <v>5871.1002988615701</v>
      </c>
      <c r="F134" s="79">
        <f t="shared" si="98"/>
        <v>5871</v>
      </c>
      <c r="G134" s="79">
        <f t="shared" si="115"/>
        <v>0.16847610000695568</v>
      </c>
      <c r="J134" s="79">
        <f>+G134</f>
        <v>0.16847610000695568</v>
      </c>
      <c r="O134" s="79">
        <f t="shared" ca="1" si="117"/>
        <v>0.16557271439620799</v>
      </c>
      <c r="P134" s="79">
        <f t="shared" si="99"/>
        <v>0.19775990314564892</v>
      </c>
      <c r="Q134" s="145">
        <f t="shared" si="100"/>
        <v>40240.883300000001</v>
      </c>
      <c r="R134" s="145"/>
      <c r="S134" s="115">
        <f>S$17</f>
        <v>1</v>
      </c>
      <c r="Z134" s="79">
        <f t="shared" si="101"/>
        <v>5871</v>
      </c>
      <c r="AA134" s="79">
        <f t="shared" si="102"/>
        <v>0.16732024959197481</v>
      </c>
      <c r="AB134" s="79">
        <f t="shared" si="103"/>
        <v>0.13166871088419843</v>
      </c>
      <c r="AC134" s="79">
        <f t="shared" si="104"/>
        <v>-2.9283803138693248E-2</v>
      </c>
      <c r="AD134" s="79">
        <f t="shared" si="105"/>
        <v>1.155850414980869E-3</v>
      </c>
      <c r="AE134" s="79">
        <f t="shared" si="106"/>
        <v>1.3359901818114472E-6</v>
      </c>
      <c r="AF134" s="79">
        <f t="shared" si="107"/>
        <v>-2.9283803138693248E-2</v>
      </c>
      <c r="AG134" s="115"/>
      <c r="AH134" s="79">
        <f t="shared" si="108"/>
        <v>3.6807389122757238E-2</v>
      </c>
      <c r="AI134" s="79">
        <f t="shared" si="109"/>
        <v>0.80621972144988641</v>
      </c>
      <c r="AJ134" s="79">
        <f t="shared" si="110"/>
        <v>0.96073457353778979</v>
      </c>
      <c r="AK134" s="79">
        <f t="shared" si="111"/>
        <v>0.35022564777797216</v>
      </c>
      <c r="AL134" s="79">
        <f t="shared" si="112"/>
        <v>2.0761705308317646</v>
      </c>
      <c r="AM134" s="79">
        <f t="shared" si="113"/>
        <v>1.6961670229416401</v>
      </c>
      <c r="AN134" s="79">
        <f t="shared" si="120"/>
        <v>7.9582038684081811</v>
      </c>
      <c r="AO134" s="79">
        <f t="shared" si="120"/>
        <v>7.9582038702273268</v>
      </c>
      <c r="AP134" s="79">
        <f t="shared" si="120"/>
        <v>7.9582038265404949</v>
      </c>
      <c r="AQ134" s="79">
        <f t="shared" si="120"/>
        <v>7.9582048756757935</v>
      </c>
      <c r="AR134" s="79">
        <f t="shared" si="120"/>
        <v>7.9581796778779541</v>
      </c>
      <c r="AS134" s="79">
        <f t="shared" si="120"/>
        <v>7.9587832020155664</v>
      </c>
      <c r="AT134" s="79">
        <f t="shared" si="120"/>
        <v>7.9432169885854016</v>
      </c>
      <c r="AU134" s="79">
        <f t="shared" si="114"/>
        <v>7.5601148575305128</v>
      </c>
    </row>
    <row r="135" spans="1:47" s="79" customFormat="1" ht="12.95" customHeight="1" x14ac:dyDescent="0.2">
      <c r="A135" s="147" t="s">
        <v>156</v>
      </c>
      <c r="B135" s="148" t="s">
        <v>73</v>
      </c>
      <c r="C135" s="147">
        <v>55285.4185</v>
      </c>
      <c r="D135" s="147">
        <v>1.1999999999999999E-3</v>
      </c>
      <c r="E135" s="79">
        <f t="shared" si="97"/>
        <v>5886.5998321526858</v>
      </c>
      <c r="F135" s="79">
        <f t="shared" si="98"/>
        <v>5886.5</v>
      </c>
      <c r="G135" s="79">
        <f t="shared" si="115"/>
        <v>0.16769215000385884</v>
      </c>
      <c r="K135" s="79">
        <f t="shared" ref="K135:K140" si="121">+G135</f>
        <v>0.16769215000385884</v>
      </c>
      <c r="O135" s="79">
        <f t="shared" ca="1" si="117"/>
        <v>0.1660419291695987</v>
      </c>
      <c r="P135" s="79">
        <f t="shared" si="99"/>
        <v>0.19863411084958449</v>
      </c>
      <c r="Q135" s="145">
        <f t="shared" si="100"/>
        <v>40266.9185</v>
      </c>
      <c r="R135" s="145"/>
      <c r="S135" s="115">
        <f t="shared" ref="S135:S140" si="122">S$18</f>
        <v>1</v>
      </c>
      <c r="Z135" s="79">
        <f t="shared" si="101"/>
        <v>5886.5</v>
      </c>
      <c r="AA135" s="79">
        <f t="shared" si="102"/>
        <v>0.16770449518052752</v>
      </c>
      <c r="AB135" s="79">
        <f t="shared" si="103"/>
        <v>0.1307196113301905</v>
      </c>
      <c r="AC135" s="79">
        <f t="shared" si="104"/>
        <v>-3.0941960845725647E-2</v>
      </c>
      <c r="AD135" s="79">
        <f t="shared" si="105"/>
        <v>-1.2345176668676627E-5</v>
      </c>
      <c r="AE135" s="79">
        <f t="shared" si="106"/>
        <v>1.5240338698083775E-10</v>
      </c>
      <c r="AF135" s="79">
        <f t="shared" si="107"/>
        <v>-3.0941960845725647E-2</v>
      </c>
      <c r="AG135" s="115"/>
      <c r="AH135" s="79">
        <f t="shared" si="108"/>
        <v>3.6972538673668343E-2</v>
      </c>
      <c r="AI135" s="79">
        <f t="shared" si="109"/>
        <v>0.80466108359638588</v>
      </c>
      <c r="AJ135" s="79">
        <f t="shared" si="110"/>
        <v>0.9619614032457513</v>
      </c>
      <c r="AK135" s="79">
        <f t="shared" si="111"/>
        <v>0.34935871028889731</v>
      </c>
      <c r="AL135" s="79">
        <f t="shared" si="112"/>
        <v>2.0806264202656473</v>
      </c>
      <c r="AM135" s="79">
        <f t="shared" si="113"/>
        <v>1.704837505583725</v>
      </c>
      <c r="AN135" s="79">
        <f t="shared" si="120"/>
        <v>7.9632736233085417</v>
      </c>
      <c r="AO135" s="79">
        <f t="shared" si="120"/>
        <v>7.9632736255072034</v>
      </c>
      <c r="AP135" s="79">
        <f t="shared" si="120"/>
        <v>7.9632735751464878</v>
      </c>
      <c r="AQ135" s="79">
        <f t="shared" si="120"/>
        <v>7.9632747286614123</v>
      </c>
      <c r="AR135" s="79">
        <f t="shared" si="120"/>
        <v>7.9632483042966502</v>
      </c>
      <c r="AS135" s="79">
        <f t="shared" si="120"/>
        <v>7.9638520371836714</v>
      </c>
      <c r="AT135" s="79">
        <f t="shared" si="120"/>
        <v>7.9491104553633516</v>
      </c>
      <c r="AU135" s="79">
        <f t="shared" si="114"/>
        <v>7.5654008351269812</v>
      </c>
    </row>
    <row r="136" spans="1:47" s="79" customFormat="1" ht="12.95" customHeight="1" x14ac:dyDescent="0.2">
      <c r="A136" s="146" t="s">
        <v>165</v>
      </c>
      <c r="B136" s="148" t="s">
        <v>67</v>
      </c>
      <c r="C136" s="147">
        <v>55301.376790000002</v>
      </c>
      <c r="D136" s="147">
        <v>1E-4</v>
      </c>
      <c r="E136" s="79">
        <f t="shared" si="97"/>
        <v>5896.1002795133481</v>
      </c>
      <c r="F136" s="79">
        <f t="shared" si="98"/>
        <v>5896</v>
      </c>
      <c r="G136" s="79">
        <f t="shared" si="115"/>
        <v>0.16844359999959124</v>
      </c>
      <c r="K136" s="79">
        <f t="shared" si="121"/>
        <v>0.16844359999959124</v>
      </c>
      <c r="O136" s="79">
        <f t="shared" ca="1" si="117"/>
        <v>0.16632951241780589</v>
      </c>
      <c r="P136" s="79">
        <f t="shared" si="99"/>
        <v>0.19917085942536894</v>
      </c>
      <c r="Q136" s="145">
        <f t="shared" si="100"/>
        <v>40282.876790000002</v>
      </c>
      <c r="R136" s="145"/>
      <c r="S136" s="115">
        <f t="shared" si="122"/>
        <v>1</v>
      </c>
      <c r="Z136" s="79">
        <f t="shared" si="101"/>
        <v>5896</v>
      </c>
      <c r="AA136" s="79">
        <f t="shared" si="102"/>
        <v>0.16793939140891645</v>
      </c>
      <c r="AB136" s="79">
        <f t="shared" si="103"/>
        <v>0.13137046665016655</v>
      </c>
      <c r="AC136" s="79">
        <f t="shared" si="104"/>
        <v>-3.0727259425777698E-2</v>
      </c>
      <c r="AD136" s="79">
        <f t="shared" si="105"/>
        <v>5.0420859067479284E-4</v>
      </c>
      <c r="AE136" s="79">
        <f t="shared" si="106"/>
        <v>2.5422630291026078E-7</v>
      </c>
      <c r="AF136" s="79">
        <f t="shared" si="107"/>
        <v>-3.0727259425777698E-2</v>
      </c>
      <c r="AG136" s="115"/>
      <c r="AH136" s="79">
        <f t="shared" si="108"/>
        <v>3.7073133349424678E-2</v>
      </c>
      <c r="AI136" s="79">
        <f t="shared" si="109"/>
        <v>0.80371066876961994</v>
      </c>
      <c r="AJ136" s="79">
        <f t="shared" si="110"/>
        <v>0.96270159293559643</v>
      </c>
      <c r="AK136" s="79">
        <f t="shared" si="111"/>
        <v>0.34882559992292705</v>
      </c>
      <c r="AL136" s="79">
        <f t="shared" si="112"/>
        <v>2.0833489513389223</v>
      </c>
      <c r="AM136" s="79">
        <f t="shared" si="113"/>
        <v>1.7101676229079645</v>
      </c>
      <c r="AN136" s="79">
        <f t="shared" si="120"/>
        <v>7.9663760546511169</v>
      </c>
      <c r="AO136" s="79">
        <f t="shared" si="120"/>
        <v>7.9663760571018054</v>
      </c>
      <c r="AP136" s="79">
        <f t="shared" si="120"/>
        <v>7.9663760025115709</v>
      </c>
      <c r="AQ136" s="79">
        <f t="shared" si="120"/>
        <v>7.9663772185285548</v>
      </c>
      <c r="AR136" s="79">
        <f t="shared" si="120"/>
        <v>7.966350128210598</v>
      </c>
      <c r="AS136" s="79">
        <f t="shared" si="120"/>
        <v>7.9669521106943613</v>
      </c>
      <c r="AT136" s="79">
        <f t="shared" si="120"/>
        <v>7.9527172818836807</v>
      </c>
      <c r="AU136" s="79">
        <f t="shared" si="114"/>
        <v>7.5686406278473983</v>
      </c>
    </row>
    <row r="137" spans="1:47" s="79" customFormat="1" ht="12.95" customHeight="1" x14ac:dyDescent="0.2">
      <c r="A137" s="146" t="s">
        <v>172</v>
      </c>
      <c r="B137" s="148" t="s">
        <v>67</v>
      </c>
      <c r="C137" s="147">
        <v>55304.735200000003</v>
      </c>
      <c r="D137" s="147">
        <v>2.9999999999999997E-4</v>
      </c>
      <c r="E137" s="79">
        <f t="shared" si="97"/>
        <v>5898.09964143875</v>
      </c>
      <c r="F137" s="79">
        <f t="shared" si="98"/>
        <v>5898</v>
      </c>
      <c r="G137" s="79">
        <f t="shared" si="115"/>
        <v>0.16737180000200169</v>
      </c>
      <c r="K137" s="79">
        <f t="shared" si="121"/>
        <v>0.16737180000200169</v>
      </c>
      <c r="O137" s="79">
        <f t="shared" ca="1" si="117"/>
        <v>0.16639005625953371</v>
      </c>
      <c r="P137" s="79">
        <f t="shared" si="99"/>
        <v>0.1992839505303442</v>
      </c>
      <c r="Q137" s="145">
        <f t="shared" si="100"/>
        <v>40286.235200000003</v>
      </c>
      <c r="R137" s="145"/>
      <c r="S137" s="115">
        <f t="shared" si="122"/>
        <v>1</v>
      </c>
      <c r="Z137" s="79">
        <f t="shared" si="101"/>
        <v>5898</v>
      </c>
      <c r="AA137" s="79">
        <f t="shared" si="102"/>
        <v>0.1679887843482708</v>
      </c>
      <c r="AB137" s="79">
        <f t="shared" si="103"/>
        <v>0.13027754935942409</v>
      </c>
      <c r="AC137" s="79">
        <f t="shared" si="104"/>
        <v>-3.1912150528342509E-2</v>
      </c>
      <c r="AD137" s="79">
        <f t="shared" si="105"/>
        <v>-6.1698434626911158E-4</v>
      </c>
      <c r="AE137" s="79">
        <f t="shared" si="106"/>
        <v>3.8066968354112297E-7</v>
      </c>
      <c r="AF137" s="79">
        <f t="shared" si="107"/>
        <v>-3.1912150528342509E-2</v>
      </c>
      <c r="AG137" s="115"/>
      <c r="AH137" s="79">
        <f t="shared" si="108"/>
        <v>3.7094250642577584E-2</v>
      </c>
      <c r="AI137" s="79">
        <f t="shared" si="109"/>
        <v>0.80351105219364094</v>
      </c>
      <c r="AJ137" s="79">
        <f t="shared" si="110"/>
        <v>0.96285629212377022</v>
      </c>
      <c r="AK137" s="79">
        <f t="shared" si="111"/>
        <v>0.34871319749388563</v>
      </c>
      <c r="AL137" s="79">
        <f t="shared" si="112"/>
        <v>2.0839212967662135</v>
      </c>
      <c r="AM137" s="79">
        <f t="shared" si="113"/>
        <v>1.7112913072814786</v>
      </c>
      <c r="AN137" s="79">
        <f t="shared" si="120"/>
        <v>7.9670287313144623</v>
      </c>
      <c r="AO137" s="79">
        <f t="shared" si="120"/>
        <v>7.9670287338199905</v>
      </c>
      <c r="AP137" s="79">
        <f t="shared" si="120"/>
        <v>7.9670286783290418</v>
      </c>
      <c r="AQ137" s="79">
        <f t="shared" si="120"/>
        <v>7.9670299073033881</v>
      </c>
      <c r="AR137" s="79">
        <f t="shared" si="120"/>
        <v>7.9670026857312664</v>
      </c>
      <c r="AS137" s="79">
        <f t="shared" si="120"/>
        <v>7.9676041178324546</v>
      </c>
      <c r="AT137" s="79">
        <f t="shared" si="120"/>
        <v>7.9534761002193237</v>
      </c>
      <c r="AU137" s="79">
        <f t="shared" si="114"/>
        <v>7.5693226894727488</v>
      </c>
    </row>
    <row r="138" spans="1:47" s="79" customFormat="1" ht="12.95" customHeight="1" x14ac:dyDescent="0.2">
      <c r="A138" s="146" t="s">
        <v>172</v>
      </c>
      <c r="B138" s="148" t="s">
        <v>67</v>
      </c>
      <c r="C138" s="147">
        <v>55336.651599999997</v>
      </c>
      <c r="D138" s="147">
        <v>5.0000000000000001E-4</v>
      </c>
      <c r="E138" s="79">
        <f t="shared" si="97"/>
        <v>5917.1004290006858</v>
      </c>
      <c r="F138" s="79">
        <f t="shared" si="98"/>
        <v>5917</v>
      </c>
      <c r="G138" s="79">
        <f t="shared" si="115"/>
        <v>0.16869469999801368</v>
      </c>
      <c r="K138" s="79">
        <f t="shared" si="121"/>
        <v>0.16869469999801368</v>
      </c>
      <c r="O138" s="79">
        <f t="shared" ca="1" si="117"/>
        <v>0.16696522275594811</v>
      </c>
      <c r="P138" s="79">
        <f t="shared" si="99"/>
        <v>0.20035990170235865</v>
      </c>
      <c r="Q138" s="145">
        <f t="shared" si="100"/>
        <v>40318.151599999997</v>
      </c>
      <c r="R138" s="145"/>
      <c r="S138" s="115">
        <f t="shared" si="122"/>
        <v>1</v>
      </c>
      <c r="Z138" s="79">
        <f t="shared" si="101"/>
        <v>5917</v>
      </c>
      <c r="AA138" s="79">
        <f t="shared" si="102"/>
        <v>0.16845699730979602</v>
      </c>
      <c r="AB138" s="79">
        <f t="shared" si="103"/>
        <v>0.13140088339861766</v>
      </c>
      <c r="AC138" s="79">
        <f t="shared" si="104"/>
        <v>-3.1665201704344975E-2</v>
      </c>
      <c r="AD138" s="79">
        <f t="shared" si="105"/>
        <v>2.3770268821765583E-4</v>
      </c>
      <c r="AE138" s="79">
        <f t="shared" si="106"/>
        <v>5.6502567985900099E-8</v>
      </c>
      <c r="AF138" s="79">
        <f t="shared" si="107"/>
        <v>-3.1665201704344975E-2</v>
      </c>
      <c r="AG138" s="115"/>
      <c r="AH138" s="79">
        <f t="shared" si="108"/>
        <v>3.7293816599395999E-2</v>
      </c>
      <c r="AI138" s="79">
        <f t="shared" si="109"/>
        <v>0.80162282677395591</v>
      </c>
      <c r="AJ138" s="79">
        <f t="shared" si="110"/>
        <v>0.96430645444813168</v>
      </c>
      <c r="AK138" s="79">
        <f t="shared" si="111"/>
        <v>0.34764248569371364</v>
      </c>
      <c r="AL138" s="79">
        <f t="shared" si="112"/>
        <v>2.0893444471402449</v>
      </c>
      <c r="AM138" s="79">
        <f t="shared" si="113"/>
        <v>1.7219934664508296</v>
      </c>
      <c r="AN138" s="79">
        <f t="shared" si="120"/>
        <v>7.97322109568064</v>
      </c>
      <c r="AO138" s="79">
        <f t="shared" si="120"/>
        <v>7.9732210987352543</v>
      </c>
      <c r="AP138" s="79">
        <f t="shared" si="120"/>
        <v>7.9732210345813783</v>
      </c>
      <c r="AQ138" s="79">
        <f t="shared" si="120"/>
        <v>7.9732223819521302</v>
      </c>
      <c r="AR138" s="79">
        <f t="shared" si="120"/>
        <v>7.9731940810562518</v>
      </c>
      <c r="AS138" s="79">
        <f t="shared" si="120"/>
        <v>7.9737871303353627</v>
      </c>
      <c r="AT138" s="79">
        <f t="shared" si="120"/>
        <v>7.9606759561718521</v>
      </c>
      <c r="AU138" s="79">
        <f t="shared" si="114"/>
        <v>7.5758022749135829</v>
      </c>
    </row>
    <row r="139" spans="1:47" s="79" customFormat="1" ht="12.95" customHeight="1" x14ac:dyDescent="0.2">
      <c r="A139" s="151" t="s">
        <v>164</v>
      </c>
      <c r="B139" s="150" t="s">
        <v>67</v>
      </c>
      <c r="C139" s="149">
        <v>55568.4594</v>
      </c>
      <c r="D139" s="149">
        <v>1E-4</v>
      </c>
      <c r="E139" s="79">
        <f t="shared" si="97"/>
        <v>6055.1025458747836</v>
      </c>
      <c r="F139" s="79">
        <f t="shared" si="98"/>
        <v>6055</v>
      </c>
      <c r="G139" s="79">
        <f t="shared" si="115"/>
        <v>0.17225049999979092</v>
      </c>
      <c r="K139" s="79">
        <f t="shared" si="121"/>
        <v>0.17225049999979092</v>
      </c>
      <c r="O139" s="79">
        <f t="shared" ca="1" si="117"/>
        <v>0.17114274783516847</v>
      </c>
      <c r="P139" s="79">
        <f t="shared" si="99"/>
        <v>0.20826080828285609</v>
      </c>
      <c r="Q139" s="145">
        <f t="shared" si="100"/>
        <v>40549.9594</v>
      </c>
      <c r="R139" s="145"/>
      <c r="S139" s="115">
        <f t="shared" si="122"/>
        <v>1</v>
      </c>
      <c r="Z139" s="79">
        <f t="shared" si="101"/>
        <v>6055</v>
      </c>
      <c r="AA139" s="79">
        <f t="shared" si="102"/>
        <v>0.17180282572164185</v>
      </c>
      <c r="AB139" s="79">
        <f t="shared" si="103"/>
        <v>0.13356362088557344</v>
      </c>
      <c r="AC139" s="79">
        <f t="shared" si="104"/>
        <v>-3.6010308283065173E-2</v>
      </c>
      <c r="AD139" s="79">
        <f t="shared" si="105"/>
        <v>4.4767427814906835E-4</v>
      </c>
      <c r="AE139" s="79">
        <f t="shared" si="106"/>
        <v>2.004122593162894E-7</v>
      </c>
      <c r="AF139" s="79">
        <f t="shared" si="107"/>
        <v>-3.6010308283065173E-2</v>
      </c>
      <c r="AG139" s="115"/>
      <c r="AH139" s="79">
        <f t="shared" si="108"/>
        <v>3.8686879114217462E-2</v>
      </c>
      <c r="AI139" s="79">
        <f t="shared" si="109"/>
        <v>0.78834029496602009</v>
      </c>
      <c r="AJ139" s="79">
        <f t="shared" si="110"/>
        <v>0.97381625372834757</v>
      </c>
      <c r="AK139" s="79">
        <f t="shared" si="111"/>
        <v>0.33971895734767055</v>
      </c>
      <c r="AL139" s="79">
        <f t="shared" si="112"/>
        <v>2.1279875191810858</v>
      </c>
      <c r="AM139" s="79">
        <f t="shared" si="113"/>
        <v>1.801255442471505</v>
      </c>
      <c r="AN139" s="79">
        <f t="shared" si="120"/>
        <v>8.0177686937354427</v>
      </c>
      <c r="AO139" s="79">
        <f t="shared" si="120"/>
        <v>8.0177687003025699</v>
      </c>
      <c r="AP139" s="79">
        <f t="shared" si="120"/>
        <v>8.0177685996798136</v>
      </c>
      <c r="AQ139" s="79">
        <f t="shared" si="120"/>
        <v>8.0177701414340312</v>
      </c>
      <c r="AR139" s="79">
        <f t="shared" si="120"/>
        <v>8.0177465169084812</v>
      </c>
      <c r="AS139" s="79">
        <f t="shared" si="120"/>
        <v>8.0181081491469293</v>
      </c>
      <c r="AT139" s="79">
        <f t="shared" si="120"/>
        <v>8.0124829503045341</v>
      </c>
      <c r="AU139" s="79">
        <f t="shared" si="114"/>
        <v>7.6228645270627933</v>
      </c>
    </row>
    <row r="140" spans="1:47" s="79" customFormat="1" ht="12.95" customHeight="1" x14ac:dyDescent="0.2">
      <c r="A140" s="71" t="s">
        <v>713</v>
      </c>
      <c r="B140" s="72" t="s">
        <v>67</v>
      </c>
      <c r="C140" s="71">
        <v>55625.571300000003</v>
      </c>
      <c r="D140" s="71">
        <v>2.0000000000000001E-4</v>
      </c>
      <c r="E140" s="79">
        <f t="shared" si="97"/>
        <v>6089.1029682018243</v>
      </c>
      <c r="F140" s="79">
        <f t="shared" si="98"/>
        <v>6089</v>
      </c>
      <c r="G140" s="79">
        <f t="shared" si="115"/>
        <v>0.17295990000275197</v>
      </c>
      <c r="K140" s="79">
        <f t="shared" si="121"/>
        <v>0.17295990000275197</v>
      </c>
      <c r="O140" s="79">
        <f t="shared" ca="1" si="117"/>
        <v>0.1721719931445416</v>
      </c>
      <c r="P140" s="79">
        <f t="shared" si="99"/>
        <v>0.21023064912136524</v>
      </c>
      <c r="Q140" s="145">
        <f t="shared" si="100"/>
        <v>40607.071300000003</v>
      </c>
      <c r="R140" s="145"/>
      <c r="S140" s="115">
        <f t="shared" si="122"/>
        <v>1</v>
      </c>
      <c r="Z140" s="79">
        <f t="shared" si="101"/>
        <v>6089</v>
      </c>
      <c r="AA140" s="79">
        <f t="shared" si="102"/>
        <v>0.1726125132794587</v>
      </c>
      <c r="AB140" s="79">
        <f t="shared" si="103"/>
        <v>0.1339448653134791</v>
      </c>
      <c r="AC140" s="79">
        <f t="shared" si="104"/>
        <v>-3.7270749118613278E-2</v>
      </c>
      <c r="AD140" s="79">
        <f t="shared" si="105"/>
        <v>3.473867232932637E-4</v>
      </c>
      <c r="AE140" s="79">
        <f t="shared" si="106"/>
        <v>1.2067753552043057E-7</v>
      </c>
      <c r="AF140" s="79">
        <f t="shared" si="107"/>
        <v>-3.7270749118613278E-2</v>
      </c>
      <c r="AG140" s="115"/>
      <c r="AH140" s="79">
        <f t="shared" si="108"/>
        <v>3.9015034689272851E-2</v>
      </c>
      <c r="AI140" s="79">
        <f t="shared" si="109"/>
        <v>0.7851813109237944</v>
      </c>
      <c r="AJ140" s="79">
        <f t="shared" si="110"/>
        <v>0.97589402536298486</v>
      </c>
      <c r="AK140" s="79">
        <f t="shared" si="111"/>
        <v>0.33773026447157539</v>
      </c>
      <c r="AL140" s="79">
        <f t="shared" si="112"/>
        <v>2.1373135647188555</v>
      </c>
      <c r="AM140" s="79">
        <f t="shared" si="113"/>
        <v>1.8212155367178531</v>
      </c>
      <c r="AN140" s="79">
        <f t="shared" si="120"/>
        <v>8.0286314969714532</v>
      </c>
      <c r="AO140" s="79">
        <f t="shared" si="120"/>
        <v>8.0286315030354753</v>
      </c>
      <c r="AP140" s="79">
        <f t="shared" si="120"/>
        <v>8.0286314158469168</v>
      </c>
      <c r="AQ140" s="79">
        <f t="shared" si="120"/>
        <v>8.0286326694406753</v>
      </c>
      <c r="AR140" s="79">
        <f t="shared" si="120"/>
        <v>8.0286146444610083</v>
      </c>
      <c r="AS140" s="79">
        <f t="shared" si="120"/>
        <v>8.0288736423842515</v>
      </c>
      <c r="AT140" s="79">
        <f t="shared" si="120"/>
        <v>8.0251148844169258</v>
      </c>
      <c r="AU140" s="79">
        <f t="shared" si="114"/>
        <v>7.6344595746937571</v>
      </c>
    </row>
    <row r="141" spans="1:47" s="79" customFormat="1" ht="12.95" customHeight="1" x14ac:dyDescent="0.2">
      <c r="A141" s="147" t="s">
        <v>169</v>
      </c>
      <c r="B141" s="148" t="s">
        <v>67</v>
      </c>
      <c r="C141" s="147">
        <v>55625.572500000002</v>
      </c>
      <c r="D141" s="147">
        <v>1.4E-3</v>
      </c>
      <c r="E141" s="79">
        <f t="shared" si="97"/>
        <v>6089.1036825977171</v>
      </c>
      <c r="F141" s="79">
        <f t="shared" si="98"/>
        <v>6089</v>
      </c>
      <c r="G141" s="79">
        <f t="shared" si="115"/>
        <v>0.17415990000154125</v>
      </c>
      <c r="J141" s="79">
        <f>+G141</f>
        <v>0.17415990000154125</v>
      </c>
      <c r="O141" s="79">
        <f t="shared" ca="1" si="117"/>
        <v>0.1721719931445416</v>
      </c>
      <c r="P141" s="79">
        <f t="shared" si="99"/>
        <v>0.21023064912136524</v>
      </c>
      <c r="Q141" s="145">
        <f t="shared" si="100"/>
        <v>40607.072500000002</v>
      </c>
      <c r="R141" s="145"/>
      <c r="S141" s="115">
        <f>S$17</f>
        <v>1</v>
      </c>
      <c r="Z141" s="79">
        <f t="shared" si="101"/>
        <v>6089</v>
      </c>
      <c r="AA141" s="79">
        <f t="shared" si="102"/>
        <v>0.1726125132794587</v>
      </c>
      <c r="AB141" s="79">
        <f t="shared" si="103"/>
        <v>0.13514486531226838</v>
      </c>
      <c r="AC141" s="79">
        <f t="shared" si="104"/>
        <v>-3.6070749119823997E-2</v>
      </c>
      <c r="AD141" s="79">
        <f t="shared" si="105"/>
        <v>1.5473867220825444E-3</v>
      </c>
      <c r="AE141" s="79">
        <f t="shared" si="106"/>
        <v>2.3944056676773615E-6</v>
      </c>
      <c r="AF141" s="79">
        <f t="shared" si="107"/>
        <v>-3.6070749119823997E-2</v>
      </c>
      <c r="AG141" s="115"/>
      <c r="AH141" s="79">
        <f t="shared" si="108"/>
        <v>3.9015034689272851E-2</v>
      </c>
      <c r="AI141" s="79">
        <f t="shared" si="109"/>
        <v>0.7851813109237944</v>
      </c>
      <c r="AJ141" s="79">
        <f t="shared" si="110"/>
        <v>0.97589402536298486</v>
      </c>
      <c r="AK141" s="79">
        <f t="shared" si="111"/>
        <v>0.33773026447157539</v>
      </c>
      <c r="AL141" s="79">
        <f t="shared" si="112"/>
        <v>2.1373135647188555</v>
      </c>
      <c r="AM141" s="79">
        <f t="shared" si="113"/>
        <v>1.8212155367178531</v>
      </c>
      <c r="AN141" s="79">
        <f t="shared" ref="AN141:AT150" si="123">$AU141+$AB$7*SIN(AO141)</f>
        <v>8.0286314969714532</v>
      </c>
      <c r="AO141" s="79">
        <f t="shared" si="123"/>
        <v>8.0286315030354753</v>
      </c>
      <c r="AP141" s="79">
        <f t="shared" si="123"/>
        <v>8.0286314158469168</v>
      </c>
      <c r="AQ141" s="79">
        <f t="shared" si="123"/>
        <v>8.0286326694406753</v>
      </c>
      <c r="AR141" s="79">
        <f t="shared" si="123"/>
        <v>8.0286146444610083</v>
      </c>
      <c r="AS141" s="79">
        <f t="shared" si="123"/>
        <v>8.0288736423842515</v>
      </c>
      <c r="AT141" s="79">
        <f t="shared" si="123"/>
        <v>8.0251148844169258</v>
      </c>
      <c r="AU141" s="79">
        <f t="shared" si="114"/>
        <v>7.6344595746937571</v>
      </c>
    </row>
    <row r="142" spans="1:47" s="79" customFormat="1" ht="12.95" customHeight="1" x14ac:dyDescent="0.2">
      <c r="A142" s="146" t="s">
        <v>635</v>
      </c>
      <c r="B142" s="148" t="s">
        <v>67</v>
      </c>
      <c r="C142" s="147">
        <v>55633.968699999998</v>
      </c>
      <c r="D142" s="147"/>
      <c r="E142" s="79">
        <f t="shared" si="97"/>
        <v>6094.1021915939527</v>
      </c>
      <c r="F142" s="79">
        <f t="shared" si="98"/>
        <v>6094</v>
      </c>
      <c r="G142" s="79">
        <f t="shared" si="115"/>
        <v>0.17165540000132751</v>
      </c>
      <c r="K142" s="79">
        <f>+G142</f>
        <v>0.17165540000132751</v>
      </c>
      <c r="O142" s="79">
        <f t="shared" ca="1" si="117"/>
        <v>0.17232335274886118</v>
      </c>
      <c r="P142" s="79">
        <f t="shared" si="99"/>
        <v>0.21052110655144152</v>
      </c>
      <c r="Q142" s="145">
        <f t="shared" si="100"/>
        <v>40615.468699999998</v>
      </c>
      <c r="R142" s="145"/>
      <c r="S142" s="115">
        <f>S$18</f>
        <v>1</v>
      </c>
      <c r="Z142" s="79">
        <f t="shared" si="101"/>
        <v>6094</v>
      </c>
      <c r="AA142" s="79">
        <f t="shared" si="102"/>
        <v>0.17273110167790598</v>
      </c>
      <c r="AB142" s="79">
        <f t="shared" si="103"/>
        <v>0.13259260430346567</v>
      </c>
      <c r="AC142" s="79">
        <f t="shared" si="104"/>
        <v>-3.886570655011401E-2</v>
      </c>
      <c r="AD142" s="79">
        <f t="shared" si="105"/>
        <v>-1.0757016765784722E-3</v>
      </c>
      <c r="AE142" s="79">
        <f t="shared" si="106"/>
        <v>1.157134096993736E-6</v>
      </c>
      <c r="AF142" s="79">
        <f t="shared" si="107"/>
        <v>-3.886570655011401E-2</v>
      </c>
      <c r="AG142" s="115"/>
      <c r="AH142" s="79">
        <f t="shared" si="108"/>
        <v>3.9062795697861842E-2</v>
      </c>
      <c r="AI142" s="79">
        <f t="shared" si="109"/>
        <v>0.78472044693040321</v>
      </c>
      <c r="AJ142" s="79">
        <f t="shared" si="110"/>
        <v>0.97619106059708993</v>
      </c>
      <c r="AK142" s="79">
        <f t="shared" si="111"/>
        <v>0.33743668257410075</v>
      </c>
      <c r="AL142" s="79">
        <f t="shared" si="112"/>
        <v>2.1386787498003543</v>
      </c>
      <c r="AM142" s="79">
        <f t="shared" si="113"/>
        <v>1.824165838086325</v>
      </c>
      <c r="AN142" s="79">
        <f t="shared" si="123"/>
        <v>8.0302253003538056</v>
      </c>
      <c r="AO142" s="79">
        <f t="shared" si="123"/>
        <v>8.0302253062368081</v>
      </c>
      <c r="AP142" s="79">
        <f t="shared" si="123"/>
        <v>8.0302252224080277</v>
      </c>
      <c r="AQ142" s="79">
        <f t="shared" si="123"/>
        <v>8.0302264169071709</v>
      </c>
      <c r="AR142" s="79">
        <f t="shared" si="123"/>
        <v>8.0302093954070024</v>
      </c>
      <c r="AS142" s="79">
        <f t="shared" si="123"/>
        <v>8.0304517967922688</v>
      </c>
      <c r="AT142" s="79">
        <f t="shared" si="123"/>
        <v>8.0269680952730926</v>
      </c>
      <c r="AU142" s="79">
        <f t="shared" si="114"/>
        <v>7.6361647287571355</v>
      </c>
    </row>
    <row r="143" spans="1:47" s="79" customFormat="1" ht="12.95" customHeight="1" x14ac:dyDescent="0.2">
      <c r="A143" s="147" t="s">
        <v>175</v>
      </c>
      <c r="B143" s="148" t="s">
        <v>67</v>
      </c>
      <c r="C143" s="147">
        <v>56018.634400000003</v>
      </c>
      <c r="D143" s="147">
        <v>1.6000000000000001E-3</v>
      </c>
      <c r="E143" s="79">
        <f t="shared" si="97"/>
        <v>6323.1051884251929</v>
      </c>
      <c r="F143" s="79">
        <f t="shared" si="98"/>
        <v>6323</v>
      </c>
      <c r="G143" s="79">
        <f t="shared" si="115"/>
        <v>0.17668930000218097</v>
      </c>
      <c r="K143" s="79">
        <f>+G143</f>
        <v>0.17668930000218097</v>
      </c>
      <c r="O143" s="79">
        <f t="shared" ca="1" si="117"/>
        <v>0.17925562262669784</v>
      </c>
      <c r="P143" s="79">
        <f t="shared" si="99"/>
        <v>0.22403701416001565</v>
      </c>
      <c r="Q143" s="145">
        <f t="shared" si="100"/>
        <v>41000.134400000003</v>
      </c>
      <c r="R143" s="145"/>
      <c r="S143" s="115">
        <f>S$18</f>
        <v>1</v>
      </c>
      <c r="Z143" s="79">
        <f t="shared" si="101"/>
        <v>6323</v>
      </c>
      <c r="AA143" s="79">
        <f t="shared" si="102"/>
        <v>0.17803175285328326</v>
      </c>
      <c r="AB143" s="79">
        <f t="shared" si="103"/>
        <v>0.13557355713178534</v>
      </c>
      <c r="AC143" s="79">
        <f t="shared" si="104"/>
        <v>-4.7347714157834675E-2</v>
      </c>
      <c r="AD143" s="79">
        <f t="shared" si="105"/>
        <v>-1.3424528511022937E-3</v>
      </c>
      <c r="AE143" s="79">
        <f t="shared" si="106"/>
        <v>1.8021796574326772E-6</v>
      </c>
      <c r="AF143" s="79">
        <f t="shared" si="107"/>
        <v>-4.7347714157834675E-2</v>
      </c>
      <c r="AG143" s="115"/>
      <c r="AH143" s="79">
        <f t="shared" si="108"/>
        <v>4.1115742870395627E-2</v>
      </c>
      <c r="AI143" s="79">
        <f t="shared" si="109"/>
        <v>0.7645904842794351</v>
      </c>
      <c r="AJ143" s="79">
        <f t="shared" si="110"/>
        <v>0.98757922078437188</v>
      </c>
      <c r="AK143" s="79">
        <f t="shared" si="111"/>
        <v>0.32371462837608828</v>
      </c>
      <c r="AL143" s="79">
        <f t="shared" si="112"/>
        <v>2.1995536071969051</v>
      </c>
      <c r="AM143" s="79">
        <f t="shared" si="113"/>
        <v>1.9636753356147576</v>
      </c>
      <c r="AN143" s="79">
        <f t="shared" si="123"/>
        <v>8.1022495102119709</v>
      </c>
      <c r="AO143" s="79">
        <f t="shared" si="123"/>
        <v>8.1022494243162768</v>
      </c>
      <c r="AP143" s="79">
        <f t="shared" si="123"/>
        <v>8.1022502976449378</v>
      </c>
      <c r="AQ143" s="79">
        <f t="shared" si="123"/>
        <v>8.1022414180963302</v>
      </c>
      <c r="AR143" s="79">
        <f t="shared" si="123"/>
        <v>8.1023316862069148</v>
      </c>
      <c r="AS143" s="79">
        <f t="shared" si="123"/>
        <v>8.1014125320279966</v>
      </c>
      <c r="AT143" s="79">
        <f t="shared" si="123"/>
        <v>8.1106211224973297</v>
      </c>
      <c r="AU143" s="79">
        <f t="shared" si="114"/>
        <v>7.7142607848598104</v>
      </c>
    </row>
    <row r="144" spans="1:47" s="79" customFormat="1" ht="12.95" customHeight="1" x14ac:dyDescent="0.2">
      <c r="A144" s="146" t="s">
        <v>176</v>
      </c>
      <c r="B144" s="148" t="s">
        <v>67</v>
      </c>
      <c r="C144" s="147">
        <v>56310.917699999998</v>
      </c>
      <c r="D144" s="147">
        <v>2.9999999999999997E-4</v>
      </c>
      <c r="E144" s="79">
        <f t="shared" si="97"/>
        <v>6497.1101793139642</v>
      </c>
      <c r="F144" s="79">
        <f t="shared" si="98"/>
        <v>6497</v>
      </c>
      <c r="G144" s="79">
        <f t="shared" si="115"/>
        <v>0.18507269999827258</v>
      </c>
      <c r="K144" s="79">
        <f>+G144</f>
        <v>0.18507269999827258</v>
      </c>
      <c r="O144" s="79">
        <f t="shared" ca="1" si="117"/>
        <v>0.18452293685701915</v>
      </c>
      <c r="P144" s="79">
        <f t="shared" si="99"/>
        <v>0.23458541648074105</v>
      </c>
      <c r="Q144" s="145">
        <f t="shared" si="100"/>
        <v>41292.417699999998</v>
      </c>
      <c r="R144" s="145"/>
      <c r="S144" s="115">
        <f>S$18</f>
        <v>1</v>
      </c>
      <c r="Z144" s="79">
        <f t="shared" si="101"/>
        <v>6497</v>
      </c>
      <c r="AA144" s="79">
        <f t="shared" si="102"/>
        <v>0.18189246897405906</v>
      </c>
      <c r="AB144" s="79">
        <f t="shared" si="103"/>
        <v>0.14256891389289289</v>
      </c>
      <c r="AC144" s="79">
        <f t="shared" si="104"/>
        <v>-4.9512716482468466E-2</v>
      </c>
      <c r="AD144" s="79">
        <f t="shared" si="105"/>
        <v>3.1802310242135257E-3</v>
      </c>
      <c r="AE144" s="79">
        <f t="shared" si="106"/>
        <v>1.011386936737021E-5</v>
      </c>
      <c r="AF144" s="79">
        <f t="shared" si="107"/>
        <v>-4.9512716482468466E-2</v>
      </c>
      <c r="AG144" s="115"/>
      <c r="AH144" s="79">
        <f t="shared" si="108"/>
        <v>4.25037861053797E-2</v>
      </c>
      <c r="AI144" s="79">
        <f t="shared" si="109"/>
        <v>0.75050410574651338</v>
      </c>
      <c r="AJ144" s="79">
        <f t="shared" si="110"/>
        <v>0.99356183789142127</v>
      </c>
      <c r="AK144" s="79">
        <f t="shared" si="111"/>
        <v>0.31298658033071131</v>
      </c>
      <c r="AL144" s="79">
        <f t="shared" si="112"/>
        <v>2.2437943930528328</v>
      </c>
      <c r="AM144" s="79">
        <f t="shared" si="113"/>
        <v>2.075989358285554</v>
      </c>
      <c r="AN144" s="79">
        <f t="shared" si="123"/>
        <v>8.1557717071833018</v>
      </c>
      <c r="AO144" s="79">
        <f t="shared" si="123"/>
        <v>8.1557712485270493</v>
      </c>
      <c r="AP144" s="79">
        <f t="shared" si="123"/>
        <v>8.1557751037513881</v>
      </c>
      <c r="AQ144" s="79">
        <f t="shared" si="123"/>
        <v>8.1557426972677955</v>
      </c>
      <c r="AR144" s="79">
        <f t="shared" si="123"/>
        <v>8.1560149967735871</v>
      </c>
      <c r="AS144" s="79">
        <f t="shared" si="123"/>
        <v>8.1537195080742038</v>
      </c>
      <c r="AT144" s="79">
        <f t="shared" si="123"/>
        <v>8.1725686785243585</v>
      </c>
      <c r="AU144" s="79">
        <f t="shared" si="114"/>
        <v>7.7736001462653359</v>
      </c>
    </row>
    <row r="145" spans="1:47" s="79" customFormat="1" ht="12.95" customHeight="1" x14ac:dyDescent="0.2">
      <c r="A145" s="152" t="s">
        <v>710</v>
      </c>
      <c r="B145" s="153" t="s">
        <v>67</v>
      </c>
      <c r="C145" s="152">
        <v>57055.052199999998</v>
      </c>
      <c r="D145" s="152" t="s">
        <v>539</v>
      </c>
      <c r="E145" s="79">
        <f t="shared" si="97"/>
        <v>6940.1157047494644</v>
      </c>
      <c r="F145" s="79">
        <f t="shared" si="98"/>
        <v>6940</v>
      </c>
      <c r="G145" s="79">
        <f t="shared" si="115"/>
        <v>0.19435399999929359</v>
      </c>
      <c r="J145" s="79">
        <f>+G145</f>
        <v>0.19435399999929359</v>
      </c>
      <c r="O145" s="79">
        <f t="shared" ca="1" si="117"/>
        <v>0.19793339779973376</v>
      </c>
      <c r="P145" s="79">
        <f t="shared" si="99"/>
        <v>0.26252765708659881</v>
      </c>
      <c r="Q145" s="145">
        <f t="shared" si="100"/>
        <v>42036.552199999998</v>
      </c>
      <c r="R145" s="145"/>
      <c r="S145" s="115">
        <f>S$17</f>
        <v>1</v>
      </c>
      <c r="Z145" s="79">
        <f t="shared" si="101"/>
        <v>6940</v>
      </c>
      <c r="AA145" s="79">
        <f t="shared" si="102"/>
        <v>0.19110428937915747</v>
      </c>
      <c r="AB145" s="79">
        <f t="shared" si="103"/>
        <v>0.1489531935187072</v>
      </c>
      <c r="AC145" s="79">
        <f t="shared" si="104"/>
        <v>-6.8173657087305217E-2</v>
      </c>
      <c r="AD145" s="79">
        <f t="shared" si="105"/>
        <v>3.2497106201361259E-3</v>
      </c>
      <c r="AE145" s="79">
        <f t="shared" si="106"/>
        <v>1.0560619114625523E-5</v>
      </c>
      <c r="AF145" s="79">
        <f t="shared" si="107"/>
        <v>-6.8173657087305217E-2</v>
      </c>
      <c r="AG145" s="115"/>
      <c r="AH145" s="79">
        <f t="shared" si="108"/>
        <v>4.5400806480586385E-2</v>
      </c>
      <c r="AI145" s="79">
        <f t="shared" si="109"/>
        <v>0.71883671970198837</v>
      </c>
      <c r="AJ145" s="79">
        <f t="shared" si="110"/>
        <v>0.99997036323237409</v>
      </c>
      <c r="AK145" s="79">
        <f t="shared" si="111"/>
        <v>0.28487894012812098</v>
      </c>
      <c r="AL145" s="79">
        <f t="shared" si="112"/>
        <v>2.3496303041150099</v>
      </c>
      <c r="AM145" s="79">
        <f t="shared" si="113"/>
        <v>2.3919781356628405</v>
      </c>
      <c r="AN145" s="79">
        <f t="shared" si="123"/>
        <v>8.2878526217294297</v>
      </c>
      <c r="AO145" s="79">
        <f t="shared" si="123"/>
        <v>8.2878467496702584</v>
      </c>
      <c r="AP145" s="79">
        <f t="shared" si="123"/>
        <v>8.2878816466521918</v>
      </c>
      <c r="AQ145" s="79">
        <f t="shared" si="123"/>
        <v>8.2876742192237192</v>
      </c>
      <c r="AR145" s="79">
        <f t="shared" si="123"/>
        <v>8.2889058052366114</v>
      </c>
      <c r="AS145" s="79">
        <f t="shared" si="123"/>
        <v>8.2815446604559924</v>
      </c>
      <c r="AT145" s="79">
        <f t="shared" si="123"/>
        <v>8.3239379153850788</v>
      </c>
      <c r="AU145" s="79">
        <f t="shared" si="114"/>
        <v>7.9246767962805551</v>
      </c>
    </row>
    <row r="146" spans="1:47" s="79" customFormat="1" ht="12.95" customHeight="1" x14ac:dyDescent="0.2">
      <c r="A146" s="149" t="s">
        <v>177</v>
      </c>
      <c r="B146" s="148"/>
      <c r="C146" s="149">
        <v>57074.368000000002</v>
      </c>
      <c r="D146" s="149">
        <v>1.26E-2</v>
      </c>
      <c r="E146" s="79">
        <f t="shared" si="97"/>
        <v>6951.6149782386101</v>
      </c>
      <c r="F146" s="79">
        <f t="shared" si="98"/>
        <v>6951.5</v>
      </c>
      <c r="G146" s="79">
        <f t="shared" si="115"/>
        <v>0.19313365000562044</v>
      </c>
      <c r="J146" s="79">
        <f>+G146</f>
        <v>0.19313365000562044</v>
      </c>
      <c r="O146" s="79">
        <f t="shared" ca="1" si="117"/>
        <v>0.1982815248896688</v>
      </c>
      <c r="P146" s="79">
        <f t="shared" si="99"/>
        <v>0.26327379173481591</v>
      </c>
      <c r="Q146" s="145">
        <f t="shared" si="100"/>
        <v>42055.868000000002</v>
      </c>
      <c r="R146" s="145"/>
      <c r="S146" s="115">
        <f>S$17</f>
        <v>1</v>
      </c>
      <c r="Z146" s="79">
        <f t="shared" si="101"/>
        <v>6951.5</v>
      </c>
      <c r="AA146" s="79">
        <f t="shared" si="102"/>
        <v>0.19133206704344785</v>
      </c>
      <c r="AB146" s="79">
        <f t="shared" si="103"/>
        <v>0.14766936565944916</v>
      </c>
      <c r="AC146" s="79">
        <f t="shared" si="104"/>
        <v>-7.0140141729195471E-2</v>
      </c>
      <c r="AD146" s="79">
        <f t="shared" si="105"/>
        <v>1.8015829621725876E-3</v>
      </c>
      <c r="AE146" s="79">
        <f t="shared" si="106"/>
        <v>3.2457011695905552E-6</v>
      </c>
      <c r="AF146" s="79">
        <f t="shared" si="107"/>
        <v>-7.0140141729195471E-2</v>
      </c>
      <c r="AG146" s="115"/>
      <c r="AH146" s="79">
        <f t="shared" si="108"/>
        <v>4.5464284346171266E-2</v>
      </c>
      <c r="AI146" s="79">
        <f t="shared" si="109"/>
        <v>0.71808830122948375</v>
      </c>
      <c r="AJ146" s="79">
        <f t="shared" si="110"/>
        <v>0.9999871557576544</v>
      </c>
      <c r="AK146" s="79">
        <f t="shared" si="111"/>
        <v>0.28413833745691819</v>
      </c>
      <c r="AL146" s="79">
        <f t="shared" si="112"/>
        <v>2.3522608676160037</v>
      </c>
      <c r="AM146" s="79">
        <f t="shared" si="113"/>
        <v>2.4008467870802752</v>
      </c>
      <c r="AN146" s="79">
        <f t="shared" si="123"/>
        <v>8.291207914919946</v>
      </c>
      <c r="AO146" s="79">
        <f t="shared" si="123"/>
        <v>8.2912017440643222</v>
      </c>
      <c r="AP146" s="79">
        <f t="shared" si="123"/>
        <v>8.2912381532642545</v>
      </c>
      <c r="AQ146" s="79">
        <f t="shared" si="123"/>
        <v>8.2910232911717401</v>
      </c>
      <c r="AR146" s="79">
        <f t="shared" si="123"/>
        <v>8.2922898347323777</v>
      </c>
      <c r="AS146" s="79">
        <f t="shared" si="123"/>
        <v>8.2847737200164833</v>
      </c>
      <c r="AT146" s="79">
        <f t="shared" si="123"/>
        <v>8.3277458171360728</v>
      </c>
      <c r="AU146" s="79">
        <f t="shared" si="114"/>
        <v>7.9285986506263226</v>
      </c>
    </row>
    <row r="147" spans="1:47" s="79" customFormat="1" ht="12.95" customHeight="1" x14ac:dyDescent="0.2">
      <c r="A147" s="146" t="s">
        <v>655</v>
      </c>
      <c r="B147" s="148" t="s">
        <v>67</v>
      </c>
      <c r="C147" s="147">
        <v>57093.686000000002</v>
      </c>
      <c r="D147" s="147"/>
      <c r="E147" s="79">
        <f t="shared" si="97"/>
        <v>6963.1155614535564</v>
      </c>
      <c r="F147" s="79">
        <f t="shared" si="98"/>
        <v>6963</v>
      </c>
      <c r="G147" s="79">
        <f t="shared" si="115"/>
        <v>0.19411330000002636</v>
      </c>
      <c r="K147" s="79">
        <f>+G147</f>
        <v>0.19411330000002636</v>
      </c>
      <c r="O147" s="79">
        <f t="shared" ca="1" si="117"/>
        <v>0.19862965197960381</v>
      </c>
      <c r="P147" s="79">
        <f t="shared" si="99"/>
        <v>0.26402097753834936</v>
      </c>
      <c r="Q147" s="145">
        <f t="shared" si="100"/>
        <v>42075.186000000002</v>
      </c>
      <c r="R147" s="145"/>
      <c r="S147" s="115">
        <f>S$18</f>
        <v>1</v>
      </c>
      <c r="Z147" s="79">
        <f t="shared" si="101"/>
        <v>6963</v>
      </c>
      <c r="AA147" s="79">
        <f t="shared" si="102"/>
        <v>0.19155928654593155</v>
      </c>
      <c r="AB147" s="79">
        <f t="shared" si="103"/>
        <v>0.1485861147539673</v>
      </c>
      <c r="AC147" s="79">
        <f t="shared" si="104"/>
        <v>-6.9907677538322999E-2</v>
      </c>
      <c r="AD147" s="79">
        <f t="shared" si="105"/>
        <v>2.5540134540948112E-3</v>
      </c>
      <c r="AE147" s="79">
        <f t="shared" si="106"/>
        <v>6.5229847236973078E-6</v>
      </c>
      <c r="AF147" s="79">
        <f t="shared" si="107"/>
        <v>-6.9907677538322999E-2</v>
      </c>
      <c r="AG147" s="115"/>
      <c r="AH147" s="79">
        <f t="shared" si="108"/>
        <v>4.5527185246059053E-2</v>
      </c>
      <c r="AI147" s="79">
        <f t="shared" si="109"/>
        <v>0.71734338175661905</v>
      </c>
      <c r="AJ147" s="79">
        <f t="shared" si="110"/>
        <v>0.99999701517861062</v>
      </c>
      <c r="AK147" s="79">
        <f t="shared" si="111"/>
        <v>0.2833973127601519</v>
      </c>
      <c r="AL147" s="79">
        <f t="shared" si="112"/>
        <v>2.354885968064937</v>
      </c>
      <c r="AM147" s="79">
        <f t="shared" si="113"/>
        <v>2.4097530332639834</v>
      </c>
      <c r="AN147" s="79">
        <f t="shared" si="123"/>
        <v>8.2945597233640793</v>
      </c>
      <c r="AO147" s="79">
        <f t="shared" si="123"/>
        <v>8.2945532423000277</v>
      </c>
      <c r="AP147" s="79">
        <f t="shared" si="123"/>
        <v>8.294591209698865</v>
      </c>
      <c r="AQ147" s="79">
        <f t="shared" si="123"/>
        <v>8.2943687453846273</v>
      </c>
      <c r="AR147" s="79">
        <f t="shared" si="123"/>
        <v>8.2956707512742671</v>
      </c>
      <c r="AS147" s="79">
        <f t="shared" si="123"/>
        <v>8.2879987444325849</v>
      </c>
      <c r="AT147" s="79">
        <f t="shared" si="123"/>
        <v>8.3315475796357159</v>
      </c>
      <c r="AU147" s="79">
        <f t="shared" si="114"/>
        <v>7.9325205049720902</v>
      </c>
    </row>
    <row r="148" spans="1:47" s="79" customFormat="1" ht="12.95" customHeight="1" x14ac:dyDescent="0.2">
      <c r="A148" s="69" t="s">
        <v>711</v>
      </c>
      <c r="B148" s="70" t="s">
        <v>67</v>
      </c>
      <c r="C148" s="69">
        <v>57093.686000000002</v>
      </c>
      <c r="D148" s="69">
        <v>1E-4</v>
      </c>
      <c r="E148" s="79">
        <f t="shared" si="97"/>
        <v>6963.1155614535564</v>
      </c>
      <c r="F148" s="79">
        <f t="shared" si="98"/>
        <v>6963</v>
      </c>
      <c r="G148" s="79">
        <f t="shared" si="115"/>
        <v>0.19411330000002636</v>
      </c>
      <c r="K148" s="79">
        <f>+G148</f>
        <v>0.19411330000002636</v>
      </c>
      <c r="O148" s="79">
        <f t="shared" ca="1" si="117"/>
        <v>0.19862965197960381</v>
      </c>
      <c r="P148" s="79">
        <f t="shared" si="99"/>
        <v>0.26402097753834936</v>
      </c>
      <c r="Q148" s="145">
        <f t="shared" si="100"/>
        <v>42075.186000000002</v>
      </c>
      <c r="R148" s="145"/>
      <c r="S148" s="115">
        <f>S$18</f>
        <v>1</v>
      </c>
      <c r="Z148" s="79">
        <f t="shared" si="101"/>
        <v>6963</v>
      </c>
      <c r="AA148" s="79">
        <f t="shared" si="102"/>
        <v>0.19155928654593155</v>
      </c>
      <c r="AB148" s="79">
        <f t="shared" si="103"/>
        <v>0.1485861147539673</v>
      </c>
      <c r="AC148" s="79">
        <f t="shared" si="104"/>
        <v>-6.9907677538322999E-2</v>
      </c>
      <c r="AD148" s="79">
        <f t="shared" si="105"/>
        <v>2.5540134540948112E-3</v>
      </c>
      <c r="AE148" s="79">
        <f t="shared" si="106"/>
        <v>6.5229847236973078E-6</v>
      </c>
      <c r="AF148" s="79">
        <f t="shared" si="107"/>
        <v>-6.9907677538322999E-2</v>
      </c>
      <c r="AG148" s="115"/>
      <c r="AH148" s="79">
        <f t="shared" si="108"/>
        <v>4.5527185246059053E-2</v>
      </c>
      <c r="AI148" s="79">
        <f t="shared" si="109"/>
        <v>0.71734338175661905</v>
      </c>
      <c r="AJ148" s="79">
        <f t="shared" si="110"/>
        <v>0.99999701517861062</v>
      </c>
      <c r="AK148" s="79">
        <f t="shared" si="111"/>
        <v>0.2833973127601519</v>
      </c>
      <c r="AL148" s="79">
        <f t="shared" si="112"/>
        <v>2.354885968064937</v>
      </c>
      <c r="AM148" s="79">
        <f t="shared" si="113"/>
        <v>2.4097530332639834</v>
      </c>
      <c r="AN148" s="79">
        <f t="shared" si="123"/>
        <v>8.2945597233640793</v>
      </c>
      <c r="AO148" s="79">
        <f t="shared" si="123"/>
        <v>8.2945532423000277</v>
      </c>
      <c r="AP148" s="79">
        <f t="shared" si="123"/>
        <v>8.294591209698865</v>
      </c>
      <c r="AQ148" s="79">
        <f t="shared" si="123"/>
        <v>8.2943687453846273</v>
      </c>
      <c r="AR148" s="79">
        <f t="shared" si="123"/>
        <v>8.2956707512742671</v>
      </c>
      <c r="AS148" s="79">
        <f t="shared" si="123"/>
        <v>8.2879987444325849</v>
      </c>
      <c r="AT148" s="79">
        <f t="shared" si="123"/>
        <v>8.3315475796357159</v>
      </c>
      <c r="AU148" s="79">
        <f t="shared" si="114"/>
        <v>7.9325205049720902</v>
      </c>
    </row>
    <row r="149" spans="1:47" s="79" customFormat="1" ht="12.95" customHeight="1" x14ac:dyDescent="0.2">
      <c r="A149" s="69" t="s">
        <v>712</v>
      </c>
      <c r="B149" s="70" t="s">
        <v>67</v>
      </c>
      <c r="C149" s="69">
        <v>57333.894</v>
      </c>
      <c r="D149" s="69">
        <v>1E-4</v>
      </c>
      <c r="E149" s="79">
        <f t="shared" ref="E149:E157" si="124">+(C149-C$7)/C$8</f>
        <v>7106.1185686435338</v>
      </c>
      <c r="F149" s="79">
        <f t="shared" ref="F149:F158" si="125">ROUND(2*E149,0)/2</f>
        <v>7106</v>
      </c>
      <c r="G149" s="79">
        <f t="shared" si="115"/>
        <v>0.19916460000240477</v>
      </c>
      <c r="J149" s="79">
        <f t="shared" ref="J149:J157" si="126">+G149</f>
        <v>0.19916460000240477</v>
      </c>
      <c r="O149" s="79">
        <f t="shared" ca="1" si="117"/>
        <v>0.20295853666314376</v>
      </c>
      <c r="P149" s="79">
        <f t="shared" ref="P149:P157" si="127">+D$11+D$12*F149+D$13*F149^2</f>
        <v>0.27339987284195216</v>
      </c>
      <c r="Q149" s="145">
        <f t="shared" ref="Q149:Q157" si="128">+C149-15018.5</f>
        <v>42315.394</v>
      </c>
      <c r="R149" s="145"/>
      <c r="S149" s="115">
        <f t="shared" ref="S149:S158" si="129">S$17</f>
        <v>1</v>
      </c>
      <c r="Z149" s="79">
        <f t="shared" ref="Z149:Z157" si="130">F149</f>
        <v>7106</v>
      </c>
      <c r="AA149" s="79">
        <f t="shared" ref="AA149:AA157" si="131">AB$3+AB$4*Z149+AB$5*Z149^2+AH149</f>
        <v>0.19433856417604645</v>
      </c>
      <c r="AB149" s="79">
        <f t="shared" ref="AB149:AB157" si="132">IF(S149&lt;&gt;0,G149-AH149, -9999)</f>
        <v>0.15290297390388718</v>
      </c>
      <c r="AC149" s="79">
        <f t="shared" ref="AC149:AC157" si="133">+G149-P149</f>
        <v>-7.4235272839547395E-2</v>
      </c>
      <c r="AD149" s="79">
        <f t="shared" ref="AD149:AD157" si="134">IF(S149&lt;&gt;0,G149-AA149, -9999)</f>
        <v>4.8260358263583214E-3</v>
      </c>
      <c r="AE149" s="79">
        <f t="shared" ref="AE149:AE157" si="135">+(G149-AA149)^2*S149</f>
        <v>2.3290621797294045E-5</v>
      </c>
      <c r="AF149" s="79">
        <f t="shared" ref="AF149:AF157" si="136">IF(S149&lt;&gt;0,G149-P149, -9999)</f>
        <v>-7.4235272839547395E-2</v>
      </c>
      <c r="AG149" s="115"/>
      <c r="AH149" s="79">
        <f t="shared" ref="AH149:AH157" si="137">$AB$6*($AB$11/AI149*AJ149+$AB$12)</f>
        <v>4.626162609851759E-2</v>
      </c>
      <c r="AI149" s="79">
        <f t="shared" ref="AI149:AI157" si="138">1+$AB$7*COS(AL149)</f>
        <v>0.70836648028066962</v>
      </c>
      <c r="AJ149" s="79">
        <f t="shared" ref="AJ149:AJ157" si="139">SIN(AL149+RADIANS($AB$9))</f>
        <v>0.99955734429463639</v>
      </c>
      <c r="AK149" s="79">
        <f t="shared" ref="AK149:AK158" si="140">$AB$7*SIN(AL149)</f>
        <v>0.27415085426198249</v>
      </c>
      <c r="AL149" s="79">
        <f t="shared" ref="AL149:AL158" si="141">2*ATAN(AM149)</f>
        <v>2.3870845346760778</v>
      </c>
      <c r="AM149" s="79">
        <f t="shared" ref="AM149:AM158" si="142">SQRT((1+$AB$7)/(1-$AB$7))*TAN(AN149/2)</f>
        <v>2.523772677568981</v>
      </c>
      <c r="AN149" s="79">
        <f t="shared" si="123"/>
        <v>8.3359541522950131</v>
      </c>
      <c r="AO149" s="79">
        <f t="shared" si="123"/>
        <v>8.335942745705756</v>
      </c>
      <c r="AP149" s="79">
        <f t="shared" si="123"/>
        <v>8.3360042238428402</v>
      </c>
      <c r="AQ149" s="79">
        <f t="shared" si="123"/>
        <v>8.3356727893770053</v>
      </c>
      <c r="AR149" s="79">
        <f t="shared" si="123"/>
        <v>8.3374571061831322</v>
      </c>
      <c r="AS149" s="79">
        <f t="shared" si="123"/>
        <v>8.3277779843610489</v>
      </c>
      <c r="AT149" s="79">
        <f t="shared" si="123"/>
        <v>8.3783097132340512</v>
      </c>
      <c r="AU149" s="79">
        <f t="shared" ref="AU149:AU157" si="143">RADIANS($AB$9)+$AB$18*(F149-AB$15)</f>
        <v>7.981287911184678</v>
      </c>
    </row>
    <row r="150" spans="1:47" s="79" customFormat="1" ht="12.95" customHeight="1" x14ac:dyDescent="0.2">
      <c r="A150" s="73" t="s">
        <v>714</v>
      </c>
      <c r="B150" s="116" t="s">
        <v>67</v>
      </c>
      <c r="C150" s="73">
        <v>58136.8246</v>
      </c>
      <c r="D150" s="73">
        <v>1E-4</v>
      </c>
      <c r="E150" s="79">
        <f t="shared" si="124"/>
        <v>7584.1271710416777</v>
      </c>
      <c r="F150" s="79">
        <f t="shared" si="125"/>
        <v>7584</v>
      </c>
      <c r="G150" s="79">
        <f t="shared" si="115"/>
        <v>0.21361440000328002</v>
      </c>
      <c r="J150" s="79">
        <f t="shared" si="126"/>
        <v>0.21361440000328002</v>
      </c>
      <c r="O150" s="79">
        <f t="shared" ca="1" si="117"/>
        <v>0.2174285148360954</v>
      </c>
      <c r="P150" s="79">
        <f t="shared" si="127"/>
        <v>0.30592997657391358</v>
      </c>
      <c r="Q150" s="145">
        <f t="shared" si="128"/>
        <v>43118.3246</v>
      </c>
      <c r="R150" s="145"/>
      <c r="S150" s="115">
        <f t="shared" si="129"/>
        <v>1</v>
      </c>
      <c r="Z150" s="79">
        <f t="shared" si="130"/>
        <v>7584</v>
      </c>
      <c r="AA150" s="79">
        <f t="shared" si="131"/>
        <v>0.20303221246535333</v>
      </c>
      <c r="AB150" s="79">
        <f t="shared" si="132"/>
        <v>0.16551541715520057</v>
      </c>
      <c r="AC150" s="79">
        <f t="shared" si="133"/>
        <v>-9.2315576570633551E-2</v>
      </c>
      <c r="AD150" s="79">
        <f t="shared" si="134"/>
        <v>1.0582187537926696E-2</v>
      </c>
      <c r="AE150" s="79">
        <f t="shared" si="135"/>
        <v>1.1198269308785107E-4</v>
      </c>
      <c r="AF150" s="79">
        <f t="shared" si="136"/>
        <v>-9.2315576570633551E-2</v>
      </c>
      <c r="AG150" s="115"/>
      <c r="AH150" s="79">
        <f t="shared" si="137"/>
        <v>4.8098982848079452E-2</v>
      </c>
      <c r="AI150" s="79">
        <f t="shared" si="138"/>
        <v>0.68190790715487282</v>
      </c>
      <c r="AJ150" s="79">
        <f t="shared" si="139"/>
        <v>0.99130067108585262</v>
      </c>
      <c r="AK150" s="79">
        <f t="shared" si="140"/>
        <v>0.24295312549104359</v>
      </c>
      <c r="AL150" s="79">
        <f t="shared" si="141"/>
        <v>2.4893290365683334</v>
      </c>
      <c r="AM150" s="79">
        <f t="shared" si="142"/>
        <v>2.9567555765849414</v>
      </c>
      <c r="AN150" s="79">
        <f t="shared" si="123"/>
        <v>8.4708112212190692</v>
      </c>
      <c r="AO150" s="79">
        <f t="shared" si="123"/>
        <v>8.4707630427915745</v>
      </c>
      <c r="AP150" s="79">
        <f t="shared" si="123"/>
        <v>8.470971112073558</v>
      </c>
      <c r="AQ150" s="79">
        <f t="shared" si="123"/>
        <v>8.470072080456303</v>
      </c>
      <c r="AR150" s="79">
        <f t="shared" si="123"/>
        <v>8.4739485053590222</v>
      </c>
      <c r="AS150" s="79">
        <f t="shared" si="123"/>
        <v>8.4570795363020554</v>
      </c>
      <c r="AT150" s="79">
        <f t="shared" si="123"/>
        <v>8.5278116793469181</v>
      </c>
      <c r="AU150" s="79">
        <f t="shared" si="143"/>
        <v>8.1443006396435358</v>
      </c>
    </row>
    <row r="151" spans="1:47" s="79" customFormat="1" ht="12.95" customHeight="1" x14ac:dyDescent="0.2">
      <c r="A151" s="117" t="s">
        <v>715</v>
      </c>
      <c r="B151" s="118" t="s">
        <v>67</v>
      </c>
      <c r="C151" s="119">
        <v>58249.368699999999</v>
      </c>
      <c r="D151" s="119">
        <v>1E-4</v>
      </c>
      <c r="E151" s="79">
        <f t="shared" si="124"/>
        <v>7651.1280400447476</v>
      </c>
      <c r="F151" s="79">
        <f t="shared" si="125"/>
        <v>7651</v>
      </c>
      <c r="G151" s="79">
        <f t="shared" si="115"/>
        <v>0.21507410000049276</v>
      </c>
      <c r="J151" s="79">
        <f t="shared" si="126"/>
        <v>0.21507410000049276</v>
      </c>
      <c r="O151" s="79">
        <f t="shared" ca="1" si="117"/>
        <v>0.21945673353397774</v>
      </c>
      <c r="P151" s="79">
        <f t="shared" si="127"/>
        <v>0.31063475053657846</v>
      </c>
      <c r="Q151" s="145">
        <f t="shared" si="128"/>
        <v>43230.868699999999</v>
      </c>
      <c r="R151" s="145"/>
      <c r="S151" s="115">
        <f t="shared" si="129"/>
        <v>1</v>
      </c>
      <c r="Z151" s="79">
        <f t="shared" si="130"/>
        <v>7651</v>
      </c>
      <c r="AA151" s="79">
        <f t="shared" si="131"/>
        <v>0.20418041761079467</v>
      </c>
      <c r="AB151" s="79">
        <f t="shared" si="132"/>
        <v>0.16679053625119256</v>
      </c>
      <c r="AC151" s="79">
        <f t="shared" si="133"/>
        <v>-9.5560650536085701E-2</v>
      </c>
      <c r="AD151" s="79">
        <f t="shared" si="134"/>
        <v>1.0893682389698095E-2</v>
      </c>
      <c r="AE151" s="79">
        <f t="shared" si="135"/>
        <v>1.1867231600761839E-4</v>
      </c>
      <c r="AF151" s="79">
        <f t="shared" si="136"/>
        <v>-9.5560650536085701E-2</v>
      </c>
      <c r="AG151" s="115"/>
      <c r="AH151" s="79">
        <f t="shared" si="137"/>
        <v>4.82835637493002E-2</v>
      </c>
      <c r="AI151" s="79">
        <f t="shared" si="138"/>
        <v>0.67859985331407024</v>
      </c>
      <c r="AJ151" s="79">
        <f t="shared" si="139"/>
        <v>0.98939873702089753</v>
      </c>
      <c r="AK151" s="79">
        <f t="shared" si="140"/>
        <v>0.23855973345626164</v>
      </c>
      <c r="AL151" s="79">
        <f t="shared" si="141"/>
        <v>2.5030690716914217</v>
      </c>
      <c r="AM151" s="79">
        <f t="shared" si="142"/>
        <v>3.025074902749664</v>
      </c>
      <c r="AN151" s="79">
        <f t="shared" ref="AN151:AT158" si="144">$AU151+$AB$7*SIN(AO151)</f>
        <v>8.4893212264808113</v>
      </c>
      <c r="AO151" s="79">
        <f t="shared" si="144"/>
        <v>8.4892646665159734</v>
      </c>
      <c r="AP151" s="79">
        <f t="shared" si="144"/>
        <v>8.4895027582778919</v>
      </c>
      <c r="AQ151" s="79">
        <f t="shared" si="144"/>
        <v>8.4884999800635246</v>
      </c>
      <c r="AR151" s="79">
        <f t="shared" si="144"/>
        <v>8.4927142356180223</v>
      </c>
      <c r="AS151" s="79">
        <f t="shared" si="144"/>
        <v>8.4748376741432363</v>
      </c>
      <c r="AT151" s="79">
        <f t="shared" si="144"/>
        <v>8.5479428676506188</v>
      </c>
      <c r="AU151" s="79">
        <f t="shared" si="143"/>
        <v>8.1671497040927914</v>
      </c>
    </row>
    <row r="152" spans="1:47" s="79" customFormat="1" ht="12.95" customHeight="1" x14ac:dyDescent="0.2">
      <c r="A152" s="117" t="s">
        <v>716</v>
      </c>
      <c r="B152" s="118" t="s">
        <v>67</v>
      </c>
      <c r="C152" s="119">
        <v>58531.571600000003</v>
      </c>
      <c r="D152" s="119">
        <v>1E-4</v>
      </c>
      <c r="E152" s="79">
        <f t="shared" si="124"/>
        <v>7819.1318673016794</v>
      </c>
      <c r="F152" s="79">
        <f t="shared" si="125"/>
        <v>7819</v>
      </c>
      <c r="G152" s="79">
        <f t="shared" si="115"/>
        <v>0.22150289999990491</v>
      </c>
      <c r="J152" s="79">
        <f t="shared" si="126"/>
        <v>0.22150289999990491</v>
      </c>
      <c r="O152" s="79">
        <f t="shared" ca="1" si="117"/>
        <v>0.22454241623911556</v>
      </c>
      <c r="P152" s="79">
        <f t="shared" si="127"/>
        <v>0.32258869404031887</v>
      </c>
      <c r="Q152" s="145">
        <f t="shared" si="128"/>
        <v>43513.071600000003</v>
      </c>
      <c r="R152" s="145"/>
      <c r="S152" s="115">
        <f t="shared" si="129"/>
        <v>1</v>
      </c>
      <c r="Z152" s="79">
        <f t="shared" si="130"/>
        <v>7819</v>
      </c>
      <c r="AA152" s="79">
        <f t="shared" si="131"/>
        <v>0.20698664058584976</v>
      </c>
      <c r="AB152" s="79">
        <f t="shared" si="132"/>
        <v>0.17283217183238062</v>
      </c>
      <c r="AC152" s="79">
        <f t="shared" si="133"/>
        <v>-0.10108579404041396</v>
      </c>
      <c r="AD152" s="79">
        <f t="shared" si="134"/>
        <v>1.4516259414055155E-2</v>
      </c>
      <c r="AE152" s="79">
        <f t="shared" si="135"/>
        <v>2.1072178737614492E-4</v>
      </c>
      <c r="AF152" s="79">
        <f t="shared" si="136"/>
        <v>-0.10108579404041396</v>
      </c>
      <c r="AG152" s="115"/>
      <c r="AH152" s="79">
        <f t="shared" si="137"/>
        <v>4.8670728167524289E-2</v>
      </c>
      <c r="AI152" s="79">
        <f t="shared" si="138"/>
        <v>0.67070236911795333</v>
      </c>
      <c r="AJ152" s="79">
        <f t="shared" si="139"/>
        <v>0.98391084600952616</v>
      </c>
      <c r="AK152" s="79">
        <f t="shared" si="140"/>
        <v>0.22753432930424178</v>
      </c>
      <c r="AL152" s="79">
        <f t="shared" si="141"/>
        <v>2.5369537708234033</v>
      </c>
      <c r="AM152" s="79">
        <f t="shared" si="142"/>
        <v>3.2063669201573215</v>
      </c>
      <c r="AN152" s="79">
        <f t="shared" si="144"/>
        <v>8.5353505990737624</v>
      </c>
      <c r="AO152" s="79">
        <f t="shared" si="144"/>
        <v>8.5352689457449831</v>
      </c>
      <c r="AP152" s="79">
        <f t="shared" si="144"/>
        <v>8.5355927971836287</v>
      </c>
      <c r="AQ152" s="79">
        <f t="shared" si="144"/>
        <v>8.5343075835939555</v>
      </c>
      <c r="AR152" s="79">
        <f t="shared" si="144"/>
        <v>8.5393960621253076</v>
      </c>
      <c r="AS152" s="79">
        <f t="shared" si="144"/>
        <v>8.5190579571493164</v>
      </c>
      <c r="AT152" s="79">
        <f t="shared" si="144"/>
        <v>8.5975502770239967</v>
      </c>
      <c r="AU152" s="79">
        <f t="shared" si="143"/>
        <v>8.2244428806222647</v>
      </c>
    </row>
    <row r="153" spans="1:47" s="79" customFormat="1" ht="12.95" customHeight="1" x14ac:dyDescent="0.2">
      <c r="A153" s="120" t="s">
        <v>717</v>
      </c>
      <c r="B153" s="121" t="s">
        <v>67</v>
      </c>
      <c r="C153" s="122">
        <v>58924.639300000003</v>
      </c>
      <c r="D153" s="122">
        <v>2.0000000000000001E-4</v>
      </c>
      <c r="E153" s="79">
        <f t="shared" si="124"/>
        <v>8053.1368260426379</v>
      </c>
      <c r="F153" s="79">
        <f t="shared" si="125"/>
        <v>8053</v>
      </c>
      <c r="G153" s="79">
        <f t="shared" si="115"/>
        <v>0.22983230000681942</v>
      </c>
      <c r="J153" s="79">
        <f t="shared" si="126"/>
        <v>0.22983230000681942</v>
      </c>
      <c r="O153" s="79">
        <f t="shared" ca="1" si="117"/>
        <v>0.23162604572127179</v>
      </c>
      <c r="P153" s="79">
        <f t="shared" si="127"/>
        <v>0.33961266735994511</v>
      </c>
      <c r="Q153" s="145">
        <f t="shared" si="128"/>
        <v>43906.139300000003</v>
      </c>
      <c r="R153" s="145"/>
      <c r="S153" s="115">
        <f t="shared" si="129"/>
        <v>1</v>
      </c>
      <c r="Z153" s="79">
        <f t="shared" si="130"/>
        <v>8053</v>
      </c>
      <c r="AA153" s="79">
        <f t="shared" si="131"/>
        <v>0.21072646561940281</v>
      </c>
      <c r="AB153" s="79">
        <f t="shared" si="132"/>
        <v>0.18079783729792329</v>
      </c>
      <c r="AC153" s="79">
        <f t="shared" si="133"/>
        <v>-0.10978036735312569</v>
      </c>
      <c r="AD153" s="79">
        <f t="shared" si="134"/>
        <v>1.9105834387416615E-2</v>
      </c>
      <c r="AE153" s="79">
        <f t="shared" si="135"/>
        <v>3.6503290763939121E-4</v>
      </c>
      <c r="AF153" s="79">
        <f t="shared" si="136"/>
        <v>-0.10978036735312569</v>
      </c>
      <c r="AG153" s="115"/>
      <c r="AH153" s="79">
        <f t="shared" si="137"/>
        <v>4.903446270889613E-2</v>
      </c>
      <c r="AI153" s="79">
        <f t="shared" si="138"/>
        <v>0.66059991991536471</v>
      </c>
      <c r="AJ153" s="79">
        <f t="shared" si="139"/>
        <v>0.97466734451563763</v>
      </c>
      <c r="AK153" s="79">
        <f t="shared" si="140"/>
        <v>0.21217065384968525</v>
      </c>
      <c r="AL153" s="79">
        <f t="shared" si="141"/>
        <v>2.582896721412395</v>
      </c>
      <c r="AM153" s="79">
        <f t="shared" si="142"/>
        <v>3.4861607034868904</v>
      </c>
      <c r="AN153" s="79">
        <f t="shared" si="144"/>
        <v>8.598607014509966</v>
      </c>
      <c r="AO153" s="79">
        <f t="shared" si="144"/>
        <v>8.5984804515443276</v>
      </c>
      <c r="AP153" s="79">
        <f t="shared" si="144"/>
        <v>8.5989469798696199</v>
      </c>
      <c r="AQ153" s="79">
        <f t="shared" si="144"/>
        <v>8.5972261215866332</v>
      </c>
      <c r="AR153" s="79">
        <f t="shared" si="144"/>
        <v>8.6035579308138708</v>
      </c>
      <c r="AS153" s="79">
        <f t="shared" si="144"/>
        <v>8.580040516338661</v>
      </c>
      <c r="AT153" s="79">
        <f t="shared" si="144"/>
        <v>8.6646121665386691</v>
      </c>
      <c r="AU153" s="79">
        <f t="shared" si="143"/>
        <v>8.3042440907883162</v>
      </c>
    </row>
    <row r="154" spans="1:47" s="79" customFormat="1" ht="12.95" customHeight="1" x14ac:dyDescent="0.2">
      <c r="A154" s="120" t="s">
        <v>717</v>
      </c>
      <c r="B154" s="121" t="s">
        <v>67</v>
      </c>
      <c r="C154" s="122">
        <v>58936.397700000001</v>
      </c>
      <c r="D154" s="122">
        <v>2.0000000000000001E-4</v>
      </c>
      <c r="E154" s="79">
        <f t="shared" si="124"/>
        <v>8060.1369532646386</v>
      </c>
      <c r="F154" s="79">
        <f t="shared" si="125"/>
        <v>8060</v>
      </c>
      <c r="G154" s="79">
        <f t="shared" si="115"/>
        <v>0.23004600000422215</v>
      </c>
      <c r="J154" s="79">
        <f t="shared" si="126"/>
        <v>0.23004600000422215</v>
      </c>
      <c r="O154" s="79">
        <f t="shared" ca="1" si="117"/>
        <v>0.23183794916731923</v>
      </c>
      <c r="P154" s="79">
        <f t="shared" si="127"/>
        <v>0.34012863586319519</v>
      </c>
      <c r="Q154" s="145">
        <f t="shared" si="128"/>
        <v>43917.897700000001</v>
      </c>
      <c r="R154" s="145"/>
      <c r="S154" s="115">
        <f t="shared" si="129"/>
        <v>1</v>
      </c>
      <c r="Z154" s="79">
        <f t="shared" si="130"/>
        <v>8060</v>
      </c>
      <c r="AA154" s="79">
        <f t="shared" si="131"/>
        <v>0.21083538496587301</v>
      </c>
      <c r="AB154" s="79">
        <f t="shared" si="132"/>
        <v>0.18100373204144193</v>
      </c>
      <c r="AC154" s="79">
        <f t="shared" si="133"/>
        <v>-0.11008263585897304</v>
      </c>
      <c r="AD154" s="79">
        <f t="shared" si="134"/>
        <v>1.9210615038349144E-2</v>
      </c>
      <c r="AE154" s="79">
        <f t="shared" si="135"/>
        <v>3.6904773015164629E-4</v>
      </c>
      <c r="AF154" s="79">
        <f t="shared" si="136"/>
        <v>-0.11008263585897304</v>
      </c>
      <c r="AG154" s="115"/>
      <c r="AH154" s="79">
        <f t="shared" si="137"/>
        <v>4.9042267962780231E-2</v>
      </c>
      <c r="AI154" s="79">
        <f t="shared" si="138"/>
        <v>0.66031308919169807</v>
      </c>
      <c r="AJ154" s="79">
        <f t="shared" si="139"/>
        <v>0.97436376195652608</v>
      </c>
      <c r="AK154" s="79">
        <f t="shared" si="140"/>
        <v>0.21171113183291171</v>
      </c>
      <c r="AL154" s="79">
        <f t="shared" si="141"/>
        <v>2.5842500736420773</v>
      </c>
      <c r="AM154" s="79">
        <f t="shared" si="142"/>
        <v>3.4950822859496418</v>
      </c>
      <c r="AN154" s="79">
        <f t="shared" si="144"/>
        <v>8.6004848274242782</v>
      </c>
      <c r="AO154" s="79">
        <f t="shared" si="144"/>
        <v>8.6003567455014736</v>
      </c>
      <c r="AP154" s="79">
        <f t="shared" si="144"/>
        <v>8.6008279135136565</v>
      </c>
      <c r="AQ154" s="79">
        <f t="shared" si="144"/>
        <v>8.5990934687893077</v>
      </c>
      <c r="AR154" s="79">
        <f t="shared" si="144"/>
        <v>8.6054622943516215</v>
      </c>
      <c r="AS154" s="79">
        <f t="shared" si="144"/>
        <v>8.5818556422632479</v>
      </c>
      <c r="AT154" s="79">
        <f t="shared" si="144"/>
        <v>8.6665825164481145</v>
      </c>
      <c r="AU154" s="79">
        <f t="shared" si="143"/>
        <v>8.3066313064770441</v>
      </c>
    </row>
    <row r="155" spans="1:47" s="79" customFormat="1" ht="12.95" customHeight="1" x14ac:dyDescent="0.2">
      <c r="A155" s="117" t="s">
        <v>718</v>
      </c>
      <c r="B155" s="118" t="s">
        <v>67</v>
      </c>
      <c r="C155" s="119">
        <v>59302.589</v>
      </c>
      <c r="D155" s="119">
        <v>1E-4</v>
      </c>
      <c r="E155" s="79">
        <f t="shared" si="124"/>
        <v>8278.1415871935969</v>
      </c>
      <c r="F155" s="79">
        <f t="shared" si="125"/>
        <v>8278</v>
      </c>
      <c r="G155" s="79">
        <f t="shared" si="115"/>
        <v>0.23782980000396492</v>
      </c>
      <c r="J155" s="79">
        <f t="shared" si="126"/>
        <v>0.23782980000396492</v>
      </c>
      <c r="O155" s="79">
        <f t="shared" ca="1" si="117"/>
        <v>0.23843722791565283</v>
      </c>
      <c r="P155" s="79">
        <f t="shared" si="127"/>
        <v>0.35639229994300281</v>
      </c>
      <c r="Q155" s="145">
        <f t="shared" si="128"/>
        <v>44284.089</v>
      </c>
      <c r="R155" s="145"/>
      <c r="S155" s="115">
        <f t="shared" si="129"/>
        <v>1</v>
      </c>
      <c r="Z155" s="79">
        <f t="shared" si="130"/>
        <v>8278</v>
      </c>
      <c r="AA155" s="79">
        <f t="shared" si="131"/>
        <v>0.21414377365495113</v>
      </c>
      <c r="AB155" s="79">
        <f t="shared" si="132"/>
        <v>0.18863161216570318</v>
      </c>
      <c r="AC155" s="79">
        <f t="shared" si="133"/>
        <v>-0.11856249993903789</v>
      </c>
      <c r="AD155" s="79">
        <f t="shared" si="134"/>
        <v>2.3686026349013789E-2</v>
      </c>
      <c r="AE155" s="79">
        <f t="shared" si="135"/>
        <v>5.6102784420617553E-4</v>
      </c>
      <c r="AF155" s="79">
        <f t="shared" si="136"/>
        <v>-0.11856249993903789</v>
      </c>
      <c r="AG155" s="115"/>
      <c r="AH155" s="79">
        <f t="shared" si="137"/>
        <v>4.9198187838261749E-2</v>
      </c>
      <c r="AI155" s="79">
        <f t="shared" si="138"/>
        <v>0.65180606263098395</v>
      </c>
      <c r="AJ155" s="79">
        <f t="shared" si="139"/>
        <v>0.96416940478299717</v>
      </c>
      <c r="AK155" s="79">
        <f t="shared" si="140"/>
        <v>0.19740765612286046</v>
      </c>
      <c r="AL155" s="79">
        <f t="shared" si="141"/>
        <v>2.6258311550528775</v>
      </c>
      <c r="AM155" s="79">
        <f t="shared" si="142"/>
        <v>3.7914175562798711</v>
      </c>
      <c r="AN155" s="79">
        <f t="shared" si="144"/>
        <v>8.6585715748253325</v>
      </c>
      <c r="AO155" s="79">
        <f t="shared" si="144"/>
        <v>8.6583915132782607</v>
      </c>
      <c r="AP155" s="79">
        <f t="shared" si="144"/>
        <v>8.6590157663384399</v>
      </c>
      <c r="AQ155" s="79">
        <f t="shared" si="144"/>
        <v>8.6568499443274725</v>
      </c>
      <c r="AR155" s="79">
        <f t="shared" si="144"/>
        <v>8.6643449796629977</v>
      </c>
      <c r="AS155" s="79">
        <f t="shared" si="144"/>
        <v>8.638171592412677</v>
      </c>
      <c r="AT155" s="79">
        <f t="shared" si="144"/>
        <v>8.7269305819831118</v>
      </c>
      <c r="AU155" s="79">
        <f t="shared" si="143"/>
        <v>8.3809760236402902</v>
      </c>
    </row>
    <row r="156" spans="1:47" s="79" customFormat="1" ht="12.95" customHeight="1" x14ac:dyDescent="0.2">
      <c r="A156" s="74" t="s">
        <v>719</v>
      </c>
      <c r="B156" s="75" t="s">
        <v>67</v>
      </c>
      <c r="C156" s="154">
        <v>59658.701800000003</v>
      </c>
      <c r="D156" s="76">
        <v>2.9999999999999997E-4</v>
      </c>
      <c r="E156" s="79">
        <f t="shared" si="124"/>
        <v>8490.1461886175439</v>
      </c>
      <c r="F156" s="79">
        <f t="shared" si="125"/>
        <v>8490</v>
      </c>
      <c r="G156" s="79">
        <f t="shared" si="115"/>
        <v>0.24555900000268593</v>
      </c>
      <c r="J156" s="79">
        <f t="shared" si="126"/>
        <v>0.24555900000268593</v>
      </c>
      <c r="O156" s="79">
        <f t="shared" ca="1" si="117"/>
        <v>0.24485487513880291</v>
      </c>
      <c r="P156" s="79">
        <f t="shared" si="127"/>
        <v>0.37257062121863177</v>
      </c>
      <c r="Q156" s="145">
        <f t="shared" si="128"/>
        <v>44640.201800000003</v>
      </c>
      <c r="R156" s="145"/>
      <c r="S156" s="115">
        <f t="shared" si="129"/>
        <v>1</v>
      </c>
      <c r="Z156" s="79">
        <f t="shared" si="130"/>
        <v>8490</v>
      </c>
      <c r="AA156" s="79">
        <f t="shared" si="131"/>
        <v>0.21720945834701261</v>
      </c>
      <c r="AB156" s="79">
        <f t="shared" si="132"/>
        <v>0.19636731185540834</v>
      </c>
      <c r="AC156" s="79">
        <f t="shared" si="133"/>
        <v>-0.12701162121594584</v>
      </c>
      <c r="AD156" s="79">
        <f t="shared" si="134"/>
        <v>2.8349541655673327E-2</v>
      </c>
      <c r="AE156" s="79">
        <f t="shared" si="135"/>
        <v>8.0369651208675712E-4</v>
      </c>
      <c r="AF156" s="79">
        <f t="shared" si="136"/>
        <v>-0.12701162121594584</v>
      </c>
      <c r="AG156" s="115"/>
      <c r="AH156" s="79">
        <f t="shared" si="137"/>
        <v>4.9191688147277576E-2</v>
      </c>
      <c r="AI156" s="79">
        <f t="shared" si="138"/>
        <v>0.64428983594951217</v>
      </c>
      <c r="AJ156" s="79">
        <f t="shared" si="139"/>
        <v>0.95295400555380194</v>
      </c>
      <c r="AK156" s="79">
        <f t="shared" si="140"/>
        <v>0.18351860915894849</v>
      </c>
      <c r="AL156" s="79">
        <f t="shared" si="141"/>
        <v>2.6652889302881531</v>
      </c>
      <c r="AM156" s="79">
        <f t="shared" si="142"/>
        <v>4.1193156558580144</v>
      </c>
      <c r="AN156" s="79">
        <f t="shared" si="144"/>
        <v>8.7143731669564506</v>
      </c>
      <c r="AO156" s="79">
        <f t="shared" si="144"/>
        <v>8.7141352741256171</v>
      </c>
      <c r="AP156" s="79">
        <f t="shared" si="144"/>
        <v>8.7149191644629571</v>
      </c>
      <c r="AQ156" s="79">
        <f t="shared" si="144"/>
        <v>8.7123341318428906</v>
      </c>
      <c r="AR156" s="79">
        <f t="shared" si="144"/>
        <v>8.7208371694865683</v>
      </c>
      <c r="AS156" s="79">
        <f t="shared" si="144"/>
        <v>8.692627584051472</v>
      </c>
      <c r="AT156" s="79">
        <f t="shared" si="144"/>
        <v>8.7837838650875781</v>
      </c>
      <c r="AU156" s="79">
        <f t="shared" si="143"/>
        <v>8.4532745559274822</v>
      </c>
    </row>
    <row r="157" spans="1:47" s="79" customFormat="1" ht="12.95" customHeight="1" x14ac:dyDescent="0.2">
      <c r="A157" s="74" t="s">
        <v>719</v>
      </c>
      <c r="B157" s="75" t="s">
        <v>67</v>
      </c>
      <c r="C157" s="154">
        <v>59707.415200000003</v>
      </c>
      <c r="D157" s="76">
        <v>1E-4</v>
      </c>
      <c r="E157" s="79">
        <f t="shared" si="124"/>
        <v>8519.146732689549</v>
      </c>
      <c r="F157" s="79">
        <f t="shared" si="125"/>
        <v>8519</v>
      </c>
      <c r="G157" s="79">
        <f t="shared" si="115"/>
        <v>0.24647290000575595</v>
      </c>
      <c r="J157" s="79">
        <f t="shared" si="126"/>
        <v>0.24647290000575595</v>
      </c>
      <c r="O157" s="79">
        <f t="shared" ca="1" si="117"/>
        <v>0.24573276084385645</v>
      </c>
      <c r="P157" s="79">
        <f t="shared" si="127"/>
        <v>0.37481146860850867</v>
      </c>
      <c r="Q157" s="145">
        <f t="shared" si="128"/>
        <v>44688.915200000003</v>
      </c>
      <c r="R157" s="145"/>
      <c r="S157" s="115">
        <f t="shared" si="129"/>
        <v>1</v>
      </c>
      <c r="Z157" s="79">
        <f t="shared" si="130"/>
        <v>8519</v>
      </c>
      <c r="AA157" s="79">
        <f t="shared" si="131"/>
        <v>0.21761749658750662</v>
      </c>
      <c r="AB157" s="79">
        <f t="shared" si="132"/>
        <v>0.19729392211876567</v>
      </c>
      <c r="AC157" s="79">
        <f t="shared" si="133"/>
        <v>-0.12833856860275272</v>
      </c>
      <c r="AD157" s="79">
        <f t="shared" si="134"/>
        <v>2.8855403418249326E-2</v>
      </c>
      <c r="AE157" s="79">
        <f t="shared" si="135"/>
        <v>8.3263430642991482E-4</v>
      </c>
      <c r="AF157" s="79">
        <f t="shared" si="136"/>
        <v>-0.12833856860275272</v>
      </c>
      <c r="AG157" s="115"/>
      <c r="AH157" s="79">
        <f t="shared" si="137"/>
        <v>4.9178977886990258E-2</v>
      </c>
      <c r="AI157" s="79">
        <f t="shared" si="138"/>
        <v>0.64331708493803696</v>
      </c>
      <c r="AJ157" s="79">
        <f t="shared" si="139"/>
        <v>0.95132546138222485</v>
      </c>
      <c r="AK157" s="79">
        <f t="shared" si="140"/>
        <v>0.18162075547513895</v>
      </c>
      <c r="AL157" s="79">
        <f t="shared" si="141"/>
        <v>2.6706170258288551</v>
      </c>
      <c r="AM157" s="79">
        <f t="shared" si="142"/>
        <v>4.1677165634565023</v>
      </c>
      <c r="AN157" s="79">
        <f t="shared" si="144"/>
        <v>8.7219572836675798</v>
      </c>
      <c r="AO157" s="79">
        <f t="shared" si="144"/>
        <v>8.7217110705225576</v>
      </c>
      <c r="AP157" s="79">
        <f t="shared" si="144"/>
        <v>8.7225171415418199</v>
      </c>
      <c r="AQ157" s="79">
        <f t="shared" si="144"/>
        <v>8.7198761121116117</v>
      </c>
      <c r="AR157" s="79">
        <f t="shared" si="144"/>
        <v>8.7285073708712826</v>
      </c>
      <c r="AS157" s="79">
        <f t="shared" si="144"/>
        <v>8.700059232775752</v>
      </c>
      <c r="AT157" s="79">
        <f t="shared" si="144"/>
        <v>8.7914247836916317</v>
      </c>
      <c r="AU157" s="79">
        <f t="shared" si="143"/>
        <v>8.4631644494950713</v>
      </c>
    </row>
    <row r="158" spans="1:47" s="79" customFormat="1" ht="12.95" customHeight="1" x14ac:dyDescent="0.2">
      <c r="A158" s="123" t="s">
        <v>720</v>
      </c>
      <c r="B158" s="124" t="s">
        <v>67</v>
      </c>
      <c r="C158" s="76">
        <v>60041.690199999997</v>
      </c>
      <c r="D158" s="76">
        <v>2.0000000000000001E-4</v>
      </c>
      <c r="E158" s="79">
        <f t="shared" ref="E158" si="145">+(C158-C$7)/C$8</f>
        <v>8718.1506385895573</v>
      </c>
      <c r="F158" s="79">
        <f t="shared" si="125"/>
        <v>8718</v>
      </c>
      <c r="G158" s="79">
        <f t="shared" ref="G158" si="146">+C158-(C$7+F158*C$8)</f>
        <v>0.25303379999968456</v>
      </c>
      <c r="J158" s="79">
        <f t="shared" ref="J158" si="147">+G158</f>
        <v>0.25303379999968456</v>
      </c>
      <c r="O158" s="79">
        <f t="shared" ref="O158" ca="1" si="148">+C$11+C$12*$F158</f>
        <v>0.25175687309577566</v>
      </c>
      <c r="P158" s="79">
        <f t="shared" ref="P158" si="149">+D$11+D$12*F158+D$13*F158^2</f>
        <v>0.39036863181054704</v>
      </c>
      <c r="Q158" s="145">
        <f t="shared" ref="Q158" si="150">+C158-15018.5</f>
        <v>45023.190199999997</v>
      </c>
      <c r="R158" s="145"/>
      <c r="S158" s="115">
        <f t="shared" si="129"/>
        <v>1</v>
      </c>
      <c r="Z158" s="79">
        <f t="shared" ref="Z158" si="151">F158</f>
        <v>8718</v>
      </c>
      <c r="AA158" s="79">
        <f t="shared" ref="AA158" si="152">AB$3+AB$4*Z158+AB$5*Z158^2+AH158</f>
        <v>0.2203457771772091</v>
      </c>
      <c r="AB158" s="79">
        <f t="shared" ref="AB158" si="153">IF(S158&lt;&gt;0,G158-AH158, -9999)</f>
        <v>0.20401697234838773</v>
      </c>
      <c r="AC158" s="79">
        <f t="shared" ref="AC158" si="154">+G158-P158</f>
        <v>-0.13733483181086248</v>
      </c>
      <c r="AD158" s="79">
        <f t="shared" ref="AD158" si="155">IF(S158&lt;&gt;0,G158-AA158, -9999)</f>
        <v>3.268802282247546E-2</v>
      </c>
      <c r="AE158" s="79">
        <f t="shared" ref="AE158" si="156">+(G158-AA158)^2*S158</f>
        <v>1.0685068360426766E-3</v>
      </c>
      <c r="AF158" s="79">
        <f t="shared" ref="AF158" si="157">IF(S158&lt;&gt;0,G158-P158, -9999)</f>
        <v>-0.13733483181086248</v>
      </c>
      <c r="AG158" s="115"/>
      <c r="AH158" s="79">
        <f t="shared" ref="AH158" si="158">$AB$6*($AB$11/AI158*AJ158+$AB$12)</f>
        <v>4.9016827651296849E-2</v>
      </c>
      <c r="AI158" s="79">
        <f t="shared" ref="AI158" si="159">1+$AB$7*COS(AL158)</f>
        <v>0.63698703216382591</v>
      </c>
      <c r="AJ158" s="79">
        <f t="shared" ref="AJ158" si="160">SIN(AL158+RADIANS($AB$9))</f>
        <v>0.93956752859424453</v>
      </c>
      <c r="AK158" s="79">
        <f t="shared" si="140"/>
        <v>0.1686131249316988</v>
      </c>
      <c r="AL158" s="79">
        <f t="shared" si="141"/>
        <v>2.7067606658432237</v>
      </c>
      <c r="AM158" s="79">
        <f t="shared" si="142"/>
        <v>4.5267762159358318</v>
      </c>
      <c r="AN158" s="79">
        <f t="shared" si="144"/>
        <v>8.7737018226269576</v>
      </c>
      <c r="AO158" s="79">
        <f t="shared" si="144"/>
        <v>8.7733970738387068</v>
      </c>
      <c r="AP158" s="79">
        <f t="shared" si="144"/>
        <v>8.7743541317745564</v>
      </c>
      <c r="AQ158" s="79">
        <f t="shared" si="144"/>
        <v>8.7713461571344009</v>
      </c>
      <c r="AR158" s="79">
        <f t="shared" si="144"/>
        <v>8.7807770016306339</v>
      </c>
      <c r="AS158" s="79">
        <f t="shared" si="144"/>
        <v>8.7509760044420606</v>
      </c>
      <c r="AT158" s="79">
        <f t="shared" si="144"/>
        <v>8.8430031689054776</v>
      </c>
      <c r="AU158" s="79">
        <f t="shared" ref="AU158" si="161">RADIANS($AB$9)+$AB$18*(F158-AB$15)</f>
        <v>8.5310295812174832</v>
      </c>
    </row>
    <row r="159" spans="1:47" s="79" customFormat="1" ht="12.95" customHeight="1" x14ac:dyDescent="0.2">
      <c r="C159" s="114"/>
      <c r="D159" s="114"/>
      <c r="S159" s="115"/>
      <c r="AG159" s="115"/>
    </row>
    <row r="160" spans="1:47" s="79" customFormat="1" ht="12.95" customHeight="1" x14ac:dyDescent="0.2">
      <c r="C160" s="114"/>
      <c r="D160" s="114"/>
      <c r="S160" s="115"/>
      <c r="AG160" s="115"/>
    </row>
    <row r="161" spans="3:33" s="79" customFormat="1" ht="12.95" customHeight="1" x14ac:dyDescent="0.2">
      <c r="C161" s="114"/>
      <c r="D161" s="114"/>
      <c r="S161" s="115"/>
      <c r="AG161" s="115"/>
    </row>
    <row r="162" spans="3:33" s="79" customFormat="1" ht="12.95" customHeight="1" x14ac:dyDescent="0.2">
      <c r="C162" s="114"/>
      <c r="D162" s="114"/>
      <c r="S162" s="115"/>
      <c r="AG162" s="115"/>
    </row>
    <row r="163" spans="3:33" s="79" customFormat="1" ht="12.95" customHeight="1" x14ac:dyDescent="0.2">
      <c r="C163" s="114"/>
      <c r="D163" s="114"/>
      <c r="S163" s="115"/>
      <c r="AG163" s="115"/>
    </row>
    <row r="164" spans="3:33" s="79" customFormat="1" ht="12.95" customHeight="1" x14ac:dyDescent="0.2">
      <c r="C164" s="114"/>
      <c r="D164" s="114"/>
      <c r="S164" s="115"/>
      <c r="AG164" s="115"/>
    </row>
    <row r="165" spans="3:33" s="79" customFormat="1" ht="12.95" customHeight="1" x14ac:dyDescent="0.2">
      <c r="C165" s="114"/>
      <c r="D165" s="114"/>
      <c r="S165" s="115"/>
      <c r="AG165" s="115"/>
    </row>
    <row r="166" spans="3:33" s="79" customFormat="1" ht="12.95" customHeight="1" x14ac:dyDescent="0.2">
      <c r="C166" s="114"/>
      <c r="D166" s="114"/>
      <c r="S166" s="115"/>
      <c r="AG166" s="115"/>
    </row>
    <row r="167" spans="3:33" s="79" customFormat="1" ht="12.95" customHeight="1" x14ac:dyDescent="0.2">
      <c r="C167" s="114"/>
      <c r="D167" s="114"/>
      <c r="S167" s="115"/>
      <c r="AG167" s="115"/>
    </row>
    <row r="168" spans="3:33" s="79" customFormat="1" ht="12.95" customHeight="1" x14ac:dyDescent="0.2">
      <c r="C168" s="114"/>
      <c r="D168" s="114"/>
      <c r="S168" s="115"/>
      <c r="AG168" s="115"/>
    </row>
    <row r="169" spans="3:33" s="79" customFormat="1" ht="12.95" customHeight="1" x14ac:dyDescent="0.2">
      <c r="C169" s="114"/>
      <c r="D169" s="114"/>
      <c r="S169" s="115"/>
      <c r="AG169" s="115"/>
    </row>
    <row r="170" spans="3:33" s="79" customFormat="1" ht="12.95" customHeight="1" x14ac:dyDescent="0.2">
      <c r="C170" s="114"/>
      <c r="D170" s="114"/>
      <c r="S170" s="115"/>
      <c r="AG170" s="115"/>
    </row>
    <row r="171" spans="3:33" s="79" customFormat="1" ht="12.95" customHeight="1" x14ac:dyDescent="0.2">
      <c r="C171" s="114"/>
      <c r="D171" s="114"/>
      <c r="S171" s="115"/>
      <c r="AG171" s="115"/>
    </row>
    <row r="172" spans="3:33" s="79" customFormat="1" ht="12.95" customHeight="1" x14ac:dyDescent="0.2">
      <c r="C172" s="114"/>
      <c r="D172" s="114"/>
      <c r="S172" s="115"/>
      <c r="AG172" s="115"/>
    </row>
    <row r="173" spans="3:33" s="79" customFormat="1" ht="12.95" customHeight="1" x14ac:dyDescent="0.2">
      <c r="C173" s="114"/>
      <c r="D173" s="114"/>
      <c r="S173" s="115"/>
      <c r="AG173" s="115"/>
    </row>
    <row r="174" spans="3:33" s="79" customFormat="1" ht="12.95" customHeight="1" x14ac:dyDescent="0.2">
      <c r="C174" s="114"/>
      <c r="D174" s="114"/>
      <c r="S174" s="115"/>
      <c r="AG174" s="115"/>
    </row>
    <row r="175" spans="3:33" s="79" customFormat="1" ht="12.95" customHeight="1" x14ac:dyDescent="0.2">
      <c r="C175" s="114"/>
      <c r="D175" s="114"/>
      <c r="S175" s="115"/>
      <c r="AG175" s="115"/>
    </row>
    <row r="176" spans="3:33" s="79" customFormat="1" ht="12.95" customHeight="1" x14ac:dyDescent="0.2">
      <c r="C176" s="114"/>
      <c r="D176" s="114"/>
      <c r="S176" s="115"/>
      <c r="AG176" s="115"/>
    </row>
    <row r="177" spans="3:33" s="79" customFormat="1" ht="12.95" customHeight="1" x14ac:dyDescent="0.2">
      <c r="C177" s="114"/>
      <c r="D177" s="114"/>
      <c r="S177" s="115"/>
      <c r="AG177" s="115"/>
    </row>
    <row r="178" spans="3:33" s="79" customFormat="1" ht="12.95" customHeight="1" x14ac:dyDescent="0.2">
      <c r="C178" s="114"/>
      <c r="D178" s="114"/>
      <c r="S178" s="115"/>
      <c r="AG178" s="115"/>
    </row>
    <row r="179" spans="3:33" s="79" customFormat="1" ht="12.95" customHeight="1" x14ac:dyDescent="0.2">
      <c r="C179" s="114"/>
      <c r="D179" s="114"/>
      <c r="S179" s="115"/>
      <c r="AG179" s="115"/>
    </row>
    <row r="180" spans="3:33" s="79" customFormat="1" ht="12.95" customHeight="1" x14ac:dyDescent="0.2">
      <c r="C180" s="114"/>
      <c r="D180" s="114"/>
      <c r="S180" s="115"/>
      <c r="AG180" s="115"/>
    </row>
    <row r="181" spans="3:33" s="79" customFormat="1" ht="12.95" customHeight="1" x14ac:dyDescent="0.2">
      <c r="C181" s="114"/>
      <c r="D181" s="114"/>
      <c r="S181" s="115"/>
      <c r="AG181" s="115"/>
    </row>
    <row r="182" spans="3:33" s="79" customFormat="1" ht="12.95" customHeight="1" x14ac:dyDescent="0.2">
      <c r="C182" s="114"/>
      <c r="D182" s="114"/>
      <c r="S182" s="115"/>
      <c r="AG182" s="115"/>
    </row>
    <row r="183" spans="3:33" s="79" customFormat="1" ht="12.95" customHeight="1" x14ac:dyDescent="0.2">
      <c r="C183" s="114"/>
      <c r="D183" s="114"/>
      <c r="S183" s="115"/>
      <c r="AG183" s="115"/>
    </row>
    <row r="184" spans="3:33" s="79" customFormat="1" ht="12.95" customHeight="1" x14ac:dyDescent="0.2">
      <c r="C184" s="114"/>
      <c r="D184" s="114"/>
      <c r="S184" s="115"/>
      <c r="AG184" s="115"/>
    </row>
    <row r="185" spans="3:33" s="79" customFormat="1" ht="12.95" customHeight="1" x14ac:dyDescent="0.2">
      <c r="C185" s="114"/>
      <c r="D185" s="114"/>
      <c r="S185" s="115"/>
      <c r="AG185" s="115"/>
    </row>
    <row r="186" spans="3:33" s="79" customFormat="1" ht="12.95" customHeight="1" x14ac:dyDescent="0.2">
      <c r="C186" s="114"/>
      <c r="D186" s="114"/>
      <c r="S186" s="115"/>
      <c r="AG186" s="115"/>
    </row>
    <row r="187" spans="3:33" s="79" customFormat="1" ht="12.95" customHeight="1" x14ac:dyDescent="0.2">
      <c r="C187" s="114"/>
      <c r="D187" s="114"/>
      <c r="S187" s="115"/>
      <c r="AG187" s="115"/>
    </row>
    <row r="188" spans="3:33" s="79" customFormat="1" ht="12.95" customHeight="1" x14ac:dyDescent="0.2">
      <c r="C188" s="114"/>
      <c r="D188" s="114"/>
      <c r="S188" s="115"/>
      <c r="AG188" s="115"/>
    </row>
    <row r="189" spans="3:33" s="79" customFormat="1" ht="12.95" customHeight="1" x14ac:dyDescent="0.2">
      <c r="C189" s="114"/>
      <c r="D189" s="114"/>
      <c r="S189" s="115"/>
      <c r="AG189" s="115"/>
    </row>
    <row r="190" spans="3:33" s="79" customFormat="1" ht="12.95" customHeight="1" x14ac:dyDescent="0.2">
      <c r="C190" s="114"/>
      <c r="D190" s="114"/>
      <c r="S190" s="115"/>
      <c r="AG190" s="115"/>
    </row>
    <row r="191" spans="3:33" s="79" customFormat="1" ht="12.95" customHeight="1" x14ac:dyDescent="0.2">
      <c r="C191" s="114"/>
      <c r="D191" s="114"/>
      <c r="S191" s="115"/>
      <c r="AG191" s="115"/>
    </row>
    <row r="192" spans="3:33" s="79" customFormat="1" ht="12.95" customHeight="1" x14ac:dyDescent="0.2">
      <c r="C192" s="114"/>
      <c r="D192" s="114"/>
      <c r="S192" s="115"/>
      <c r="AG192" s="115"/>
    </row>
    <row r="193" spans="3:33" s="79" customFormat="1" ht="12.95" customHeight="1" x14ac:dyDescent="0.2">
      <c r="C193" s="114"/>
      <c r="D193" s="114"/>
      <c r="S193" s="115"/>
      <c r="AG193" s="115"/>
    </row>
    <row r="194" spans="3:33" s="79" customFormat="1" ht="12.95" customHeight="1" x14ac:dyDescent="0.2">
      <c r="C194" s="114"/>
      <c r="D194" s="114"/>
      <c r="S194" s="115"/>
      <c r="AG194" s="115"/>
    </row>
    <row r="195" spans="3:33" s="79" customFormat="1" ht="12.95" customHeight="1" x14ac:dyDescent="0.2">
      <c r="C195" s="114"/>
      <c r="D195" s="114"/>
      <c r="S195" s="115"/>
      <c r="AG195" s="115"/>
    </row>
    <row r="196" spans="3:33" s="79" customFormat="1" ht="12.95" customHeight="1" x14ac:dyDescent="0.2">
      <c r="C196" s="114"/>
      <c r="D196" s="114"/>
      <c r="S196" s="115"/>
      <c r="AG196" s="115"/>
    </row>
    <row r="197" spans="3:33" s="79" customFormat="1" ht="12.95" customHeight="1" x14ac:dyDescent="0.2">
      <c r="C197" s="114"/>
      <c r="D197" s="114"/>
      <c r="S197" s="115"/>
      <c r="AG197" s="115"/>
    </row>
    <row r="198" spans="3:33" s="79" customFormat="1" ht="12.95" customHeight="1" x14ac:dyDescent="0.2">
      <c r="C198" s="114"/>
      <c r="D198" s="114"/>
      <c r="S198" s="115"/>
      <c r="AG198" s="115"/>
    </row>
    <row r="199" spans="3:33" s="79" customFormat="1" ht="12.95" customHeight="1" x14ac:dyDescent="0.2">
      <c r="C199" s="114"/>
      <c r="D199" s="114"/>
      <c r="S199" s="115"/>
      <c r="AG199" s="115"/>
    </row>
    <row r="200" spans="3:33" s="79" customFormat="1" ht="12.95" customHeight="1" x14ac:dyDescent="0.2">
      <c r="C200" s="114"/>
      <c r="D200" s="114"/>
      <c r="S200" s="115"/>
      <c r="AG200" s="115"/>
    </row>
    <row r="201" spans="3:33" s="79" customFormat="1" ht="12.95" customHeight="1" x14ac:dyDescent="0.2">
      <c r="C201" s="114"/>
      <c r="D201" s="114"/>
      <c r="S201" s="115"/>
      <c r="AG201" s="115"/>
    </row>
    <row r="202" spans="3:33" s="79" customFormat="1" ht="12.95" customHeight="1" x14ac:dyDescent="0.2">
      <c r="C202" s="114"/>
      <c r="D202" s="114"/>
      <c r="S202" s="115"/>
      <c r="AG202" s="115"/>
    </row>
    <row r="203" spans="3:33" s="79" customFormat="1" ht="12.95" customHeight="1" x14ac:dyDescent="0.2">
      <c r="C203" s="114"/>
      <c r="D203" s="114"/>
      <c r="S203" s="115"/>
      <c r="AG203" s="115"/>
    </row>
    <row r="204" spans="3:33" s="79" customFormat="1" ht="12.95" customHeight="1" x14ac:dyDescent="0.2">
      <c r="C204" s="114"/>
      <c r="D204" s="114"/>
      <c r="S204" s="115"/>
      <c r="AG204" s="115"/>
    </row>
    <row r="205" spans="3:33" s="79" customFormat="1" ht="12.95" customHeight="1" x14ac:dyDescent="0.2">
      <c r="C205" s="114"/>
      <c r="D205" s="114"/>
      <c r="S205" s="115"/>
      <c r="AG205" s="115"/>
    </row>
    <row r="206" spans="3:33" s="79" customFormat="1" ht="12.95" customHeight="1" x14ac:dyDescent="0.2">
      <c r="C206" s="114"/>
      <c r="D206" s="114"/>
      <c r="S206" s="115"/>
      <c r="AG206" s="115"/>
    </row>
    <row r="207" spans="3:33" s="79" customFormat="1" ht="12.95" customHeight="1" x14ac:dyDescent="0.2">
      <c r="C207" s="114"/>
      <c r="D207" s="114"/>
      <c r="S207" s="115"/>
      <c r="AG207" s="115"/>
    </row>
    <row r="208" spans="3:33" s="79" customFormat="1" ht="12.95" customHeight="1" x14ac:dyDescent="0.2">
      <c r="C208" s="114"/>
      <c r="D208" s="114"/>
      <c r="S208" s="115"/>
      <c r="AG208" s="115"/>
    </row>
    <row r="209" spans="3:33" s="79" customFormat="1" ht="12.95" customHeight="1" x14ac:dyDescent="0.2">
      <c r="C209" s="114"/>
      <c r="D209" s="114"/>
      <c r="S209" s="115"/>
      <c r="AG209" s="115"/>
    </row>
    <row r="210" spans="3:33" s="79" customFormat="1" ht="12.95" customHeight="1" x14ac:dyDescent="0.2">
      <c r="C210" s="114"/>
      <c r="D210" s="114"/>
      <c r="S210" s="115"/>
      <c r="AG210" s="115"/>
    </row>
    <row r="211" spans="3:33" s="79" customFormat="1" ht="12.95" customHeight="1" x14ac:dyDescent="0.2">
      <c r="C211" s="114"/>
      <c r="D211" s="114"/>
      <c r="S211" s="115"/>
      <c r="AG211" s="115"/>
    </row>
    <row r="212" spans="3:33" s="79" customFormat="1" ht="12.95" customHeight="1" x14ac:dyDescent="0.2">
      <c r="C212" s="114"/>
      <c r="D212" s="114"/>
      <c r="S212" s="115"/>
      <c r="AG212" s="115"/>
    </row>
    <row r="213" spans="3:33" s="79" customFormat="1" ht="12.95" customHeight="1" x14ac:dyDescent="0.2">
      <c r="C213" s="114"/>
      <c r="D213" s="114"/>
      <c r="S213" s="115"/>
      <c r="AG213" s="115"/>
    </row>
    <row r="214" spans="3:33" s="79" customFormat="1" ht="12.95" customHeight="1" x14ac:dyDescent="0.2">
      <c r="C214" s="114"/>
      <c r="D214" s="114"/>
      <c r="S214" s="115"/>
      <c r="AG214" s="115"/>
    </row>
    <row r="215" spans="3:33" s="79" customFormat="1" ht="12.95" customHeight="1" x14ac:dyDescent="0.2">
      <c r="C215" s="114"/>
      <c r="D215" s="114"/>
      <c r="S215" s="115"/>
      <c r="AG215" s="115"/>
    </row>
    <row r="216" spans="3:33" s="79" customFormat="1" ht="12.95" customHeight="1" x14ac:dyDescent="0.2">
      <c r="C216" s="114"/>
      <c r="D216" s="114"/>
      <c r="S216" s="115"/>
      <c r="AG216" s="115"/>
    </row>
    <row r="217" spans="3:33" s="79" customFormat="1" ht="12.95" customHeight="1" x14ac:dyDescent="0.2">
      <c r="C217" s="114"/>
      <c r="D217" s="114"/>
      <c r="S217" s="115"/>
      <c r="AG217" s="115"/>
    </row>
    <row r="218" spans="3:33" s="79" customFormat="1" ht="12.95" customHeight="1" x14ac:dyDescent="0.2">
      <c r="C218" s="114"/>
      <c r="D218" s="114"/>
      <c r="S218" s="115"/>
      <c r="AG218" s="115"/>
    </row>
    <row r="219" spans="3:33" s="79" customFormat="1" ht="12.95" customHeight="1" x14ac:dyDescent="0.2">
      <c r="C219" s="114"/>
      <c r="D219" s="114"/>
      <c r="S219" s="115"/>
      <c r="AG219" s="115"/>
    </row>
    <row r="220" spans="3:33" s="79" customFormat="1" ht="12.95" customHeight="1" x14ac:dyDescent="0.2">
      <c r="C220" s="114"/>
      <c r="D220" s="114"/>
      <c r="S220" s="115"/>
      <c r="AG220" s="115"/>
    </row>
    <row r="221" spans="3:33" s="79" customFormat="1" ht="12.95" customHeight="1" x14ac:dyDescent="0.2">
      <c r="C221" s="114"/>
      <c r="D221" s="114"/>
      <c r="S221" s="115"/>
      <c r="AG221" s="115"/>
    </row>
    <row r="222" spans="3:33" s="79" customFormat="1" ht="12.95" customHeight="1" x14ac:dyDescent="0.2">
      <c r="C222" s="114"/>
      <c r="D222" s="114"/>
      <c r="S222" s="115"/>
      <c r="AG222" s="115"/>
    </row>
    <row r="223" spans="3:33" s="79" customFormat="1" ht="12.95" customHeight="1" x14ac:dyDescent="0.2">
      <c r="C223" s="114"/>
      <c r="D223" s="114"/>
      <c r="S223" s="115"/>
      <c r="AG223" s="115"/>
    </row>
    <row r="224" spans="3:33" s="79" customFormat="1" ht="12.95" customHeight="1" x14ac:dyDescent="0.2">
      <c r="C224" s="114"/>
      <c r="D224" s="114"/>
      <c r="S224" s="115"/>
      <c r="AG224" s="115"/>
    </row>
    <row r="225" spans="3:33" s="79" customFormat="1" ht="12.95" customHeight="1" x14ac:dyDescent="0.2">
      <c r="C225" s="114"/>
      <c r="D225" s="114"/>
      <c r="S225" s="115"/>
      <c r="AG225" s="115"/>
    </row>
    <row r="226" spans="3:33" s="79" customFormat="1" ht="12.95" customHeight="1" x14ac:dyDescent="0.2">
      <c r="C226" s="114"/>
      <c r="D226" s="114"/>
      <c r="S226" s="115"/>
      <c r="AG226" s="115"/>
    </row>
    <row r="227" spans="3:33" s="79" customFormat="1" ht="12.95" customHeight="1" x14ac:dyDescent="0.2">
      <c r="C227" s="114"/>
      <c r="D227" s="114"/>
      <c r="S227" s="115"/>
      <c r="AG227" s="115"/>
    </row>
    <row r="228" spans="3:33" s="79" customFormat="1" ht="12.95" customHeight="1" x14ac:dyDescent="0.2">
      <c r="C228" s="114"/>
      <c r="D228" s="114"/>
      <c r="S228" s="115"/>
      <c r="AG228" s="115"/>
    </row>
    <row r="229" spans="3:33" s="79" customFormat="1" ht="12.95" customHeight="1" x14ac:dyDescent="0.2">
      <c r="C229" s="114"/>
      <c r="D229" s="114"/>
      <c r="S229" s="115"/>
      <c r="AG229" s="115"/>
    </row>
    <row r="230" spans="3:33" s="79" customFormat="1" ht="12.95" customHeight="1" x14ac:dyDescent="0.2">
      <c r="C230" s="114"/>
      <c r="D230" s="114"/>
      <c r="S230" s="115"/>
      <c r="AG230" s="115"/>
    </row>
    <row r="231" spans="3:33" s="79" customFormat="1" ht="12.95" customHeight="1" x14ac:dyDescent="0.2">
      <c r="C231" s="114"/>
      <c r="D231" s="114"/>
      <c r="S231" s="115"/>
      <c r="AG231" s="115"/>
    </row>
    <row r="232" spans="3:33" s="79" customFormat="1" ht="12.95" customHeight="1" x14ac:dyDescent="0.2">
      <c r="C232" s="114"/>
      <c r="D232" s="114"/>
      <c r="S232" s="115"/>
      <c r="AG232" s="115"/>
    </row>
    <row r="233" spans="3:33" s="79" customFormat="1" ht="12.95" customHeight="1" x14ac:dyDescent="0.2">
      <c r="C233" s="114"/>
      <c r="D233" s="114"/>
      <c r="S233" s="115"/>
      <c r="AG233" s="115"/>
    </row>
    <row r="234" spans="3:33" s="79" customFormat="1" ht="12.95" customHeight="1" x14ac:dyDescent="0.2">
      <c r="C234" s="114"/>
      <c r="D234" s="114"/>
      <c r="S234" s="115"/>
      <c r="AG234" s="115"/>
    </row>
    <row r="235" spans="3:33" s="79" customFormat="1" ht="12.95" customHeight="1" x14ac:dyDescent="0.2">
      <c r="C235" s="114"/>
      <c r="D235" s="114"/>
      <c r="S235" s="115"/>
      <c r="AG235" s="115"/>
    </row>
    <row r="236" spans="3:33" s="79" customFormat="1" ht="12.95" customHeight="1" x14ac:dyDescent="0.2">
      <c r="C236" s="114"/>
      <c r="D236" s="114"/>
      <c r="S236" s="115"/>
      <c r="AG236" s="115"/>
    </row>
    <row r="237" spans="3:33" s="79" customFormat="1" ht="12.95" customHeight="1" x14ac:dyDescent="0.2">
      <c r="C237" s="114"/>
      <c r="D237" s="114"/>
      <c r="S237" s="115"/>
      <c r="AG237" s="115"/>
    </row>
    <row r="238" spans="3:33" s="79" customFormat="1" ht="12.95" customHeight="1" x14ac:dyDescent="0.2">
      <c r="S238" s="115"/>
      <c r="AG238" s="115"/>
    </row>
    <row r="239" spans="3:33" s="79" customFormat="1" ht="12.95" customHeight="1" x14ac:dyDescent="0.2">
      <c r="S239" s="115"/>
      <c r="AG239" s="115"/>
    </row>
    <row r="240" spans="3:33" s="79" customFormat="1" ht="12.95" customHeight="1" x14ac:dyDescent="0.2">
      <c r="S240" s="115"/>
      <c r="AG240" s="115"/>
    </row>
    <row r="241" spans="19:33" s="79" customFormat="1" ht="12.95" customHeight="1" x14ac:dyDescent="0.2">
      <c r="S241" s="115"/>
      <c r="AG241" s="115"/>
    </row>
    <row r="242" spans="19:33" s="79" customFormat="1" ht="12.95" customHeight="1" x14ac:dyDescent="0.2">
      <c r="S242" s="115"/>
      <c r="AG242" s="115"/>
    </row>
    <row r="243" spans="19:33" s="79" customFormat="1" ht="12.95" customHeight="1" x14ac:dyDescent="0.2">
      <c r="S243" s="115"/>
      <c r="AG243" s="115"/>
    </row>
    <row r="244" spans="19:33" s="79" customFormat="1" ht="12.95" customHeight="1" x14ac:dyDescent="0.2">
      <c r="S244" s="115"/>
      <c r="AG244" s="115"/>
    </row>
    <row r="245" spans="19:33" s="79" customFormat="1" ht="12.95" customHeight="1" x14ac:dyDescent="0.2">
      <c r="S245" s="115"/>
      <c r="AG245" s="115"/>
    </row>
    <row r="246" spans="19:33" s="79" customFormat="1" ht="12.95" customHeight="1" x14ac:dyDescent="0.2">
      <c r="S246" s="115"/>
      <c r="AG246" s="115"/>
    </row>
    <row r="247" spans="19:33" s="79" customFormat="1" ht="12.95" customHeight="1" x14ac:dyDescent="0.2">
      <c r="S247" s="115"/>
      <c r="AG247" s="115"/>
    </row>
    <row r="248" spans="19:33" s="79" customFormat="1" ht="12.95" customHeight="1" x14ac:dyDescent="0.2">
      <c r="S248" s="115"/>
      <c r="AG248" s="115"/>
    </row>
    <row r="249" spans="19:33" s="79" customFormat="1" ht="12.95" customHeight="1" x14ac:dyDescent="0.2">
      <c r="S249" s="115"/>
      <c r="AG249" s="115"/>
    </row>
    <row r="250" spans="19:33" s="79" customFormat="1" ht="12.95" customHeight="1" x14ac:dyDescent="0.2">
      <c r="S250" s="115"/>
      <c r="AG250" s="115"/>
    </row>
    <row r="251" spans="19:33" s="79" customFormat="1" ht="12.95" customHeight="1" x14ac:dyDescent="0.2">
      <c r="S251" s="115"/>
      <c r="AG251" s="115"/>
    </row>
    <row r="252" spans="19:33" s="79" customFormat="1" ht="12.95" customHeight="1" x14ac:dyDescent="0.2">
      <c r="S252" s="115"/>
      <c r="AG252" s="115"/>
    </row>
    <row r="253" spans="19:33" s="79" customFormat="1" ht="12.95" customHeight="1" x14ac:dyDescent="0.2">
      <c r="S253" s="115"/>
      <c r="AG253" s="115"/>
    </row>
    <row r="254" spans="19:33" s="79" customFormat="1" ht="12.95" customHeight="1" x14ac:dyDescent="0.2">
      <c r="S254" s="115"/>
      <c r="AG254" s="115"/>
    </row>
    <row r="255" spans="19:33" s="79" customFormat="1" ht="12.95" customHeight="1" x14ac:dyDescent="0.2">
      <c r="S255" s="115"/>
      <c r="AG255" s="115"/>
    </row>
    <row r="256" spans="19:33" s="79" customFormat="1" ht="12.95" customHeight="1" x14ac:dyDescent="0.2">
      <c r="S256" s="115"/>
      <c r="AG256" s="115"/>
    </row>
    <row r="257" spans="19:33" s="79" customFormat="1" ht="12.95" customHeight="1" x14ac:dyDescent="0.2">
      <c r="S257" s="115"/>
      <c r="AG257" s="115"/>
    </row>
    <row r="258" spans="19:33" s="79" customFormat="1" ht="12.95" customHeight="1" x14ac:dyDescent="0.2">
      <c r="S258" s="115"/>
      <c r="AG258" s="115"/>
    </row>
    <row r="259" spans="19:33" s="79" customFormat="1" ht="12.95" customHeight="1" x14ac:dyDescent="0.2">
      <c r="S259" s="115"/>
      <c r="AG259" s="115"/>
    </row>
    <row r="260" spans="19:33" s="79" customFormat="1" ht="12.95" customHeight="1" x14ac:dyDescent="0.2">
      <c r="S260" s="115"/>
      <c r="AG260" s="115"/>
    </row>
    <row r="261" spans="19:33" s="79" customFormat="1" ht="12.95" customHeight="1" x14ac:dyDescent="0.2">
      <c r="S261" s="115"/>
      <c r="AG261" s="115"/>
    </row>
    <row r="262" spans="19:33" s="79" customFormat="1" ht="12.95" customHeight="1" x14ac:dyDescent="0.2">
      <c r="S262" s="115"/>
      <c r="AG262" s="115"/>
    </row>
    <row r="263" spans="19:33" s="79" customFormat="1" ht="12.95" customHeight="1" x14ac:dyDescent="0.2">
      <c r="S263" s="115"/>
      <c r="AG263" s="115"/>
    </row>
    <row r="264" spans="19:33" s="79" customFormat="1" ht="12.95" customHeight="1" x14ac:dyDescent="0.2">
      <c r="S264" s="115"/>
      <c r="AG264" s="115"/>
    </row>
    <row r="265" spans="19:33" s="79" customFormat="1" ht="12.95" customHeight="1" x14ac:dyDescent="0.2">
      <c r="S265" s="115"/>
      <c r="AG265" s="115"/>
    </row>
    <row r="266" spans="19:33" s="79" customFormat="1" ht="12.95" customHeight="1" x14ac:dyDescent="0.2">
      <c r="S266" s="115"/>
      <c r="AG266" s="115"/>
    </row>
    <row r="267" spans="19:33" s="79" customFormat="1" ht="12.95" customHeight="1" x14ac:dyDescent="0.2">
      <c r="S267" s="115"/>
      <c r="AG267" s="115"/>
    </row>
    <row r="268" spans="19:33" s="79" customFormat="1" ht="12.95" customHeight="1" x14ac:dyDescent="0.2">
      <c r="S268" s="115"/>
      <c r="AG268" s="115"/>
    </row>
    <row r="269" spans="19:33" s="79" customFormat="1" ht="12.95" customHeight="1" x14ac:dyDescent="0.2">
      <c r="S269" s="115"/>
      <c r="AG269" s="115"/>
    </row>
    <row r="270" spans="19:33" s="79" customFormat="1" ht="12.95" customHeight="1" x14ac:dyDescent="0.2">
      <c r="S270" s="115"/>
      <c r="AG270" s="115"/>
    </row>
    <row r="271" spans="19:33" s="79" customFormat="1" ht="12.95" customHeight="1" x14ac:dyDescent="0.2">
      <c r="S271" s="115"/>
      <c r="AG271" s="115"/>
    </row>
    <row r="272" spans="19:33" s="79" customFormat="1" ht="12.95" customHeight="1" x14ac:dyDescent="0.2">
      <c r="S272" s="115"/>
      <c r="AG272" s="115"/>
    </row>
    <row r="273" spans="19:33" s="79" customFormat="1" ht="12.95" customHeight="1" x14ac:dyDescent="0.2">
      <c r="S273" s="115"/>
      <c r="AG273" s="115"/>
    </row>
    <row r="274" spans="19:33" s="79" customFormat="1" ht="12.95" customHeight="1" x14ac:dyDescent="0.2">
      <c r="S274" s="115"/>
      <c r="AG274" s="115"/>
    </row>
    <row r="275" spans="19:33" s="79" customFormat="1" ht="12.95" customHeight="1" x14ac:dyDescent="0.2">
      <c r="S275" s="115"/>
      <c r="AG275" s="115"/>
    </row>
    <row r="276" spans="19:33" s="79" customFormat="1" ht="12.95" customHeight="1" x14ac:dyDescent="0.2">
      <c r="S276" s="115"/>
      <c r="AG276" s="115"/>
    </row>
    <row r="277" spans="19:33" s="79" customFormat="1" ht="12.95" customHeight="1" x14ac:dyDescent="0.2">
      <c r="S277" s="115"/>
      <c r="AG277" s="115"/>
    </row>
    <row r="278" spans="19:33" s="79" customFormat="1" ht="12.95" customHeight="1" x14ac:dyDescent="0.2">
      <c r="S278" s="115"/>
      <c r="AG278" s="115"/>
    </row>
    <row r="279" spans="19:33" s="79" customFormat="1" ht="12.95" customHeight="1" x14ac:dyDescent="0.2">
      <c r="S279" s="115"/>
      <c r="AG279" s="115"/>
    </row>
    <row r="280" spans="19:33" s="79" customFormat="1" ht="12.95" customHeight="1" x14ac:dyDescent="0.2">
      <c r="S280" s="115"/>
      <c r="AG280" s="115"/>
    </row>
    <row r="281" spans="19:33" s="79" customFormat="1" ht="12.95" customHeight="1" x14ac:dyDescent="0.2">
      <c r="S281" s="115"/>
      <c r="AG281" s="115"/>
    </row>
    <row r="282" spans="19:33" s="79" customFormat="1" ht="12.95" customHeight="1" x14ac:dyDescent="0.2">
      <c r="S282" s="115"/>
      <c r="AG282" s="115"/>
    </row>
    <row r="283" spans="19:33" s="79" customFormat="1" ht="12.95" customHeight="1" x14ac:dyDescent="0.2">
      <c r="S283" s="115"/>
      <c r="AG283" s="115"/>
    </row>
    <row r="284" spans="19:33" s="79" customFormat="1" ht="12.95" customHeight="1" x14ac:dyDescent="0.2">
      <c r="S284" s="115"/>
      <c r="AG284" s="115"/>
    </row>
    <row r="285" spans="19:33" s="79" customFormat="1" ht="12.95" customHeight="1" x14ac:dyDescent="0.2">
      <c r="S285" s="115"/>
      <c r="AG285" s="115"/>
    </row>
    <row r="286" spans="19:33" s="79" customFormat="1" ht="12.95" customHeight="1" x14ac:dyDescent="0.2">
      <c r="S286" s="115"/>
      <c r="AG286" s="115"/>
    </row>
    <row r="287" spans="19:33" s="79" customFormat="1" ht="12.95" customHeight="1" x14ac:dyDescent="0.2">
      <c r="S287" s="115"/>
      <c r="AG287" s="115"/>
    </row>
    <row r="288" spans="19:33" s="79" customFormat="1" ht="12.95" customHeight="1" x14ac:dyDescent="0.2">
      <c r="S288" s="115"/>
      <c r="AG288" s="115"/>
    </row>
    <row r="289" spans="19:33" s="79" customFormat="1" ht="12.95" customHeight="1" x14ac:dyDescent="0.2">
      <c r="S289" s="115"/>
      <c r="AG289" s="115"/>
    </row>
    <row r="290" spans="19:33" s="79" customFormat="1" ht="12.95" customHeight="1" x14ac:dyDescent="0.2">
      <c r="S290" s="115"/>
      <c r="AG290" s="115"/>
    </row>
    <row r="291" spans="19:33" s="79" customFormat="1" ht="12.95" customHeight="1" x14ac:dyDescent="0.2">
      <c r="S291" s="115"/>
      <c r="AG291" s="115"/>
    </row>
    <row r="292" spans="19:33" s="79" customFormat="1" ht="12.95" customHeight="1" x14ac:dyDescent="0.2">
      <c r="S292" s="115"/>
      <c r="AG292" s="115"/>
    </row>
    <row r="293" spans="19:33" s="79" customFormat="1" ht="12.95" customHeight="1" x14ac:dyDescent="0.2">
      <c r="S293" s="115"/>
      <c r="AG293" s="115"/>
    </row>
    <row r="294" spans="19:33" s="79" customFormat="1" ht="12.95" customHeight="1" x14ac:dyDescent="0.2">
      <c r="S294" s="115"/>
      <c r="AG294" s="115"/>
    </row>
    <row r="295" spans="19:33" s="79" customFormat="1" ht="12.95" customHeight="1" x14ac:dyDescent="0.2">
      <c r="S295" s="115"/>
      <c r="AG295" s="115"/>
    </row>
    <row r="296" spans="19:33" s="79" customFormat="1" ht="12.95" customHeight="1" x14ac:dyDescent="0.2">
      <c r="S296" s="115"/>
      <c r="AG296" s="115"/>
    </row>
    <row r="297" spans="19:33" s="79" customFormat="1" ht="12.95" customHeight="1" x14ac:dyDescent="0.2">
      <c r="S297" s="115"/>
      <c r="AG297" s="115"/>
    </row>
    <row r="298" spans="19:33" s="79" customFormat="1" ht="12.95" customHeight="1" x14ac:dyDescent="0.2">
      <c r="S298" s="115"/>
      <c r="AG298" s="115"/>
    </row>
    <row r="299" spans="19:33" s="79" customFormat="1" ht="12.95" customHeight="1" x14ac:dyDescent="0.2">
      <c r="S299" s="115"/>
      <c r="AG299" s="115"/>
    </row>
    <row r="300" spans="19:33" s="79" customFormat="1" ht="12.95" customHeight="1" x14ac:dyDescent="0.2">
      <c r="S300" s="115"/>
      <c r="AG300" s="115"/>
    </row>
    <row r="301" spans="19:33" s="79" customFormat="1" ht="12.95" customHeight="1" x14ac:dyDescent="0.2">
      <c r="S301" s="115"/>
      <c r="AG301" s="115"/>
    </row>
    <row r="302" spans="19:33" s="79" customFormat="1" ht="12.95" customHeight="1" x14ac:dyDescent="0.2">
      <c r="S302" s="115"/>
      <c r="AG302" s="115"/>
    </row>
    <row r="303" spans="19:33" s="79" customFormat="1" ht="12.95" customHeight="1" x14ac:dyDescent="0.2">
      <c r="S303" s="115"/>
      <c r="AG303" s="115"/>
    </row>
    <row r="304" spans="19:33" s="79" customFormat="1" ht="12.95" customHeight="1" x14ac:dyDescent="0.2">
      <c r="S304" s="115"/>
      <c r="AG304" s="115"/>
    </row>
    <row r="305" spans="19:33" s="79" customFormat="1" ht="12.95" customHeight="1" x14ac:dyDescent="0.2">
      <c r="S305" s="115"/>
      <c r="AG305" s="115"/>
    </row>
    <row r="306" spans="19:33" s="79" customFormat="1" ht="12.95" customHeight="1" x14ac:dyDescent="0.2">
      <c r="S306" s="115"/>
      <c r="AG306" s="115"/>
    </row>
    <row r="307" spans="19:33" s="79" customFormat="1" ht="12.95" customHeight="1" x14ac:dyDescent="0.2">
      <c r="S307" s="115"/>
      <c r="AG307" s="115"/>
    </row>
    <row r="308" spans="19:33" s="79" customFormat="1" ht="12.95" customHeight="1" x14ac:dyDescent="0.2">
      <c r="S308" s="115"/>
      <c r="AG308" s="115"/>
    </row>
    <row r="309" spans="19:33" s="79" customFormat="1" ht="12.95" customHeight="1" x14ac:dyDescent="0.2">
      <c r="S309" s="115"/>
      <c r="AG309" s="115"/>
    </row>
    <row r="310" spans="19:33" s="79" customFormat="1" ht="12.95" customHeight="1" x14ac:dyDescent="0.2">
      <c r="S310" s="115"/>
      <c r="AG310" s="115"/>
    </row>
    <row r="311" spans="19:33" s="79" customFormat="1" ht="12.95" customHeight="1" x14ac:dyDescent="0.2">
      <c r="S311" s="115"/>
      <c r="AG311" s="115"/>
    </row>
    <row r="312" spans="19:33" s="79" customFormat="1" ht="12.95" customHeight="1" x14ac:dyDescent="0.2">
      <c r="S312" s="115"/>
      <c r="AG312" s="115"/>
    </row>
    <row r="313" spans="19:33" s="79" customFormat="1" ht="12.95" customHeight="1" x14ac:dyDescent="0.2">
      <c r="S313" s="115"/>
      <c r="AG313" s="115"/>
    </row>
    <row r="314" spans="19:33" s="79" customFormat="1" ht="12.95" customHeight="1" x14ac:dyDescent="0.2">
      <c r="S314" s="115"/>
      <c r="AG314" s="115"/>
    </row>
    <row r="315" spans="19:33" s="79" customFormat="1" ht="12.95" customHeight="1" x14ac:dyDescent="0.2">
      <c r="S315" s="115"/>
      <c r="AG315" s="115"/>
    </row>
    <row r="316" spans="19:33" s="79" customFormat="1" ht="12.95" customHeight="1" x14ac:dyDescent="0.2">
      <c r="S316" s="115"/>
      <c r="AG316" s="115"/>
    </row>
    <row r="317" spans="19:33" s="79" customFormat="1" ht="12.95" customHeight="1" x14ac:dyDescent="0.2">
      <c r="S317" s="115"/>
      <c r="AG317" s="115"/>
    </row>
    <row r="318" spans="19:33" s="79" customFormat="1" ht="12.95" customHeight="1" x14ac:dyDescent="0.2">
      <c r="S318" s="115"/>
      <c r="AG318" s="115"/>
    </row>
    <row r="319" spans="19:33" s="79" customFormat="1" ht="12.95" customHeight="1" x14ac:dyDescent="0.2">
      <c r="S319" s="115"/>
      <c r="AG319" s="115"/>
    </row>
    <row r="320" spans="19:33" s="79" customFormat="1" ht="12.95" customHeight="1" x14ac:dyDescent="0.2">
      <c r="S320" s="115"/>
      <c r="AG320" s="115"/>
    </row>
    <row r="321" spans="19:33" s="79" customFormat="1" ht="12.95" customHeight="1" x14ac:dyDescent="0.2">
      <c r="S321" s="115"/>
      <c r="AG321" s="115"/>
    </row>
    <row r="322" spans="19:33" s="79" customFormat="1" ht="12.95" customHeight="1" x14ac:dyDescent="0.2">
      <c r="S322" s="115"/>
      <c r="AG322" s="115"/>
    </row>
    <row r="323" spans="19:33" s="79" customFormat="1" ht="12.95" customHeight="1" x14ac:dyDescent="0.2">
      <c r="S323" s="115"/>
      <c r="AG323" s="115"/>
    </row>
    <row r="324" spans="19:33" s="79" customFormat="1" ht="12.95" customHeight="1" x14ac:dyDescent="0.2">
      <c r="S324" s="115"/>
      <c r="AG324" s="115"/>
    </row>
    <row r="325" spans="19:33" s="79" customFormat="1" ht="12.95" customHeight="1" x14ac:dyDescent="0.2">
      <c r="S325" s="115"/>
      <c r="AG325" s="115"/>
    </row>
    <row r="326" spans="19:33" s="79" customFormat="1" ht="12.95" customHeight="1" x14ac:dyDescent="0.2">
      <c r="S326" s="115"/>
      <c r="AG326" s="115"/>
    </row>
    <row r="327" spans="19:33" s="79" customFormat="1" ht="12.95" customHeight="1" x14ac:dyDescent="0.2">
      <c r="S327" s="115"/>
      <c r="AG327" s="115"/>
    </row>
    <row r="328" spans="19:33" s="79" customFormat="1" ht="12.95" customHeight="1" x14ac:dyDescent="0.2">
      <c r="S328" s="115"/>
      <c r="AG328" s="115"/>
    </row>
    <row r="329" spans="19:33" s="79" customFormat="1" ht="12.95" customHeight="1" x14ac:dyDescent="0.2">
      <c r="S329" s="115"/>
      <c r="AG329" s="115"/>
    </row>
    <row r="330" spans="19:33" s="79" customFormat="1" ht="12.95" customHeight="1" x14ac:dyDescent="0.2">
      <c r="S330" s="115"/>
      <c r="AG330" s="115"/>
    </row>
    <row r="331" spans="19:33" s="79" customFormat="1" ht="12.95" customHeight="1" x14ac:dyDescent="0.2">
      <c r="S331" s="115"/>
      <c r="AG331" s="115"/>
    </row>
    <row r="332" spans="19:33" s="79" customFormat="1" ht="12.95" customHeight="1" x14ac:dyDescent="0.2">
      <c r="S332" s="115"/>
      <c r="AG332" s="115"/>
    </row>
    <row r="333" spans="19:33" s="79" customFormat="1" ht="12.95" customHeight="1" x14ac:dyDescent="0.2">
      <c r="S333" s="115"/>
      <c r="AG333" s="115"/>
    </row>
    <row r="334" spans="19:33" s="79" customFormat="1" ht="12.95" customHeight="1" x14ac:dyDescent="0.2">
      <c r="S334" s="115"/>
      <c r="AG334" s="115"/>
    </row>
    <row r="335" spans="19:33" s="79" customFormat="1" ht="12.95" customHeight="1" x14ac:dyDescent="0.2">
      <c r="S335" s="115"/>
      <c r="AG335" s="115"/>
    </row>
    <row r="336" spans="19:33" s="79" customFormat="1" ht="12.95" customHeight="1" x14ac:dyDescent="0.2">
      <c r="S336" s="115"/>
      <c r="AG336" s="115"/>
    </row>
    <row r="337" spans="19:33" s="79" customFormat="1" ht="12.95" customHeight="1" x14ac:dyDescent="0.2">
      <c r="S337" s="115"/>
      <c r="AG337" s="115"/>
    </row>
    <row r="338" spans="19:33" s="79" customFormat="1" ht="12.95" customHeight="1" x14ac:dyDescent="0.2">
      <c r="S338" s="115"/>
      <c r="AG338" s="115"/>
    </row>
    <row r="339" spans="19:33" s="79" customFormat="1" ht="12.95" customHeight="1" x14ac:dyDescent="0.2">
      <c r="S339" s="115"/>
      <c r="AG339" s="115"/>
    </row>
    <row r="340" spans="19:33" s="79" customFormat="1" ht="12.95" customHeight="1" x14ac:dyDescent="0.2">
      <c r="S340" s="115"/>
      <c r="AG340" s="115"/>
    </row>
    <row r="341" spans="19:33" s="79" customFormat="1" ht="12.95" customHeight="1" x14ac:dyDescent="0.2">
      <c r="S341" s="115"/>
      <c r="AG341" s="115"/>
    </row>
    <row r="342" spans="19:33" s="79" customFormat="1" ht="12.95" customHeight="1" x14ac:dyDescent="0.2">
      <c r="S342" s="115"/>
      <c r="AG342" s="115"/>
    </row>
    <row r="343" spans="19:33" s="79" customFormat="1" ht="12.95" customHeight="1" x14ac:dyDescent="0.2">
      <c r="S343" s="115"/>
      <c r="AG343" s="115"/>
    </row>
    <row r="344" spans="19:33" s="79" customFormat="1" ht="12.95" customHeight="1" x14ac:dyDescent="0.2">
      <c r="S344" s="115"/>
      <c r="AG344" s="115"/>
    </row>
    <row r="345" spans="19:33" s="79" customFormat="1" ht="12.95" customHeight="1" x14ac:dyDescent="0.2">
      <c r="S345" s="115"/>
      <c r="AG345" s="115"/>
    </row>
    <row r="346" spans="19:33" s="79" customFormat="1" ht="12.95" customHeight="1" x14ac:dyDescent="0.2">
      <c r="S346" s="115"/>
      <c r="AG346" s="115"/>
    </row>
    <row r="347" spans="19:33" s="79" customFormat="1" ht="12.95" customHeight="1" x14ac:dyDescent="0.2">
      <c r="S347" s="115"/>
      <c r="AG347" s="115"/>
    </row>
    <row r="348" spans="19:33" s="79" customFormat="1" ht="12.95" customHeight="1" x14ac:dyDescent="0.2">
      <c r="S348" s="115"/>
      <c r="AG348" s="115"/>
    </row>
    <row r="349" spans="19:33" s="79" customFormat="1" ht="12.95" customHeight="1" x14ac:dyDescent="0.2">
      <c r="S349" s="115"/>
      <c r="AG349" s="115"/>
    </row>
    <row r="350" spans="19:33" s="79" customFormat="1" ht="12.95" customHeight="1" x14ac:dyDescent="0.2">
      <c r="S350" s="115"/>
      <c r="AG350" s="115"/>
    </row>
    <row r="351" spans="19:33" s="79" customFormat="1" ht="12.95" customHeight="1" x14ac:dyDescent="0.2">
      <c r="S351" s="115"/>
      <c r="AG351" s="115"/>
    </row>
    <row r="352" spans="19:33" s="79" customFormat="1" ht="12.95" customHeight="1" x14ac:dyDescent="0.2">
      <c r="S352" s="115"/>
      <c r="AG352" s="115"/>
    </row>
    <row r="353" spans="19:33" s="79" customFormat="1" ht="12.95" customHeight="1" x14ac:dyDescent="0.2">
      <c r="S353" s="115"/>
      <c r="AG353" s="115"/>
    </row>
    <row r="354" spans="19:33" s="79" customFormat="1" ht="12.95" customHeight="1" x14ac:dyDescent="0.2">
      <c r="S354" s="115"/>
      <c r="AG354" s="115"/>
    </row>
    <row r="355" spans="19:33" s="79" customFormat="1" ht="12.95" customHeight="1" x14ac:dyDescent="0.2">
      <c r="S355" s="115"/>
      <c r="AG355" s="115"/>
    </row>
    <row r="356" spans="19:33" s="79" customFormat="1" ht="12.95" customHeight="1" x14ac:dyDescent="0.2">
      <c r="S356" s="115"/>
      <c r="AG356" s="115"/>
    </row>
    <row r="357" spans="19:33" s="79" customFormat="1" ht="12.95" customHeight="1" x14ac:dyDescent="0.2">
      <c r="S357" s="115"/>
      <c r="AG357" s="115"/>
    </row>
    <row r="358" spans="19:33" s="79" customFormat="1" ht="12.95" customHeight="1" x14ac:dyDescent="0.2">
      <c r="S358" s="115"/>
      <c r="AG358" s="115"/>
    </row>
    <row r="359" spans="19:33" s="79" customFormat="1" ht="12.95" customHeight="1" x14ac:dyDescent="0.2">
      <c r="S359" s="115"/>
      <c r="AG359" s="115"/>
    </row>
    <row r="360" spans="19:33" s="79" customFormat="1" ht="12.95" customHeight="1" x14ac:dyDescent="0.2">
      <c r="S360" s="115"/>
      <c r="AG360" s="115"/>
    </row>
    <row r="361" spans="19:33" s="79" customFormat="1" ht="12.95" customHeight="1" x14ac:dyDescent="0.2">
      <c r="S361" s="115"/>
      <c r="AG361" s="115"/>
    </row>
    <row r="362" spans="19:33" s="79" customFormat="1" ht="12.95" customHeight="1" x14ac:dyDescent="0.2">
      <c r="S362" s="115"/>
      <c r="AG362" s="115"/>
    </row>
    <row r="363" spans="19:33" s="79" customFormat="1" ht="12.95" customHeight="1" x14ac:dyDescent="0.2">
      <c r="S363" s="115"/>
      <c r="AG363" s="115"/>
    </row>
    <row r="364" spans="19:33" s="79" customFormat="1" ht="12.95" customHeight="1" x14ac:dyDescent="0.2">
      <c r="S364" s="115"/>
      <c r="AG364" s="115"/>
    </row>
    <row r="365" spans="19:33" s="79" customFormat="1" ht="12.95" customHeight="1" x14ac:dyDescent="0.2">
      <c r="S365" s="115"/>
      <c r="AG365" s="115"/>
    </row>
    <row r="366" spans="19:33" s="79" customFormat="1" ht="12.95" customHeight="1" x14ac:dyDescent="0.2">
      <c r="S366" s="115"/>
      <c r="AG366" s="115"/>
    </row>
    <row r="367" spans="19:33" s="79" customFormat="1" ht="12.95" customHeight="1" x14ac:dyDescent="0.2">
      <c r="S367" s="115"/>
      <c r="AG367" s="115"/>
    </row>
    <row r="368" spans="19:33" s="79" customFormat="1" ht="12.95" customHeight="1" x14ac:dyDescent="0.2">
      <c r="S368" s="115"/>
      <c r="AG368" s="115"/>
    </row>
    <row r="369" spans="19:33" s="79" customFormat="1" ht="12.95" customHeight="1" x14ac:dyDescent="0.2">
      <c r="S369" s="115"/>
      <c r="AG369" s="115"/>
    </row>
    <row r="370" spans="19:33" s="79" customFormat="1" ht="12.95" customHeight="1" x14ac:dyDescent="0.2">
      <c r="S370" s="115"/>
      <c r="AG370" s="115"/>
    </row>
    <row r="371" spans="19:33" s="79" customFormat="1" ht="12.95" customHeight="1" x14ac:dyDescent="0.2">
      <c r="S371" s="115"/>
      <c r="AG371" s="115"/>
    </row>
    <row r="372" spans="19:33" s="79" customFormat="1" ht="12.95" customHeight="1" x14ac:dyDescent="0.2">
      <c r="S372" s="115"/>
      <c r="AG372" s="115"/>
    </row>
    <row r="373" spans="19:33" s="79" customFormat="1" ht="12.95" customHeight="1" x14ac:dyDescent="0.2">
      <c r="S373" s="115"/>
      <c r="AG373" s="115"/>
    </row>
    <row r="374" spans="19:33" s="79" customFormat="1" ht="12.95" customHeight="1" x14ac:dyDescent="0.2">
      <c r="S374" s="115"/>
      <c r="AG374" s="115"/>
    </row>
    <row r="375" spans="19:33" s="79" customFormat="1" ht="12.95" customHeight="1" x14ac:dyDescent="0.2">
      <c r="S375" s="115"/>
      <c r="AG375" s="115"/>
    </row>
    <row r="376" spans="19:33" s="79" customFormat="1" ht="12.95" customHeight="1" x14ac:dyDescent="0.2">
      <c r="S376" s="115"/>
      <c r="AG376" s="115"/>
    </row>
    <row r="377" spans="19:33" s="79" customFormat="1" ht="12.95" customHeight="1" x14ac:dyDescent="0.2">
      <c r="S377" s="115"/>
      <c r="AG377" s="115"/>
    </row>
    <row r="378" spans="19:33" s="79" customFormat="1" ht="12.95" customHeight="1" x14ac:dyDescent="0.2">
      <c r="S378" s="115"/>
      <c r="AG378" s="115"/>
    </row>
    <row r="379" spans="19:33" s="79" customFormat="1" ht="12.95" customHeight="1" x14ac:dyDescent="0.2">
      <c r="S379" s="115"/>
      <c r="AG379" s="115"/>
    </row>
    <row r="380" spans="19:33" s="79" customFormat="1" ht="12.95" customHeight="1" x14ac:dyDescent="0.2">
      <c r="S380" s="115"/>
      <c r="AG380" s="115"/>
    </row>
    <row r="381" spans="19:33" s="79" customFormat="1" ht="12.95" customHeight="1" x14ac:dyDescent="0.2">
      <c r="S381" s="115"/>
      <c r="AG381" s="115"/>
    </row>
    <row r="382" spans="19:33" s="79" customFormat="1" ht="12.95" customHeight="1" x14ac:dyDescent="0.2">
      <c r="S382" s="115"/>
      <c r="AG382" s="115"/>
    </row>
    <row r="383" spans="19:33" s="79" customFormat="1" ht="12.95" customHeight="1" x14ac:dyDescent="0.2">
      <c r="S383" s="115"/>
      <c r="AG383" s="115"/>
    </row>
    <row r="384" spans="19:33" s="79" customFormat="1" ht="12.95" customHeight="1" x14ac:dyDescent="0.2">
      <c r="S384" s="115"/>
      <c r="AG384" s="115"/>
    </row>
    <row r="385" spans="27:48" x14ac:dyDescent="0.2">
      <c r="AA385" s="66"/>
      <c r="AB385" s="66"/>
      <c r="AC385" s="66"/>
      <c r="AD385" s="66"/>
      <c r="AE385" s="66"/>
      <c r="AG385" s="67"/>
      <c r="AN385" s="66"/>
      <c r="AO385" s="66"/>
      <c r="AP385" s="66"/>
      <c r="AQ385" s="66"/>
      <c r="AR385" s="66"/>
      <c r="AS385" s="66"/>
      <c r="AT385" s="66"/>
      <c r="AU385" s="66"/>
    </row>
    <row r="386" spans="27:48" x14ac:dyDescent="0.2">
      <c r="AA386" s="66"/>
      <c r="AB386" s="66"/>
      <c r="AC386" s="66"/>
      <c r="AD386" s="66"/>
      <c r="AE386" s="66"/>
      <c r="AG386" s="67"/>
      <c r="AN386" s="66"/>
      <c r="AO386" s="66"/>
      <c r="AP386" s="66"/>
      <c r="AQ386" s="66"/>
      <c r="AR386" s="66"/>
      <c r="AS386" s="66"/>
      <c r="AT386" s="66"/>
      <c r="AU386" s="66"/>
      <c r="AV386" s="66"/>
    </row>
    <row r="387" spans="27:48" x14ac:dyDescent="0.2">
      <c r="AA387" s="66"/>
      <c r="AB387" s="66"/>
      <c r="AC387" s="66"/>
      <c r="AD387" s="66"/>
      <c r="AE387" s="66"/>
      <c r="AG387" s="67"/>
      <c r="AN387" s="66"/>
      <c r="AO387" s="66"/>
      <c r="AP387" s="66"/>
      <c r="AQ387" s="66"/>
      <c r="AR387" s="66"/>
      <c r="AS387" s="66"/>
      <c r="AT387" s="66"/>
      <c r="AU387" s="66"/>
    </row>
    <row r="388" spans="27:48" x14ac:dyDescent="0.2">
      <c r="AA388" s="66"/>
      <c r="AB388" s="66"/>
      <c r="AC388" s="66"/>
      <c r="AD388" s="66"/>
      <c r="AE388" s="66"/>
      <c r="AG388" s="67"/>
      <c r="AN388" s="66"/>
      <c r="AO388" s="66"/>
      <c r="AP388" s="66"/>
      <c r="AQ388" s="66"/>
      <c r="AR388" s="66"/>
      <c r="AS388" s="66"/>
      <c r="AT388" s="66"/>
      <c r="AU388" s="66"/>
    </row>
    <row r="389" spans="27:48" x14ac:dyDescent="0.2">
      <c r="AA389" s="66"/>
      <c r="AB389" s="66"/>
      <c r="AC389" s="66"/>
      <c r="AD389" s="66"/>
      <c r="AE389" s="66"/>
      <c r="AG389" s="67"/>
      <c r="AN389" s="66"/>
      <c r="AO389" s="66"/>
      <c r="AP389" s="66"/>
      <c r="AQ389" s="66"/>
      <c r="AR389" s="66"/>
      <c r="AS389" s="66"/>
      <c r="AT389" s="66"/>
      <c r="AU389" s="66"/>
    </row>
    <row r="390" spans="27:48" x14ac:dyDescent="0.2">
      <c r="AA390" s="66"/>
      <c r="AB390" s="66"/>
      <c r="AC390" s="66"/>
      <c r="AD390" s="66"/>
      <c r="AE390" s="66"/>
      <c r="AG390" s="67"/>
      <c r="AN390" s="66"/>
      <c r="AO390" s="66"/>
      <c r="AP390" s="66"/>
      <c r="AQ390" s="66"/>
      <c r="AR390" s="66"/>
      <c r="AS390" s="66"/>
      <c r="AT390" s="66"/>
      <c r="AU390" s="66"/>
    </row>
    <row r="391" spans="27:48" x14ac:dyDescent="0.2">
      <c r="AA391" s="66"/>
      <c r="AB391" s="66"/>
      <c r="AC391" s="66"/>
      <c r="AD391" s="66"/>
      <c r="AE391" s="66"/>
      <c r="AG391" s="67"/>
      <c r="AN391" s="66"/>
      <c r="AO391" s="66"/>
      <c r="AP391" s="66"/>
      <c r="AQ391" s="66"/>
      <c r="AR391" s="66"/>
      <c r="AS391" s="66"/>
      <c r="AT391" s="66"/>
      <c r="AU391" s="66"/>
    </row>
    <row r="392" spans="27:48" x14ac:dyDescent="0.2">
      <c r="AA392" s="66"/>
      <c r="AB392" s="66"/>
      <c r="AC392" s="66"/>
      <c r="AD392" s="66"/>
      <c r="AE392" s="66"/>
      <c r="AG392" s="67"/>
      <c r="AN392" s="66"/>
      <c r="AO392" s="66"/>
      <c r="AP392" s="66"/>
      <c r="AQ392" s="66"/>
      <c r="AR392" s="66"/>
      <c r="AS392" s="66"/>
      <c r="AT392" s="66"/>
      <c r="AU392" s="66"/>
    </row>
    <row r="393" spans="27:48" x14ac:dyDescent="0.2">
      <c r="AA393" s="66"/>
      <c r="AB393" s="66"/>
      <c r="AC393" s="66"/>
      <c r="AD393" s="66"/>
      <c r="AE393" s="66"/>
      <c r="AG393" s="67"/>
      <c r="AN393" s="66"/>
      <c r="AO393" s="66"/>
      <c r="AP393" s="66"/>
      <c r="AQ393" s="66"/>
      <c r="AR393" s="66"/>
      <c r="AS393" s="66"/>
      <c r="AT393" s="66"/>
      <c r="AU393" s="66"/>
    </row>
    <row r="394" spans="27:48" x14ac:dyDescent="0.2">
      <c r="AA394" s="66"/>
      <c r="AB394" s="66"/>
      <c r="AC394" s="66"/>
      <c r="AD394" s="66"/>
      <c r="AE394" s="66"/>
      <c r="AG394" s="67"/>
      <c r="AN394" s="66"/>
      <c r="AO394" s="66"/>
      <c r="AP394" s="66"/>
      <c r="AQ394" s="66"/>
      <c r="AR394" s="66"/>
      <c r="AS394" s="66"/>
      <c r="AT394" s="66"/>
      <c r="AU394" s="66"/>
    </row>
    <row r="395" spans="27:48" x14ac:dyDescent="0.2">
      <c r="AA395" s="66"/>
      <c r="AB395" s="66"/>
      <c r="AC395" s="66"/>
      <c r="AD395" s="66"/>
      <c r="AE395" s="66"/>
      <c r="AG395" s="67"/>
      <c r="AN395" s="66"/>
      <c r="AO395" s="66"/>
      <c r="AP395" s="66"/>
      <c r="AQ395" s="66"/>
      <c r="AR395" s="66"/>
      <c r="AS395" s="66"/>
      <c r="AT395" s="66"/>
      <c r="AU395" s="66"/>
    </row>
    <row r="396" spans="27:48" x14ac:dyDescent="0.2">
      <c r="AA396" s="66"/>
      <c r="AB396" s="66"/>
      <c r="AC396" s="66"/>
      <c r="AD396" s="66"/>
      <c r="AE396" s="66"/>
      <c r="AG396" s="67"/>
      <c r="AN396" s="66"/>
      <c r="AO396" s="66"/>
      <c r="AP396" s="66"/>
      <c r="AQ396" s="66"/>
      <c r="AR396" s="66"/>
      <c r="AS396" s="66"/>
      <c r="AT396" s="66"/>
      <c r="AU396" s="66"/>
    </row>
    <row r="397" spans="27:48" x14ac:dyDescent="0.2">
      <c r="AA397" s="66"/>
      <c r="AB397" s="66"/>
      <c r="AC397" s="66"/>
      <c r="AD397" s="66"/>
      <c r="AE397" s="66"/>
      <c r="AG397" s="67"/>
      <c r="AN397" s="66"/>
      <c r="AO397" s="66"/>
      <c r="AP397" s="66"/>
      <c r="AQ397" s="66"/>
      <c r="AR397" s="66"/>
      <c r="AS397" s="66"/>
      <c r="AT397" s="66"/>
      <c r="AU397" s="66"/>
    </row>
    <row r="398" spans="27:48" x14ac:dyDescent="0.2">
      <c r="AA398" s="66"/>
      <c r="AB398" s="66"/>
      <c r="AC398" s="66"/>
      <c r="AD398" s="66"/>
      <c r="AE398" s="66"/>
      <c r="AG398" s="67"/>
      <c r="AN398" s="66"/>
      <c r="AO398" s="66"/>
      <c r="AP398" s="66"/>
      <c r="AQ398" s="66"/>
      <c r="AR398" s="66"/>
      <c r="AS398" s="66"/>
      <c r="AT398" s="66"/>
      <c r="AU398" s="66"/>
    </row>
    <row r="399" spans="27:48" x14ac:dyDescent="0.2">
      <c r="AA399" s="66"/>
      <c r="AB399" s="66"/>
      <c r="AC399" s="66"/>
      <c r="AD399" s="66"/>
      <c r="AE399" s="66"/>
      <c r="AG399" s="67"/>
      <c r="AN399" s="66"/>
      <c r="AO399" s="66"/>
      <c r="AP399" s="66"/>
      <c r="AQ399" s="66"/>
      <c r="AR399" s="66"/>
      <c r="AS399" s="66"/>
      <c r="AT399" s="66"/>
      <c r="AU399" s="66"/>
    </row>
    <row r="400" spans="27:48" x14ac:dyDescent="0.2">
      <c r="AA400" s="66"/>
      <c r="AB400" s="66"/>
      <c r="AC400" s="66"/>
      <c r="AD400" s="66"/>
      <c r="AE400" s="66"/>
      <c r="AG400" s="67"/>
      <c r="AN400" s="66"/>
      <c r="AO400" s="66"/>
      <c r="AP400" s="66"/>
      <c r="AQ400" s="66"/>
      <c r="AR400" s="66"/>
      <c r="AS400" s="66"/>
      <c r="AT400" s="66"/>
      <c r="AU400" s="66"/>
    </row>
    <row r="401" spans="27:64" x14ac:dyDescent="0.2">
      <c r="AA401" s="66"/>
      <c r="AB401" s="66"/>
      <c r="AC401" s="66"/>
      <c r="AD401" s="66"/>
      <c r="AE401" s="66"/>
      <c r="AG401" s="67"/>
      <c r="AN401" s="66"/>
      <c r="AO401" s="66"/>
      <c r="AP401" s="66"/>
      <c r="AQ401" s="66"/>
      <c r="AR401" s="66"/>
      <c r="AS401" s="66"/>
      <c r="AT401" s="66"/>
      <c r="AU401" s="66"/>
    </row>
    <row r="402" spans="27:64" x14ac:dyDescent="0.2">
      <c r="AA402" s="66"/>
      <c r="AB402" s="66"/>
      <c r="AC402" s="66"/>
      <c r="AD402" s="66"/>
      <c r="AE402" s="66"/>
      <c r="AG402" s="67"/>
      <c r="AN402" s="66"/>
      <c r="AO402" s="66"/>
      <c r="AP402" s="66"/>
      <c r="AQ402" s="66"/>
      <c r="AR402" s="66"/>
      <c r="AS402" s="66"/>
      <c r="AT402" s="66"/>
      <c r="AU402" s="66"/>
    </row>
    <row r="403" spans="27:64" x14ac:dyDescent="0.2">
      <c r="AA403" s="66"/>
      <c r="AB403" s="66"/>
      <c r="AC403" s="66"/>
      <c r="AD403" s="66"/>
      <c r="AE403" s="66"/>
      <c r="AG403" s="67"/>
      <c r="AN403" s="66"/>
      <c r="AO403" s="66"/>
      <c r="AP403" s="66"/>
      <c r="AQ403" s="66"/>
      <c r="AR403" s="66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  <c r="BD403" s="66"/>
      <c r="BE403" s="66"/>
      <c r="BF403" s="66"/>
      <c r="BG403" s="66"/>
      <c r="BH403" s="66"/>
      <c r="BI403" s="66"/>
      <c r="BJ403" s="66"/>
      <c r="BK403" s="66"/>
      <c r="BL403" s="66"/>
    </row>
    <row r="404" spans="27:64" x14ac:dyDescent="0.2">
      <c r="AA404" s="66"/>
      <c r="AB404" s="66"/>
      <c r="AC404" s="66"/>
      <c r="AD404" s="66"/>
      <c r="AE404" s="66"/>
      <c r="AG404" s="67"/>
      <c r="AN404" s="66"/>
      <c r="AO404" s="66"/>
      <c r="AP404" s="66"/>
      <c r="AQ404" s="66"/>
      <c r="AR404" s="66"/>
      <c r="AS404" s="66"/>
      <c r="AT404" s="66"/>
      <c r="AU404" s="66"/>
      <c r="AV404" s="66"/>
    </row>
    <row r="405" spans="27:64" x14ac:dyDescent="0.2">
      <c r="AA405" s="66"/>
      <c r="AB405" s="66"/>
      <c r="AC405" s="66"/>
      <c r="AD405" s="66"/>
      <c r="AE405" s="66"/>
      <c r="AG405" s="67"/>
      <c r="AN405" s="66"/>
      <c r="AO405" s="66"/>
      <c r="AP405" s="66"/>
      <c r="AQ405" s="66"/>
      <c r="AR405" s="66"/>
      <c r="AS405" s="66"/>
      <c r="AT405" s="66"/>
      <c r="AU405" s="66"/>
      <c r="AV405" s="66"/>
      <c r="AX405" s="66"/>
    </row>
    <row r="406" spans="27:64" x14ac:dyDescent="0.2">
      <c r="AA406" s="66"/>
      <c r="AB406" s="66"/>
      <c r="AC406" s="66"/>
      <c r="AD406" s="66"/>
      <c r="AE406" s="66"/>
      <c r="AG406" s="67"/>
      <c r="AN406" s="66"/>
      <c r="AO406" s="66"/>
      <c r="AP406" s="66"/>
      <c r="AQ406" s="66"/>
      <c r="AR406" s="66"/>
      <c r="AS406" s="66"/>
      <c r="AT406" s="66"/>
      <c r="AU406" s="66"/>
    </row>
    <row r="407" spans="27:64" x14ac:dyDescent="0.2">
      <c r="AA407" s="66"/>
      <c r="AB407" s="66"/>
      <c r="AC407" s="66"/>
      <c r="AD407" s="66"/>
      <c r="AE407" s="66"/>
      <c r="AG407" s="67"/>
      <c r="AN407" s="66"/>
      <c r="AO407" s="66"/>
      <c r="AP407" s="66"/>
      <c r="AQ407" s="66"/>
      <c r="AR407" s="66"/>
      <c r="AS407" s="66"/>
      <c r="AT407" s="66"/>
      <c r="AU407" s="66"/>
    </row>
    <row r="408" spans="27:64" x14ac:dyDescent="0.2">
      <c r="AA408" s="66"/>
      <c r="AB408" s="66"/>
      <c r="AC408" s="66"/>
      <c r="AD408" s="66"/>
      <c r="AE408" s="66"/>
      <c r="AG408" s="67"/>
      <c r="AN408" s="66"/>
      <c r="AO408" s="66"/>
      <c r="AP408" s="66"/>
      <c r="AQ408" s="66"/>
      <c r="AR408" s="66"/>
      <c r="AS408" s="66"/>
      <c r="AT408" s="66"/>
      <c r="AU408" s="66"/>
    </row>
    <row r="409" spans="27:64" x14ac:dyDescent="0.2">
      <c r="AA409" s="66"/>
      <c r="AB409" s="66"/>
      <c r="AC409" s="66"/>
      <c r="AD409" s="66"/>
      <c r="AE409" s="66"/>
      <c r="AG409" s="67"/>
      <c r="AN409" s="66"/>
      <c r="AO409" s="66"/>
      <c r="AP409" s="66"/>
      <c r="AQ409" s="66"/>
      <c r="AR409" s="66"/>
      <c r="AS409" s="66"/>
      <c r="AT409" s="66"/>
      <c r="AU409" s="66"/>
      <c r="AV409" s="66"/>
    </row>
    <row r="410" spans="27:64" x14ac:dyDescent="0.2">
      <c r="AA410" s="66"/>
      <c r="AB410" s="66"/>
      <c r="AC410" s="66"/>
      <c r="AD410" s="66"/>
      <c r="AE410" s="66"/>
      <c r="AG410" s="67"/>
      <c r="AN410" s="66"/>
      <c r="AO410" s="66"/>
      <c r="AP410" s="66"/>
      <c r="AQ410" s="66"/>
      <c r="AR410" s="66"/>
      <c r="AS410" s="66"/>
      <c r="AT410" s="66"/>
      <c r="AU410" s="66"/>
    </row>
    <row r="411" spans="27:64" x14ac:dyDescent="0.2">
      <c r="AA411" s="66"/>
      <c r="AB411" s="66"/>
      <c r="AC411" s="66"/>
      <c r="AD411" s="66"/>
      <c r="AE411" s="66"/>
      <c r="AG411" s="67"/>
      <c r="AN411" s="66"/>
      <c r="AO411" s="66"/>
      <c r="AP411" s="66"/>
      <c r="AQ411" s="66"/>
      <c r="AR411" s="66"/>
      <c r="AS411" s="66"/>
      <c r="AT411" s="66"/>
      <c r="AU411" s="66"/>
    </row>
    <row r="412" spans="27:64" x14ac:dyDescent="0.2">
      <c r="AA412" s="66"/>
      <c r="AB412" s="66"/>
      <c r="AC412" s="66"/>
      <c r="AD412" s="66"/>
      <c r="AE412" s="66"/>
      <c r="AG412" s="67"/>
      <c r="AN412" s="66"/>
      <c r="AO412" s="66"/>
      <c r="AP412" s="66"/>
      <c r="AQ412" s="66"/>
      <c r="AR412" s="66"/>
      <c r="AS412" s="66"/>
      <c r="AT412" s="66"/>
      <c r="AU412" s="66"/>
    </row>
    <row r="413" spans="27:64" x14ac:dyDescent="0.2">
      <c r="AA413" s="66"/>
      <c r="AB413" s="66"/>
      <c r="AC413" s="66"/>
      <c r="AD413" s="66"/>
      <c r="AE413" s="66"/>
      <c r="AG413" s="67"/>
      <c r="AN413" s="66"/>
      <c r="AO413" s="66"/>
      <c r="AP413" s="66"/>
      <c r="AQ413" s="66"/>
      <c r="AR413" s="66"/>
      <c r="AS413" s="66"/>
      <c r="AT413" s="66"/>
      <c r="AU413" s="66"/>
    </row>
    <row r="414" spans="27:64" x14ac:dyDescent="0.2">
      <c r="AA414" s="66"/>
      <c r="AB414" s="66"/>
      <c r="AC414" s="66"/>
      <c r="AD414" s="66"/>
      <c r="AE414" s="66"/>
      <c r="AG414" s="67"/>
      <c r="AN414" s="66"/>
      <c r="AO414" s="66"/>
      <c r="AP414" s="66"/>
      <c r="AQ414" s="66"/>
      <c r="AR414" s="66"/>
      <c r="AS414" s="66"/>
      <c r="AT414" s="66"/>
      <c r="AU414" s="66"/>
    </row>
    <row r="415" spans="27:64" x14ac:dyDescent="0.2">
      <c r="AA415" s="66"/>
      <c r="AB415" s="66"/>
      <c r="AC415" s="66"/>
      <c r="AD415" s="66"/>
      <c r="AE415" s="66"/>
      <c r="AG415" s="67"/>
      <c r="AN415" s="66"/>
      <c r="AO415" s="66"/>
      <c r="AP415" s="66"/>
      <c r="AQ415" s="66"/>
      <c r="AR415" s="66"/>
      <c r="AS415" s="66"/>
      <c r="AT415" s="66"/>
      <c r="AU415" s="66"/>
    </row>
    <row r="416" spans="27:64" x14ac:dyDescent="0.2">
      <c r="AA416" s="66"/>
      <c r="AB416" s="66"/>
      <c r="AC416" s="66"/>
      <c r="AD416" s="66"/>
      <c r="AE416" s="66"/>
      <c r="AG416" s="67"/>
      <c r="AN416" s="66"/>
      <c r="AO416" s="66"/>
      <c r="AP416" s="66"/>
      <c r="AQ416" s="66"/>
      <c r="AR416" s="66"/>
      <c r="AS416" s="66"/>
      <c r="AT416" s="66"/>
      <c r="AU416" s="66"/>
    </row>
    <row r="417" spans="27:47" x14ac:dyDescent="0.2">
      <c r="AA417" s="66"/>
      <c r="AB417" s="66"/>
      <c r="AC417" s="66"/>
      <c r="AD417" s="66"/>
      <c r="AE417" s="66"/>
      <c r="AG417" s="67"/>
      <c r="AN417" s="66"/>
      <c r="AO417" s="66"/>
      <c r="AP417" s="66"/>
      <c r="AQ417" s="66"/>
      <c r="AR417" s="66"/>
      <c r="AS417" s="66"/>
      <c r="AT417" s="66"/>
      <c r="AU417" s="66"/>
    </row>
    <row r="418" spans="27:47" x14ac:dyDescent="0.2">
      <c r="AA418" s="66"/>
      <c r="AB418" s="66"/>
      <c r="AC418" s="66"/>
      <c r="AD418" s="66"/>
      <c r="AE418" s="66"/>
      <c r="AG418" s="67"/>
      <c r="AN418" s="66"/>
      <c r="AO418" s="66"/>
      <c r="AP418" s="66"/>
      <c r="AQ418" s="66"/>
      <c r="AR418" s="66"/>
      <c r="AS418" s="66"/>
      <c r="AT418" s="66"/>
      <c r="AU418" s="66"/>
    </row>
    <row r="419" spans="27:47" x14ac:dyDescent="0.2">
      <c r="AA419" s="66"/>
      <c r="AB419" s="66"/>
      <c r="AC419" s="66"/>
      <c r="AD419" s="66"/>
      <c r="AE419" s="66"/>
      <c r="AG419" s="67"/>
      <c r="AN419" s="66"/>
      <c r="AO419" s="66"/>
      <c r="AP419" s="66"/>
      <c r="AQ419" s="66"/>
      <c r="AR419" s="66"/>
      <c r="AS419" s="66"/>
      <c r="AT419" s="66"/>
      <c r="AU419" s="66"/>
    </row>
    <row r="420" spans="27:47" x14ac:dyDescent="0.2">
      <c r="AA420" s="66"/>
      <c r="AB420" s="66"/>
      <c r="AC420" s="66"/>
      <c r="AD420" s="66"/>
      <c r="AE420" s="66"/>
      <c r="AG420" s="67"/>
      <c r="AN420" s="66"/>
      <c r="AO420" s="66"/>
      <c r="AP420" s="66"/>
      <c r="AQ420" s="66"/>
      <c r="AR420" s="66"/>
      <c r="AS420" s="66"/>
      <c r="AT420" s="66"/>
      <c r="AU420" s="66"/>
    </row>
    <row r="421" spans="27:47" x14ac:dyDescent="0.2">
      <c r="AA421" s="66"/>
      <c r="AB421" s="66"/>
      <c r="AC421" s="66"/>
      <c r="AD421" s="66"/>
      <c r="AE421" s="66"/>
      <c r="AG421" s="67"/>
      <c r="AN421" s="66"/>
      <c r="AO421" s="66"/>
      <c r="AP421" s="66"/>
      <c r="AQ421" s="66"/>
      <c r="AR421" s="66"/>
      <c r="AS421" s="66"/>
      <c r="AT421" s="66"/>
      <c r="AU421" s="66"/>
    </row>
    <row r="422" spans="27:47" x14ac:dyDescent="0.2">
      <c r="AA422" s="66"/>
      <c r="AB422" s="66"/>
      <c r="AC422" s="66"/>
      <c r="AD422" s="66"/>
      <c r="AE422" s="66"/>
      <c r="AG422" s="67"/>
      <c r="AN422" s="66"/>
      <c r="AO422" s="66"/>
      <c r="AP422" s="66"/>
      <c r="AQ422" s="66"/>
      <c r="AR422" s="66"/>
      <c r="AS422" s="66"/>
      <c r="AT422" s="66"/>
      <c r="AU422" s="66"/>
    </row>
    <row r="423" spans="27:47" x14ac:dyDescent="0.2">
      <c r="AA423" s="66"/>
      <c r="AB423" s="66"/>
      <c r="AC423" s="66"/>
      <c r="AD423" s="66"/>
      <c r="AE423" s="66"/>
      <c r="AG423" s="67"/>
      <c r="AN423" s="66"/>
      <c r="AO423" s="66"/>
      <c r="AP423" s="66"/>
      <c r="AQ423" s="66"/>
      <c r="AR423" s="66"/>
      <c r="AS423" s="66"/>
      <c r="AT423" s="66"/>
      <c r="AU423" s="66"/>
    </row>
    <row r="424" spans="27:47" x14ac:dyDescent="0.2">
      <c r="AA424" s="66"/>
      <c r="AB424" s="66"/>
      <c r="AC424" s="66"/>
      <c r="AD424" s="66"/>
      <c r="AE424" s="66"/>
      <c r="AG424" s="67"/>
      <c r="AN424" s="66"/>
      <c r="AO424" s="66"/>
      <c r="AP424" s="66"/>
      <c r="AQ424" s="66"/>
      <c r="AR424" s="66"/>
      <c r="AS424" s="66"/>
      <c r="AT424" s="66"/>
      <c r="AU424" s="66"/>
    </row>
    <row r="425" spans="27:47" x14ac:dyDescent="0.2">
      <c r="AA425" s="66"/>
      <c r="AB425" s="66"/>
      <c r="AC425" s="66"/>
      <c r="AD425" s="66"/>
      <c r="AE425" s="66"/>
      <c r="AG425" s="67"/>
      <c r="AN425" s="66"/>
      <c r="AO425" s="66"/>
      <c r="AP425" s="66"/>
      <c r="AQ425" s="66"/>
      <c r="AR425" s="66"/>
      <c r="AS425" s="66"/>
      <c r="AT425" s="66"/>
      <c r="AU425" s="66"/>
    </row>
    <row r="426" spans="27:47" x14ac:dyDescent="0.2">
      <c r="AA426" s="66"/>
      <c r="AB426" s="66"/>
      <c r="AC426" s="66"/>
      <c r="AD426" s="66"/>
      <c r="AE426" s="66"/>
      <c r="AG426" s="67"/>
      <c r="AN426" s="66"/>
      <c r="AO426" s="66"/>
      <c r="AP426" s="66"/>
      <c r="AQ426" s="66"/>
      <c r="AR426" s="66"/>
      <c r="AS426" s="66"/>
      <c r="AT426" s="66"/>
      <c r="AU426" s="66"/>
    </row>
    <row r="427" spans="27:47" x14ac:dyDescent="0.2">
      <c r="AA427" s="66"/>
      <c r="AB427" s="66"/>
      <c r="AC427" s="66"/>
      <c r="AD427" s="66"/>
      <c r="AE427" s="66"/>
      <c r="AG427" s="67"/>
      <c r="AN427" s="66"/>
      <c r="AO427" s="66"/>
      <c r="AP427" s="66"/>
      <c r="AQ427" s="66"/>
      <c r="AR427" s="66"/>
      <c r="AS427" s="66"/>
      <c r="AT427" s="66"/>
      <c r="AU427" s="66"/>
    </row>
    <row r="428" spans="27:47" x14ac:dyDescent="0.2">
      <c r="AA428" s="66"/>
      <c r="AB428" s="66"/>
      <c r="AC428" s="66"/>
      <c r="AD428" s="66"/>
      <c r="AE428" s="66"/>
      <c r="AG428" s="67"/>
      <c r="AN428" s="66"/>
      <c r="AO428" s="66"/>
      <c r="AP428" s="66"/>
      <c r="AQ428" s="66"/>
      <c r="AR428" s="66"/>
      <c r="AS428" s="66"/>
      <c r="AT428" s="66"/>
      <c r="AU428" s="66"/>
    </row>
    <row r="429" spans="27:47" x14ac:dyDescent="0.2">
      <c r="AA429" s="66"/>
      <c r="AB429" s="66"/>
      <c r="AC429" s="66"/>
      <c r="AD429" s="66"/>
      <c r="AE429" s="66"/>
      <c r="AG429" s="67"/>
      <c r="AN429" s="66"/>
      <c r="AO429" s="66"/>
      <c r="AP429" s="66"/>
      <c r="AQ429" s="66"/>
      <c r="AR429" s="66"/>
      <c r="AS429" s="66"/>
      <c r="AT429" s="66"/>
      <c r="AU429" s="66"/>
    </row>
    <row r="430" spans="27:47" x14ac:dyDescent="0.2">
      <c r="AA430" s="66"/>
      <c r="AB430" s="66"/>
      <c r="AC430" s="66"/>
      <c r="AD430" s="66"/>
      <c r="AE430" s="66"/>
      <c r="AG430" s="67"/>
      <c r="AN430" s="66"/>
      <c r="AO430" s="66"/>
      <c r="AP430" s="66"/>
      <c r="AQ430" s="66"/>
      <c r="AR430" s="66"/>
      <c r="AS430" s="66"/>
      <c r="AT430" s="66"/>
      <c r="AU430" s="66"/>
    </row>
    <row r="431" spans="27:47" x14ac:dyDescent="0.2">
      <c r="AA431" s="66"/>
      <c r="AB431" s="66"/>
      <c r="AC431" s="66"/>
      <c r="AD431" s="66"/>
      <c r="AE431" s="66"/>
      <c r="AG431" s="67"/>
      <c r="AN431" s="66"/>
      <c r="AO431" s="66"/>
      <c r="AP431" s="66"/>
      <c r="AQ431" s="66"/>
      <c r="AR431" s="66"/>
      <c r="AS431" s="66"/>
      <c r="AT431" s="66"/>
      <c r="AU431" s="66"/>
    </row>
    <row r="432" spans="27:47" x14ac:dyDescent="0.2">
      <c r="AA432" s="66"/>
      <c r="AB432" s="66"/>
      <c r="AC432" s="66"/>
      <c r="AD432" s="66"/>
      <c r="AE432" s="66"/>
      <c r="AG432" s="67"/>
      <c r="AN432" s="66"/>
      <c r="AO432" s="66"/>
      <c r="AP432" s="66"/>
      <c r="AQ432" s="66"/>
      <c r="AR432" s="66"/>
      <c r="AS432" s="66"/>
      <c r="AT432" s="66"/>
      <c r="AU432" s="66"/>
    </row>
    <row r="433" spans="27:47" x14ac:dyDescent="0.2">
      <c r="AA433" s="66"/>
      <c r="AB433" s="66"/>
      <c r="AC433" s="66"/>
      <c r="AD433" s="66"/>
      <c r="AE433" s="66"/>
      <c r="AG433" s="67"/>
      <c r="AN433" s="66"/>
      <c r="AO433" s="66"/>
      <c r="AP433" s="66"/>
      <c r="AQ433" s="66"/>
      <c r="AR433" s="66"/>
      <c r="AS433" s="66"/>
      <c r="AT433" s="66"/>
      <c r="AU433" s="66"/>
    </row>
    <row r="434" spans="27:47" x14ac:dyDescent="0.2">
      <c r="AA434" s="66"/>
      <c r="AB434" s="66"/>
      <c r="AC434" s="66"/>
      <c r="AD434" s="66"/>
      <c r="AE434" s="66"/>
      <c r="AG434" s="67"/>
      <c r="AN434" s="66"/>
      <c r="AO434" s="66"/>
      <c r="AP434" s="66"/>
      <c r="AQ434" s="66"/>
      <c r="AR434" s="66"/>
      <c r="AS434" s="66"/>
      <c r="AT434" s="66"/>
      <c r="AU434" s="66"/>
    </row>
    <row r="435" spans="27:47" x14ac:dyDescent="0.2">
      <c r="AA435" s="66"/>
      <c r="AB435" s="66"/>
      <c r="AC435" s="66"/>
      <c r="AD435" s="66"/>
      <c r="AE435" s="66"/>
      <c r="AG435" s="67"/>
      <c r="AN435" s="66"/>
      <c r="AO435" s="66"/>
      <c r="AP435" s="66"/>
      <c r="AQ435" s="66"/>
      <c r="AR435" s="66"/>
      <c r="AS435" s="66"/>
      <c r="AT435" s="66"/>
      <c r="AU435" s="66"/>
    </row>
    <row r="436" spans="27:47" x14ac:dyDescent="0.2">
      <c r="AA436" s="66"/>
      <c r="AB436" s="66"/>
      <c r="AC436" s="66"/>
      <c r="AD436" s="66"/>
      <c r="AE436" s="66"/>
      <c r="AG436" s="67"/>
      <c r="AN436" s="66"/>
      <c r="AO436" s="66"/>
      <c r="AP436" s="66"/>
      <c r="AQ436" s="66"/>
      <c r="AR436" s="66"/>
      <c r="AS436" s="66"/>
      <c r="AT436" s="66"/>
      <c r="AU436" s="66"/>
    </row>
    <row r="437" spans="27:47" x14ac:dyDescent="0.2">
      <c r="AA437" s="66"/>
      <c r="AB437" s="66"/>
      <c r="AC437" s="66"/>
      <c r="AD437" s="66"/>
      <c r="AE437" s="66"/>
      <c r="AG437" s="67"/>
      <c r="AN437" s="66"/>
      <c r="AO437" s="66"/>
      <c r="AP437" s="66"/>
      <c r="AQ437" s="66"/>
      <c r="AR437" s="66"/>
      <c r="AS437" s="66"/>
      <c r="AT437" s="66"/>
      <c r="AU437" s="66"/>
    </row>
    <row r="438" spans="27:47" x14ac:dyDescent="0.2">
      <c r="AA438" s="66"/>
      <c r="AB438" s="66"/>
      <c r="AC438" s="66"/>
      <c r="AD438" s="66"/>
      <c r="AE438" s="66"/>
      <c r="AG438" s="67"/>
      <c r="AN438" s="66"/>
      <c r="AO438" s="66"/>
      <c r="AP438" s="66"/>
      <c r="AQ438" s="66"/>
      <c r="AR438" s="66"/>
      <c r="AS438" s="66"/>
      <c r="AT438" s="66"/>
      <c r="AU438" s="66"/>
    </row>
    <row r="439" spans="27:47" x14ac:dyDescent="0.2">
      <c r="AA439" s="66"/>
      <c r="AB439" s="66"/>
      <c r="AC439" s="66"/>
      <c r="AD439" s="66"/>
      <c r="AE439" s="66"/>
      <c r="AG439" s="67"/>
      <c r="AN439" s="66"/>
      <c r="AO439" s="66"/>
      <c r="AP439" s="66"/>
      <c r="AQ439" s="66"/>
      <c r="AR439" s="66"/>
      <c r="AS439" s="66"/>
      <c r="AT439" s="66"/>
      <c r="AU439" s="66"/>
    </row>
    <row r="440" spans="27:47" x14ac:dyDescent="0.2">
      <c r="AA440" s="66"/>
      <c r="AB440" s="66"/>
      <c r="AC440" s="66"/>
      <c r="AD440" s="66"/>
      <c r="AE440" s="66"/>
      <c r="AG440" s="67"/>
      <c r="AN440" s="66"/>
      <c r="AO440" s="66"/>
      <c r="AP440" s="66"/>
      <c r="AQ440" s="66"/>
      <c r="AR440" s="66"/>
      <c r="AS440" s="66"/>
      <c r="AT440" s="66"/>
      <c r="AU440" s="66"/>
    </row>
    <row r="441" spans="27:47" x14ac:dyDescent="0.2">
      <c r="AA441" s="66"/>
      <c r="AB441" s="66"/>
      <c r="AC441" s="66"/>
      <c r="AD441" s="66"/>
      <c r="AE441" s="66"/>
      <c r="AG441" s="67"/>
      <c r="AN441" s="66"/>
      <c r="AO441" s="66"/>
      <c r="AP441" s="66"/>
      <c r="AQ441" s="66"/>
      <c r="AR441" s="66"/>
      <c r="AS441" s="66"/>
      <c r="AT441" s="66"/>
      <c r="AU441" s="66"/>
    </row>
    <row r="442" spans="27:47" x14ac:dyDescent="0.2">
      <c r="AA442" s="66"/>
      <c r="AB442" s="66"/>
      <c r="AC442" s="66"/>
      <c r="AD442" s="66"/>
      <c r="AE442" s="66"/>
      <c r="AG442" s="67"/>
      <c r="AN442" s="66"/>
      <c r="AO442" s="66"/>
      <c r="AP442" s="66"/>
      <c r="AQ442" s="66"/>
      <c r="AR442" s="66"/>
      <c r="AS442" s="66"/>
      <c r="AT442" s="66"/>
      <c r="AU442" s="66"/>
    </row>
    <row r="443" spans="27:47" x14ac:dyDescent="0.2">
      <c r="AA443" s="66"/>
      <c r="AB443" s="66"/>
      <c r="AC443" s="66"/>
      <c r="AD443" s="66"/>
      <c r="AE443" s="66"/>
      <c r="AG443" s="67"/>
      <c r="AN443" s="66"/>
      <c r="AO443" s="66"/>
      <c r="AP443" s="66"/>
      <c r="AQ443" s="66"/>
      <c r="AR443" s="66"/>
      <c r="AS443" s="66"/>
      <c r="AT443" s="66"/>
      <c r="AU443" s="66"/>
    </row>
    <row r="444" spans="27:47" x14ac:dyDescent="0.2">
      <c r="AA444" s="66"/>
      <c r="AB444" s="66"/>
      <c r="AC444" s="66"/>
      <c r="AD444" s="66"/>
      <c r="AE444" s="66"/>
      <c r="AG444" s="67"/>
      <c r="AN444" s="66"/>
      <c r="AO444" s="66"/>
      <c r="AP444" s="66"/>
      <c r="AQ444" s="66"/>
      <c r="AR444" s="66"/>
      <c r="AS444" s="66"/>
      <c r="AT444" s="66"/>
      <c r="AU444" s="66"/>
    </row>
    <row r="445" spans="27:47" x14ac:dyDescent="0.2">
      <c r="AA445" s="66"/>
      <c r="AB445" s="66"/>
      <c r="AC445" s="66"/>
      <c r="AD445" s="66"/>
      <c r="AE445" s="66"/>
      <c r="AG445" s="67"/>
      <c r="AN445" s="66"/>
      <c r="AO445" s="66"/>
      <c r="AP445" s="66"/>
      <c r="AQ445" s="66"/>
      <c r="AR445" s="66"/>
      <c r="AS445" s="66"/>
      <c r="AT445" s="66"/>
      <c r="AU445" s="66"/>
    </row>
    <row r="446" spans="27:47" x14ac:dyDescent="0.2">
      <c r="AA446" s="66"/>
      <c r="AB446" s="66"/>
      <c r="AC446" s="66"/>
      <c r="AD446" s="66"/>
      <c r="AE446" s="66"/>
      <c r="AG446" s="67"/>
      <c r="AN446" s="66"/>
      <c r="AO446" s="66"/>
      <c r="AP446" s="66"/>
      <c r="AQ446" s="66"/>
      <c r="AR446" s="66"/>
      <c r="AS446" s="66"/>
      <c r="AT446" s="66"/>
      <c r="AU446" s="66"/>
    </row>
    <row r="447" spans="27:47" x14ac:dyDescent="0.2">
      <c r="AA447" s="66"/>
      <c r="AB447" s="66"/>
      <c r="AC447" s="66"/>
      <c r="AD447" s="66"/>
      <c r="AE447" s="66"/>
      <c r="AG447" s="67"/>
      <c r="AN447" s="66"/>
      <c r="AO447" s="66"/>
      <c r="AP447" s="66"/>
      <c r="AQ447" s="66"/>
      <c r="AR447" s="66"/>
      <c r="AS447" s="66"/>
      <c r="AT447" s="66"/>
      <c r="AU447" s="66"/>
    </row>
    <row r="448" spans="27:47" x14ac:dyDescent="0.2">
      <c r="AA448" s="66"/>
      <c r="AB448" s="66"/>
      <c r="AC448" s="66"/>
      <c r="AD448" s="66"/>
      <c r="AE448" s="66"/>
      <c r="AG448" s="67"/>
      <c r="AN448" s="66"/>
      <c r="AO448" s="66"/>
      <c r="AP448" s="66"/>
      <c r="AQ448" s="66"/>
      <c r="AR448" s="66"/>
      <c r="AS448" s="66"/>
      <c r="AT448" s="66"/>
      <c r="AU448" s="66"/>
    </row>
    <row r="449" spans="27:47" x14ac:dyDescent="0.2">
      <c r="AA449" s="66"/>
      <c r="AB449" s="66"/>
      <c r="AC449" s="66"/>
      <c r="AD449" s="66"/>
      <c r="AE449" s="66"/>
      <c r="AG449" s="67"/>
      <c r="AN449" s="66"/>
      <c r="AO449" s="66"/>
      <c r="AP449" s="66"/>
      <c r="AQ449" s="66"/>
      <c r="AR449" s="66"/>
      <c r="AS449" s="66"/>
      <c r="AT449" s="66"/>
      <c r="AU449" s="66"/>
    </row>
    <row r="450" spans="27:47" x14ac:dyDescent="0.2">
      <c r="AA450" s="66"/>
      <c r="AB450" s="66"/>
      <c r="AC450" s="66"/>
      <c r="AD450" s="66"/>
      <c r="AE450" s="66"/>
      <c r="AG450" s="67"/>
      <c r="AN450" s="66"/>
      <c r="AO450" s="66"/>
      <c r="AP450" s="66"/>
      <c r="AQ450" s="66"/>
      <c r="AR450" s="66"/>
      <c r="AS450" s="66"/>
      <c r="AT450" s="66"/>
      <c r="AU450" s="66"/>
    </row>
    <row r="451" spans="27:47" x14ac:dyDescent="0.2">
      <c r="AA451" s="66"/>
      <c r="AB451" s="66"/>
      <c r="AC451" s="66"/>
      <c r="AD451" s="66"/>
      <c r="AE451" s="66"/>
      <c r="AG451" s="67"/>
      <c r="AN451" s="66"/>
      <c r="AO451" s="66"/>
      <c r="AP451" s="66"/>
      <c r="AQ451" s="66"/>
      <c r="AR451" s="66"/>
      <c r="AS451" s="66"/>
      <c r="AT451" s="66"/>
      <c r="AU451" s="66"/>
    </row>
    <row r="452" spans="27:47" x14ac:dyDescent="0.2">
      <c r="AA452" s="66"/>
      <c r="AB452" s="66"/>
      <c r="AC452" s="66"/>
      <c r="AD452" s="66"/>
      <c r="AE452" s="66"/>
      <c r="AG452" s="67"/>
      <c r="AN452" s="66"/>
      <c r="AO452" s="66"/>
      <c r="AP452" s="66"/>
      <c r="AQ452" s="66"/>
      <c r="AR452" s="66"/>
      <c r="AS452" s="66"/>
      <c r="AT452" s="66"/>
      <c r="AU452" s="66"/>
    </row>
    <row r="453" spans="27:47" x14ac:dyDescent="0.2">
      <c r="AA453" s="66"/>
      <c r="AB453" s="66"/>
      <c r="AC453" s="66"/>
      <c r="AD453" s="66"/>
      <c r="AE453" s="66"/>
      <c r="AG453" s="67"/>
      <c r="AN453" s="66"/>
      <c r="AO453" s="66"/>
      <c r="AP453" s="66"/>
      <c r="AQ453" s="66"/>
      <c r="AR453" s="66"/>
      <c r="AS453" s="66"/>
      <c r="AT453" s="66"/>
      <c r="AU453" s="66"/>
    </row>
    <row r="454" spans="27:47" x14ac:dyDescent="0.2">
      <c r="AA454" s="66"/>
      <c r="AB454" s="66"/>
      <c r="AC454" s="66"/>
      <c r="AD454" s="66"/>
      <c r="AE454" s="66"/>
      <c r="AG454" s="67"/>
      <c r="AN454" s="66"/>
      <c r="AO454" s="66"/>
      <c r="AP454" s="66"/>
      <c r="AQ454" s="66"/>
      <c r="AR454" s="66"/>
      <c r="AS454" s="66"/>
      <c r="AT454" s="66"/>
      <c r="AU454" s="66"/>
    </row>
    <row r="455" spans="27:47" x14ac:dyDescent="0.2">
      <c r="AA455" s="66"/>
      <c r="AB455" s="66"/>
      <c r="AC455" s="66"/>
      <c r="AD455" s="66"/>
      <c r="AE455" s="66"/>
      <c r="AG455" s="67"/>
      <c r="AN455" s="66"/>
      <c r="AO455" s="66"/>
      <c r="AP455" s="66"/>
      <c r="AQ455" s="66"/>
      <c r="AR455" s="66"/>
      <c r="AS455" s="66"/>
      <c r="AT455" s="66"/>
      <c r="AU455" s="66"/>
    </row>
    <row r="456" spans="27:47" x14ac:dyDescent="0.2">
      <c r="AA456" s="66"/>
      <c r="AB456" s="66"/>
      <c r="AC456" s="66"/>
      <c r="AD456" s="66"/>
      <c r="AE456" s="66"/>
      <c r="AG456" s="67"/>
      <c r="AN456" s="66"/>
      <c r="AO456" s="66"/>
      <c r="AP456" s="66"/>
      <c r="AQ456" s="66"/>
      <c r="AR456" s="66"/>
      <c r="AS456" s="66"/>
      <c r="AT456" s="66"/>
      <c r="AU456" s="66"/>
    </row>
    <row r="457" spans="27:47" x14ac:dyDescent="0.2">
      <c r="AA457" s="66"/>
      <c r="AB457" s="66"/>
      <c r="AC457" s="66"/>
      <c r="AD457" s="66"/>
      <c r="AE457" s="66"/>
      <c r="AG457" s="67"/>
      <c r="AN457" s="66"/>
      <c r="AO457" s="66"/>
      <c r="AP457" s="66"/>
      <c r="AQ457" s="66"/>
      <c r="AR457" s="66"/>
      <c r="AS457" s="66"/>
      <c r="AT457" s="66"/>
      <c r="AU457" s="66"/>
    </row>
    <row r="458" spans="27:47" x14ac:dyDescent="0.2">
      <c r="AA458" s="66"/>
      <c r="AB458" s="66"/>
      <c r="AC458" s="66"/>
      <c r="AD458" s="66"/>
      <c r="AE458" s="66"/>
      <c r="AG458" s="67"/>
      <c r="AN458" s="66"/>
      <c r="AO458" s="66"/>
      <c r="AP458" s="66"/>
      <c r="AQ458" s="66"/>
      <c r="AR458" s="66"/>
      <c r="AS458" s="66"/>
      <c r="AT458" s="66"/>
      <c r="AU458" s="66"/>
    </row>
    <row r="459" spans="27:47" x14ac:dyDescent="0.2">
      <c r="AA459" s="66"/>
      <c r="AB459" s="66"/>
      <c r="AC459" s="66"/>
      <c r="AD459" s="66"/>
      <c r="AE459" s="66"/>
      <c r="AG459" s="67"/>
      <c r="AN459" s="66"/>
      <c r="AO459" s="66"/>
      <c r="AP459" s="66"/>
      <c r="AQ459" s="66"/>
      <c r="AR459" s="66"/>
      <c r="AS459" s="66"/>
      <c r="AT459" s="66"/>
      <c r="AU459" s="66"/>
    </row>
    <row r="460" spans="27:47" x14ac:dyDescent="0.2">
      <c r="AA460" s="66"/>
      <c r="AB460" s="66"/>
      <c r="AC460" s="66"/>
      <c r="AD460" s="66"/>
      <c r="AE460" s="66"/>
      <c r="AG460" s="67"/>
      <c r="AN460" s="66"/>
      <c r="AO460" s="66"/>
      <c r="AP460" s="66"/>
      <c r="AQ460" s="66"/>
      <c r="AR460" s="66"/>
      <c r="AS460" s="66"/>
      <c r="AT460" s="66"/>
      <c r="AU460" s="66"/>
    </row>
    <row r="461" spans="27:47" x14ac:dyDescent="0.2">
      <c r="AA461" s="66"/>
      <c r="AB461" s="66"/>
      <c r="AC461" s="66"/>
      <c r="AD461" s="66"/>
      <c r="AE461" s="66"/>
      <c r="AG461" s="67"/>
      <c r="AN461" s="66"/>
      <c r="AO461" s="66"/>
      <c r="AP461" s="66"/>
      <c r="AQ461" s="66"/>
      <c r="AR461" s="66"/>
      <c r="AS461" s="66"/>
      <c r="AT461" s="66"/>
      <c r="AU461" s="66"/>
    </row>
    <row r="462" spans="27:47" x14ac:dyDescent="0.2">
      <c r="AA462" s="66"/>
      <c r="AB462" s="66"/>
      <c r="AC462" s="66"/>
      <c r="AD462" s="66"/>
      <c r="AE462" s="66"/>
      <c r="AG462" s="67"/>
      <c r="AN462" s="66"/>
      <c r="AO462" s="66"/>
      <c r="AP462" s="66"/>
      <c r="AQ462" s="66"/>
      <c r="AR462" s="66"/>
      <c r="AS462" s="66"/>
      <c r="AT462" s="66"/>
      <c r="AU462" s="66"/>
    </row>
    <row r="463" spans="27:47" x14ac:dyDescent="0.2">
      <c r="AA463" s="66"/>
      <c r="AB463" s="66"/>
      <c r="AC463" s="66"/>
      <c r="AD463" s="66"/>
      <c r="AE463" s="66"/>
      <c r="AG463" s="67"/>
      <c r="AN463" s="66"/>
      <c r="AO463" s="66"/>
      <c r="AP463" s="66"/>
      <c r="AQ463" s="66"/>
      <c r="AR463" s="66"/>
      <c r="AS463" s="66"/>
      <c r="AT463" s="66"/>
      <c r="AU463" s="66"/>
    </row>
    <row r="464" spans="27:47" x14ac:dyDescent="0.2">
      <c r="AA464" s="66"/>
      <c r="AB464" s="66"/>
      <c r="AC464" s="66"/>
      <c r="AD464" s="66"/>
      <c r="AE464" s="66"/>
      <c r="AG464" s="67"/>
      <c r="AN464" s="66"/>
      <c r="AO464" s="66"/>
      <c r="AP464" s="66"/>
      <c r="AQ464" s="66"/>
      <c r="AR464" s="66"/>
      <c r="AS464" s="66"/>
      <c r="AT464" s="66"/>
      <c r="AU464" s="66"/>
    </row>
    <row r="465" spans="27:64" x14ac:dyDescent="0.2">
      <c r="AA465" s="66"/>
      <c r="AB465" s="66"/>
      <c r="AC465" s="66"/>
      <c r="AD465" s="66"/>
      <c r="AE465" s="66"/>
      <c r="AG465" s="67"/>
      <c r="AN465" s="66"/>
      <c r="AO465" s="66"/>
      <c r="AP465" s="66"/>
      <c r="AQ465" s="66"/>
      <c r="AR465" s="66"/>
      <c r="AS465" s="66"/>
      <c r="AT465" s="66"/>
      <c r="AU465" s="66"/>
    </row>
    <row r="466" spans="27:64" x14ac:dyDescent="0.2">
      <c r="AA466" s="66"/>
      <c r="AB466" s="66"/>
      <c r="AC466" s="66"/>
      <c r="AD466" s="66"/>
      <c r="AE466" s="66"/>
      <c r="AG466" s="67"/>
      <c r="AN466" s="66"/>
      <c r="AO466" s="66"/>
      <c r="AP466" s="66"/>
      <c r="AQ466" s="66"/>
      <c r="AR466" s="66"/>
      <c r="AS466" s="66"/>
      <c r="AT466" s="66"/>
      <c r="AU466" s="66"/>
    </row>
    <row r="467" spans="27:64" x14ac:dyDescent="0.2">
      <c r="AA467" s="66"/>
      <c r="AB467" s="66"/>
      <c r="AC467" s="66"/>
      <c r="AD467" s="66"/>
      <c r="AE467" s="66"/>
      <c r="AG467" s="67"/>
      <c r="AN467" s="66"/>
      <c r="AO467" s="66"/>
      <c r="AP467" s="66"/>
      <c r="AQ467" s="66"/>
      <c r="AR467" s="66"/>
      <c r="AS467" s="66"/>
      <c r="AT467" s="66"/>
      <c r="AU467" s="66"/>
      <c r="AV467" s="66"/>
      <c r="AX467" s="66"/>
    </row>
    <row r="468" spans="27:64" x14ac:dyDescent="0.2">
      <c r="AA468" s="66"/>
      <c r="AB468" s="66"/>
      <c r="AC468" s="66"/>
      <c r="AD468" s="66"/>
      <c r="AE468" s="66"/>
      <c r="AG468" s="67"/>
      <c r="AN468" s="66"/>
      <c r="AO468" s="66"/>
      <c r="AP468" s="66"/>
      <c r="AQ468" s="66"/>
      <c r="AR468" s="66"/>
      <c r="AS468" s="66"/>
      <c r="AT468" s="66"/>
      <c r="AU468" s="66"/>
    </row>
    <row r="469" spans="27:64" x14ac:dyDescent="0.2">
      <c r="AA469" s="66"/>
      <c r="AB469" s="66"/>
      <c r="AC469" s="66"/>
      <c r="AD469" s="66"/>
      <c r="AE469" s="66"/>
      <c r="AG469" s="67"/>
      <c r="AN469" s="66"/>
      <c r="AO469" s="66"/>
      <c r="AP469" s="66"/>
      <c r="AQ469" s="66"/>
      <c r="AR469" s="66"/>
      <c r="AS469" s="66"/>
      <c r="AT469" s="66"/>
      <c r="AU469" s="66"/>
    </row>
    <row r="470" spans="27:64" x14ac:dyDescent="0.2">
      <c r="AA470" s="66"/>
      <c r="AB470" s="66"/>
      <c r="AC470" s="66"/>
      <c r="AD470" s="66"/>
      <c r="AE470" s="66"/>
      <c r="AG470" s="67"/>
      <c r="AN470" s="66"/>
      <c r="AO470" s="66"/>
      <c r="AP470" s="66"/>
      <c r="AQ470" s="66"/>
      <c r="AR470" s="66"/>
      <c r="AS470" s="66"/>
      <c r="AT470" s="66"/>
      <c r="AU470" s="66"/>
    </row>
    <row r="471" spans="27:64" x14ac:dyDescent="0.2">
      <c r="AA471" s="66"/>
      <c r="AB471" s="66"/>
      <c r="AC471" s="66"/>
      <c r="AD471" s="66"/>
      <c r="AE471" s="66"/>
      <c r="AG471" s="67"/>
      <c r="AN471" s="66"/>
      <c r="AO471" s="66"/>
      <c r="AP471" s="66"/>
      <c r="AQ471" s="66"/>
      <c r="AR471" s="66"/>
      <c r="AS471" s="66"/>
      <c r="AT471" s="66"/>
      <c r="AU471" s="66"/>
    </row>
    <row r="472" spans="27:64" x14ac:dyDescent="0.2">
      <c r="AA472" s="66"/>
      <c r="AB472" s="66"/>
      <c r="AC472" s="66"/>
      <c r="AD472" s="66"/>
      <c r="AE472" s="66"/>
      <c r="AG472" s="67"/>
      <c r="AN472" s="66"/>
      <c r="AO472" s="66"/>
      <c r="AP472" s="66"/>
      <c r="AQ472" s="66"/>
      <c r="AR472" s="66"/>
      <c r="AS472" s="66"/>
      <c r="AT472" s="66"/>
      <c r="AU472" s="66"/>
    </row>
    <row r="473" spans="27:64" x14ac:dyDescent="0.2">
      <c r="AA473" s="66"/>
      <c r="AB473" s="66"/>
      <c r="AC473" s="66"/>
      <c r="AD473" s="66"/>
      <c r="AE473" s="66"/>
      <c r="AG473" s="67"/>
      <c r="AN473" s="66"/>
      <c r="AO473" s="66"/>
      <c r="AP473" s="66"/>
      <c r="AQ473" s="66"/>
      <c r="AR473" s="66"/>
      <c r="AS473" s="66"/>
      <c r="AT473" s="66"/>
      <c r="AU473" s="66"/>
    </row>
    <row r="474" spans="27:64" x14ac:dyDescent="0.2">
      <c r="AA474" s="66"/>
      <c r="AB474" s="66"/>
      <c r="AC474" s="66"/>
      <c r="AD474" s="66"/>
      <c r="AE474" s="66"/>
      <c r="AG474" s="67"/>
      <c r="AN474" s="66"/>
      <c r="AO474" s="66"/>
      <c r="AP474" s="66"/>
      <c r="AQ474" s="66"/>
      <c r="AR474" s="66"/>
      <c r="AS474" s="66"/>
      <c r="AT474" s="66"/>
      <c r="AU474" s="66"/>
    </row>
    <row r="475" spans="27:64" x14ac:dyDescent="0.2">
      <c r="AA475" s="66"/>
      <c r="AB475" s="66"/>
      <c r="AC475" s="66"/>
      <c r="AD475" s="66"/>
      <c r="AE475" s="66"/>
      <c r="AG475" s="67"/>
      <c r="AN475" s="66"/>
      <c r="AO475" s="66"/>
      <c r="AP475" s="66"/>
      <c r="AQ475" s="66"/>
      <c r="AR475" s="66"/>
      <c r="AS475" s="66"/>
      <c r="AT475" s="66"/>
      <c r="AU475" s="66"/>
    </row>
    <row r="476" spans="27:64" x14ac:dyDescent="0.2">
      <c r="AA476" s="66"/>
      <c r="AB476" s="66"/>
      <c r="AC476" s="66"/>
      <c r="AD476" s="66"/>
      <c r="AE476" s="66"/>
      <c r="AG476" s="67"/>
      <c r="AN476" s="66"/>
      <c r="AO476" s="66"/>
      <c r="AP476" s="66"/>
      <c r="AQ476" s="66"/>
      <c r="AR476" s="66"/>
      <c r="AS476" s="66"/>
      <c r="AT476" s="66"/>
      <c r="AU476" s="66"/>
    </row>
    <row r="477" spans="27:64" x14ac:dyDescent="0.2">
      <c r="AA477" s="66"/>
      <c r="AB477" s="66"/>
      <c r="AC477" s="66"/>
      <c r="AD477" s="66"/>
      <c r="AE477" s="66"/>
      <c r="AG477" s="67"/>
      <c r="AN477" s="66"/>
      <c r="AO477" s="66"/>
      <c r="AP477" s="66"/>
      <c r="AQ477" s="66"/>
      <c r="AR477" s="66"/>
      <c r="AS477" s="66"/>
      <c r="AT477" s="66"/>
      <c r="AU477" s="66"/>
    </row>
    <row r="478" spans="27:64" x14ac:dyDescent="0.2">
      <c r="AA478" s="66"/>
      <c r="AB478" s="66"/>
      <c r="AC478" s="66"/>
      <c r="AD478" s="66"/>
      <c r="AE478" s="66"/>
      <c r="AG478" s="67"/>
      <c r="AN478" s="66"/>
      <c r="AO478" s="66"/>
      <c r="AP478" s="66"/>
      <c r="AQ478" s="66"/>
      <c r="AR478" s="66"/>
      <c r="AS478" s="66"/>
      <c r="AT478" s="66"/>
      <c r="AU478" s="66"/>
    </row>
    <row r="479" spans="27:64" x14ac:dyDescent="0.2">
      <c r="AA479" s="66"/>
      <c r="AB479" s="66"/>
      <c r="AC479" s="66"/>
      <c r="AD479" s="66"/>
      <c r="AE479" s="66"/>
      <c r="AG479" s="67"/>
      <c r="AN479" s="66"/>
      <c r="AO479" s="66"/>
      <c r="AP479" s="66"/>
      <c r="AQ479" s="66"/>
      <c r="AR479" s="66"/>
      <c r="AS479" s="66"/>
      <c r="AT479" s="66"/>
      <c r="AU479" s="66"/>
    </row>
    <row r="480" spans="27:64" x14ac:dyDescent="0.2">
      <c r="AA480" s="66"/>
      <c r="AB480" s="66"/>
      <c r="AC480" s="66"/>
      <c r="AD480" s="66"/>
      <c r="AE480" s="66"/>
      <c r="AG480" s="67"/>
      <c r="AN480" s="66"/>
      <c r="AO480" s="66"/>
      <c r="AP480" s="66"/>
      <c r="AQ480" s="66"/>
      <c r="AR480" s="66"/>
      <c r="AS480" s="66"/>
      <c r="AT480" s="66"/>
      <c r="AU480" s="66"/>
      <c r="AV480" s="66"/>
      <c r="AW480" s="66"/>
      <c r="AX480" s="66"/>
      <c r="AY480" s="66"/>
      <c r="AZ480" s="66"/>
      <c r="BA480" s="66"/>
      <c r="BB480" s="66"/>
      <c r="BC480" s="66"/>
      <c r="BD480" s="66"/>
      <c r="BE480" s="66"/>
      <c r="BF480" s="66"/>
      <c r="BG480" s="66"/>
      <c r="BH480" s="66"/>
      <c r="BI480" s="66"/>
      <c r="BJ480" s="66"/>
      <c r="BK480" s="66"/>
      <c r="BL480" s="66"/>
    </row>
    <row r="481" spans="27:47" x14ac:dyDescent="0.2">
      <c r="AA481" s="66"/>
      <c r="AB481" s="66"/>
      <c r="AC481" s="66"/>
      <c r="AD481" s="66"/>
      <c r="AE481" s="66"/>
      <c r="AG481" s="67"/>
      <c r="AN481" s="66"/>
      <c r="AO481" s="66"/>
      <c r="AP481" s="66"/>
      <c r="AQ481" s="66"/>
      <c r="AR481" s="66"/>
      <c r="AS481" s="66"/>
      <c r="AT481" s="66"/>
      <c r="AU481" s="66"/>
    </row>
    <row r="482" spans="27:47" x14ac:dyDescent="0.2">
      <c r="AA482" s="66"/>
      <c r="AB482" s="66"/>
      <c r="AC482" s="66"/>
      <c r="AD482" s="66"/>
      <c r="AE482" s="66"/>
      <c r="AG482" s="67"/>
      <c r="AN482" s="66"/>
      <c r="AO482" s="66"/>
      <c r="AP482" s="66"/>
      <c r="AQ482" s="66"/>
      <c r="AR482" s="66"/>
      <c r="AS482" s="66"/>
      <c r="AT482" s="66"/>
      <c r="AU482" s="66"/>
    </row>
    <row r="483" spans="27:47" x14ac:dyDescent="0.2">
      <c r="AA483" s="66"/>
      <c r="AB483" s="66"/>
      <c r="AC483" s="66"/>
      <c r="AD483" s="66"/>
      <c r="AE483" s="66"/>
      <c r="AG483" s="67"/>
      <c r="AN483" s="66"/>
      <c r="AO483" s="66"/>
      <c r="AP483" s="66"/>
      <c r="AQ483" s="66"/>
      <c r="AR483" s="66"/>
      <c r="AS483" s="66"/>
      <c r="AT483" s="66"/>
      <c r="AU483" s="66"/>
    </row>
    <row r="484" spans="27:47" x14ac:dyDescent="0.2">
      <c r="AA484" s="66"/>
      <c r="AB484" s="66"/>
      <c r="AC484" s="66"/>
      <c r="AD484" s="66"/>
      <c r="AE484" s="66"/>
      <c r="AG484" s="67"/>
      <c r="AN484" s="66"/>
      <c r="AO484" s="66"/>
      <c r="AP484" s="66"/>
      <c r="AQ484" s="66"/>
      <c r="AR484" s="66"/>
      <c r="AS484" s="66"/>
      <c r="AT484" s="66"/>
      <c r="AU484" s="66"/>
    </row>
    <row r="485" spans="27:47" x14ac:dyDescent="0.2">
      <c r="AA485" s="66"/>
      <c r="AB485" s="66"/>
      <c r="AC485" s="66"/>
      <c r="AD485" s="66"/>
      <c r="AE485" s="66"/>
      <c r="AG485" s="67"/>
      <c r="AN485" s="66"/>
      <c r="AO485" s="66"/>
      <c r="AP485" s="66"/>
      <c r="AQ485" s="66"/>
      <c r="AR485" s="66"/>
      <c r="AS485" s="66"/>
      <c r="AT485" s="66"/>
      <c r="AU485" s="66"/>
    </row>
    <row r="486" spans="27:47" x14ac:dyDescent="0.2">
      <c r="AA486" s="66"/>
      <c r="AB486" s="66"/>
      <c r="AC486" s="66"/>
      <c r="AD486" s="66"/>
      <c r="AE486" s="66"/>
      <c r="AG486" s="67"/>
      <c r="AN486" s="66"/>
      <c r="AO486" s="66"/>
      <c r="AP486" s="66"/>
      <c r="AQ486" s="66"/>
      <c r="AR486" s="66"/>
      <c r="AS486" s="66"/>
      <c r="AT486" s="66"/>
      <c r="AU486" s="66"/>
    </row>
    <row r="487" spans="27:47" x14ac:dyDescent="0.2">
      <c r="AA487" s="66"/>
      <c r="AB487" s="66"/>
      <c r="AC487" s="66"/>
      <c r="AD487" s="66"/>
      <c r="AE487" s="66"/>
      <c r="AG487" s="67"/>
      <c r="AN487" s="66"/>
      <c r="AO487" s="66"/>
      <c r="AP487" s="66"/>
      <c r="AQ487" s="66"/>
      <c r="AR487" s="66"/>
      <c r="AS487" s="66"/>
      <c r="AT487" s="66"/>
      <c r="AU487" s="66"/>
    </row>
    <row r="488" spans="27:47" x14ac:dyDescent="0.2">
      <c r="AA488" s="66"/>
      <c r="AB488" s="66"/>
      <c r="AC488" s="66"/>
      <c r="AD488" s="66"/>
      <c r="AE488" s="66"/>
      <c r="AG488" s="67"/>
      <c r="AN488" s="66"/>
      <c r="AO488" s="66"/>
      <c r="AP488" s="66"/>
      <c r="AQ488" s="66"/>
      <c r="AR488" s="66"/>
      <c r="AS488" s="66"/>
      <c r="AT488" s="66"/>
      <c r="AU488" s="66"/>
    </row>
    <row r="489" spans="27:47" x14ac:dyDescent="0.2">
      <c r="AA489" s="66"/>
      <c r="AB489" s="66"/>
      <c r="AC489" s="66"/>
      <c r="AD489" s="66"/>
      <c r="AE489" s="66"/>
      <c r="AG489" s="67"/>
      <c r="AN489" s="66"/>
      <c r="AO489" s="66"/>
      <c r="AP489" s="66"/>
      <c r="AQ489" s="66"/>
      <c r="AR489" s="66"/>
      <c r="AS489" s="66"/>
      <c r="AT489" s="66"/>
      <c r="AU489" s="66"/>
    </row>
    <row r="490" spans="27:47" x14ac:dyDescent="0.2">
      <c r="AA490" s="66"/>
      <c r="AB490" s="66"/>
      <c r="AC490" s="66"/>
      <c r="AD490" s="66"/>
      <c r="AE490" s="66"/>
      <c r="AG490" s="67"/>
      <c r="AN490" s="66"/>
      <c r="AO490" s="66"/>
      <c r="AP490" s="66"/>
      <c r="AQ490" s="66"/>
      <c r="AR490" s="66"/>
      <c r="AS490" s="66"/>
      <c r="AT490" s="66"/>
      <c r="AU490" s="66"/>
    </row>
    <row r="491" spans="27:47" x14ac:dyDescent="0.2">
      <c r="AA491" s="66"/>
      <c r="AB491" s="66"/>
      <c r="AC491" s="66"/>
      <c r="AD491" s="66"/>
      <c r="AE491" s="66"/>
      <c r="AG491" s="67"/>
      <c r="AN491" s="66"/>
      <c r="AO491" s="66"/>
      <c r="AP491" s="66"/>
      <c r="AQ491" s="66"/>
      <c r="AR491" s="66"/>
      <c r="AS491" s="66"/>
      <c r="AT491" s="66"/>
      <c r="AU491" s="66"/>
    </row>
    <row r="492" spans="27:47" x14ac:dyDescent="0.2">
      <c r="AA492" s="66"/>
      <c r="AB492" s="66"/>
      <c r="AC492" s="66"/>
      <c r="AD492" s="66"/>
      <c r="AE492" s="66"/>
      <c r="AG492" s="67"/>
      <c r="AN492" s="66"/>
      <c r="AO492" s="66"/>
      <c r="AP492" s="66"/>
      <c r="AQ492" s="66"/>
      <c r="AR492" s="66"/>
      <c r="AS492" s="66"/>
      <c r="AT492" s="66"/>
      <c r="AU492" s="66"/>
    </row>
    <row r="493" spans="27:47" x14ac:dyDescent="0.2">
      <c r="AA493" s="66"/>
      <c r="AB493" s="66"/>
      <c r="AC493" s="66"/>
      <c r="AD493" s="66"/>
      <c r="AE493" s="66"/>
      <c r="AG493" s="67"/>
      <c r="AN493" s="66"/>
      <c r="AO493" s="66"/>
      <c r="AP493" s="66"/>
      <c r="AQ493" s="66"/>
      <c r="AR493" s="66"/>
      <c r="AS493" s="66"/>
      <c r="AT493" s="66"/>
      <c r="AU493" s="66"/>
    </row>
    <row r="494" spans="27:47" x14ac:dyDescent="0.2">
      <c r="AA494" s="66"/>
      <c r="AB494" s="66"/>
      <c r="AC494" s="66"/>
      <c r="AD494" s="66"/>
      <c r="AE494" s="66"/>
      <c r="AG494" s="67"/>
      <c r="AN494" s="66"/>
      <c r="AO494" s="66"/>
      <c r="AP494" s="66"/>
      <c r="AQ494" s="66"/>
      <c r="AR494" s="66"/>
      <c r="AS494" s="66"/>
      <c r="AT494" s="66"/>
      <c r="AU494" s="66"/>
    </row>
    <row r="495" spans="27:47" x14ac:dyDescent="0.2">
      <c r="AA495" s="66"/>
      <c r="AB495" s="66"/>
      <c r="AC495" s="66"/>
      <c r="AD495" s="66"/>
      <c r="AE495" s="66"/>
      <c r="AG495" s="67"/>
      <c r="AN495" s="66"/>
      <c r="AO495" s="66"/>
      <c r="AP495" s="66"/>
      <c r="AQ495" s="66"/>
      <c r="AR495" s="66"/>
      <c r="AS495" s="66"/>
      <c r="AT495" s="66"/>
      <c r="AU495" s="66"/>
    </row>
    <row r="496" spans="27:47" x14ac:dyDescent="0.2">
      <c r="AA496" s="66"/>
      <c r="AB496" s="66"/>
      <c r="AC496" s="66"/>
      <c r="AD496" s="66"/>
      <c r="AE496" s="66"/>
      <c r="AG496" s="67"/>
      <c r="AN496" s="66"/>
      <c r="AO496" s="66"/>
      <c r="AP496" s="66"/>
      <c r="AQ496" s="66"/>
      <c r="AR496" s="66"/>
      <c r="AS496" s="66"/>
      <c r="AT496" s="66"/>
      <c r="AU496" s="66"/>
    </row>
    <row r="497" spans="27:48" x14ac:dyDescent="0.2">
      <c r="AA497" s="66"/>
      <c r="AB497" s="66"/>
      <c r="AC497" s="66"/>
      <c r="AD497" s="66"/>
      <c r="AE497" s="66"/>
      <c r="AG497" s="67"/>
      <c r="AN497" s="66"/>
      <c r="AO497" s="66"/>
      <c r="AP497" s="66"/>
      <c r="AQ497" s="66"/>
      <c r="AR497" s="66"/>
      <c r="AS497" s="66"/>
      <c r="AT497" s="66"/>
      <c r="AU497" s="66"/>
    </row>
    <row r="498" spans="27:48" x14ac:dyDescent="0.2">
      <c r="AA498" s="66"/>
      <c r="AB498" s="66"/>
      <c r="AC498" s="66"/>
      <c r="AD498" s="66"/>
      <c r="AE498" s="66"/>
      <c r="AG498" s="67"/>
      <c r="AN498" s="66"/>
      <c r="AO498" s="66"/>
      <c r="AP498" s="66"/>
      <c r="AQ498" s="66"/>
      <c r="AR498" s="66"/>
      <c r="AS498" s="66"/>
      <c r="AT498" s="66"/>
      <c r="AU498" s="66"/>
    </row>
    <row r="499" spans="27:48" x14ac:dyDescent="0.2">
      <c r="AA499" s="66"/>
      <c r="AB499" s="66"/>
      <c r="AC499" s="66"/>
      <c r="AD499" s="66"/>
      <c r="AE499" s="66"/>
      <c r="AG499" s="67"/>
      <c r="AN499" s="66"/>
      <c r="AO499" s="66"/>
      <c r="AP499" s="66"/>
      <c r="AQ499" s="66"/>
      <c r="AR499" s="66"/>
      <c r="AS499" s="66"/>
      <c r="AT499" s="66"/>
      <c r="AU499" s="66"/>
    </row>
    <row r="500" spans="27:48" x14ac:dyDescent="0.2">
      <c r="AA500" s="66"/>
      <c r="AB500" s="66"/>
      <c r="AC500" s="66"/>
      <c r="AD500" s="66"/>
      <c r="AE500" s="66"/>
      <c r="AG500" s="67"/>
      <c r="AN500" s="66"/>
      <c r="AO500" s="66"/>
      <c r="AP500" s="66"/>
      <c r="AQ500" s="66"/>
      <c r="AR500" s="66"/>
      <c r="AS500" s="66"/>
      <c r="AT500" s="66"/>
      <c r="AU500" s="66"/>
    </row>
    <row r="501" spans="27:48" x14ac:dyDescent="0.2">
      <c r="AA501" s="66"/>
      <c r="AB501" s="66"/>
      <c r="AC501" s="66"/>
      <c r="AD501" s="66"/>
      <c r="AE501" s="66"/>
      <c r="AG501" s="67"/>
      <c r="AN501" s="66"/>
      <c r="AO501" s="66"/>
      <c r="AP501" s="66"/>
      <c r="AQ501" s="66"/>
      <c r="AR501" s="66"/>
      <c r="AS501" s="66"/>
      <c r="AT501" s="66"/>
      <c r="AU501" s="66"/>
    </row>
    <row r="502" spans="27:48" x14ac:dyDescent="0.2">
      <c r="AA502" s="66"/>
      <c r="AB502" s="66"/>
      <c r="AC502" s="66"/>
      <c r="AD502" s="66"/>
      <c r="AE502" s="66"/>
      <c r="AG502" s="67"/>
      <c r="AN502" s="66"/>
      <c r="AO502" s="66"/>
      <c r="AP502" s="66"/>
      <c r="AQ502" s="66"/>
      <c r="AR502" s="66"/>
      <c r="AS502" s="66"/>
      <c r="AT502" s="66"/>
      <c r="AU502" s="66"/>
    </row>
    <row r="503" spans="27:48" x14ac:dyDescent="0.2">
      <c r="AA503" s="66"/>
      <c r="AB503" s="66"/>
      <c r="AC503" s="66"/>
      <c r="AD503" s="66"/>
      <c r="AE503" s="66"/>
      <c r="AG503" s="67"/>
      <c r="AN503" s="66"/>
      <c r="AO503" s="66"/>
      <c r="AP503" s="66"/>
      <c r="AQ503" s="66"/>
      <c r="AR503" s="66"/>
      <c r="AS503" s="66"/>
      <c r="AT503" s="66"/>
      <c r="AU503" s="66"/>
    </row>
    <row r="504" spans="27:48" x14ac:dyDescent="0.2">
      <c r="AA504" s="66"/>
      <c r="AB504" s="66"/>
      <c r="AC504" s="66"/>
      <c r="AD504" s="66"/>
      <c r="AE504" s="66"/>
      <c r="AG504" s="67"/>
      <c r="AN504" s="66"/>
      <c r="AO504" s="66"/>
      <c r="AP504" s="66"/>
      <c r="AQ504" s="66"/>
      <c r="AR504" s="66"/>
      <c r="AS504" s="66"/>
      <c r="AT504" s="66"/>
      <c r="AU504" s="66"/>
    </row>
    <row r="505" spans="27:48" x14ac:dyDescent="0.2">
      <c r="AA505" s="66"/>
      <c r="AB505" s="66"/>
      <c r="AC505" s="66"/>
      <c r="AD505" s="66"/>
      <c r="AE505" s="66"/>
      <c r="AG505" s="67"/>
      <c r="AN505" s="66"/>
      <c r="AO505" s="66"/>
      <c r="AP505" s="66"/>
      <c r="AQ505" s="66"/>
      <c r="AR505" s="66"/>
      <c r="AS505" s="66"/>
      <c r="AT505" s="66"/>
      <c r="AU505" s="66"/>
    </row>
    <row r="506" spans="27:48" x14ac:dyDescent="0.2">
      <c r="AA506" s="66"/>
      <c r="AB506" s="66"/>
      <c r="AC506" s="66"/>
      <c r="AD506" s="66"/>
      <c r="AE506" s="66"/>
      <c r="AG506" s="67"/>
      <c r="AN506" s="66"/>
      <c r="AO506" s="66"/>
      <c r="AP506" s="66"/>
      <c r="AQ506" s="66"/>
      <c r="AR506" s="66"/>
      <c r="AS506" s="66"/>
      <c r="AT506" s="66"/>
      <c r="AU506" s="66"/>
    </row>
    <row r="507" spans="27:48" x14ac:dyDescent="0.2">
      <c r="AA507" s="66"/>
      <c r="AB507" s="66"/>
      <c r="AC507" s="66"/>
      <c r="AD507" s="66"/>
      <c r="AE507" s="66"/>
      <c r="AG507" s="67"/>
      <c r="AN507" s="66"/>
      <c r="AO507" s="66"/>
      <c r="AP507" s="66"/>
      <c r="AQ507" s="66"/>
      <c r="AR507" s="66"/>
      <c r="AS507" s="66"/>
      <c r="AT507" s="66"/>
      <c r="AU507" s="66"/>
    </row>
    <row r="508" spans="27:48" x14ac:dyDescent="0.2">
      <c r="AA508" s="66"/>
      <c r="AB508" s="66"/>
      <c r="AC508" s="66"/>
      <c r="AD508" s="66"/>
      <c r="AE508" s="66"/>
      <c r="AG508" s="67"/>
      <c r="AN508" s="66"/>
      <c r="AO508" s="66"/>
      <c r="AP508" s="66"/>
      <c r="AQ508" s="66"/>
      <c r="AR508" s="66"/>
      <c r="AS508" s="66"/>
      <c r="AT508" s="66"/>
      <c r="AU508" s="66"/>
    </row>
    <row r="509" spans="27:48" x14ac:dyDescent="0.2">
      <c r="AA509" s="66"/>
      <c r="AB509" s="66"/>
      <c r="AC509" s="66"/>
      <c r="AD509" s="66"/>
      <c r="AE509" s="66"/>
      <c r="AG509" s="67"/>
      <c r="AN509" s="66"/>
      <c r="AO509" s="66"/>
      <c r="AP509" s="66"/>
      <c r="AQ509" s="66"/>
      <c r="AR509" s="66"/>
      <c r="AS509" s="66"/>
      <c r="AT509" s="66"/>
      <c r="AU509" s="66"/>
    </row>
    <row r="510" spans="27:48" x14ac:dyDescent="0.2">
      <c r="AA510" s="66"/>
      <c r="AB510" s="66"/>
      <c r="AC510" s="66"/>
      <c r="AD510" s="66"/>
      <c r="AE510" s="66"/>
      <c r="AG510" s="67"/>
      <c r="AN510" s="66"/>
      <c r="AO510" s="66"/>
      <c r="AP510" s="66"/>
      <c r="AQ510" s="66"/>
      <c r="AR510" s="66"/>
      <c r="AS510" s="66"/>
      <c r="AT510" s="66"/>
      <c r="AU510" s="66"/>
      <c r="AV510" s="66"/>
    </row>
    <row r="511" spans="27:48" x14ac:dyDescent="0.2">
      <c r="AA511" s="66"/>
      <c r="AB511" s="66"/>
      <c r="AC511" s="66"/>
      <c r="AD511" s="66"/>
      <c r="AE511" s="66"/>
      <c r="AG511" s="67"/>
      <c r="AN511" s="66"/>
      <c r="AO511" s="66"/>
      <c r="AP511" s="66"/>
      <c r="AQ511" s="66"/>
      <c r="AR511" s="66"/>
      <c r="AS511" s="66"/>
      <c r="AT511" s="66"/>
      <c r="AU511" s="66"/>
    </row>
    <row r="512" spans="27:48" x14ac:dyDescent="0.2">
      <c r="AA512" s="66"/>
      <c r="AB512" s="66"/>
      <c r="AC512" s="66"/>
      <c r="AD512" s="66"/>
      <c r="AE512" s="66"/>
      <c r="AG512" s="67"/>
      <c r="AN512" s="66"/>
      <c r="AO512" s="66"/>
      <c r="AP512" s="66"/>
      <c r="AQ512" s="66"/>
      <c r="AR512" s="66"/>
      <c r="AS512" s="66"/>
      <c r="AT512" s="66"/>
      <c r="AU512" s="66"/>
    </row>
    <row r="513" spans="27:64" x14ac:dyDescent="0.2">
      <c r="AA513" s="66"/>
      <c r="AB513" s="66"/>
      <c r="AC513" s="66"/>
      <c r="AD513" s="66"/>
      <c r="AE513" s="66"/>
      <c r="AG513" s="67"/>
      <c r="AN513" s="66"/>
      <c r="AO513" s="66"/>
      <c r="AP513" s="66"/>
      <c r="AQ513" s="66"/>
      <c r="AR513" s="66"/>
      <c r="AS513" s="66"/>
      <c r="AT513" s="66"/>
      <c r="AU513" s="66"/>
      <c r="AV513" s="66"/>
    </row>
    <row r="514" spans="27:64" x14ac:dyDescent="0.2">
      <c r="AA514" s="66"/>
      <c r="AB514" s="66"/>
      <c r="AC514" s="66"/>
      <c r="AD514" s="66"/>
      <c r="AE514" s="66"/>
      <c r="AG514" s="67"/>
      <c r="AN514" s="66"/>
      <c r="AO514" s="66"/>
      <c r="AP514" s="66"/>
      <c r="AQ514" s="66"/>
      <c r="AR514" s="66"/>
      <c r="AS514" s="66"/>
      <c r="AT514" s="66"/>
      <c r="AU514" s="66"/>
      <c r="AV514" s="66"/>
      <c r="AW514" s="66"/>
      <c r="AX514" s="66"/>
      <c r="AY514" s="66"/>
      <c r="AZ514" s="66"/>
      <c r="BA514" s="66"/>
      <c r="BB514" s="66"/>
      <c r="BC514" s="66"/>
      <c r="BD514" s="66"/>
      <c r="BE514" s="66"/>
      <c r="BF514" s="66"/>
      <c r="BG514" s="66"/>
      <c r="BH514" s="66"/>
      <c r="BI514" s="66"/>
      <c r="BJ514" s="66"/>
      <c r="BK514" s="66"/>
      <c r="BL514" s="66"/>
    </row>
    <row r="515" spans="27:64" x14ac:dyDescent="0.2">
      <c r="AA515" s="66"/>
      <c r="AB515" s="66"/>
      <c r="AC515" s="66"/>
      <c r="AD515" s="66"/>
      <c r="AE515" s="66"/>
      <c r="AG515" s="67"/>
      <c r="AN515" s="66"/>
      <c r="AO515" s="66"/>
      <c r="AP515" s="66"/>
      <c r="AQ515" s="66"/>
      <c r="AR515" s="66"/>
      <c r="AS515" s="66"/>
      <c r="AT515" s="66"/>
      <c r="AU515" s="66"/>
    </row>
    <row r="516" spans="27:64" x14ac:dyDescent="0.2">
      <c r="AA516" s="66"/>
      <c r="AB516" s="66"/>
      <c r="AC516" s="66"/>
      <c r="AD516" s="66"/>
      <c r="AE516" s="66"/>
      <c r="AG516" s="67"/>
      <c r="AN516" s="66"/>
      <c r="AO516" s="66"/>
      <c r="AP516" s="66"/>
      <c r="AQ516" s="66"/>
      <c r="AR516" s="66"/>
      <c r="AS516" s="66"/>
      <c r="AT516" s="66"/>
      <c r="AU516" s="66"/>
    </row>
    <row r="517" spans="27:64" x14ac:dyDescent="0.2">
      <c r="AA517" s="66"/>
      <c r="AB517" s="66"/>
      <c r="AC517" s="66"/>
      <c r="AD517" s="66"/>
      <c r="AE517" s="66"/>
      <c r="AG517" s="67"/>
      <c r="AN517" s="66"/>
      <c r="AO517" s="66"/>
      <c r="AP517" s="66"/>
      <c r="AQ517" s="66"/>
      <c r="AR517" s="66"/>
      <c r="AS517" s="66"/>
      <c r="AT517" s="66"/>
      <c r="AU517" s="66"/>
    </row>
    <row r="518" spans="27:64" x14ac:dyDescent="0.2">
      <c r="AA518" s="66"/>
      <c r="AB518" s="66"/>
      <c r="AC518" s="66"/>
      <c r="AD518" s="66"/>
      <c r="AE518" s="66"/>
      <c r="AG518" s="67"/>
      <c r="AN518" s="66"/>
      <c r="AO518" s="66"/>
      <c r="AP518" s="66"/>
      <c r="AQ518" s="66"/>
      <c r="AR518" s="66"/>
      <c r="AS518" s="66"/>
      <c r="AT518" s="66"/>
      <c r="AU518" s="66"/>
    </row>
    <row r="519" spans="27:64" x14ac:dyDescent="0.2">
      <c r="AA519" s="66"/>
      <c r="AB519" s="66"/>
      <c r="AC519" s="66"/>
      <c r="AD519" s="66"/>
      <c r="AE519" s="66"/>
      <c r="AG519" s="67"/>
      <c r="AN519" s="66"/>
      <c r="AO519" s="66"/>
      <c r="AP519" s="66"/>
      <c r="AQ519" s="66"/>
      <c r="AR519" s="66"/>
      <c r="AS519" s="66"/>
      <c r="AT519" s="66"/>
      <c r="AU519" s="66"/>
    </row>
    <row r="520" spans="27:64" x14ac:dyDescent="0.2">
      <c r="AA520" s="66"/>
      <c r="AB520" s="66"/>
      <c r="AC520" s="66"/>
      <c r="AD520" s="66"/>
      <c r="AE520" s="66"/>
      <c r="AG520" s="67"/>
      <c r="AN520" s="66"/>
      <c r="AO520" s="66"/>
      <c r="AP520" s="66"/>
      <c r="AQ520" s="66"/>
      <c r="AR520" s="66"/>
      <c r="AS520" s="66"/>
      <c r="AT520" s="66"/>
      <c r="AU520" s="66"/>
    </row>
    <row r="521" spans="27:64" x14ac:dyDescent="0.2">
      <c r="AA521" s="66"/>
      <c r="AB521" s="66"/>
      <c r="AC521" s="66"/>
      <c r="AD521" s="66"/>
      <c r="AE521" s="66"/>
      <c r="AG521" s="67"/>
      <c r="AN521" s="66"/>
      <c r="AO521" s="66"/>
      <c r="AP521" s="66"/>
      <c r="AQ521" s="66"/>
      <c r="AR521" s="66"/>
      <c r="AS521" s="66"/>
      <c r="AT521" s="66"/>
      <c r="AU521" s="66"/>
    </row>
    <row r="522" spans="27:64" x14ac:dyDescent="0.2">
      <c r="AA522" s="66"/>
      <c r="AB522" s="66"/>
      <c r="AC522" s="66"/>
      <c r="AD522" s="66"/>
      <c r="AE522" s="66"/>
      <c r="AG522" s="67"/>
      <c r="AN522" s="66"/>
      <c r="AO522" s="66"/>
      <c r="AP522" s="66"/>
      <c r="AQ522" s="66"/>
      <c r="AR522" s="66"/>
      <c r="AS522" s="66"/>
      <c r="AT522" s="66"/>
      <c r="AU522" s="66"/>
    </row>
    <row r="523" spans="27:64" x14ac:dyDescent="0.2">
      <c r="AA523" s="66"/>
      <c r="AB523" s="66"/>
      <c r="AC523" s="66"/>
      <c r="AD523" s="66"/>
      <c r="AE523" s="66"/>
      <c r="AG523" s="67"/>
      <c r="AN523" s="66"/>
      <c r="AO523" s="66"/>
      <c r="AP523" s="66"/>
      <c r="AQ523" s="66"/>
      <c r="AR523" s="66"/>
      <c r="AS523" s="66"/>
      <c r="AT523" s="66"/>
      <c r="AU523" s="66"/>
      <c r="AV523" s="66"/>
      <c r="AX523" s="66"/>
    </row>
    <row r="524" spans="27:64" x14ac:dyDescent="0.2">
      <c r="AA524" s="66"/>
      <c r="AB524" s="66"/>
      <c r="AC524" s="66"/>
      <c r="AD524" s="66"/>
      <c r="AE524" s="66"/>
      <c r="AG524" s="67"/>
      <c r="AN524" s="66"/>
      <c r="AO524" s="66"/>
      <c r="AP524" s="66"/>
      <c r="AQ524" s="66"/>
      <c r="AR524" s="66"/>
      <c r="AS524" s="66"/>
      <c r="AT524" s="66"/>
      <c r="AU524" s="66"/>
    </row>
    <row r="525" spans="27:64" x14ac:dyDescent="0.2">
      <c r="AA525" s="66"/>
      <c r="AB525" s="66"/>
      <c r="AC525" s="66"/>
      <c r="AD525" s="66"/>
      <c r="AE525" s="66"/>
      <c r="AG525" s="67"/>
      <c r="AN525" s="66"/>
      <c r="AO525" s="66"/>
      <c r="AP525" s="66"/>
      <c r="AQ525" s="66"/>
      <c r="AR525" s="66"/>
      <c r="AS525" s="66"/>
      <c r="AT525" s="66"/>
      <c r="AU525" s="66"/>
    </row>
    <row r="526" spans="27:64" x14ac:dyDescent="0.2">
      <c r="AA526" s="66"/>
      <c r="AB526" s="66"/>
      <c r="AC526" s="66"/>
      <c r="AD526" s="66"/>
      <c r="AE526" s="66"/>
      <c r="AG526" s="67"/>
      <c r="AN526" s="66"/>
      <c r="AO526" s="66"/>
      <c r="AP526" s="66"/>
      <c r="AQ526" s="66"/>
      <c r="AR526" s="66"/>
      <c r="AS526" s="66"/>
      <c r="AT526" s="66"/>
      <c r="AU526" s="66"/>
    </row>
    <row r="527" spans="27:64" x14ac:dyDescent="0.2">
      <c r="AA527" s="66"/>
      <c r="AB527" s="66"/>
      <c r="AC527" s="66"/>
      <c r="AD527" s="66"/>
      <c r="AE527" s="66"/>
      <c r="AG527" s="67"/>
      <c r="AN527" s="66"/>
      <c r="AO527" s="66"/>
      <c r="AP527" s="66"/>
      <c r="AQ527" s="66"/>
      <c r="AR527" s="66"/>
      <c r="AS527" s="66"/>
      <c r="AT527" s="66"/>
      <c r="AU527" s="66"/>
    </row>
    <row r="528" spans="27:64" x14ac:dyDescent="0.2">
      <c r="AA528" s="66"/>
      <c r="AB528" s="66"/>
      <c r="AC528" s="66"/>
      <c r="AD528" s="66"/>
      <c r="AE528" s="66"/>
      <c r="AG528" s="67"/>
      <c r="AN528" s="66"/>
      <c r="AO528" s="66"/>
      <c r="AP528" s="66"/>
      <c r="AQ528" s="66"/>
      <c r="AR528" s="66"/>
      <c r="AS528" s="66"/>
      <c r="AT528" s="66"/>
      <c r="AU528" s="66"/>
    </row>
    <row r="529" spans="27:64" x14ac:dyDescent="0.2">
      <c r="AA529" s="66"/>
      <c r="AB529" s="66"/>
      <c r="AC529" s="66"/>
      <c r="AD529" s="66"/>
      <c r="AE529" s="66"/>
      <c r="AG529" s="67"/>
      <c r="AN529" s="66"/>
      <c r="AO529" s="66"/>
      <c r="AP529" s="66"/>
      <c r="AQ529" s="66"/>
      <c r="AR529" s="66"/>
      <c r="AS529" s="66"/>
      <c r="AT529" s="66"/>
      <c r="AU529" s="66"/>
      <c r="AV529" s="66"/>
      <c r="AW529" s="66"/>
      <c r="AX529" s="66"/>
      <c r="AY529" s="66"/>
      <c r="AZ529" s="66"/>
      <c r="BA529" s="66"/>
      <c r="BB529" s="66"/>
      <c r="BC529" s="66"/>
      <c r="BD529" s="66"/>
      <c r="BE529" s="66"/>
      <c r="BF529" s="66"/>
      <c r="BG529" s="66"/>
      <c r="BH529" s="66"/>
      <c r="BI529" s="66"/>
      <c r="BJ529" s="66"/>
      <c r="BK529" s="66"/>
      <c r="BL529" s="66"/>
    </row>
    <row r="530" spans="27:64" x14ac:dyDescent="0.2">
      <c r="AA530" s="66"/>
      <c r="AB530" s="66"/>
      <c r="AC530" s="66"/>
      <c r="AD530" s="66"/>
      <c r="AE530" s="66"/>
      <c r="AG530" s="67"/>
      <c r="AN530" s="66"/>
      <c r="AO530" s="66"/>
      <c r="AP530" s="66"/>
      <c r="AQ530" s="66"/>
      <c r="AR530" s="66"/>
      <c r="AS530" s="66"/>
      <c r="AT530" s="66"/>
      <c r="AU530" s="66"/>
    </row>
    <row r="531" spans="27:64" x14ac:dyDescent="0.2">
      <c r="AA531" s="66"/>
      <c r="AB531" s="66"/>
      <c r="AC531" s="66"/>
      <c r="AD531" s="66"/>
      <c r="AE531" s="66"/>
      <c r="AG531" s="67"/>
      <c r="AN531" s="66"/>
      <c r="AO531" s="66"/>
      <c r="AP531" s="66"/>
      <c r="AQ531" s="66"/>
      <c r="AR531" s="66"/>
      <c r="AS531" s="66"/>
      <c r="AT531" s="66"/>
      <c r="AU531" s="66"/>
    </row>
    <row r="532" spans="27:64" x14ac:dyDescent="0.2">
      <c r="AA532" s="66"/>
      <c r="AB532" s="66"/>
      <c r="AC532" s="66"/>
      <c r="AD532" s="66"/>
      <c r="AE532" s="66"/>
      <c r="AG532" s="67"/>
      <c r="AN532" s="66"/>
      <c r="AO532" s="66"/>
      <c r="AP532" s="66"/>
      <c r="AQ532" s="66"/>
      <c r="AR532" s="66"/>
      <c r="AS532" s="66"/>
      <c r="AT532" s="66"/>
      <c r="AU532" s="66"/>
    </row>
    <row r="533" spans="27:64" x14ac:dyDescent="0.2">
      <c r="AA533" s="66"/>
      <c r="AB533" s="66"/>
      <c r="AC533" s="66"/>
      <c r="AD533" s="66"/>
      <c r="AE533" s="66"/>
      <c r="AG533" s="67"/>
      <c r="AN533" s="66"/>
      <c r="AO533" s="66"/>
      <c r="AP533" s="66"/>
      <c r="AQ533" s="66"/>
      <c r="AR533" s="66"/>
      <c r="AS533" s="66"/>
      <c r="AT533" s="66"/>
      <c r="AU533" s="66"/>
    </row>
    <row r="534" spans="27:64" x14ac:dyDescent="0.2">
      <c r="AA534" s="66"/>
      <c r="AB534" s="66"/>
      <c r="AC534" s="66"/>
      <c r="AD534" s="66"/>
      <c r="AE534" s="66"/>
      <c r="AG534" s="67"/>
      <c r="AN534" s="66"/>
      <c r="AO534" s="66"/>
      <c r="AP534" s="66"/>
      <c r="AQ534" s="66"/>
      <c r="AR534" s="66"/>
      <c r="AS534" s="66"/>
      <c r="AT534" s="66"/>
      <c r="AU534" s="66"/>
    </row>
    <row r="535" spans="27:64" x14ac:dyDescent="0.2">
      <c r="AA535" s="66"/>
      <c r="AB535" s="66"/>
      <c r="AC535" s="66"/>
      <c r="AD535" s="66"/>
      <c r="AE535" s="66"/>
      <c r="AG535" s="67"/>
      <c r="AN535" s="66"/>
      <c r="AO535" s="66"/>
      <c r="AP535" s="66"/>
      <c r="AQ535" s="66"/>
      <c r="AR535" s="66"/>
      <c r="AS535" s="66"/>
      <c r="AT535" s="66"/>
      <c r="AU535" s="66"/>
    </row>
    <row r="536" spans="27:64" x14ac:dyDescent="0.2">
      <c r="AA536" s="66"/>
      <c r="AB536" s="66"/>
      <c r="AC536" s="66"/>
      <c r="AD536" s="66"/>
      <c r="AE536" s="66"/>
      <c r="AG536" s="67"/>
      <c r="AN536" s="66"/>
      <c r="AO536" s="66"/>
      <c r="AP536" s="66"/>
      <c r="AQ536" s="66"/>
      <c r="AR536" s="66"/>
      <c r="AS536" s="66"/>
      <c r="AT536" s="66"/>
      <c r="AU536" s="66"/>
    </row>
    <row r="537" spans="27:64" x14ac:dyDescent="0.2">
      <c r="AA537" s="66"/>
      <c r="AB537" s="66"/>
      <c r="AC537" s="66"/>
      <c r="AD537" s="66"/>
      <c r="AE537" s="66"/>
      <c r="AG537" s="67"/>
      <c r="AN537" s="66"/>
      <c r="AO537" s="66"/>
      <c r="AP537" s="66"/>
      <c r="AQ537" s="66"/>
      <c r="AR537" s="66"/>
      <c r="AS537" s="66"/>
      <c r="AT537" s="66"/>
      <c r="AU537" s="66"/>
    </row>
    <row r="538" spans="27:64" x14ac:dyDescent="0.2">
      <c r="AA538" s="66"/>
      <c r="AB538" s="66"/>
      <c r="AC538" s="66"/>
      <c r="AD538" s="66"/>
      <c r="AE538" s="66"/>
      <c r="AG538" s="67"/>
      <c r="AN538" s="66"/>
      <c r="AO538" s="66"/>
      <c r="AP538" s="66"/>
      <c r="AQ538" s="66"/>
      <c r="AR538" s="66"/>
      <c r="AS538" s="66"/>
      <c r="AT538" s="66"/>
      <c r="AU538" s="66"/>
    </row>
    <row r="539" spans="27:64" x14ac:dyDescent="0.2">
      <c r="AA539" s="66"/>
      <c r="AB539" s="66"/>
      <c r="AC539" s="66"/>
      <c r="AD539" s="66"/>
      <c r="AE539" s="66"/>
      <c r="AG539" s="67"/>
      <c r="AN539" s="66"/>
      <c r="AO539" s="66"/>
      <c r="AP539" s="66"/>
      <c r="AQ539" s="66"/>
      <c r="AR539" s="66"/>
      <c r="AS539" s="66"/>
      <c r="AT539" s="66"/>
      <c r="AU539" s="66"/>
    </row>
    <row r="540" spans="27:64" x14ac:dyDescent="0.2">
      <c r="AA540" s="66"/>
      <c r="AB540" s="66"/>
      <c r="AC540" s="66"/>
      <c r="AD540" s="66"/>
      <c r="AE540" s="66"/>
      <c r="AG540" s="67"/>
      <c r="AN540" s="66"/>
      <c r="AO540" s="66"/>
      <c r="AP540" s="66"/>
      <c r="AQ540" s="66"/>
      <c r="AR540" s="66"/>
      <c r="AS540" s="66"/>
      <c r="AT540" s="66"/>
      <c r="AU540" s="66"/>
    </row>
    <row r="541" spans="27:64" x14ac:dyDescent="0.2">
      <c r="AA541" s="66"/>
      <c r="AB541" s="66"/>
      <c r="AC541" s="66"/>
      <c r="AD541" s="66"/>
      <c r="AE541" s="66"/>
      <c r="AG541" s="67"/>
      <c r="AN541" s="66"/>
      <c r="AO541" s="66"/>
      <c r="AP541" s="66"/>
      <c r="AQ541" s="66"/>
      <c r="AR541" s="66"/>
      <c r="AS541" s="66"/>
      <c r="AT541" s="66"/>
      <c r="AU541" s="66"/>
    </row>
    <row r="542" spans="27:64" x14ac:dyDescent="0.2">
      <c r="AA542" s="66"/>
      <c r="AB542" s="66"/>
      <c r="AC542" s="66"/>
      <c r="AD542" s="66"/>
      <c r="AE542" s="66"/>
      <c r="AG542" s="67"/>
      <c r="AN542" s="66"/>
      <c r="AO542" s="66"/>
      <c r="AP542" s="66"/>
      <c r="AQ542" s="66"/>
      <c r="AR542" s="66"/>
      <c r="AS542" s="66"/>
      <c r="AT542" s="66"/>
      <c r="AU542" s="66"/>
    </row>
    <row r="543" spans="27:64" x14ac:dyDescent="0.2">
      <c r="AA543" s="66"/>
      <c r="AB543" s="66"/>
      <c r="AC543" s="66"/>
      <c r="AD543" s="66"/>
      <c r="AE543" s="66"/>
      <c r="AG543" s="67"/>
      <c r="AN543" s="66"/>
      <c r="AO543" s="66"/>
      <c r="AP543" s="66"/>
      <c r="AQ543" s="66"/>
      <c r="AR543" s="66"/>
      <c r="AS543" s="66"/>
      <c r="AT543" s="66"/>
      <c r="AU543" s="66"/>
    </row>
    <row r="544" spans="27:64" x14ac:dyDescent="0.2">
      <c r="AA544" s="66"/>
      <c r="AB544" s="66"/>
      <c r="AC544" s="66"/>
      <c r="AD544" s="66"/>
      <c r="AE544" s="66"/>
      <c r="AG544" s="67"/>
      <c r="AN544" s="66"/>
      <c r="AO544" s="66"/>
      <c r="AP544" s="66"/>
      <c r="AQ544" s="66"/>
      <c r="AR544" s="66"/>
      <c r="AS544" s="66"/>
      <c r="AT544" s="66"/>
      <c r="AU544" s="66"/>
    </row>
    <row r="545" spans="27:48" x14ac:dyDescent="0.2">
      <c r="AA545" s="66"/>
      <c r="AB545" s="66"/>
      <c r="AC545" s="66"/>
      <c r="AD545" s="66"/>
      <c r="AE545" s="66"/>
      <c r="AG545" s="67"/>
      <c r="AN545" s="66"/>
      <c r="AO545" s="66"/>
      <c r="AP545" s="66"/>
      <c r="AQ545" s="66"/>
      <c r="AR545" s="66"/>
      <c r="AS545" s="66"/>
      <c r="AT545" s="66"/>
      <c r="AU545" s="66"/>
    </row>
    <row r="546" spans="27:48" x14ac:dyDescent="0.2">
      <c r="AA546" s="66"/>
      <c r="AB546" s="66"/>
      <c r="AC546" s="66"/>
      <c r="AD546" s="66"/>
      <c r="AE546" s="66"/>
      <c r="AG546" s="67"/>
      <c r="AN546" s="66"/>
      <c r="AO546" s="66"/>
      <c r="AP546" s="66"/>
      <c r="AQ546" s="66"/>
      <c r="AR546" s="66"/>
      <c r="AS546" s="66"/>
      <c r="AT546" s="66"/>
      <c r="AU546" s="66"/>
    </row>
    <row r="547" spans="27:48" x14ac:dyDescent="0.2">
      <c r="AA547" s="66"/>
      <c r="AB547" s="66"/>
      <c r="AC547" s="66"/>
      <c r="AD547" s="66"/>
      <c r="AE547" s="66"/>
      <c r="AG547" s="67"/>
      <c r="AN547" s="66"/>
      <c r="AO547" s="66"/>
      <c r="AP547" s="66"/>
      <c r="AQ547" s="66"/>
      <c r="AR547" s="66"/>
      <c r="AS547" s="66"/>
      <c r="AT547" s="66"/>
      <c r="AU547" s="66"/>
    </row>
    <row r="548" spans="27:48" x14ac:dyDescent="0.2">
      <c r="AA548" s="66"/>
      <c r="AB548" s="66"/>
      <c r="AC548" s="66"/>
      <c r="AD548" s="66"/>
      <c r="AE548" s="66"/>
      <c r="AG548" s="67"/>
      <c r="AN548" s="66"/>
      <c r="AO548" s="66"/>
      <c r="AP548" s="66"/>
      <c r="AQ548" s="66"/>
      <c r="AR548" s="66"/>
      <c r="AS548" s="66"/>
      <c r="AT548" s="66"/>
      <c r="AU548" s="66"/>
    </row>
    <row r="549" spans="27:48" x14ac:dyDescent="0.2">
      <c r="AA549" s="66"/>
      <c r="AB549" s="66"/>
      <c r="AC549" s="66"/>
      <c r="AD549" s="66"/>
      <c r="AE549" s="66"/>
      <c r="AG549" s="67"/>
      <c r="AN549" s="66"/>
      <c r="AO549" s="66"/>
      <c r="AP549" s="66"/>
      <c r="AQ549" s="66"/>
      <c r="AR549" s="66"/>
      <c r="AS549" s="66"/>
      <c r="AT549" s="66"/>
      <c r="AU549" s="66"/>
    </row>
    <row r="550" spans="27:48" x14ac:dyDescent="0.2">
      <c r="AA550" s="66"/>
      <c r="AB550" s="66"/>
      <c r="AC550" s="66"/>
      <c r="AD550" s="66"/>
      <c r="AE550" s="66"/>
      <c r="AG550" s="67"/>
      <c r="AN550" s="66"/>
      <c r="AO550" s="66"/>
      <c r="AP550" s="66"/>
      <c r="AQ550" s="66"/>
      <c r="AR550" s="66"/>
      <c r="AS550" s="66"/>
      <c r="AT550" s="66"/>
      <c r="AU550" s="66"/>
    </row>
    <row r="551" spans="27:48" x14ac:dyDescent="0.2">
      <c r="AA551" s="66"/>
      <c r="AB551" s="66"/>
      <c r="AC551" s="66"/>
      <c r="AD551" s="66"/>
      <c r="AE551" s="66"/>
      <c r="AG551" s="67"/>
      <c r="AN551" s="66"/>
      <c r="AO551" s="66"/>
      <c r="AP551" s="66"/>
      <c r="AQ551" s="66"/>
      <c r="AR551" s="66"/>
      <c r="AS551" s="66"/>
      <c r="AT551" s="66"/>
      <c r="AU551" s="66"/>
    </row>
    <row r="552" spans="27:48" x14ac:dyDescent="0.2">
      <c r="AA552" s="66"/>
      <c r="AB552" s="66"/>
      <c r="AC552" s="66"/>
      <c r="AD552" s="66"/>
      <c r="AE552" s="66"/>
      <c r="AG552" s="67"/>
      <c r="AN552" s="66"/>
      <c r="AO552" s="66"/>
      <c r="AP552" s="66"/>
      <c r="AQ552" s="66"/>
      <c r="AR552" s="66"/>
      <c r="AS552" s="66"/>
      <c r="AT552" s="66"/>
      <c r="AU552" s="66"/>
    </row>
    <row r="553" spans="27:48" x14ac:dyDescent="0.2">
      <c r="AA553" s="66"/>
      <c r="AB553" s="66"/>
      <c r="AC553" s="66"/>
      <c r="AD553" s="66"/>
      <c r="AE553" s="66"/>
      <c r="AG553" s="67"/>
      <c r="AN553" s="66"/>
      <c r="AO553" s="66"/>
      <c r="AP553" s="66"/>
      <c r="AQ553" s="66"/>
      <c r="AR553" s="66"/>
      <c r="AS553" s="66"/>
      <c r="AT553" s="66"/>
      <c r="AU553" s="66"/>
    </row>
    <row r="554" spans="27:48" x14ac:dyDescent="0.2">
      <c r="AA554" s="66"/>
      <c r="AB554" s="66"/>
      <c r="AC554" s="66"/>
      <c r="AD554" s="66"/>
      <c r="AE554" s="66"/>
      <c r="AG554" s="67"/>
      <c r="AN554" s="66"/>
      <c r="AO554" s="66"/>
      <c r="AP554" s="66"/>
      <c r="AQ554" s="66"/>
      <c r="AR554" s="66"/>
      <c r="AS554" s="66"/>
      <c r="AT554" s="66"/>
      <c r="AU554" s="66"/>
      <c r="AV554" s="66"/>
    </row>
    <row r="555" spans="27:48" x14ac:dyDescent="0.2">
      <c r="AA555" s="66"/>
      <c r="AB555" s="66"/>
      <c r="AC555" s="66"/>
      <c r="AD555" s="66"/>
      <c r="AE555" s="66"/>
      <c r="AG555" s="67"/>
      <c r="AN555" s="66"/>
      <c r="AO555" s="66"/>
      <c r="AP555" s="66"/>
      <c r="AQ555" s="66"/>
      <c r="AR555" s="66"/>
      <c r="AS555" s="66"/>
      <c r="AT555" s="66"/>
      <c r="AU555" s="66"/>
    </row>
    <row r="556" spans="27:48" x14ac:dyDescent="0.2">
      <c r="AA556" s="66"/>
      <c r="AB556" s="66"/>
      <c r="AC556" s="66"/>
      <c r="AD556" s="66"/>
      <c r="AE556" s="66"/>
      <c r="AG556" s="67"/>
      <c r="AN556" s="66"/>
      <c r="AO556" s="66"/>
      <c r="AP556" s="66"/>
      <c r="AQ556" s="66"/>
      <c r="AR556" s="66"/>
      <c r="AS556" s="66"/>
      <c r="AT556" s="66"/>
      <c r="AU556" s="66"/>
    </row>
    <row r="557" spans="27:48" x14ac:dyDescent="0.2">
      <c r="AA557" s="66"/>
      <c r="AB557" s="66"/>
      <c r="AC557" s="66"/>
      <c r="AD557" s="66"/>
      <c r="AE557" s="66"/>
      <c r="AG557" s="67"/>
      <c r="AN557" s="66"/>
      <c r="AO557" s="66"/>
      <c r="AP557" s="66"/>
      <c r="AQ557" s="66"/>
      <c r="AR557" s="66"/>
      <c r="AS557" s="66"/>
      <c r="AT557" s="66"/>
      <c r="AU557" s="66"/>
    </row>
    <row r="558" spans="27:48" x14ac:dyDescent="0.2">
      <c r="AA558" s="66"/>
      <c r="AB558" s="66"/>
      <c r="AC558" s="66"/>
      <c r="AD558" s="66"/>
      <c r="AE558" s="66"/>
      <c r="AG558" s="67"/>
      <c r="AN558" s="66"/>
      <c r="AO558" s="66"/>
      <c r="AP558" s="66"/>
      <c r="AQ558" s="66"/>
      <c r="AR558" s="66"/>
      <c r="AS558" s="66"/>
      <c r="AT558" s="66"/>
      <c r="AU558" s="66"/>
    </row>
    <row r="559" spans="27:48" x14ac:dyDescent="0.2">
      <c r="AA559" s="66"/>
      <c r="AB559" s="66"/>
      <c r="AC559" s="66"/>
      <c r="AD559" s="66"/>
      <c r="AE559" s="66"/>
      <c r="AG559" s="67"/>
      <c r="AN559" s="66"/>
      <c r="AO559" s="66"/>
      <c r="AP559" s="66"/>
      <c r="AQ559" s="66"/>
      <c r="AR559" s="66"/>
      <c r="AS559" s="66"/>
      <c r="AT559" s="66"/>
      <c r="AU559" s="66"/>
    </row>
    <row r="560" spans="27:48" x14ac:dyDescent="0.2">
      <c r="AA560" s="66"/>
      <c r="AB560" s="66"/>
      <c r="AC560" s="66"/>
      <c r="AD560" s="66"/>
      <c r="AE560" s="66"/>
      <c r="AG560" s="67"/>
      <c r="AN560" s="66"/>
      <c r="AO560" s="66"/>
      <c r="AP560" s="66"/>
      <c r="AQ560" s="66"/>
      <c r="AR560" s="66"/>
      <c r="AS560" s="66"/>
      <c r="AT560" s="66"/>
      <c r="AU560" s="66"/>
    </row>
    <row r="561" spans="27:48" x14ac:dyDescent="0.2">
      <c r="AA561" s="66"/>
      <c r="AB561" s="66"/>
      <c r="AC561" s="66"/>
      <c r="AD561" s="66"/>
      <c r="AE561" s="66"/>
      <c r="AG561" s="67"/>
      <c r="AN561" s="66"/>
      <c r="AO561" s="66"/>
      <c r="AP561" s="66"/>
      <c r="AQ561" s="66"/>
      <c r="AR561" s="66"/>
      <c r="AS561" s="66"/>
      <c r="AT561" s="66"/>
      <c r="AU561" s="66"/>
    </row>
    <row r="562" spans="27:48" x14ac:dyDescent="0.2">
      <c r="AA562" s="66"/>
      <c r="AB562" s="66"/>
      <c r="AC562" s="66"/>
      <c r="AD562" s="66"/>
      <c r="AE562" s="66"/>
      <c r="AG562" s="67"/>
      <c r="AN562" s="66"/>
      <c r="AO562" s="66"/>
      <c r="AP562" s="66"/>
      <c r="AQ562" s="66"/>
      <c r="AR562" s="66"/>
      <c r="AS562" s="66"/>
      <c r="AT562" s="66"/>
      <c r="AU562" s="66"/>
    </row>
    <row r="563" spans="27:48" x14ac:dyDescent="0.2">
      <c r="AA563" s="66"/>
      <c r="AB563" s="66"/>
      <c r="AC563" s="66"/>
      <c r="AD563" s="66"/>
      <c r="AE563" s="66"/>
      <c r="AG563" s="67"/>
      <c r="AN563" s="66"/>
      <c r="AO563" s="66"/>
      <c r="AP563" s="66"/>
      <c r="AQ563" s="66"/>
      <c r="AR563" s="66"/>
      <c r="AS563" s="66"/>
      <c r="AT563" s="66"/>
      <c r="AU563" s="66"/>
    </row>
    <row r="564" spans="27:48" x14ac:dyDescent="0.2">
      <c r="AA564" s="66"/>
      <c r="AB564" s="66"/>
      <c r="AC564" s="66"/>
      <c r="AD564" s="66"/>
      <c r="AE564" s="66"/>
      <c r="AG564" s="67"/>
      <c r="AN564" s="66"/>
      <c r="AO564" s="66"/>
      <c r="AP564" s="66"/>
      <c r="AQ564" s="66"/>
      <c r="AR564" s="66"/>
      <c r="AS564" s="66"/>
      <c r="AT564" s="66"/>
      <c r="AU564" s="66"/>
    </row>
    <row r="565" spans="27:48" x14ac:dyDescent="0.2">
      <c r="AA565" s="66"/>
      <c r="AB565" s="66"/>
      <c r="AC565" s="66"/>
      <c r="AD565" s="66"/>
      <c r="AE565" s="66"/>
      <c r="AG565" s="67"/>
      <c r="AN565" s="66"/>
      <c r="AO565" s="66"/>
      <c r="AP565" s="66"/>
      <c r="AQ565" s="66"/>
      <c r="AR565" s="66"/>
      <c r="AS565" s="66"/>
      <c r="AT565" s="66"/>
      <c r="AU565" s="66"/>
    </row>
    <row r="566" spans="27:48" x14ac:dyDescent="0.2">
      <c r="AA566" s="66"/>
      <c r="AB566" s="66"/>
      <c r="AC566" s="66"/>
      <c r="AD566" s="66"/>
      <c r="AE566" s="66"/>
      <c r="AG566" s="67"/>
      <c r="AN566" s="66"/>
      <c r="AO566" s="66"/>
      <c r="AP566" s="66"/>
      <c r="AQ566" s="66"/>
      <c r="AR566" s="66"/>
      <c r="AS566" s="66"/>
      <c r="AT566" s="66"/>
      <c r="AU566" s="66"/>
    </row>
    <row r="567" spans="27:48" x14ac:dyDescent="0.2">
      <c r="AA567" s="66"/>
      <c r="AB567" s="66"/>
      <c r="AC567" s="66"/>
      <c r="AD567" s="66"/>
      <c r="AE567" s="66"/>
      <c r="AG567" s="67"/>
      <c r="AN567" s="66"/>
      <c r="AO567" s="66"/>
      <c r="AP567" s="66"/>
      <c r="AQ567" s="66"/>
      <c r="AR567" s="66"/>
      <c r="AS567" s="66"/>
      <c r="AT567" s="66"/>
      <c r="AU567" s="66"/>
    </row>
    <row r="568" spans="27:48" x14ac:dyDescent="0.2">
      <c r="AA568" s="66"/>
      <c r="AB568" s="66"/>
      <c r="AC568" s="66"/>
      <c r="AD568" s="66"/>
      <c r="AE568" s="66"/>
      <c r="AG568" s="67"/>
      <c r="AN568" s="66"/>
      <c r="AO568" s="66"/>
      <c r="AP568" s="66"/>
      <c r="AQ568" s="66"/>
      <c r="AR568" s="66"/>
      <c r="AS568" s="66"/>
      <c r="AT568" s="66"/>
      <c r="AU568" s="66"/>
    </row>
    <row r="569" spans="27:48" x14ac:dyDescent="0.2">
      <c r="AA569" s="66"/>
      <c r="AB569" s="66"/>
      <c r="AC569" s="66"/>
      <c r="AD569" s="66"/>
      <c r="AE569" s="66"/>
      <c r="AG569" s="67"/>
      <c r="AN569" s="66"/>
      <c r="AO569" s="66"/>
      <c r="AP569" s="66"/>
      <c r="AQ569" s="66"/>
      <c r="AR569" s="66"/>
      <c r="AS569" s="66"/>
      <c r="AT569" s="66"/>
      <c r="AU569" s="66"/>
    </row>
    <row r="570" spans="27:48" x14ac:dyDescent="0.2">
      <c r="AA570" s="66"/>
      <c r="AB570" s="66"/>
      <c r="AC570" s="66"/>
      <c r="AD570" s="66"/>
      <c r="AE570" s="66"/>
      <c r="AG570" s="67"/>
      <c r="AN570" s="66"/>
      <c r="AO570" s="66"/>
      <c r="AP570" s="66"/>
      <c r="AQ570" s="66"/>
      <c r="AR570" s="66"/>
      <c r="AS570" s="66"/>
      <c r="AT570" s="66"/>
      <c r="AU570" s="66"/>
    </row>
    <row r="571" spans="27:48" x14ac:dyDescent="0.2">
      <c r="AA571" s="66"/>
      <c r="AB571" s="66"/>
      <c r="AC571" s="66"/>
      <c r="AD571" s="66"/>
      <c r="AE571" s="66"/>
      <c r="AG571" s="67"/>
      <c r="AN571" s="66"/>
      <c r="AO571" s="66"/>
      <c r="AP571" s="66"/>
      <c r="AQ571" s="66"/>
      <c r="AR571" s="66"/>
      <c r="AS571" s="66"/>
      <c r="AT571" s="66"/>
      <c r="AU571" s="66"/>
    </row>
    <row r="572" spans="27:48" x14ac:dyDescent="0.2">
      <c r="AA572" s="66"/>
      <c r="AB572" s="66"/>
      <c r="AC572" s="66"/>
      <c r="AD572" s="66"/>
      <c r="AE572" s="66"/>
      <c r="AG572" s="67"/>
      <c r="AN572" s="66"/>
      <c r="AO572" s="66"/>
      <c r="AP572" s="66"/>
      <c r="AQ572" s="66"/>
      <c r="AR572" s="66"/>
      <c r="AS572" s="66"/>
      <c r="AT572" s="66"/>
      <c r="AU572" s="66"/>
    </row>
    <row r="573" spans="27:48" x14ac:dyDescent="0.2">
      <c r="AA573" s="66"/>
      <c r="AB573" s="66"/>
      <c r="AC573" s="66"/>
      <c r="AD573" s="66"/>
      <c r="AE573" s="66"/>
      <c r="AG573" s="67"/>
      <c r="AN573" s="66"/>
      <c r="AO573" s="66"/>
      <c r="AP573" s="66"/>
      <c r="AQ573" s="66"/>
      <c r="AR573" s="66"/>
      <c r="AS573" s="66"/>
      <c r="AT573" s="66"/>
      <c r="AU573" s="66"/>
    </row>
    <row r="574" spans="27:48" x14ac:dyDescent="0.2">
      <c r="AA574" s="66"/>
      <c r="AB574" s="66"/>
      <c r="AC574" s="66"/>
      <c r="AD574" s="66"/>
      <c r="AE574" s="66"/>
      <c r="AG574" s="67"/>
      <c r="AN574" s="66"/>
      <c r="AO574" s="66"/>
      <c r="AP574" s="66"/>
      <c r="AQ574" s="66"/>
      <c r="AR574" s="66"/>
      <c r="AS574" s="66"/>
      <c r="AT574" s="66"/>
      <c r="AU574" s="66"/>
      <c r="AV574" s="66"/>
    </row>
    <row r="575" spans="27:48" x14ac:dyDescent="0.2">
      <c r="AA575" s="66"/>
      <c r="AB575" s="66"/>
      <c r="AC575" s="66"/>
      <c r="AD575" s="66"/>
      <c r="AE575" s="66"/>
      <c r="AG575" s="67"/>
      <c r="AN575" s="66"/>
      <c r="AO575" s="66"/>
      <c r="AP575" s="66"/>
      <c r="AQ575" s="66"/>
      <c r="AR575" s="66"/>
      <c r="AS575" s="66"/>
      <c r="AT575" s="66"/>
      <c r="AU575" s="66"/>
    </row>
    <row r="576" spans="27:48" x14ac:dyDescent="0.2">
      <c r="AA576" s="66"/>
      <c r="AB576" s="66"/>
      <c r="AC576" s="66"/>
      <c r="AD576" s="66"/>
      <c r="AE576" s="66"/>
      <c r="AG576" s="67"/>
      <c r="AN576" s="66"/>
      <c r="AO576" s="66"/>
      <c r="AP576" s="66"/>
      <c r="AQ576" s="66"/>
      <c r="AR576" s="66"/>
      <c r="AS576" s="66"/>
      <c r="AT576" s="66"/>
      <c r="AU576" s="66"/>
    </row>
    <row r="577" spans="27:50" x14ac:dyDescent="0.2">
      <c r="AA577" s="66"/>
      <c r="AB577" s="66"/>
      <c r="AC577" s="66"/>
      <c r="AD577" s="66"/>
      <c r="AE577" s="66"/>
      <c r="AG577" s="67"/>
      <c r="AN577" s="66"/>
      <c r="AO577" s="66"/>
      <c r="AP577" s="66"/>
      <c r="AQ577" s="66"/>
      <c r="AR577" s="66"/>
      <c r="AS577" s="66"/>
      <c r="AT577" s="66"/>
      <c r="AU577" s="66"/>
    </row>
    <row r="578" spans="27:50" x14ac:dyDescent="0.2">
      <c r="AA578" s="66"/>
      <c r="AB578" s="66"/>
      <c r="AC578" s="66"/>
      <c r="AD578" s="66"/>
      <c r="AE578" s="66"/>
      <c r="AG578" s="67"/>
      <c r="AN578" s="66"/>
      <c r="AO578" s="66"/>
      <c r="AP578" s="66"/>
      <c r="AQ578" s="66"/>
      <c r="AR578" s="66"/>
      <c r="AS578" s="66"/>
      <c r="AT578" s="66"/>
      <c r="AU578" s="66"/>
    </row>
    <row r="579" spans="27:50" x14ac:dyDescent="0.2">
      <c r="AA579" s="66"/>
      <c r="AB579" s="66"/>
      <c r="AC579" s="66"/>
      <c r="AD579" s="66"/>
      <c r="AE579" s="66"/>
      <c r="AG579" s="67"/>
      <c r="AN579" s="66"/>
      <c r="AO579" s="66"/>
      <c r="AP579" s="66"/>
      <c r="AQ579" s="66"/>
      <c r="AR579" s="66"/>
      <c r="AS579" s="66"/>
      <c r="AT579" s="66"/>
      <c r="AU579" s="66"/>
    </row>
    <row r="580" spans="27:50" x14ac:dyDescent="0.2">
      <c r="AA580" s="66"/>
      <c r="AB580" s="66"/>
      <c r="AC580" s="66"/>
      <c r="AD580" s="66"/>
      <c r="AE580" s="66"/>
      <c r="AG580" s="67"/>
      <c r="AN580" s="66"/>
      <c r="AO580" s="66"/>
      <c r="AP580" s="66"/>
      <c r="AQ580" s="66"/>
      <c r="AR580" s="66"/>
      <c r="AS580" s="66"/>
      <c r="AT580" s="66"/>
      <c r="AU580" s="66"/>
    </row>
    <row r="581" spans="27:50" x14ac:dyDescent="0.2">
      <c r="AA581" s="66"/>
      <c r="AB581" s="66"/>
      <c r="AC581" s="66"/>
      <c r="AD581" s="66"/>
      <c r="AE581" s="66"/>
      <c r="AG581" s="67"/>
      <c r="AN581" s="66"/>
      <c r="AO581" s="66"/>
      <c r="AP581" s="66"/>
      <c r="AQ581" s="66"/>
      <c r="AR581" s="66"/>
      <c r="AS581" s="66"/>
      <c r="AT581" s="66"/>
      <c r="AU581" s="66"/>
    </row>
    <row r="582" spans="27:50" x14ac:dyDescent="0.2">
      <c r="AA582" s="66"/>
      <c r="AB582" s="66"/>
      <c r="AC582" s="66"/>
      <c r="AD582" s="66"/>
      <c r="AE582" s="66"/>
      <c r="AG582" s="67"/>
      <c r="AN582" s="66"/>
      <c r="AO582" s="66"/>
      <c r="AP582" s="66"/>
      <c r="AQ582" s="66"/>
      <c r="AR582" s="66"/>
      <c r="AS582" s="66"/>
      <c r="AT582" s="66"/>
      <c r="AU582" s="66"/>
    </row>
    <row r="583" spans="27:50" x14ac:dyDescent="0.2">
      <c r="AA583" s="66"/>
      <c r="AB583" s="66"/>
      <c r="AC583" s="66"/>
      <c r="AD583" s="66"/>
      <c r="AE583" s="66"/>
      <c r="AG583" s="67"/>
      <c r="AN583" s="66"/>
      <c r="AO583" s="66"/>
      <c r="AP583" s="66"/>
      <c r="AQ583" s="66"/>
      <c r="AR583" s="66"/>
      <c r="AS583" s="66"/>
      <c r="AT583" s="66"/>
      <c r="AU583" s="66"/>
    </row>
    <row r="584" spans="27:50" x14ac:dyDescent="0.2">
      <c r="AA584" s="66"/>
      <c r="AB584" s="66"/>
      <c r="AC584" s="66"/>
      <c r="AD584" s="66"/>
      <c r="AE584" s="66"/>
      <c r="AG584" s="67"/>
      <c r="AN584" s="66"/>
      <c r="AO584" s="66"/>
      <c r="AP584" s="66"/>
      <c r="AQ584" s="66"/>
      <c r="AR584" s="66"/>
      <c r="AS584" s="66"/>
      <c r="AT584" s="66"/>
      <c r="AU584" s="66"/>
    </row>
    <row r="585" spans="27:50" x14ac:dyDescent="0.2">
      <c r="AA585" s="66"/>
      <c r="AB585" s="66"/>
      <c r="AC585" s="66"/>
      <c r="AD585" s="66"/>
      <c r="AE585" s="66"/>
      <c r="AG585" s="67"/>
      <c r="AN585" s="66"/>
      <c r="AO585" s="66"/>
      <c r="AP585" s="66"/>
      <c r="AQ585" s="66"/>
      <c r="AR585" s="66"/>
      <c r="AS585" s="66"/>
      <c r="AT585" s="66"/>
      <c r="AU585" s="66"/>
    </row>
    <row r="586" spans="27:50" x14ac:dyDescent="0.2">
      <c r="AA586" s="66"/>
      <c r="AB586" s="66"/>
      <c r="AC586" s="66"/>
      <c r="AD586" s="66"/>
      <c r="AE586" s="66"/>
      <c r="AG586" s="67"/>
      <c r="AN586" s="66"/>
      <c r="AO586" s="66"/>
      <c r="AP586" s="66"/>
      <c r="AQ586" s="66"/>
      <c r="AR586" s="66"/>
      <c r="AS586" s="66"/>
      <c r="AT586" s="66"/>
      <c r="AU586" s="66"/>
      <c r="AV586" s="66"/>
    </row>
    <row r="587" spans="27:50" x14ac:dyDescent="0.2">
      <c r="AA587" s="66"/>
      <c r="AB587" s="66"/>
      <c r="AC587" s="66"/>
      <c r="AD587" s="66"/>
      <c r="AE587" s="66"/>
      <c r="AG587" s="67"/>
      <c r="AN587" s="66"/>
      <c r="AO587" s="66"/>
      <c r="AP587" s="66"/>
      <c r="AQ587" s="66"/>
      <c r="AR587" s="66"/>
      <c r="AS587" s="66"/>
      <c r="AT587" s="66"/>
      <c r="AU587" s="66"/>
      <c r="AV587" s="66"/>
    </row>
    <row r="588" spans="27:50" x14ac:dyDescent="0.2">
      <c r="AA588" s="66"/>
      <c r="AB588" s="66"/>
      <c r="AC588" s="66"/>
      <c r="AD588" s="66"/>
      <c r="AE588" s="66"/>
      <c r="AG588" s="67"/>
      <c r="AN588" s="66"/>
      <c r="AO588" s="66"/>
      <c r="AP588" s="66"/>
      <c r="AQ588" s="66"/>
      <c r="AR588" s="66"/>
      <c r="AS588" s="66"/>
      <c r="AT588" s="66"/>
      <c r="AU588" s="66"/>
      <c r="AV588" s="66"/>
      <c r="AX588" s="66"/>
    </row>
    <row r="589" spans="27:50" x14ac:dyDescent="0.2">
      <c r="AA589" s="66"/>
      <c r="AB589" s="66"/>
      <c r="AC589" s="66"/>
      <c r="AD589" s="66"/>
      <c r="AE589" s="66"/>
      <c r="AG589" s="67"/>
      <c r="AN589" s="66"/>
      <c r="AO589" s="66"/>
      <c r="AP589" s="66"/>
      <c r="AQ589" s="66"/>
      <c r="AR589" s="66"/>
      <c r="AS589" s="66"/>
      <c r="AT589" s="66"/>
      <c r="AU589" s="66"/>
      <c r="AV589" s="66"/>
    </row>
    <row r="590" spans="27:50" x14ac:dyDescent="0.2">
      <c r="AA590" s="66"/>
      <c r="AB590" s="66"/>
      <c r="AC590" s="66"/>
      <c r="AD590" s="66"/>
      <c r="AE590" s="66"/>
      <c r="AG590" s="67"/>
      <c r="AN590" s="66"/>
      <c r="AO590" s="66"/>
      <c r="AP590" s="66"/>
      <c r="AQ590" s="66"/>
      <c r="AR590" s="66"/>
      <c r="AS590" s="66"/>
      <c r="AT590" s="66"/>
      <c r="AU590" s="66"/>
    </row>
    <row r="591" spans="27:50" x14ac:dyDescent="0.2">
      <c r="AA591" s="66"/>
      <c r="AB591" s="66"/>
      <c r="AC591" s="66"/>
      <c r="AD591" s="66"/>
      <c r="AE591" s="66"/>
      <c r="AG591" s="67"/>
      <c r="AN591" s="66"/>
      <c r="AO591" s="66"/>
      <c r="AP591" s="66"/>
      <c r="AQ591" s="66"/>
      <c r="AR591" s="66"/>
      <c r="AS591" s="66"/>
      <c r="AT591" s="66"/>
      <c r="AU591" s="66"/>
    </row>
    <row r="592" spans="27:50" x14ac:dyDescent="0.2">
      <c r="AA592" s="66"/>
      <c r="AB592" s="66"/>
      <c r="AC592" s="66"/>
      <c r="AD592" s="66"/>
      <c r="AE592" s="66"/>
      <c r="AG592" s="67"/>
      <c r="AN592" s="66"/>
      <c r="AO592" s="66"/>
      <c r="AP592" s="66"/>
      <c r="AQ592" s="66"/>
      <c r="AR592" s="66"/>
      <c r="AS592" s="66"/>
      <c r="AT592" s="66"/>
      <c r="AU592" s="66"/>
    </row>
    <row r="593" spans="27:64" x14ac:dyDescent="0.2">
      <c r="AA593" s="66"/>
      <c r="AB593" s="66"/>
      <c r="AC593" s="66"/>
      <c r="AD593" s="66"/>
      <c r="AE593" s="66"/>
      <c r="AG593" s="67"/>
      <c r="AN593" s="66"/>
      <c r="AO593" s="66"/>
      <c r="AP593" s="66"/>
      <c r="AQ593" s="66"/>
      <c r="AR593" s="66"/>
      <c r="AS593" s="66"/>
      <c r="AT593" s="66"/>
      <c r="AU593" s="66"/>
    </row>
    <row r="594" spans="27:64" x14ac:dyDescent="0.2">
      <c r="AA594" s="66"/>
      <c r="AB594" s="66"/>
      <c r="AC594" s="66"/>
      <c r="AD594" s="66"/>
      <c r="AE594" s="66"/>
      <c r="AG594" s="67"/>
      <c r="AN594" s="66"/>
      <c r="AO594" s="66"/>
      <c r="AP594" s="66"/>
      <c r="AQ594" s="66"/>
      <c r="AR594" s="66"/>
      <c r="AS594" s="66"/>
      <c r="AT594" s="66"/>
      <c r="AU594" s="66"/>
    </row>
    <row r="595" spans="27:64" x14ac:dyDescent="0.2">
      <c r="AA595" s="66"/>
      <c r="AB595" s="66"/>
      <c r="AC595" s="66"/>
      <c r="AD595" s="66"/>
      <c r="AE595" s="66"/>
      <c r="AG595" s="67"/>
      <c r="AN595" s="66"/>
      <c r="AO595" s="66"/>
      <c r="AP595" s="66"/>
      <c r="AQ595" s="66"/>
      <c r="AR595" s="66"/>
      <c r="AS595" s="66"/>
      <c r="AT595" s="66"/>
      <c r="AU595" s="66"/>
    </row>
    <row r="596" spans="27:64" x14ac:dyDescent="0.2">
      <c r="AA596" s="66"/>
      <c r="AB596" s="66"/>
      <c r="AC596" s="66"/>
      <c r="AD596" s="66"/>
      <c r="AE596" s="66"/>
      <c r="AG596" s="67"/>
      <c r="AN596" s="66"/>
      <c r="AO596" s="66"/>
      <c r="AP596" s="66"/>
      <c r="AQ596" s="66"/>
      <c r="AR596" s="66"/>
      <c r="AS596" s="66"/>
      <c r="AT596" s="66"/>
      <c r="AU596" s="66"/>
    </row>
    <row r="597" spans="27:64" x14ac:dyDescent="0.2">
      <c r="AA597" s="66"/>
      <c r="AB597" s="66"/>
      <c r="AC597" s="66"/>
      <c r="AD597" s="66"/>
      <c r="AE597" s="66"/>
      <c r="AG597" s="67"/>
      <c r="AN597" s="66"/>
      <c r="AO597" s="66"/>
      <c r="AP597" s="66"/>
      <c r="AQ597" s="66"/>
      <c r="AR597" s="66"/>
      <c r="AS597" s="66"/>
      <c r="AT597" s="66"/>
      <c r="AU597" s="66"/>
    </row>
    <row r="598" spans="27:64" x14ac:dyDescent="0.2">
      <c r="AA598" s="66"/>
      <c r="AB598" s="66"/>
      <c r="AC598" s="66"/>
      <c r="AD598" s="66"/>
      <c r="AE598" s="66"/>
      <c r="AG598" s="67"/>
      <c r="AN598" s="66"/>
      <c r="AO598" s="66"/>
      <c r="AP598" s="66"/>
      <c r="AQ598" s="66"/>
      <c r="AR598" s="66"/>
      <c r="AS598" s="66"/>
      <c r="AT598" s="66"/>
      <c r="AU598" s="66"/>
    </row>
    <row r="599" spans="27:64" x14ac:dyDescent="0.2">
      <c r="AA599" s="66"/>
      <c r="AB599" s="66"/>
      <c r="AC599" s="66"/>
      <c r="AD599" s="66"/>
      <c r="AE599" s="66"/>
      <c r="AG599" s="67"/>
      <c r="AN599" s="66"/>
      <c r="AO599" s="66"/>
      <c r="AP599" s="66"/>
      <c r="AQ599" s="66"/>
      <c r="AR599" s="66"/>
      <c r="AS599" s="66"/>
      <c r="AT599" s="66"/>
      <c r="AU599" s="66"/>
    </row>
    <row r="600" spans="27:64" x14ac:dyDescent="0.2">
      <c r="AA600" s="66"/>
      <c r="AB600" s="66"/>
      <c r="AC600" s="66"/>
      <c r="AD600" s="66"/>
      <c r="AE600" s="66"/>
      <c r="AG600" s="67"/>
      <c r="AN600" s="66"/>
      <c r="AO600" s="66"/>
      <c r="AP600" s="66"/>
      <c r="AQ600" s="66"/>
      <c r="AR600" s="66"/>
      <c r="AS600" s="66"/>
      <c r="AT600" s="66"/>
      <c r="AU600" s="66"/>
      <c r="AV600" s="66"/>
      <c r="AW600" s="66"/>
      <c r="AX600" s="66"/>
      <c r="AY600" s="66"/>
      <c r="AZ600" s="66"/>
      <c r="BA600" s="66"/>
      <c r="BB600" s="66"/>
      <c r="BC600" s="66"/>
      <c r="BD600" s="66"/>
      <c r="BE600" s="66"/>
      <c r="BF600" s="66"/>
      <c r="BG600" s="66"/>
      <c r="BH600" s="66"/>
      <c r="BI600" s="66"/>
      <c r="BJ600" s="66"/>
      <c r="BK600" s="66"/>
      <c r="BL600" s="66"/>
    </row>
    <row r="601" spans="27:64" x14ac:dyDescent="0.2">
      <c r="AA601" s="66"/>
      <c r="AB601" s="66"/>
      <c r="AC601" s="66"/>
      <c r="AD601" s="66"/>
      <c r="AE601" s="66"/>
      <c r="AG601" s="67"/>
      <c r="AN601" s="66"/>
      <c r="AO601" s="66"/>
      <c r="AP601" s="66"/>
      <c r="AQ601" s="66"/>
      <c r="AR601" s="66"/>
      <c r="AS601" s="66"/>
      <c r="AT601" s="66"/>
      <c r="AU601" s="66"/>
    </row>
    <row r="602" spans="27:64" x14ac:dyDescent="0.2">
      <c r="AA602" s="66"/>
      <c r="AB602" s="66"/>
      <c r="AC602" s="66"/>
      <c r="AD602" s="66"/>
      <c r="AE602" s="66"/>
      <c r="AG602" s="67"/>
      <c r="AN602" s="66"/>
      <c r="AO602" s="66"/>
      <c r="AP602" s="66"/>
      <c r="AQ602" s="66"/>
      <c r="AR602" s="66"/>
      <c r="AS602" s="66"/>
      <c r="AT602" s="66"/>
      <c r="AU602" s="66"/>
    </row>
    <row r="603" spans="27:64" x14ac:dyDescent="0.2">
      <c r="AA603" s="66"/>
      <c r="AB603" s="66"/>
      <c r="AC603" s="66"/>
      <c r="AD603" s="66"/>
      <c r="AE603" s="66"/>
      <c r="AG603" s="67"/>
      <c r="AN603" s="66"/>
      <c r="AO603" s="66"/>
      <c r="AP603" s="66"/>
      <c r="AQ603" s="66"/>
      <c r="AR603" s="66"/>
      <c r="AS603" s="66"/>
      <c r="AT603" s="66"/>
      <c r="AU603" s="66"/>
    </row>
    <row r="604" spans="27:64" x14ac:dyDescent="0.2">
      <c r="AA604" s="66"/>
      <c r="AB604" s="66"/>
      <c r="AC604" s="66"/>
      <c r="AD604" s="66"/>
      <c r="AE604" s="66"/>
      <c r="AG604" s="67"/>
      <c r="AN604" s="66"/>
      <c r="AO604" s="66"/>
      <c r="AP604" s="66"/>
      <c r="AQ604" s="66"/>
      <c r="AR604" s="66"/>
      <c r="AS604" s="66"/>
      <c r="AT604" s="66"/>
      <c r="AU604" s="66"/>
    </row>
    <row r="605" spans="27:64" x14ac:dyDescent="0.2">
      <c r="AA605" s="66"/>
      <c r="AB605" s="66"/>
      <c r="AC605" s="66"/>
      <c r="AD605" s="66"/>
      <c r="AE605" s="66"/>
      <c r="AG605" s="67"/>
      <c r="AN605" s="66"/>
      <c r="AO605" s="66"/>
      <c r="AP605" s="66"/>
      <c r="AQ605" s="66"/>
      <c r="AR605" s="66"/>
      <c r="AS605" s="66"/>
      <c r="AT605" s="66"/>
      <c r="AU605" s="66"/>
    </row>
    <row r="606" spans="27:64" x14ac:dyDescent="0.2">
      <c r="AA606" s="66"/>
      <c r="AB606" s="66"/>
      <c r="AC606" s="66"/>
      <c r="AD606" s="66"/>
      <c r="AE606" s="66"/>
      <c r="AG606" s="67"/>
      <c r="AN606" s="66"/>
      <c r="AO606" s="66"/>
      <c r="AP606" s="66"/>
      <c r="AQ606" s="66"/>
      <c r="AR606" s="66"/>
      <c r="AS606" s="66"/>
      <c r="AT606" s="66"/>
      <c r="AU606" s="66"/>
    </row>
    <row r="607" spans="27:64" x14ac:dyDescent="0.2">
      <c r="AA607" s="66"/>
      <c r="AB607" s="66"/>
      <c r="AC607" s="66"/>
      <c r="AD607" s="66"/>
      <c r="AE607" s="66"/>
      <c r="AG607" s="67"/>
      <c r="AN607" s="66"/>
      <c r="AO607" s="66"/>
      <c r="AP607" s="66"/>
      <c r="AQ607" s="66"/>
      <c r="AR607" s="66"/>
      <c r="AS607" s="66"/>
      <c r="AT607" s="66"/>
      <c r="AU607" s="66"/>
    </row>
    <row r="608" spans="27:64" x14ac:dyDescent="0.2">
      <c r="AA608" s="66"/>
      <c r="AB608" s="66"/>
      <c r="AC608" s="66"/>
      <c r="AD608" s="66"/>
      <c r="AE608" s="66"/>
      <c r="AG608" s="67"/>
      <c r="AN608" s="66"/>
      <c r="AO608" s="66"/>
      <c r="AP608" s="66"/>
      <c r="AQ608" s="66"/>
      <c r="AR608" s="66"/>
      <c r="AS608" s="66"/>
      <c r="AT608" s="66"/>
      <c r="AU608" s="66"/>
    </row>
    <row r="609" spans="27:64" x14ac:dyDescent="0.2">
      <c r="AA609" s="66"/>
      <c r="AB609" s="66"/>
      <c r="AC609" s="66"/>
      <c r="AD609" s="66"/>
      <c r="AE609" s="66"/>
      <c r="AG609" s="67"/>
      <c r="AN609" s="66"/>
      <c r="AO609" s="66"/>
      <c r="AP609" s="66"/>
      <c r="AQ609" s="66"/>
      <c r="AR609" s="66"/>
      <c r="AS609" s="66"/>
      <c r="AT609" s="66"/>
      <c r="AU609" s="66"/>
      <c r="AV609" s="66"/>
    </row>
    <row r="610" spans="27:64" x14ac:dyDescent="0.2">
      <c r="AA610" s="66"/>
      <c r="AB610" s="66"/>
      <c r="AC610" s="66"/>
      <c r="AD610" s="66"/>
      <c r="AE610" s="66"/>
      <c r="AG610" s="67"/>
      <c r="AN610" s="66"/>
      <c r="AO610" s="66"/>
      <c r="AP610" s="66"/>
      <c r="AQ610" s="66"/>
      <c r="AR610" s="66"/>
      <c r="AS610" s="66"/>
      <c r="AT610" s="66"/>
      <c r="AU610" s="66"/>
    </row>
    <row r="611" spans="27:64" x14ac:dyDescent="0.2">
      <c r="AA611" s="66"/>
      <c r="AB611" s="66"/>
      <c r="AC611" s="66"/>
      <c r="AD611" s="66"/>
      <c r="AE611" s="66"/>
      <c r="AG611" s="67"/>
      <c r="AN611" s="66"/>
      <c r="AO611" s="66"/>
      <c r="AP611" s="66"/>
      <c r="AQ611" s="66"/>
      <c r="AR611" s="66"/>
      <c r="AS611" s="66"/>
      <c r="AT611" s="66"/>
      <c r="AU611" s="66"/>
    </row>
    <row r="612" spans="27:64" x14ac:dyDescent="0.2">
      <c r="AA612" s="66"/>
      <c r="AB612" s="66"/>
      <c r="AC612" s="66"/>
      <c r="AD612" s="66"/>
      <c r="AE612" s="66"/>
      <c r="AG612" s="67"/>
      <c r="AN612" s="66"/>
      <c r="AO612" s="66"/>
      <c r="AP612" s="66"/>
      <c r="AQ612" s="66"/>
      <c r="AR612" s="66"/>
      <c r="AS612" s="66"/>
      <c r="AT612" s="66"/>
      <c r="AU612" s="66"/>
    </row>
    <row r="613" spans="27:64" x14ac:dyDescent="0.2">
      <c r="AA613" s="66"/>
      <c r="AB613" s="66"/>
      <c r="AC613" s="66"/>
      <c r="AD613" s="66"/>
      <c r="AE613" s="66"/>
      <c r="AG613" s="67"/>
      <c r="AN613" s="66"/>
      <c r="AO613" s="66"/>
      <c r="AP613" s="66"/>
      <c r="AQ613" s="66"/>
      <c r="AR613" s="66"/>
      <c r="AS613" s="66"/>
      <c r="AT613" s="66"/>
      <c r="AU613" s="66"/>
      <c r="AV613" s="66"/>
      <c r="AW613" s="66"/>
      <c r="AX613" s="66"/>
      <c r="AY613" s="66"/>
      <c r="AZ613" s="66"/>
      <c r="BA613" s="66"/>
      <c r="BB613" s="66"/>
      <c r="BC613" s="66"/>
      <c r="BD613" s="66"/>
      <c r="BE613" s="66"/>
      <c r="BF613" s="66"/>
      <c r="BG613" s="66"/>
      <c r="BH613" s="66"/>
      <c r="BI613" s="66"/>
      <c r="BJ613" s="66"/>
      <c r="BK613" s="66"/>
      <c r="BL613" s="66"/>
    </row>
    <row r="614" spans="27:64" x14ac:dyDescent="0.2">
      <c r="AA614" s="66"/>
      <c r="AB614" s="66"/>
      <c r="AC614" s="66"/>
      <c r="AD614" s="66"/>
      <c r="AE614" s="66"/>
      <c r="AG614" s="67"/>
      <c r="AN614" s="66"/>
      <c r="AO614" s="66"/>
      <c r="AP614" s="66"/>
      <c r="AQ614" s="66"/>
      <c r="AR614" s="66"/>
      <c r="AS614" s="66"/>
      <c r="AT614" s="66"/>
      <c r="AU614" s="66"/>
    </row>
    <row r="615" spans="27:64" x14ac:dyDescent="0.2">
      <c r="AA615" s="66"/>
      <c r="AB615" s="66"/>
      <c r="AC615" s="66"/>
      <c r="AD615" s="66"/>
      <c r="AE615" s="66"/>
      <c r="AG615" s="67"/>
      <c r="AN615" s="66"/>
      <c r="AO615" s="66"/>
      <c r="AP615" s="66"/>
      <c r="AQ615" s="66"/>
      <c r="AR615" s="66"/>
      <c r="AS615" s="66"/>
      <c r="AT615" s="66"/>
      <c r="AU615" s="66"/>
    </row>
    <row r="616" spans="27:64" x14ac:dyDescent="0.2">
      <c r="AA616" s="66"/>
      <c r="AB616" s="66"/>
      <c r="AC616" s="66"/>
      <c r="AD616" s="66"/>
      <c r="AE616" s="66"/>
      <c r="AG616" s="67"/>
      <c r="AN616" s="66"/>
      <c r="AO616" s="66"/>
      <c r="AP616" s="66"/>
      <c r="AQ616" s="66"/>
      <c r="AR616" s="66"/>
      <c r="AS616" s="66"/>
      <c r="AT616" s="66"/>
      <c r="AU616" s="66"/>
    </row>
    <row r="617" spans="27:64" x14ac:dyDescent="0.2">
      <c r="AA617" s="66"/>
      <c r="AB617" s="66"/>
      <c r="AC617" s="66"/>
      <c r="AD617" s="66"/>
      <c r="AE617" s="66"/>
      <c r="AG617" s="67"/>
      <c r="AN617" s="66"/>
      <c r="AO617" s="66"/>
      <c r="AP617" s="66"/>
      <c r="AQ617" s="66"/>
      <c r="AR617" s="66"/>
      <c r="AS617" s="66"/>
      <c r="AT617" s="66"/>
      <c r="AU617" s="66"/>
    </row>
    <row r="618" spans="27:64" x14ac:dyDescent="0.2">
      <c r="AA618" s="66"/>
      <c r="AB618" s="66"/>
      <c r="AC618" s="66"/>
      <c r="AD618" s="66"/>
      <c r="AE618" s="66"/>
      <c r="AG618" s="67"/>
      <c r="AN618" s="66"/>
      <c r="AO618" s="66"/>
      <c r="AP618" s="66"/>
      <c r="AQ618" s="66"/>
      <c r="AR618" s="66"/>
      <c r="AS618" s="66"/>
      <c r="AT618" s="66"/>
      <c r="AU618" s="66"/>
    </row>
    <row r="619" spans="27:64" x14ac:dyDescent="0.2">
      <c r="AA619" s="66"/>
      <c r="AB619" s="66"/>
      <c r="AC619" s="66"/>
      <c r="AD619" s="66"/>
      <c r="AE619" s="66"/>
      <c r="AG619" s="67"/>
      <c r="AN619" s="66"/>
      <c r="AO619" s="66"/>
      <c r="AP619" s="66"/>
      <c r="AQ619" s="66"/>
      <c r="AR619" s="66"/>
      <c r="AS619" s="66"/>
      <c r="AT619" s="66"/>
      <c r="AU619" s="66"/>
    </row>
    <row r="620" spans="27:64" x14ac:dyDescent="0.2">
      <c r="AA620" s="66"/>
      <c r="AB620" s="66"/>
      <c r="AC620" s="66"/>
      <c r="AD620" s="66"/>
      <c r="AE620" s="66"/>
      <c r="AG620" s="67"/>
      <c r="AN620" s="66"/>
      <c r="AO620" s="66"/>
      <c r="AP620" s="66"/>
      <c r="AQ620" s="66"/>
      <c r="AR620" s="66"/>
      <c r="AS620" s="66"/>
      <c r="AT620" s="66"/>
      <c r="AU620" s="66"/>
    </row>
    <row r="621" spans="27:64" x14ac:dyDescent="0.2">
      <c r="AA621" s="66"/>
      <c r="AB621" s="66"/>
      <c r="AC621" s="66"/>
      <c r="AD621" s="66"/>
      <c r="AE621" s="66"/>
      <c r="AG621" s="67"/>
      <c r="AN621" s="66"/>
      <c r="AO621" s="66"/>
      <c r="AP621" s="66"/>
      <c r="AQ621" s="66"/>
      <c r="AR621" s="66"/>
      <c r="AS621" s="66"/>
      <c r="AT621" s="66"/>
      <c r="AU621" s="66"/>
      <c r="AV621" s="66"/>
      <c r="AW621" s="66"/>
      <c r="AX621" s="66"/>
      <c r="AY621" s="66"/>
      <c r="AZ621" s="66"/>
      <c r="BA621" s="66"/>
      <c r="BB621" s="66"/>
      <c r="BC621" s="66"/>
      <c r="BD621" s="66"/>
      <c r="BE621" s="66"/>
      <c r="BF621" s="66"/>
      <c r="BG621" s="66"/>
      <c r="BH621" s="66"/>
      <c r="BI621" s="66"/>
      <c r="BJ621" s="66"/>
      <c r="BK621" s="66"/>
      <c r="BL621" s="66"/>
    </row>
    <row r="622" spans="27:64" x14ac:dyDescent="0.2">
      <c r="AA622" s="66"/>
      <c r="AB622" s="66"/>
      <c r="AC622" s="66"/>
      <c r="AD622" s="66"/>
      <c r="AE622" s="66"/>
      <c r="AG622" s="67"/>
      <c r="AN622" s="66"/>
      <c r="AO622" s="66"/>
      <c r="AP622" s="66"/>
      <c r="AQ622" s="66"/>
      <c r="AR622" s="66"/>
      <c r="AS622" s="66"/>
      <c r="AT622" s="66"/>
      <c r="AU622" s="66"/>
    </row>
    <row r="623" spans="27:64" x14ac:dyDescent="0.2">
      <c r="AA623" s="66"/>
      <c r="AB623" s="66"/>
      <c r="AC623" s="66"/>
      <c r="AD623" s="66"/>
      <c r="AE623" s="66"/>
      <c r="AG623" s="67"/>
      <c r="AN623" s="66"/>
      <c r="AO623" s="66"/>
      <c r="AP623" s="66"/>
      <c r="AQ623" s="66"/>
      <c r="AR623" s="66"/>
      <c r="AS623" s="66"/>
      <c r="AT623" s="66"/>
      <c r="AU623" s="66"/>
    </row>
    <row r="624" spans="27:64" x14ac:dyDescent="0.2">
      <c r="AA624" s="66"/>
      <c r="AB624" s="66"/>
      <c r="AC624" s="66"/>
      <c r="AD624" s="66"/>
      <c r="AE624" s="66"/>
      <c r="AG624" s="67"/>
      <c r="AN624" s="66"/>
      <c r="AO624" s="66"/>
      <c r="AP624" s="66"/>
      <c r="AQ624" s="66"/>
      <c r="AR624" s="66"/>
      <c r="AS624" s="66"/>
      <c r="AT624" s="66"/>
      <c r="AU624" s="66"/>
    </row>
    <row r="625" spans="27:48" x14ac:dyDescent="0.2">
      <c r="AA625" s="66"/>
      <c r="AB625" s="66"/>
      <c r="AC625" s="66"/>
      <c r="AD625" s="66"/>
      <c r="AE625" s="66"/>
      <c r="AG625" s="67"/>
      <c r="AN625" s="66"/>
      <c r="AO625" s="66"/>
      <c r="AP625" s="66"/>
      <c r="AQ625" s="66"/>
      <c r="AR625" s="66"/>
      <c r="AS625" s="66"/>
      <c r="AT625" s="66"/>
      <c r="AU625" s="66"/>
    </row>
    <row r="626" spans="27:48" x14ac:dyDescent="0.2">
      <c r="AA626" s="66"/>
      <c r="AB626" s="66"/>
      <c r="AC626" s="66"/>
      <c r="AD626" s="66"/>
      <c r="AE626" s="66"/>
      <c r="AG626" s="67"/>
      <c r="AN626" s="66"/>
      <c r="AO626" s="66"/>
      <c r="AP626" s="66"/>
      <c r="AQ626" s="66"/>
      <c r="AR626" s="66"/>
      <c r="AS626" s="66"/>
      <c r="AT626" s="66"/>
      <c r="AU626" s="66"/>
    </row>
    <row r="627" spans="27:48" x14ac:dyDescent="0.2">
      <c r="AA627" s="66"/>
      <c r="AB627" s="66"/>
      <c r="AC627" s="66"/>
      <c r="AD627" s="66"/>
      <c r="AE627" s="66"/>
      <c r="AG627" s="67"/>
      <c r="AN627" s="66"/>
      <c r="AO627" s="66"/>
      <c r="AP627" s="66"/>
      <c r="AQ627" s="66"/>
      <c r="AR627" s="66"/>
      <c r="AS627" s="66"/>
      <c r="AT627" s="66"/>
      <c r="AU627" s="66"/>
    </row>
    <row r="628" spans="27:48" x14ac:dyDescent="0.2">
      <c r="AA628" s="66"/>
      <c r="AB628" s="66"/>
      <c r="AC628" s="66"/>
      <c r="AD628" s="66"/>
      <c r="AE628" s="66"/>
      <c r="AG628" s="67"/>
      <c r="AN628" s="66"/>
      <c r="AO628" s="66"/>
      <c r="AP628" s="66"/>
      <c r="AQ628" s="66"/>
      <c r="AR628" s="66"/>
      <c r="AS628" s="66"/>
      <c r="AT628" s="66"/>
      <c r="AU628" s="66"/>
    </row>
    <row r="629" spans="27:48" x14ac:dyDescent="0.2">
      <c r="AA629" s="66"/>
      <c r="AB629" s="66"/>
      <c r="AC629" s="66"/>
      <c r="AD629" s="66"/>
      <c r="AE629" s="66"/>
      <c r="AG629" s="67"/>
      <c r="AN629" s="66"/>
      <c r="AO629" s="66"/>
      <c r="AP629" s="66"/>
      <c r="AQ629" s="66"/>
      <c r="AR629" s="66"/>
      <c r="AS629" s="66"/>
      <c r="AT629" s="66"/>
      <c r="AU629" s="66"/>
    </row>
    <row r="630" spans="27:48" x14ac:dyDescent="0.2">
      <c r="AA630" s="66"/>
      <c r="AB630" s="66"/>
      <c r="AC630" s="66"/>
      <c r="AD630" s="66"/>
      <c r="AE630" s="66"/>
      <c r="AG630" s="67"/>
      <c r="AN630" s="66"/>
      <c r="AO630" s="66"/>
      <c r="AP630" s="66"/>
      <c r="AQ630" s="66"/>
      <c r="AR630" s="66"/>
      <c r="AS630" s="66"/>
      <c r="AT630" s="66"/>
      <c r="AU630" s="66"/>
    </row>
    <row r="631" spans="27:48" x14ac:dyDescent="0.2">
      <c r="AA631" s="66"/>
      <c r="AB631" s="66"/>
      <c r="AC631" s="66"/>
      <c r="AD631" s="66"/>
      <c r="AE631" s="66"/>
      <c r="AG631" s="67"/>
      <c r="AN631" s="66"/>
      <c r="AO631" s="66"/>
      <c r="AP631" s="66"/>
      <c r="AQ631" s="66"/>
      <c r="AR631" s="66"/>
      <c r="AS631" s="66"/>
      <c r="AT631" s="66"/>
      <c r="AU631" s="66"/>
    </row>
    <row r="632" spans="27:48" x14ac:dyDescent="0.2">
      <c r="AA632" s="66"/>
      <c r="AB632" s="66"/>
      <c r="AC632" s="66"/>
      <c r="AD632" s="66"/>
      <c r="AE632" s="66"/>
      <c r="AG632" s="67"/>
      <c r="AN632" s="66"/>
      <c r="AO632" s="66"/>
      <c r="AP632" s="66"/>
      <c r="AQ632" s="66"/>
      <c r="AR632" s="66"/>
      <c r="AS632" s="66"/>
      <c r="AT632" s="66"/>
      <c r="AU632" s="66"/>
    </row>
    <row r="633" spans="27:48" x14ac:dyDescent="0.2">
      <c r="AA633" s="66"/>
      <c r="AB633" s="66"/>
      <c r="AC633" s="66"/>
      <c r="AD633" s="66"/>
      <c r="AE633" s="66"/>
      <c r="AG633" s="67"/>
      <c r="AN633" s="66"/>
      <c r="AO633" s="66"/>
      <c r="AP633" s="66"/>
      <c r="AQ633" s="66"/>
      <c r="AR633" s="66"/>
      <c r="AS633" s="66"/>
      <c r="AT633" s="66"/>
      <c r="AU633" s="66"/>
    </row>
    <row r="634" spans="27:48" x14ac:dyDescent="0.2">
      <c r="AA634" s="66"/>
      <c r="AB634" s="66"/>
      <c r="AC634" s="66"/>
      <c r="AD634" s="66"/>
      <c r="AE634" s="66"/>
      <c r="AG634" s="67"/>
      <c r="AN634" s="66"/>
      <c r="AO634" s="66"/>
      <c r="AP634" s="66"/>
      <c r="AQ634" s="66"/>
      <c r="AR634" s="66"/>
      <c r="AS634" s="66"/>
      <c r="AT634" s="66"/>
      <c r="AU634" s="66"/>
    </row>
    <row r="635" spans="27:48" x14ac:dyDescent="0.2">
      <c r="AA635" s="66"/>
      <c r="AB635" s="66"/>
      <c r="AC635" s="66"/>
      <c r="AD635" s="66"/>
      <c r="AE635" s="66"/>
      <c r="AG635" s="67"/>
      <c r="AN635" s="66"/>
      <c r="AO635" s="66"/>
      <c r="AP635" s="66"/>
      <c r="AQ635" s="66"/>
      <c r="AR635" s="66"/>
      <c r="AS635" s="66"/>
      <c r="AT635" s="66"/>
      <c r="AU635" s="66"/>
      <c r="AV635" s="66"/>
    </row>
    <row r="636" spans="27:48" x14ac:dyDescent="0.2">
      <c r="AA636" s="66"/>
      <c r="AB636" s="66"/>
      <c r="AC636" s="66"/>
      <c r="AD636" s="66"/>
      <c r="AE636" s="66"/>
      <c r="AG636" s="67"/>
      <c r="AN636" s="66"/>
      <c r="AO636" s="66"/>
      <c r="AP636" s="66"/>
      <c r="AQ636" s="66"/>
      <c r="AR636" s="66"/>
      <c r="AS636" s="66"/>
      <c r="AT636" s="66"/>
      <c r="AU636" s="66"/>
    </row>
    <row r="637" spans="27:48" x14ac:dyDescent="0.2">
      <c r="AA637" s="66"/>
      <c r="AB637" s="66"/>
      <c r="AC637" s="66"/>
      <c r="AD637" s="66"/>
      <c r="AE637" s="66"/>
      <c r="AG637" s="67"/>
      <c r="AN637" s="66"/>
      <c r="AO637" s="66"/>
      <c r="AP637" s="66"/>
      <c r="AQ637" s="66"/>
      <c r="AR637" s="66"/>
      <c r="AS637" s="66"/>
      <c r="AT637" s="66"/>
      <c r="AU637" s="66"/>
    </row>
    <row r="638" spans="27:48" x14ac:dyDescent="0.2">
      <c r="AA638" s="66"/>
      <c r="AB638" s="66"/>
      <c r="AC638" s="66"/>
      <c r="AD638" s="66"/>
      <c r="AE638" s="66"/>
      <c r="AG638" s="67"/>
      <c r="AN638" s="66"/>
      <c r="AO638" s="66"/>
      <c r="AP638" s="66"/>
      <c r="AQ638" s="66"/>
      <c r="AR638" s="66"/>
      <c r="AS638" s="66"/>
      <c r="AT638" s="66"/>
      <c r="AU638" s="66"/>
    </row>
    <row r="639" spans="27:48" x14ac:dyDescent="0.2">
      <c r="AA639" s="66"/>
      <c r="AB639" s="66"/>
      <c r="AC639" s="66"/>
      <c r="AD639" s="66"/>
      <c r="AE639" s="66"/>
      <c r="AG639" s="67"/>
      <c r="AN639" s="66"/>
      <c r="AO639" s="66"/>
      <c r="AP639" s="66"/>
      <c r="AQ639" s="66"/>
      <c r="AR639" s="66"/>
      <c r="AS639" s="66"/>
      <c r="AT639" s="66"/>
      <c r="AU639" s="66"/>
    </row>
    <row r="640" spans="27:48" x14ac:dyDescent="0.2">
      <c r="AA640" s="66"/>
      <c r="AB640" s="66"/>
      <c r="AC640" s="66"/>
      <c r="AD640" s="66"/>
      <c r="AE640" s="66"/>
      <c r="AG640" s="67"/>
      <c r="AN640" s="66"/>
      <c r="AO640" s="66"/>
      <c r="AP640" s="66"/>
      <c r="AQ640" s="66"/>
      <c r="AR640" s="66"/>
      <c r="AS640" s="66"/>
      <c r="AT640" s="66"/>
      <c r="AU640" s="66"/>
    </row>
    <row r="641" spans="27:64" x14ac:dyDescent="0.2">
      <c r="AA641" s="66"/>
      <c r="AB641" s="66"/>
      <c r="AC641" s="66"/>
      <c r="AD641" s="66"/>
      <c r="AE641" s="66"/>
      <c r="AG641" s="67"/>
      <c r="AN641" s="66"/>
      <c r="AO641" s="66"/>
      <c r="AP641" s="66"/>
      <c r="AQ641" s="66"/>
      <c r="AR641" s="66"/>
      <c r="AS641" s="66"/>
      <c r="AT641" s="66"/>
      <c r="AU641" s="66"/>
    </row>
    <row r="642" spans="27:64" x14ac:dyDescent="0.2">
      <c r="AA642" s="66"/>
      <c r="AB642" s="66"/>
      <c r="AC642" s="66"/>
      <c r="AD642" s="66"/>
      <c r="AE642" s="66"/>
      <c r="AG642" s="67"/>
      <c r="AN642" s="66"/>
      <c r="AO642" s="66"/>
      <c r="AP642" s="66"/>
      <c r="AQ642" s="66"/>
      <c r="AR642" s="66"/>
      <c r="AS642" s="66"/>
      <c r="AT642" s="66"/>
      <c r="AU642" s="66"/>
    </row>
    <row r="643" spans="27:64" x14ac:dyDescent="0.2">
      <c r="AA643" s="66"/>
      <c r="AB643" s="66"/>
      <c r="AC643" s="66"/>
      <c r="AD643" s="66"/>
      <c r="AE643" s="66"/>
      <c r="AG643" s="67"/>
      <c r="AN643" s="66"/>
      <c r="AO643" s="66"/>
      <c r="AP643" s="66"/>
      <c r="AQ643" s="66"/>
      <c r="AR643" s="66"/>
      <c r="AS643" s="66"/>
      <c r="AT643" s="66"/>
      <c r="AU643" s="66"/>
    </row>
    <row r="644" spans="27:64" x14ac:dyDescent="0.2">
      <c r="AA644" s="66"/>
      <c r="AB644" s="66"/>
      <c r="AC644" s="66"/>
      <c r="AD644" s="66"/>
      <c r="AE644" s="66"/>
      <c r="AG644" s="67"/>
      <c r="AN644" s="66"/>
      <c r="AO644" s="66"/>
      <c r="AP644" s="66"/>
      <c r="AQ644" s="66"/>
      <c r="AR644" s="66"/>
      <c r="AS644" s="66"/>
      <c r="AT644" s="66"/>
      <c r="AU644" s="66"/>
    </row>
    <row r="645" spans="27:64" x14ac:dyDescent="0.2">
      <c r="AA645" s="66"/>
      <c r="AB645" s="66"/>
      <c r="AC645" s="66"/>
      <c r="AD645" s="66"/>
      <c r="AE645" s="66"/>
      <c r="AG645" s="67"/>
      <c r="AN645" s="66"/>
      <c r="AO645" s="66"/>
      <c r="AP645" s="66"/>
      <c r="AQ645" s="66"/>
      <c r="AR645" s="66"/>
      <c r="AS645" s="66"/>
      <c r="AT645" s="66"/>
      <c r="AU645" s="66"/>
    </row>
    <row r="646" spans="27:64" x14ac:dyDescent="0.2">
      <c r="AA646" s="66"/>
      <c r="AB646" s="66"/>
      <c r="AC646" s="66"/>
      <c r="AD646" s="66"/>
      <c r="AE646" s="66"/>
      <c r="AG646" s="67"/>
      <c r="AN646" s="66"/>
      <c r="AO646" s="66"/>
      <c r="AP646" s="66"/>
      <c r="AQ646" s="66"/>
      <c r="AR646" s="66"/>
      <c r="AS646" s="66"/>
      <c r="AT646" s="66"/>
      <c r="AU646" s="66"/>
    </row>
    <row r="647" spans="27:64" x14ac:dyDescent="0.2">
      <c r="AA647" s="66"/>
      <c r="AB647" s="66"/>
      <c r="AC647" s="66"/>
      <c r="AD647" s="66"/>
      <c r="AE647" s="66"/>
      <c r="AG647" s="67"/>
      <c r="AN647" s="66"/>
      <c r="AO647" s="66"/>
      <c r="AP647" s="66"/>
      <c r="AQ647" s="66"/>
      <c r="AR647" s="66"/>
      <c r="AS647" s="66"/>
      <c r="AT647" s="66"/>
      <c r="AU647" s="66"/>
    </row>
    <row r="648" spans="27:64" x14ac:dyDescent="0.2">
      <c r="AA648" s="66"/>
      <c r="AB648" s="66"/>
      <c r="AC648" s="66"/>
      <c r="AD648" s="66"/>
      <c r="AE648" s="66"/>
      <c r="AG648" s="67"/>
      <c r="AN648" s="66"/>
      <c r="AO648" s="66"/>
      <c r="AP648" s="66"/>
      <c r="AQ648" s="66"/>
      <c r="AR648" s="66"/>
      <c r="AS648" s="66"/>
      <c r="AT648" s="66"/>
      <c r="AU648" s="66"/>
    </row>
    <row r="649" spans="27:64" x14ac:dyDescent="0.2">
      <c r="AA649" s="66"/>
      <c r="AB649" s="66"/>
      <c r="AC649" s="66"/>
      <c r="AD649" s="66"/>
      <c r="AE649" s="66"/>
      <c r="AG649" s="67"/>
      <c r="AN649" s="66"/>
      <c r="AO649" s="66"/>
      <c r="AP649" s="66"/>
      <c r="AQ649" s="66"/>
      <c r="AR649" s="66"/>
      <c r="AS649" s="66"/>
      <c r="AT649" s="66"/>
      <c r="AU649" s="66"/>
    </row>
    <row r="650" spans="27:64" x14ac:dyDescent="0.2">
      <c r="AA650" s="66"/>
      <c r="AB650" s="66"/>
      <c r="AC650" s="66"/>
      <c r="AD650" s="66"/>
      <c r="AE650" s="66"/>
      <c r="AG650" s="67"/>
      <c r="AN650" s="66"/>
      <c r="AO650" s="66"/>
      <c r="AP650" s="66"/>
      <c r="AQ650" s="66"/>
      <c r="AR650" s="66"/>
      <c r="AS650" s="66"/>
      <c r="AT650" s="66"/>
      <c r="AU650" s="66"/>
    </row>
    <row r="651" spans="27:64" x14ac:dyDescent="0.2">
      <c r="AA651" s="66"/>
      <c r="AB651" s="66"/>
      <c r="AC651" s="66"/>
      <c r="AD651" s="66"/>
      <c r="AE651" s="66"/>
      <c r="AG651" s="67"/>
      <c r="AN651" s="66"/>
      <c r="AO651" s="66"/>
      <c r="AP651" s="66"/>
      <c r="AQ651" s="66"/>
      <c r="AR651" s="66"/>
      <c r="AS651" s="66"/>
      <c r="AT651" s="66"/>
      <c r="AU651" s="66"/>
    </row>
    <row r="652" spans="27:64" x14ac:dyDescent="0.2">
      <c r="AA652" s="66"/>
      <c r="AB652" s="66"/>
      <c r="AC652" s="66"/>
      <c r="AD652" s="66"/>
      <c r="AE652" s="66"/>
      <c r="AG652" s="67"/>
      <c r="AN652" s="66"/>
      <c r="AO652" s="66"/>
      <c r="AP652" s="66"/>
      <c r="AQ652" s="66"/>
      <c r="AR652" s="66"/>
      <c r="AS652" s="66"/>
      <c r="AT652" s="66"/>
      <c r="AU652" s="66"/>
    </row>
    <row r="653" spans="27:64" x14ac:dyDescent="0.2">
      <c r="AA653" s="66"/>
      <c r="AB653" s="66"/>
      <c r="AC653" s="66"/>
      <c r="AD653" s="66"/>
      <c r="AE653" s="66"/>
      <c r="AG653" s="67"/>
      <c r="AN653" s="66"/>
      <c r="AO653" s="66"/>
      <c r="AP653" s="66"/>
      <c r="AQ653" s="66"/>
      <c r="AR653" s="66"/>
      <c r="AS653" s="66"/>
      <c r="AT653" s="66"/>
      <c r="AU653" s="66"/>
    </row>
    <row r="654" spans="27:64" x14ac:dyDescent="0.2">
      <c r="AA654" s="66"/>
      <c r="AB654" s="66"/>
      <c r="AC654" s="66"/>
      <c r="AD654" s="66"/>
      <c r="AE654" s="66"/>
      <c r="AG654" s="67"/>
      <c r="AN654" s="66"/>
      <c r="AO654" s="66"/>
      <c r="AP654" s="66"/>
      <c r="AQ654" s="66"/>
      <c r="AR654" s="66"/>
      <c r="AS654" s="66"/>
      <c r="AT654" s="66"/>
      <c r="AU654" s="66"/>
      <c r="AV654" s="66"/>
      <c r="AW654" s="66"/>
      <c r="AX654" s="66"/>
      <c r="AY654" s="66"/>
      <c r="AZ654" s="66"/>
      <c r="BA654" s="66"/>
      <c r="BB654" s="66"/>
      <c r="BC654" s="66"/>
      <c r="BD654" s="66"/>
      <c r="BE654" s="66"/>
      <c r="BF654" s="66"/>
      <c r="BG654" s="66"/>
      <c r="BH654" s="66"/>
      <c r="BI654" s="66"/>
      <c r="BJ654" s="66"/>
      <c r="BK654" s="66"/>
      <c r="BL654" s="66"/>
    </row>
    <row r="655" spans="27:64" x14ac:dyDescent="0.2">
      <c r="AA655" s="66"/>
      <c r="AB655" s="66"/>
      <c r="AC655" s="66"/>
      <c r="AD655" s="66"/>
      <c r="AE655" s="66"/>
      <c r="AG655" s="67"/>
      <c r="AN655" s="66"/>
      <c r="AO655" s="66"/>
      <c r="AP655" s="66"/>
      <c r="AQ655" s="66"/>
      <c r="AR655" s="66"/>
      <c r="AS655" s="66"/>
      <c r="AT655" s="66"/>
      <c r="AU655" s="66"/>
    </row>
    <row r="656" spans="27:64" x14ac:dyDescent="0.2">
      <c r="AA656" s="66"/>
      <c r="AB656" s="66"/>
      <c r="AC656" s="66"/>
      <c r="AD656" s="66"/>
      <c r="AE656" s="66"/>
      <c r="AG656" s="67"/>
      <c r="AN656" s="66"/>
      <c r="AO656" s="66"/>
      <c r="AP656" s="66"/>
      <c r="AQ656" s="66"/>
      <c r="AR656" s="66"/>
      <c r="AS656" s="66"/>
      <c r="AT656" s="66"/>
      <c r="AU656" s="66"/>
    </row>
    <row r="657" spans="27:64" x14ac:dyDescent="0.2">
      <c r="AA657" s="66"/>
      <c r="AB657" s="66"/>
      <c r="AC657" s="66"/>
      <c r="AD657" s="66"/>
      <c r="AE657" s="66"/>
      <c r="AG657" s="67"/>
      <c r="AN657" s="66"/>
      <c r="AO657" s="66"/>
      <c r="AP657" s="66"/>
      <c r="AQ657" s="66"/>
      <c r="AR657" s="66"/>
      <c r="AS657" s="66"/>
      <c r="AT657" s="66"/>
      <c r="AU657" s="66"/>
    </row>
    <row r="658" spans="27:64" x14ac:dyDescent="0.2">
      <c r="AA658" s="66"/>
      <c r="AB658" s="66"/>
      <c r="AC658" s="66"/>
      <c r="AD658" s="66"/>
      <c r="AE658" s="66"/>
      <c r="AG658" s="67"/>
      <c r="AN658" s="66"/>
      <c r="AO658" s="66"/>
      <c r="AP658" s="66"/>
      <c r="AQ658" s="66"/>
      <c r="AR658" s="66"/>
      <c r="AS658" s="66"/>
      <c r="AT658" s="66"/>
      <c r="AU658" s="66"/>
    </row>
    <row r="659" spans="27:64" x14ac:dyDescent="0.2">
      <c r="AA659" s="66"/>
      <c r="AB659" s="66"/>
      <c r="AC659" s="66"/>
      <c r="AD659" s="66"/>
      <c r="AE659" s="66"/>
      <c r="AG659" s="67"/>
      <c r="AN659" s="66"/>
      <c r="AO659" s="66"/>
      <c r="AP659" s="66"/>
      <c r="AQ659" s="66"/>
      <c r="AR659" s="66"/>
      <c r="AS659" s="66"/>
      <c r="AT659" s="66"/>
      <c r="AU659" s="66"/>
      <c r="AV659" s="66"/>
      <c r="AW659" s="66"/>
      <c r="AX659" s="66"/>
      <c r="AY659" s="66"/>
      <c r="AZ659" s="66"/>
      <c r="BA659" s="66"/>
      <c r="BB659" s="66"/>
      <c r="BC659" s="66"/>
      <c r="BD659" s="66"/>
      <c r="BE659" s="66"/>
      <c r="BF659" s="66"/>
      <c r="BG659" s="66"/>
      <c r="BH659" s="66"/>
      <c r="BI659" s="66"/>
      <c r="BJ659" s="66"/>
      <c r="BK659" s="66"/>
      <c r="BL659" s="66"/>
    </row>
    <row r="660" spans="27:64" x14ac:dyDescent="0.2">
      <c r="AA660" s="66"/>
      <c r="AB660" s="66"/>
      <c r="AC660" s="66"/>
      <c r="AD660" s="66"/>
      <c r="AE660" s="66"/>
      <c r="AG660" s="67"/>
      <c r="AN660" s="66"/>
      <c r="AO660" s="66"/>
      <c r="AP660" s="66"/>
      <c r="AQ660" s="66"/>
      <c r="AR660" s="66"/>
      <c r="AS660" s="66"/>
      <c r="AT660" s="66"/>
      <c r="AU660" s="66"/>
    </row>
    <row r="661" spans="27:64" x14ac:dyDescent="0.2">
      <c r="AA661" s="66"/>
      <c r="AB661" s="66"/>
      <c r="AC661" s="66"/>
      <c r="AD661" s="66"/>
      <c r="AE661" s="66"/>
      <c r="AG661" s="67"/>
      <c r="AN661" s="66"/>
      <c r="AO661" s="66"/>
      <c r="AP661" s="66"/>
      <c r="AQ661" s="66"/>
      <c r="AR661" s="66"/>
      <c r="AS661" s="66"/>
      <c r="AT661" s="66"/>
      <c r="AU661" s="66"/>
    </row>
    <row r="662" spans="27:64" x14ac:dyDescent="0.2">
      <c r="AA662" s="66"/>
      <c r="AB662" s="66"/>
      <c r="AC662" s="66"/>
      <c r="AD662" s="66"/>
      <c r="AE662" s="66"/>
      <c r="AG662" s="67"/>
      <c r="AN662" s="66"/>
      <c r="AO662" s="66"/>
      <c r="AP662" s="66"/>
      <c r="AQ662" s="66"/>
      <c r="AR662" s="66"/>
      <c r="AS662" s="66"/>
      <c r="AT662" s="66"/>
      <c r="AU662" s="66"/>
    </row>
    <row r="663" spans="27:64" x14ac:dyDescent="0.2">
      <c r="AA663" s="66"/>
      <c r="AB663" s="66"/>
      <c r="AC663" s="66"/>
      <c r="AD663" s="66"/>
      <c r="AE663" s="66"/>
      <c r="AG663" s="67"/>
      <c r="AN663" s="66"/>
      <c r="AO663" s="66"/>
      <c r="AP663" s="66"/>
      <c r="AQ663" s="66"/>
      <c r="AR663" s="66"/>
      <c r="AS663" s="66"/>
      <c r="AT663" s="66"/>
      <c r="AU663" s="66"/>
    </row>
    <row r="664" spans="27:64" x14ac:dyDescent="0.2">
      <c r="AA664" s="66"/>
      <c r="AB664" s="66"/>
      <c r="AC664" s="66"/>
      <c r="AD664" s="66"/>
      <c r="AE664" s="66"/>
      <c r="AG664" s="67"/>
      <c r="AN664" s="66"/>
      <c r="AO664" s="66"/>
      <c r="AP664" s="66"/>
      <c r="AQ664" s="66"/>
      <c r="AR664" s="66"/>
      <c r="AS664" s="66"/>
      <c r="AT664" s="66"/>
      <c r="AU664" s="66"/>
      <c r="AV664" s="66"/>
      <c r="AX664" s="66"/>
    </row>
    <row r="665" spans="27:64" x14ac:dyDescent="0.2">
      <c r="AA665" s="66"/>
      <c r="AB665" s="66"/>
      <c r="AC665" s="66"/>
      <c r="AD665" s="66"/>
      <c r="AE665" s="66"/>
      <c r="AG665" s="67"/>
      <c r="AN665" s="66"/>
      <c r="AO665" s="66"/>
      <c r="AP665" s="66"/>
      <c r="AQ665" s="66"/>
      <c r="AR665" s="66"/>
      <c r="AS665" s="66"/>
      <c r="AT665" s="66"/>
      <c r="AU665" s="66"/>
    </row>
    <row r="666" spans="27:64" x14ac:dyDescent="0.2">
      <c r="AA666" s="66"/>
      <c r="AB666" s="66"/>
      <c r="AC666" s="66"/>
      <c r="AD666" s="66"/>
      <c r="AE666" s="66"/>
      <c r="AG666" s="67"/>
      <c r="AN666" s="66"/>
      <c r="AO666" s="66"/>
      <c r="AP666" s="66"/>
      <c r="AQ666" s="66"/>
      <c r="AR666" s="66"/>
      <c r="AS666" s="66"/>
      <c r="AT666" s="66"/>
      <c r="AU666" s="66"/>
    </row>
    <row r="667" spans="27:64" x14ac:dyDescent="0.2">
      <c r="AA667" s="66"/>
      <c r="AB667" s="66"/>
      <c r="AC667" s="66"/>
      <c r="AD667" s="66"/>
      <c r="AE667" s="66"/>
      <c r="AG667" s="67"/>
      <c r="AN667" s="66"/>
      <c r="AO667" s="66"/>
      <c r="AP667" s="66"/>
      <c r="AQ667" s="66"/>
      <c r="AR667" s="66"/>
      <c r="AS667" s="66"/>
      <c r="AT667" s="66"/>
      <c r="AU667" s="66"/>
    </row>
    <row r="668" spans="27:64" x14ac:dyDescent="0.2">
      <c r="AA668" s="66"/>
      <c r="AB668" s="66"/>
      <c r="AC668" s="66"/>
      <c r="AD668" s="66"/>
      <c r="AE668" s="66"/>
      <c r="AG668" s="67"/>
      <c r="AN668" s="66"/>
      <c r="AO668" s="66"/>
      <c r="AP668" s="66"/>
      <c r="AQ668" s="66"/>
      <c r="AR668" s="66"/>
      <c r="AS668" s="66"/>
      <c r="AT668" s="66"/>
      <c r="AU668" s="66"/>
    </row>
    <row r="669" spans="27:64" x14ac:dyDescent="0.2">
      <c r="AA669" s="66"/>
      <c r="AB669" s="66"/>
      <c r="AC669" s="66"/>
      <c r="AD669" s="66"/>
      <c r="AE669" s="66"/>
      <c r="AG669" s="67"/>
      <c r="AN669" s="66"/>
      <c r="AO669" s="66"/>
      <c r="AP669" s="66"/>
      <c r="AQ669" s="66"/>
      <c r="AR669" s="66"/>
      <c r="AS669" s="66"/>
      <c r="AT669" s="66"/>
      <c r="AU669" s="66"/>
    </row>
    <row r="670" spans="27:64" x14ac:dyDescent="0.2">
      <c r="AA670" s="66"/>
      <c r="AB670" s="66"/>
      <c r="AC670" s="66"/>
      <c r="AD670" s="66"/>
      <c r="AE670" s="66"/>
      <c r="AG670" s="67"/>
      <c r="AN670" s="66"/>
      <c r="AO670" s="66"/>
      <c r="AP670" s="66"/>
      <c r="AQ670" s="66"/>
      <c r="AR670" s="66"/>
      <c r="AS670" s="66"/>
      <c r="AT670" s="66"/>
      <c r="AU670" s="66"/>
    </row>
    <row r="671" spans="27:64" x14ac:dyDescent="0.2">
      <c r="AA671" s="66"/>
      <c r="AB671" s="66"/>
      <c r="AC671" s="66"/>
      <c r="AD671" s="66"/>
      <c r="AE671" s="66"/>
      <c r="AG671" s="67"/>
      <c r="AN671" s="66"/>
      <c r="AO671" s="66"/>
      <c r="AP671" s="66"/>
      <c r="AQ671" s="66"/>
      <c r="AR671" s="66"/>
      <c r="AS671" s="66"/>
      <c r="AT671" s="66"/>
      <c r="AU671" s="66"/>
    </row>
    <row r="672" spans="27:64" x14ac:dyDescent="0.2">
      <c r="AA672" s="66"/>
      <c r="AB672" s="66"/>
      <c r="AC672" s="66"/>
      <c r="AD672" s="66"/>
      <c r="AE672" s="66"/>
      <c r="AG672" s="67"/>
      <c r="AN672" s="66"/>
      <c r="AO672" s="66"/>
      <c r="AP672" s="66"/>
      <c r="AQ672" s="66"/>
      <c r="AR672" s="66"/>
      <c r="AS672" s="66"/>
      <c r="AT672" s="66"/>
      <c r="AU672" s="66"/>
    </row>
    <row r="673" spans="27:64" x14ac:dyDescent="0.2">
      <c r="AA673" s="66"/>
      <c r="AB673" s="66"/>
      <c r="AC673" s="66"/>
      <c r="AD673" s="66"/>
      <c r="AE673" s="66"/>
      <c r="AG673" s="67"/>
      <c r="AN673" s="66"/>
      <c r="AO673" s="66"/>
      <c r="AP673" s="66"/>
      <c r="AQ673" s="66"/>
      <c r="AR673" s="66"/>
      <c r="AS673" s="66"/>
      <c r="AT673" s="66"/>
      <c r="AU673" s="66"/>
    </row>
    <row r="674" spans="27:64" x14ac:dyDescent="0.2">
      <c r="AA674" s="66"/>
      <c r="AB674" s="66"/>
      <c r="AC674" s="66"/>
      <c r="AD674" s="66"/>
      <c r="AE674" s="66"/>
      <c r="AG674" s="67"/>
      <c r="AN674" s="66"/>
      <c r="AO674" s="66"/>
      <c r="AP674" s="66"/>
      <c r="AQ674" s="66"/>
      <c r="AR674" s="66"/>
      <c r="AS674" s="66"/>
      <c r="AT674" s="66"/>
      <c r="AU674" s="66"/>
    </row>
    <row r="675" spans="27:64" x14ac:dyDescent="0.2">
      <c r="AA675" s="66"/>
      <c r="AB675" s="66"/>
      <c r="AC675" s="66"/>
      <c r="AD675" s="66"/>
      <c r="AE675" s="66"/>
      <c r="AG675" s="67"/>
      <c r="AN675" s="66"/>
      <c r="AO675" s="66"/>
      <c r="AP675" s="66"/>
      <c r="AQ675" s="66"/>
      <c r="AR675" s="66"/>
      <c r="AS675" s="66"/>
      <c r="AT675" s="66"/>
      <c r="AU675" s="66"/>
    </row>
    <row r="676" spans="27:64" x14ac:dyDescent="0.2">
      <c r="AA676" s="66"/>
      <c r="AB676" s="66"/>
      <c r="AC676" s="66"/>
      <c r="AD676" s="66"/>
      <c r="AE676" s="66"/>
      <c r="AG676" s="67"/>
      <c r="AN676" s="66"/>
      <c r="AO676" s="66"/>
      <c r="AP676" s="66"/>
      <c r="AQ676" s="66"/>
      <c r="AR676" s="66"/>
      <c r="AS676" s="66"/>
      <c r="AT676" s="66"/>
      <c r="AU676" s="66"/>
    </row>
    <row r="677" spans="27:64" x14ac:dyDescent="0.2">
      <c r="AA677" s="66"/>
      <c r="AB677" s="66"/>
      <c r="AC677" s="66"/>
      <c r="AD677" s="66"/>
      <c r="AE677" s="66"/>
      <c r="AG677" s="67"/>
      <c r="AN677" s="66"/>
      <c r="AO677" s="66"/>
      <c r="AP677" s="66"/>
      <c r="AQ677" s="66"/>
      <c r="AR677" s="66"/>
      <c r="AS677" s="66"/>
      <c r="AT677" s="66"/>
      <c r="AU677" s="66"/>
    </row>
    <row r="678" spans="27:64" x14ac:dyDescent="0.2">
      <c r="AA678" s="66"/>
      <c r="AB678" s="66"/>
      <c r="AC678" s="66"/>
      <c r="AD678" s="66"/>
      <c r="AE678" s="66"/>
      <c r="AG678" s="67"/>
      <c r="AN678" s="66"/>
      <c r="AO678" s="66"/>
      <c r="AP678" s="66"/>
      <c r="AQ678" s="66"/>
      <c r="AR678" s="66"/>
      <c r="AS678" s="66"/>
      <c r="AT678" s="66"/>
      <c r="AU678" s="66"/>
    </row>
    <row r="679" spans="27:64" x14ac:dyDescent="0.2">
      <c r="AA679" s="66"/>
      <c r="AB679" s="66"/>
      <c r="AC679" s="66"/>
      <c r="AD679" s="66"/>
      <c r="AE679" s="66"/>
      <c r="AG679" s="67"/>
      <c r="AN679" s="66"/>
      <c r="AO679" s="66"/>
      <c r="AP679" s="66"/>
      <c r="AQ679" s="66"/>
      <c r="AR679" s="66"/>
      <c r="AS679" s="66"/>
      <c r="AT679" s="66"/>
      <c r="AU679" s="66"/>
    </row>
    <row r="680" spans="27:64" x14ac:dyDescent="0.2">
      <c r="AA680" s="66"/>
      <c r="AB680" s="66"/>
      <c r="AC680" s="66"/>
      <c r="AD680" s="66"/>
      <c r="AE680" s="66"/>
      <c r="AG680" s="67"/>
      <c r="AN680" s="66"/>
      <c r="AO680" s="66"/>
      <c r="AP680" s="66"/>
      <c r="AQ680" s="66"/>
      <c r="AR680" s="66"/>
      <c r="AS680" s="66"/>
      <c r="AT680" s="66"/>
      <c r="AU680" s="66"/>
    </row>
    <row r="681" spans="27:64" x14ac:dyDescent="0.2">
      <c r="AA681" s="66"/>
      <c r="AB681" s="66"/>
      <c r="AC681" s="66"/>
      <c r="AD681" s="66"/>
      <c r="AE681" s="66"/>
      <c r="AG681" s="67"/>
      <c r="AN681" s="66"/>
      <c r="AO681" s="66"/>
      <c r="AP681" s="66"/>
      <c r="AQ681" s="66"/>
      <c r="AR681" s="66"/>
      <c r="AS681" s="66"/>
      <c r="AT681" s="66"/>
      <c r="AU681" s="66"/>
    </row>
    <row r="682" spans="27:64" x14ac:dyDescent="0.2">
      <c r="AA682" s="66"/>
      <c r="AB682" s="66"/>
      <c r="AC682" s="66"/>
      <c r="AD682" s="66"/>
      <c r="AE682" s="66"/>
      <c r="AG682" s="67"/>
      <c r="AN682" s="66"/>
      <c r="AO682" s="66"/>
      <c r="AP682" s="66"/>
      <c r="AQ682" s="66"/>
      <c r="AR682" s="66"/>
      <c r="AS682" s="66"/>
      <c r="AT682" s="66"/>
      <c r="AU682" s="66"/>
    </row>
    <row r="683" spans="27:64" x14ac:dyDescent="0.2">
      <c r="AA683" s="66"/>
      <c r="AB683" s="66"/>
      <c r="AC683" s="66"/>
      <c r="AD683" s="66"/>
      <c r="AE683" s="66"/>
      <c r="AG683" s="67"/>
      <c r="AN683" s="66"/>
      <c r="AO683" s="66"/>
      <c r="AP683" s="66"/>
      <c r="AQ683" s="66"/>
      <c r="AR683" s="66"/>
      <c r="AS683" s="66"/>
      <c r="AT683" s="66"/>
      <c r="AU683" s="66"/>
    </row>
    <row r="684" spans="27:64" x14ac:dyDescent="0.2">
      <c r="AA684" s="66"/>
      <c r="AB684" s="66"/>
      <c r="AC684" s="66"/>
      <c r="AD684" s="66"/>
      <c r="AE684" s="66"/>
      <c r="AG684" s="67"/>
      <c r="AN684" s="66"/>
      <c r="AO684" s="66"/>
      <c r="AP684" s="66"/>
      <c r="AQ684" s="66"/>
      <c r="AR684" s="66"/>
      <c r="AS684" s="66"/>
      <c r="AT684" s="66"/>
      <c r="AU684" s="66"/>
    </row>
    <row r="685" spans="27:64" x14ac:dyDescent="0.2">
      <c r="AA685" s="66"/>
      <c r="AB685" s="66"/>
      <c r="AC685" s="66"/>
      <c r="AD685" s="66"/>
      <c r="AE685" s="66"/>
      <c r="AG685" s="67"/>
      <c r="AN685" s="66"/>
      <c r="AO685" s="66"/>
      <c r="AP685" s="66"/>
      <c r="AQ685" s="66"/>
      <c r="AR685" s="66"/>
      <c r="AS685" s="66"/>
      <c r="AT685" s="66"/>
      <c r="AU685" s="66"/>
    </row>
    <row r="686" spans="27:64" x14ac:dyDescent="0.2">
      <c r="AA686" s="66"/>
      <c r="AB686" s="66"/>
      <c r="AC686" s="66"/>
      <c r="AD686" s="66"/>
      <c r="AE686" s="66"/>
      <c r="AG686" s="67"/>
      <c r="AN686" s="66"/>
      <c r="AO686" s="66"/>
      <c r="AP686" s="66"/>
      <c r="AQ686" s="66"/>
      <c r="AR686" s="66"/>
      <c r="AS686" s="66"/>
      <c r="AT686" s="66"/>
      <c r="AU686" s="66"/>
      <c r="AV686" s="66"/>
      <c r="AW686" s="66"/>
      <c r="AX686" s="66"/>
      <c r="AY686" s="66"/>
      <c r="AZ686" s="66"/>
      <c r="BA686" s="66"/>
      <c r="BB686" s="66"/>
      <c r="BC686" s="66"/>
      <c r="BD686" s="66"/>
      <c r="BE686" s="66"/>
      <c r="BF686" s="66"/>
      <c r="BG686" s="66"/>
      <c r="BH686" s="66"/>
      <c r="BI686" s="66"/>
      <c r="BJ686" s="66"/>
      <c r="BK686" s="66"/>
      <c r="BL686" s="66"/>
    </row>
    <row r="687" spans="27:64" x14ac:dyDescent="0.2">
      <c r="AA687" s="66"/>
      <c r="AB687" s="66"/>
      <c r="AC687" s="66"/>
      <c r="AD687" s="66"/>
      <c r="AE687" s="66"/>
      <c r="AG687" s="67"/>
      <c r="AN687" s="66"/>
      <c r="AO687" s="66"/>
      <c r="AP687" s="66"/>
      <c r="AQ687" s="66"/>
      <c r="AR687" s="66"/>
      <c r="AS687" s="66"/>
      <c r="AT687" s="66"/>
      <c r="AU687" s="66"/>
    </row>
    <row r="688" spans="27:64" x14ac:dyDescent="0.2">
      <c r="AA688" s="66"/>
      <c r="AB688" s="66"/>
      <c r="AC688" s="66"/>
      <c r="AD688" s="66"/>
      <c r="AE688" s="66"/>
      <c r="AG688" s="67"/>
      <c r="AN688" s="66"/>
      <c r="AO688" s="66"/>
      <c r="AP688" s="66"/>
      <c r="AQ688" s="66"/>
      <c r="AR688" s="66"/>
      <c r="AS688" s="66"/>
      <c r="AT688" s="66"/>
      <c r="AU688" s="66"/>
    </row>
    <row r="689" spans="27:47" x14ac:dyDescent="0.2">
      <c r="AA689" s="66"/>
      <c r="AB689" s="66"/>
      <c r="AC689" s="66"/>
      <c r="AD689" s="66"/>
      <c r="AE689" s="66"/>
      <c r="AG689" s="67"/>
      <c r="AN689" s="66"/>
      <c r="AO689" s="66"/>
      <c r="AP689" s="66"/>
      <c r="AQ689" s="66"/>
      <c r="AR689" s="66"/>
      <c r="AS689" s="66"/>
      <c r="AT689" s="66"/>
      <c r="AU689" s="66"/>
    </row>
    <row r="690" spans="27:47" x14ac:dyDescent="0.2">
      <c r="AA690" s="66"/>
      <c r="AB690" s="66"/>
      <c r="AC690" s="66"/>
      <c r="AD690" s="66"/>
      <c r="AE690" s="66"/>
      <c r="AG690" s="67"/>
      <c r="AN690" s="66"/>
      <c r="AO690" s="66"/>
      <c r="AP690" s="66"/>
      <c r="AQ690" s="66"/>
      <c r="AR690" s="66"/>
      <c r="AS690" s="66"/>
      <c r="AT690" s="66"/>
      <c r="AU690" s="66"/>
    </row>
    <row r="691" spans="27:47" x14ac:dyDescent="0.2">
      <c r="AA691" s="66"/>
      <c r="AB691" s="66"/>
      <c r="AC691" s="66"/>
      <c r="AD691" s="66"/>
      <c r="AE691" s="66"/>
      <c r="AG691" s="67"/>
      <c r="AN691" s="66"/>
      <c r="AO691" s="66"/>
      <c r="AP691" s="66"/>
      <c r="AQ691" s="66"/>
      <c r="AR691" s="66"/>
      <c r="AS691" s="66"/>
      <c r="AT691" s="66"/>
      <c r="AU691" s="66"/>
    </row>
    <row r="692" spans="27:47" x14ac:dyDescent="0.2">
      <c r="AA692" s="66"/>
      <c r="AB692" s="66"/>
      <c r="AC692" s="66"/>
      <c r="AD692" s="66"/>
      <c r="AE692" s="66"/>
      <c r="AG692" s="67"/>
      <c r="AN692" s="66"/>
      <c r="AO692" s="66"/>
      <c r="AP692" s="66"/>
      <c r="AQ692" s="66"/>
      <c r="AR692" s="66"/>
      <c r="AS692" s="66"/>
      <c r="AT692" s="66"/>
      <c r="AU692" s="66"/>
    </row>
    <row r="693" spans="27:47" x14ac:dyDescent="0.2">
      <c r="AA693" s="66"/>
      <c r="AB693" s="66"/>
      <c r="AC693" s="66"/>
      <c r="AD693" s="66"/>
      <c r="AE693" s="66"/>
      <c r="AG693" s="67"/>
      <c r="AN693" s="66"/>
      <c r="AO693" s="66"/>
      <c r="AP693" s="66"/>
      <c r="AQ693" s="66"/>
      <c r="AR693" s="66"/>
      <c r="AS693" s="66"/>
      <c r="AT693" s="66"/>
      <c r="AU693" s="66"/>
    </row>
    <row r="694" spans="27:47" x14ac:dyDescent="0.2">
      <c r="AA694" s="66"/>
      <c r="AB694" s="66"/>
      <c r="AC694" s="66"/>
      <c r="AD694" s="66"/>
      <c r="AE694" s="66"/>
      <c r="AG694" s="67"/>
      <c r="AN694" s="66"/>
      <c r="AO694" s="66"/>
      <c r="AP694" s="66"/>
      <c r="AQ694" s="66"/>
      <c r="AR694" s="66"/>
      <c r="AS694" s="66"/>
      <c r="AT694" s="66"/>
      <c r="AU694" s="66"/>
    </row>
    <row r="695" spans="27:47" x14ac:dyDescent="0.2">
      <c r="AA695" s="66"/>
      <c r="AB695" s="66"/>
      <c r="AC695" s="66"/>
      <c r="AD695" s="66"/>
      <c r="AE695" s="66"/>
      <c r="AG695" s="67"/>
      <c r="AN695" s="66"/>
      <c r="AO695" s="66"/>
      <c r="AP695" s="66"/>
      <c r="AQ695" s="66"/>
      <c r="AR695" s="66"/>
      <c r="AS695" s="66"/>
      <c r="AT695" s="66"/>
      <c r="AU695" s="66"/>
    </row>
    <row r="696" spans="27:47" x14ac:dyDescent="0.2">
      <c r="AA696" s="66"/>
      <c r="AB696" s="66"/>
      <c r="AC696" s="66"/>
      <c r="AD696" s="66"/>
      <c r="AE696" s="66"/>
      <c r="AG696" s="67"/>
      <c r="AN696" s="66"/>
      <c r="AO696" s="66"/>
      <c r="AP696" s="66"/>
      <c r="AQ696" s="66"/>
      <c r="AR696" s="66"/>
      <c r="AS696" s="66"/>
      <c r="AT696" s="66"/>
      <c r="AU696" s="66"/>
    </row>
    <row r="697" spans="27:47" x14ac:dyDescent="0.2">
      <c r="AA697" s="66"/>
      <c r="AB697" s="66"/>
      <c r="AC697" s="66"/>
      <c r="AD697" s="66"/>
      <c r="AE697" s="66"/>
      <c r="AG697" s="67"/>
      <c r="AN697" s="66"/>
      <c r="AO697" s="66"/>
      <c r="AP697" s="66"/>
      <c r="AQ697" s="66"/>
      <c r="AR697" s="66"/>
      <c r="AS697" s="66"/>
      <c r="AT697" s="66"/>
      <c r="AU697" s="66"/>
    </row>
    <row r="698" spans="27:47" x14ac:dyDescent="0.2">
      <c r="AA698" s="66"/>
      <c r="AB698" s="66"/>
      <c r="AC698" s="66"/>
      <c r="AD698" s="66"/>
      <c r="AE698" s="66"/>
      <c r="AG698" s="67"/>
      <c r="AN698" s="66"/>
      <c r="AO698" s="66"/>
      <c r="AP698" s="66"/>
      <c r="AQ698" s="66"/>
      <c r="AR698" s="66"/>
      <c r="AS698" s="66"/>
      <c r="AT698" s="66"/>
      <c r="AU698" s="66"/>
    </row>
    <row r="699" spans="27:47" x14ac:dyDescent="0.2">
      <c r="AA699" s="66"/>
      <c r="AB699" s="66"/>
      <c r="AC699" s="66"/>
      <c r="AD699" s="66"/>
      <c r="AE699" s="66"/>
      <c r="AG699" s="67"/>
      <c r="AN699" s="66"/>
      <c r="AO699" s="66"/>
      <c r="AP699" s="66"/>
      <c r="AQ699" s="66"/>
      <c r="AR699" s="66"/>
      <c r="AS699" s="66"/>
      <c r="AT699" s="66"/>
      <c r="AU699" s="66"/>
    </row>
    <row r="700" spans="27:47" x14ac:dyDescent="0.2">
      <c r="AA700" s="66"/>
      <c r="AB700" s="66"/>
      <c r="AC700" s="66"/>
      <c r="AD700" s="66"/>
      <c r="AE700" s="66"/>
      <c r="AG700" s="67"/>
      <c r="AN700" s="66"/>
      <c r="AO700" s="66"/>
      <c r="AP700" s="66"/>
      <c r="AQ700" s="66"/>
      <c r="AR700" s="66"/>
      <c r="AS700" s="66"/>
      <c r="AT700" s="66"/>
      <c r="AU700" s="66"/>
    </row>
    <row r="701" spans="27:47" x14ac:dyDescent="0.2">
      <c r="AA701" s="66"/>
      <c r="AB701" s="66"/>
      <c r="AC701" s="66"/>
      <c r="AD701" s="66"/>
      <c r="AE701" s="66"/>
      <c r="AG701" s="67"/>
      <c r="AN701" s="66"/>
      <c r="AO701" s="66"/>
      <c r="AP701" s="66"/>
      <c r="AQ701" s="66"/>
      <c r="AR701" s="66"/>
      <c r="AS701" s="66"/>
      <c r="AT701" s="66"/>
      <c r="AU701" s="66"/>
    </row>
    <row r="702" spans="27:47" x14ac:dyDescent="0.2">
      <c r="AA702" s="66"/>
      <c r="AB702" s="66"/>
      <c r="AC702" s="66"/>
      <c r="AD702" s="66"/>
      <c r="AE702" s="66"/>
      <c r="AG702" s="67"/>
      <c r="AN702" s="66"/>
      <c r="AO702" s="66"/>
      <c r="AP702" s="66"/>
      <c r="AQ702" s="66"/>
      <c r="AR702" s="66"/>
      <c r="AS702" s="66"/>
      <c r="AT702" s="66"/>
      <c r="AU702" s="66"/>
    </row>
    <row r="703" spans="27:47" x14ac:dyDescent="0.2">
      <c r="AA703" s="66"/>
      <c r="AB703" s="66"/>
      <c r="AC703" s="66"/>
      <c r="AD703" s="66"/>
      <c r="AE703" s="66"/>
      <c r="AG703" s="67"/>
      <c r="AN703" s="66"/>
      <c r="AO703" s="66"/>
      <c r="AP703" s="66"/>
      <c r="AQ703" s="66"/>
      <c r="AR703" s="66"/>
      <c r="AS703" s="66"/>
      <c r="AT703" s="66"/>
      <c r="AU703" s="66"/>
    </row>
    <row r="704" spans="27:47" x14ac:dyDescent="0.2">
      <c r="AA704" s="66"/>
      <c r="AB704" s="66"/>
      <c r="AC704" s="66"/>
      <c r="AD704" s="66"/>
      <c r="AE704" s="66"/>
      <c r="AG704" s="67"/>
      <c r="AN704" s="66"/>
      <c r="AO704" s="66"/>
      <c r="AP704" s="66"/>
      <c r="AQ704" s="66"/>
      <c r="AR704" s="66"/>
      <c r="AS704" s="66"/>
      <c r="AT704" s="66"/>
      <c r="AU704" s="66"/>
    </row>
    <row r="705" spans="27:47" x14ac:dyDescent="0.2">
      <c r="AA705" s="66"/>
      <c r="AB705" s="66"/>
      <c r="AC705" s="66"/>
      <c r="AD705" s="66"/>
      <c r="AE705" s="66"/>
      <c r="AG705" s="67"/>
      <c r="AN705" s="66"/>
      <c r="AO705" s="66"/>
      <c r="AP705" s="66"/>
      <c r="AQ705" s="66"/>
      <c r="AR705" s="66"/>
      <c r="AS705" s="66"/>
      <c r="AT705" s="66"/>
      <c r="AU705" s="66"/>
    </row>
    <row r="706" spans="27:47" x14ac:dyDescent="0.2">
      <c r="AA706" s="66"/>
      <c r="AB706" s="66"/>
      <c r="AC706" s="66"/>
      <c r="AD706" s="66"/>
      <c r="AE706" s="66"/>
      <c r="AG706" s="67"/>
      <c r="AN706" s="66"/>
      <c r="AO706" s="66"/>
      <c r="AP706" s="66"/>
      <c r="AQ706" s="66"/>
      <c r="AR706" s="66"/>
      <c r="AS706" s="66"/>
      <c r="AT706" s="66"/>
      <c r="AU706" s="66"/>
    </row>
    <row r="707" spans="27:47" x14ac:dyDescent="0.2">
      <c r="AA707" s="66"/>
      <c r="AB707" s="66"/>
      <c r="AC707" s="66"/>
      <c r="AD707" s="66"/>
      <c r="AE707" s="66"/>
      <c r="AG707" s="67"/>
      <c r="AN707" s="66"/>
      <c r="AO707" s="66"/>
      <c r="AP707" s="66"/>
      <c r="AQ707" s="66"/>
      <c r="AR707" s="66"/>
      <c r="AS707" s="66"/>
      <c r="AT707" s="66"/>
      <c r="AU707" s="66"/>
    </row>
    <row r="708" spans="27:47" x14ac:dyDescent="0.2">
      <c r="AA708" s="66"/>
      <c r="AB708" s="66"/>
      <c r="AC708" s="66"/>
      <c r="AD708" s="66"/>
      <c r="AE708" s="66"/>
      <c r="AG708" s="67"/>
      <c r="AN708" s="66"/>
      <c r="AO708" s="66"/>
      <c r="AP708" s="66"/>
      <c r="AQ708" s="66"/>
      <c r="AR708" s="66"/>
      <c r="AS708" s="66"/>
      <c r="AT708" s="66"/>
      <c r="AU708" s="66"/>
    </row>
    <row r="709" spans="27:47" x14ac:dyDescent="0.2">
      <c r="AA709" s="66"/>
      <c r="AB709" s="66"/>
      <c r="AC709" s="66"/>
      <c r="AD709" s="66"/>
      <c r="AE709" s="66"/>
      <c r="AG709" s="67"/>
      <c r="AN709" s="66"/>
      <c r="AO709" s="66"/>
      <c r="AP709" s="66"/>
      <c r="AQ709" s="66"/>
      <c r="AR709" s="66"/>
      <c r="AS709" s="66"/>
      <c r="AT709" s="66"/>
      <c r="AU709" s="66"/>
    </row>
    <row r="710" spans="27:47" x14ac:dyDescent="0.2">
      <c r="AA710" s="66"/>
      <c r="AB710" s="66"/>
      <c r="AC710" s="66"/>
      <c r="AD710" s="66"/>
      <c r="AE710" s="66"/>
      <c r="AG710" s="67"/>
      <c r="AN710" s="66"/>
      <c r="AO710" s="66"/>
      <c r="AP710" s="66"/>
      <c r="AQ710" s="66"/>
      <c r="AR710" s="66"/>
      <c r="AS710" s="66"/>
      <c r="AT710" s="66"/>
      <c r="AU710" s="66"/>
    </row>
    <row r="711" spans="27:47" x14ac:dyDescent="0.2">
      <c r="AA711" s="66"/>
      <c r="AB711" s="66"/>
      <c r="AC711" s="66"/>
      <c r="AD711" s="66"/>
      <c r="AE711" s="66"/>
      <c r="AG711" s="67"/>
      <c r="AN711" s="66"/>
      <c r="AO711" s="66"/>
      <c r="AP711" s="66"/>
      <c r="AQ711" s="66"/>
      <c r="AR711" s="66"/>
      <c r="AS711" s="66"/>
      <c r="AT711" s="66"/>
      <c r="AU711" s="66"/>
    </row>
    <row r="712" spans="27:47" x14ac:dyDescent="0.2">
      <c r="AA712" s="66"/>
      <c r="AB712" s="66"/>
      <c r="AC712" s="66"/>
      <c r="AD712" s="66"/>
      <c r="AE712" s="66"/>
      <c r="AG712" s="67"/>
      <c r="AN712" s="66"/>
      <c r="AO712" s="66"/>
      <c r="AP712" s="66"/>
      <c r="AQ712" s="66"/>
      <c r="AR712" s="66"/>
      <c r="AS712" s="66"/>
      <c r="AT712" s="66"/>
      <c r="AU712" s="66"/>
    </row>
    <row r="713" spans="27:47" x14ac:dyDescent="0.2">
      <c r="AA713" s="66"/>
      <c r="AB713" s="66"/>
      <c r="AC713" s="66"/>
      <c r="AD713" s="66"/>
      <c r="AE713" s="66"/>
      <c r="AG713" s="67"/>
      <c r="AN713" s="66"/>
      <c r="AO713" s="66"/>
      <c r="AP713" s="66"/>
      <c r="AQ713" s="66"/>
      <c r="AR713" s="66"/>
      <c r="AS713" s="66"/>
      <c r="AT713" s="66"/>
      <c r="AU713" s="66"/>
    </row>
    <row r="714" spans="27:47" x14ac:dyDescent="0.2">
      <c r="AA714" s="66"/>
      <c r="AB714" s="66"/>
      <c r="AC714" s="66"/>
      <c r="AD714" s="66"/>
      <c r="AE714" s="66"/>
      <c r="AG714" s="67"/>
      <c r="AN714" s="66"/>
      <c r="AO714" s="66"/>
      <c r="AP714" s="66"/>
      <c r="AQ714" s="66"/>
      <c r="AR714" s="66"/>
      <c r="AS714" s="66"/>
      <c r="AT714" s="66"/>
      <c r="AU714" s="66"/>
    </row>
    <row r="715" spans="27:47" x14ac:dyDescent="0.2">
      <c r="AA715" s="66"/>
      <c r="AB715" s="66"/>
      <c r="AC715" s="66"/>
      <c r="AD715" s="66"/>
      <c r="AE715" s="66"/>
      <c r="AG715" s="67"/>
      <c r="AN715" s="66"/>
      <c r="AO715" s="66"/>
      <c r="AP715" s="66"/>
      <c r="AQ715" s="66"/>
      <c r="AR715" s="66"/>
      <c r="AS715" s="66"/>
      <c r="AT715" s="66"/>
      <c r="AU715" s="66"/>
    </row>
    <row r="716" spans="27:47" x14ac:dyDescent="0.2">
      <c r="AA716" s="66"/>
      <c r="AB716" s="66"/>
      <c r="AC716" s="66"/>
      <c r="AD716" s="66"/>
      <c r="AE716" s="66"/>
      <c r="AG716" s="67"/>
      <c r="AN716" s="66"/>
      <c r="AO716" s="66"/>
      <c r="AP716" s="66"/>
      <c r="AQ716" s="66"/>
      <c r="AR716" s="66"/>
      <c r="AS716" s="66"/>
      <c r="AT716" s="66"/>
      <c r="AU716" s="66"/>
    </row>
    <row r="717" spans="27:47" x14ac:dyDescent="0.2">
      <c r="AA717" s="66"/>
      <c r="AB717" s="66"/>
      <c r="AC717" s="66"/>
      <c r="AD717" s="66"/>
      <c r="AE717" s="66"/>
      <c r="AG717" s="67"/>
      <c r="AN717" s="66"/>
      <c r="AO717" s="66"/>
      <c r="AP717" s="66"/>
      <c r="AQ717" s="66"/>
      <c r="AR717" s="66"/>
      <c r="AS717" s="66"/>
      <c r="AT717" s="66"/>
      <c r="AU717" s="66"/>
    </row>
    <row r="718" spans="27:47" x14ac:dyDescent="0.2">
      <c r="AA718" s="66"/>
      <c r="AB718" s="66"/>
      <c r="AC718" s="66"/>
      <c r="AD718" s="66"/>
      <c r="AE718" s="66"/>
      <c r="AG718" s="67"/>
      <c r="AN718" s="66"/>
      <c r="AO718" s="66"/>
      <c r="AP718" s="66"/>
      <c r="AQ718" s="66"/>
      <c r="AR718" s="66"/>
      <c r="AS718" s="66"/>
      <c r="AT718" s="66"/>
      <c r="AU718" s="66"/>
    </row>
    <row r="719" spans="27:47" x14ac:dyDescent="0.2">
      <c r="AA719" s="66"/>
      <c r="AB719" s="66"/>
      <c r="AC719" s="66"/>
      <c r="AD719" s="66"/>
      <c r="AE719" s="66"/>
      <c r="AG719" s="67"/>
      <c r="AN719" s="66"/>
      <c r="AO719" s="66"/>
      <c r="AP719" s="66"/>
      <c r="AQ719" s="66"/>
      <c r="AR719" s="66"/>
      <c r="AS719" s="66"/>
      <c r="AT719" s="66"/>
      <c r="AU719" s="66"/>
    </row>
    <row r="720" spans="27:47" x14ac:dyDescent="0.2">
      <c r="AA720" s="66"/>
      <c r="AB720" s="66"/>
      <c r="AC720" s="66"/>
      <c r="AD720" s="66"/>
      <c r="AE720" s="66"/>
      <c r="AG720" s="67"/>
      <c r="AN720" s="66"/>
      <c r="AO720" s="66"/>
      <c r="AP720" s="66"/>
      <c r="AQ720" s="66"/>
      <c r="AR720" s="66"/>
      <c r="AS720" s="66"/>
      <c r="AT720" s="66"/>
      <c r="AU720" s="66"/>
    </row>
    <row r="721" spans="27:64" x14ac:dyDescent="0.2">
      <c r="AA721" s="66"/>
      <c r="AB721" s="66"/>
      <c r="AC721" s="66"/>
      <c r="AD721" s="66"/>
      <c r="AE721" s="66"/>
      <c r="AG721" s="67"/>
      <c r="AN721" s="66"/>
      <c r="AO721" s="66"/>
      <c r="AP721" s="66"/>
      <c r="AQ721" s="66"/>
      <c r="AR721" s="66"/>
      <c r="AS721" s="66"/>
      <c r="AT721" s="66"/>
      <c r="AU721" s="66"/>
    </row>
    <row r="722" spans="27:64" x14ac:dyDescent="0.2">
      <c r="AA722" s="66"/>
      <c r="AB722" s="66"/>
      <c r="AC722" s="66"/>
      <c r="AD722" s="66"/>
      <c r="AE722" s="66"/>
      <c r="AG722" s="67"/>
      <c r="AN722" s="66"/>
      <c r="AO722" s="66"/>
      <c r="AP722" s="66"/>
      <c r="AQ722" s="66"/>
      <c r="AR722" s="66"/>
      <c r="AS722" s="66"/>
      <c r="AT722" s="66"/>
      <c r="AU722" s="66"/>
      <c r="AV722" s="66"/>
    </row>
    <row r="723" spans="27:64" x14ac:dyDescent="0.2">
      <c r="AA723" s="66"/>
      <c r="AB723" s="66"/>
      <c r="AC723" s="66"/>
      <c r="AD723" s="66"/>
      <c r="AE723" s="66"/>
      <c r="AG723" s="67"/>
      <c r="AN723" s="66"/>
      <c r="AO723" s="66"/>
      <c r="AP723" s="66"/>
      <c r="AQ723" s="66"/>
      <c r="AR723" s="66"/>
      <c r="AS723" s="66"/>
      <c r="AT723" s="66"/>
      <c r="AU723" s="66"/>
      <c r="AV723" s="66"/>
      <c r="AW723" s="66"/>
      <c r="AX723" s="66"/>
      <c r="AY723" s="66"/>
      <c r="AZ723" s="66"/>
      <c r="BA723" s="66"/>
      <c r="BB723" s="66"/>
      <c r="BC723" s="66"/>
      <c r="BD723" s="66"/>
      <c r="BE723" s="66"/>
      <c r="BF723" s="66"/>
      <c r="BG723" s="66"/>
      <c r="BH723" s="66"/>
      <c r="BI723" s="66"/>
      <c r="BJ723" s="66"/>
      <c r="BK723" s="66"/>
      <c r="BL723" s="66"/>
    </row>
    <row r="724" spans="27:64" x14ac:dyDescent="0.2">
      <c r="AA724" s="66"/>
      <c r="AB724" s="66"/>
      <c r="AC724" s="66"/>
      <c r="AD724" s="66"/>
      <c r="AE724" s="66"/>
      <c r="AG724" s="67"/>
      <c r="AN724" s="66"/>
      <c r="AO724" s="66"/>
      <c r="AP724" s="66"/>
      <c r="AQ724" s="66"/>
      <c r="AR724" s="66"/>
      <c r="AS724" s="66"/>
      <c r="AT724" s="66"/>
      <c r="AU724" s="66"/>
    </row>
    <row r="725" spans="27:64" x14ac:dyDescent="0.2">
      <c r="AA725" s="66"/>
      <c r="AB725" s="66"/>
      <c r="AC725" s="66"/>
      <c r="AD725" s="66"/>
      <c r="AE725" s="66"/>
      <c r="AG725" s="67"/>
      <c r="AN725" s="66"/>
      <c r="AO725" s="66"/>
      <c r="AP725" s="66"/>
      <c r="AQ725" s="66"/>
      <c r="AR725" s="66"/>
      <c r="AS725" s="66"/>
      <c r="AT725" s="66"/>
      <c r="AU725" s="66"/>
    </row>
    <row r="726" spans="27:64" x14ac:dyDescent="0.2">
      <c r="AA726" s="66"/>
      <c r="AB726" s="66"/>
      <c r="AC726" s="66"/>
      <c r="AD726" s="66"/>
      <c r="AE726" s="66"/>
      <c r="AG726" s="67"/>
      <c r="AN726" s="66"/>
      <c r="AO726" s="66"/>
      <c r="AP726" s="66"/>
      <c r="AQ726" s="66"/>
      <c r="AR726" s="66"/>
      <c r="AS726" s="66"/>
      <c r="AT726" s="66"/>
      <c r="AU726" s="66"/>
    </row>
    <row r="727" spans="27:64" x14ac:dyDescent="0.2">
      <c r="AA727" s="66"/>
      <c r="AB727" s="66"/>
      <c r="AC727" s="66"/>
      <c r="AD727" s="66"/>
      <c r="AE727" s="66"/>
      <c r="AG727" s="67"/>
      <c r="AN727" s="66"/>
      <c r="AO727" s="66"/>
      <c r="AP727" s="66"/>
      <c r="AQ727" s="66"/>
      <c r="AR727" s="66"/>
      <c r="AS727" s="66"/>
      <c r="AT727" s="66"/>
      <c r="AU727" s="66"/>
    </row>
    <row r="728" spans="27:64" x14ac:dyDescent="0.2">
      <c r="AA728" s="66"/>
      <c r="AB728" s="66"/>
      <c r="AC728" s="66"/>
      <c r="AD728" s="66"/>
      <c r="AE728" s="66"/>
      <c r="AG728" s="67"/>
      <c r="AN728" s="66"/>
      <c r="AO728" s="66"/>
      <c r="AP728" s="66"/>
      <c r="AQ728" s="66"/>
      <c r="AR728" s="66"/>
      <c r="AS728" s="66"/>
      <c r="AT728" s="66"/>
      <c r="AU728" s="66"/>
    </row>
    <row r="729" spans="27:64" x14ac:dyDescent="0.2">
      <c r="AA729" s="66"/>
      <c r="AB729" s="66"/>
      <c r="AC729" s="66"/>
      <c r="AD729" s="66"/>
      <c r="AE729" s="66"/>
      <c r="AG729" s="67"/>
      <c r="AN729" s="66"/>
      <c r="AO729" s="66"/>
      <c r="AP729" s="66"/>
      <c r="AQ729" s="66"/>
      <c r="AR729" s="66"/>
      <c r="AS729" s="66"/>
      <c r="AT729" s="66"/>
      <c r="AU729" s="66"/>
    </row>
    <row r="730" spans="27:64" x14ac:dyDescent="0.2">
      <c r="AA730" s="66"/>
      <c r="AB730" s="66"/>
      <c r="AC730" s="66"/>
      <c r="AD730" s="66"/>
      <c r="AE730" s="66"/>
      <c r="AG730" s="67"/>
      <c r="AN730" s="66"/>
      <c r="AO730" s="66"/>
      <c r="AP730" s="66"/>
      <c r="AQ730" s="66"/>
      <c r="AR730" s="66"/>
      <c r="AS730" s="66"/>
      <c r="AT730" s="66"/>
      <c r="AU730" s="66"/>
    </row>
    <row r="731" spans="27:64" x14ac:dyDescent="0.2">
      <c r="AA731" s="66"/>
      <c r="AB731" s="66"/>
      <c r="AC731" s="66"/>
      <c r="AD731" s="66"/>
      <c r="AE731" s="66"/>
      <c r="AG731" s="67"/>
      <c r="AN731" s="66"/>
      <c r="AO731" s="66"/>
      <c r="AP731" s="66"/>
      <c r="AQ731" s="66"/>
      <c r="AR731" s="66"/>
      <c r="AS731" s="66"/>
      <c r="AT731" s="66"/>
      <c r="AU731" s="66"/>
    </row>
    <row r="732" spans="27:64" x14ac:dyDescent="0.2">
      <c r="AA732" s="66"/>
      <c r="AB732" s="66"/>
      <c r="AC732" s="66"/>
      <c r="AD732" s="66"/>
      <c r="AE732" s="66"/>
      <c r="AG732" s="67"/>
      <c r="AN732" s="66"/>
      <c r="AO732" s="66"/>
      <c r="AP732" s="66"/>
      <c r="AQ732" s="66"/>
      <c r="AR732" s="66"/>
      <c r="AS732" s="66"/>
      <c r="AT732" s="66"/>
      <c r="AU732" s="66"/>
    </row>
    <row r="733" spans="27:64" x14ac:dyDescent="0.2">
      <c r="AA733" s="66"/>
      <c r="AB733" s="66"/>
      <c r="AC733" s="66"/>
      <c r="AD733" s="66"/>
      <c r="AE733" s="66"/>
      <c r="AG733" s="67"/>
      <c r="AN733" s="66"/>
      <c r="AO733" s="66"/>
      <c r="AP733" s="66"/>
      <c r="AQ733" s="66"/>
      <c r="AR733" s="66"/>
      <c r="AS733" s="66"/>
      <c r="AT733" s="66"/>
      <c r="AU733" s="66"/>
    </row>
    <row r="734" spans="27:64" x14ac:dyDescent="0.2">
      <c r="AA734" s="66"/>
      <c r="AB734" s="66"/>
      <c r="AC734" s="66"/>
      <c r="AD734" s="66"/>
      <c r="AE734" s="66"/>
      <c r="AG734" s="67"/>
      <c r="AN734" s="66"/>
      <c r="AO734" s="66"/>
      <c r="AP734" s="66"/>
      <c r="AQ734" s="66"/>
      <c r="AR734" s="66"/>
      <c r="AS734" s="66"/>
      <c r="AT734" s="66"/>
      <c r="AU734" s="66"/>
    </row>
    <row r="735" spans="27:64" x14ac:dyDescent="0.2">
      <c r="AA735" s="66"/>
      <c r="AB735" s="66"/>
      <c r="AC735" s="66"/>
      <c r="AD735" s="66"/>
      <c r="AE735" s="66"/>
      <c r="AG735" s="67"/>
      <c r="AN735" s="66"/>
      <c r="AO735" s="66"/>
      <c r="AP735" s="66"/>
      <c r="AQ735" s="66"/>
      <c r="AR735" s="66"/>
      <c r="AS735" s="66"/>
      <c r="AT735" s="66"/>
      <c r="AU735" s="66"/>
    </row>
    <row r="736" spans="27:64" x14ac:dyDescent="0.2">
      <c r="AA736" s="66"/>
      <c r="AB736" s="66"/>
      <c r="AC736" s="66"/>
      <c r="AD736" s="66"/>
      <c r="AE736" s="66"/>
      <c r="AG736" s="67"/>
      <c r="AN736" s="66"/>
      <c r="AO736" s="66"/>
      <c r="AP736" s="66"/>
      <c r="AQ736" s="66"/>
      <c r="AR736" s="66"/>
      <c r="AS736" s="66"/>
      <c r="AT736" s="66"/>
      <c r="AU736" s="66"/>
    </row>
    <row r="737" spans="27:64" x14ac:dyDescent="0.2">
      <c r="AA737" s="66"/>
      <c r="AB737" s="66"/>
      <c r="AC737" s="66"/>
      <c r="AD737" s="66"/>
      <c r="AE737" s="66"/>
      <c r="AG737" s="67"/>
      <c r="AN737" s="66"/>
      <c r="AO737" s="66"/>
      <c r="AP737" s="66"/>
      <c r="AQ737" s="66"/>
      <c r="AR737" s="66"/>
      <c r="AS737" s="66"/>
      <c r="AT737" s="66"/>
      <c r="AU737" s="66"/>
    </row>
    <row r="738" spans="27:64" x14ac:dyDescent="0.2">
      <c r="AA738" s="66"/>
      <c r="AB738" s="66"/>
      <c r="AC738" s="66"/>
      <c r="AD738" s="66"/>
      <c r="AE738" s="66"/>
      <c r="AG738" s="67"/>
      <c r="AN738" s="66"/>
      <c r="AO738" s="66"/>
      <c r="AP738" s="66"/>
      <c r="AQ738" s="66"/>
      <c r="AR738" s="66"/>
      <c r="AS738" s="66"/>
      <c r="AT738" s="66"/>
      <c r="AU738" s="66"/>
    </row>
    <row r="739" spans="27:64" x14ac:dyDescent="0.2">
      <c r="AA739" s="66"/>
      <c r="AB739" s="66"/>
      <c r="AC739" s="66"/>
      <c r="AD739" s="66"/>
      <c r="AE739" s="66"/>
      <c r="AG739" s="67"/>
      <c r="AN739" s="66"/>
      <c r="AO739" s="66"/>
      <c r="AP739" s="66"/>
      <c r="AQ739" s="66"/>
      <c r="AR739" s="66"/>
      <c r="AS739" s="66"/>
      <c r="AT739" s="66"/>
      <c r="AU739" s="66"/>
    </row>
    <row r="740" spans="27:64" x14ac:dyDescent="0.2">
      <c r="AA740" s="66"/>
      <c r="AB740" s="66"/>
      <c r="AC740" s="66"/>
      <c r="AD740" s="66"/>
      <c r="AE740" s="66"/>
      <c r="AG740" s="67"/>
      <c r="AN740" s="66"/>
      <c r="AO740" s="66"/>
      <c r="AP740" s="66"/>
      <c r="AQ740" s="66"/>
      <c r="AR740" s="66"/>
      <c r="AS740" s="66"/>
      <c r="AT740" s="66"/>
      <c r="AU740" s="66"/>
    </row>
    <row r="741" spans="27:64" x14ac:dyDescent="0.2">
      <c r="AA741" s="66"/>
      <c r="AB741" s="66"/>
      <c r="AC741" s="66"/>
      <c r="AD741" s="66"/>
      <c r="AE741" s="66"/>
      <c r="AG741" s="67"/>
      <c r="AN741" s="66"/>
      <c r="AO741" s="66"/>
      <c r="AP741" s="66"/>
      <c r="AQ741" s="66"/>
      <c r="AR741" s="66"/>
      <c r="AS741" s="66"/>
      <c r="AT741" s="66"/>
      <c r="AU741" s="66"/>
    </row>
    <row r="742" spans="27:64" x14ac:dyDescent="0.2">
      <c r="AA742" s="66"/>
      <c r="AB742" s="66"/>
      <c r="AC742" s="66"/>
      <c r="AD742" s="66"/>
      <c r="AE742" s="66"/>
      <c r="AG742" s="67"/>
      <c r="AN742" s="66"/>
      <c r="AO742" s="66"/>
      <c r="AP742" s="66"/>
      <c r="AQ742" s="66"/>
      <c r="AR742" s="66"/>
      <c r="AS742" s="66"/>
      <c r="AT742" s="66"/>
      <c r="AU742" s="66"/>
    </row>
    <row r="743" spans="27:64" x14ac:dyDescent="0.2">
      <c r="AA743" s="66"/>
      <c r="AB743" s="66"/>
      <c r="AC743" s="66"/>
      <c r="AD743" s="66"/>
      <c r="AE743" s="66"/>
      <c r="AG743" s="67"/>
      <c r="AN743" s="66"/>
      <c r="AO743" s="66"/>
      <c r="AP743" s="66"/>
      <c r="AQ743" s="66"/>
      <c r="AR743" s="66"/>
      <c r="AS743" s="66"/>
      <c r="AT743" s="66"/>
      <c r="AU743" s="66"/>
      <c r="AV743" s="66"/>
      <c r="AW743" s="66"/>
      <c r="AX743" s="66"/>
      <c r="AY743" s="66"/>
      <c r="AZ743" s="66"/>
      <c r="BA743" s="66"/>
      <c r="BB743" s="66"/>
      <c r="BC743" s="66"/>
      <c r="BD743" s="66"/>
      <c r="BE743" s="66"/>
      <c r="BF743" s="66"/>
      <c r="BG743" s="66"/>
      <c r="BH743" s="66"/>
      <c r="BI743" s="66"/>
      <c r="BJ743" s="66"/>
      <c r="BK743" s="66"/>
      <c r="BL743" s="66"/>
    </row>
    <row r="744" spans="27:64" x14ac:dyDescent="0.2">
      <c r="AA744" s="66"/>
      <c r="AB744" s="66"/>
      <c r="AC744" s="66"/>
      <c r="AD744" s="66"/>
      <c r="AE744" s="66"/>
      <c r="AG744" s="67"/>
      <c r="AN744" s="66"/>
      <c r="AO744" s="66"/>
      <c r="AP744" s="66"/>
      <c r="AQ744" s="66"/>
      <c r="AR744" s="66"/>
      <c r="AS744" s="66"/>
      <c r="AT744" s="66"/>
      <c r="AU744" s="66"/>
    </row>
    <row r="745" spans="27:64" x14ac:dyDescent="0.2">
      <c r="AA745" s="66"/>
      <c r="AB745" s="66"/>
      <c r="AC745" s="66"/>
      <c r="AD745" s="66"/>
      <c r="AE745" s="66"/>
      <c r="AG745" s="67"/>
      <c r="AN745" s="66"/>
      <c r="AO745" s="66"/>
      <c r="AP745" s="66"/>
      <c r="AQ745" s="66"/>
      <c r="AR745" s="66"/>
      <c r="AS745" s="66"/>
      <c r="AT745" s="66"/>
      <c r="AU745" s="66"/>
    </row>
    <row r="746" spans="27:64" x14ac:dyDescent="0.2">
      <c r="AA746" s="66"/>
      <c r="AB746" s="66"/>
      <c r="AC746" s="66"/>
      <c r="AD746" s="66"/>
      <c r="AE746" s="66"/>
      <c r="AG746" s="67"/>
      <c r="AN746" s="66"/>
      <c r="AO746" s="66"/>
      <c r="AP746" s="66"/>
      <c r="AQ746" s="66"/>
      <c r="AR746" s="66"/>
      <c r="AS746" s="66"/>
      <c r="AT746" s="66"/>
      <c r="AU746" s="66"/>
    </row>
    <row r="747" spans="27:64" x14ac:dyDescent="0.2">
      <c r="AA747" s="66"/>
      <c r="AB747" s="66"/>
      <c r="AC747" s="66"/>
      <c r="AD747" s="66"/>
      <c r="AE747" s="66"/>
      <c r="AG747" s="67"/>
      <c r="AN747" s="66"/>
      <c r="AO747" s="66"/>
      <c r="AP747" s="66"/>
      <c r="AQ747" s="66"/>
      <c r="AR747" s="66"/>
      <c r="AS747" s="66"/>
      <c r="AT747" s="66"/>
      <c r="AU747" s="66"/>
    </row>
    <row r="748" spans="27:64" x14ac:dyDescent="0.2">
      <c r="AA748" s="66"/>
      <c r="AB748" s="66"/>
      <c r="AC748" s="66"/>
      <c r="AD748" s="66"/>
      <c r="AE748" s="66"/>
      <c r="AG748" s="67"/>
      <c r="AN748" s="66"/>
      <c r="AO748" s="66"/>
      <c r="AP748" s="66"/>
      <c r="AQ748" s="66"/>
      <c r="AR748" s="66"/>
      <c r="AS748" s="66"/>
      <c r="AT748" s="66"/>
      <c r="AU748" s="66"/>
    </row>
    <row r="749" spans="27:64" x14ac:dyDescent="0.2">
      <c r="AA749" s="66"/>
      <c r="AB749" s="66"/>
      <c r="AC749" s="66"/>
      <c r="AD749" s="66"/>
      <c r="AE749" s="66"/>
      <c r="AG749" s="67"/>
      <c r="AN749" s="66"/>
      <c r="AO749" s="66"/>
      <c r="AP749" s="66"/>
      <c r="AQ749" s="66"/>
      <c r="AR749" s="66"/>
      <c r="AS749" s="66"/>
      <c r="AT749" s="66"/>
      <c r="AU749" s="66"/>
    </row>
    <row r="750" spans="27:64" x14ac:dyDescent="0.2">
      <c r="AA750" s="66"/>
      <c r="AB750" s="66"/>
      <c r="AC750" s="66"/>
      <c r="AD750" s="66"/>
      <c r="AE750" s="66"/>
      <c r="AG750" s="67"/>
      <c r="AN750" s="66"/>
      <c r="AO750" s="66"/>
      <c r="AP750" s="66"/>
      <c r="AQ750" s="66"/>
      <c r="AR750" s="66"/>
      <c r="AS750" s="66"/>
      <c r="AT750" s="66"/>
      <c r="AU750" s="66"/>
    </row>
    <row r="751" spans="27:64" x14ac:dyDescent="0.2">
      <c r="AA751" s="66"/>
      <c r="AB751" s="66"/>
      <c r="AC751" s="66"/>
      <c r="AD751" s="66"/>
      <c r="AE751" s="66"/>
      <c r="AG751" s="67"/>
      <c r="AN751" s="66"/>
      <c r="AO751" s="66"/>
      <c r="AP751" s="66"/>
      <c r="AQ751" s="66"/>
      <c r="AR751" s="66"/>
      <c r="AS751" s="66"/>
      <c r="AT751" s="66"/>
      <c r="AU751" s="66"/>
    </row>
    <row r="752" spans="27:64" x14ac:dyDescent="0.2">
      <c r="AA752" s="66"/>
      <c r="AB752" s="66"/>
      <c r="AC752" s="66"/>
      <c r="AD752" s="66"/>
      <c r="AE752" s="66"/>
      <c r="AG752" s="67"/>
      <c r="AN752" s="66"/>
      <c r="AO752" s="66"/>
      <c r="AP752" s="66"/>
      <c r="AQ752" s="66"/>
      <c r="AR752" s="66"/>
      <c r="AS752" s="66"/>
      <c r="AT752" s="66"/>
      <c r="AU752" s="66"/>
    </row>
    <row r="753" spans="27:64" x14ac:dyDescent="0.2">
      <c r="AA753" s="66"/>
      <c r="AB753" s="66"/>
      <c r="AC753" s="66"/>
      <c r="AD753" s="66"/>
      <c r="AE753" s="66"/>
      <c r="AG753" s="67"/>
      <c r="AN753" s="66"/>
      <c r="AO753" s="66"/>
      <c r="AP753" s="66"/>
      <c r="AQ753" s="66"/>
      <c r="AR753" s="66"/>
      <c r="AS753" s="66"/>
      <c r="AT753" s="66"/>
      <c r="AU753" s="66"/>
    </row>
    <row r="754" spans="27:64" x14ac:dyDescent="0.2">
      <c r="AA754" s="66"/>
      <c r="AB754" s="66"/>
      <c r="AC754" s="66"/>
      <c r="AD754" s="66"/>
      <c r="AE754" s="66"/>
      <c r="AG754" s="67"/>
      <c r="AN754" s="66"/>
      <c r="AO754" s="66"/>
      <c r="AP754" s="66"/>
      <c r="AQ754" s="66"/>
      <c r="AR754" s="66"/>
      <c r="AS754" s="66"/>
      <c r="AT754" s="66"/>
      <c r="AU754" s="66"/>
      <c r="AV754" s="66"/>
    </row>
    <row r="755" spans="27:64" x14ac:dyDescent="0.2">
      <c r="AA755" s="66"/>
      <c r="AB755" s="66"/>
      <c r="AC755" s="66"/>
      <c r="AD755" s="66"/>
      <c r="AE755" s="66"/>
      <c r="AG755" s="67"/>
      <c r="AN755" s="66"/>
      <c r="AO755" s="66"/>
      <c r="AP755" s="66"/>
      <c r="AQ755" s="66"/>
      <c r="AR755" s="66"/>
      <c r="AS755" s="66"/>
      <c r="AT755" s="66"/>
      <c r="AU755" s="66"/>
    </row>
    <row r="756" spans="27:64" x14ac:dyDescent="0.2">
      <c r="AA756" s="66"/>
      <c r="AB756" s="66"/>
      <c r="AC756" s="66"/>
      <c r="AD756" s="66"/>
      <c r="AE756" s="66"/>
      <c r="AG756" s="67"/>
      <c r="AN756" s="66"/>
      <c r="AO756" s="66"/>
      <c r="AP756" s="66"/>
      <c r="AQ756" s="66"/>
      <c r="AR756" s="66"/>
      <c r="AS756" s="66"/>
      <c r="AT756" s="66"/>
      <c r="AU756" s="66"/>
    </row>
    <row r="757" spans="27:64" x14ac:dyDescent="0.2">
      <c r="AA757" s="66"/>
      <c r="AB757" s="66"/>
      <c r="AC757" s="66"/>
      <c r="AD757" s="66"/>
      <c r="AE757" s="66"/>
      <c r="AG757" s="67"/>
      <c r="AN757" s="66"/>
      <c r="AO757" s="66"/>
      <c r="AP757" s="66"/>
      <c r="AQ757" s="66"/>
      <c r="AR757" s="66"/>
      <c r="AS757" s="66"/>
      <c r="AT757" s="66"/>
      <c r="AU757" s="66"/>
    </row>
    <row r="758" spans="27:64" x14ac:dyDescent="0.2">
      <c r="AA758" s="66"/>
      <c r="AB758" s="66"/>
      <c r="AC758" s="66"/>
      <c r="AD758" s="66"/>
      <c r="AE758" s="66"/>
      <c r="AG758" s="67"/>
      <c r="AN758" s="66"/>
      <c r="AO758" s="66"/>
      <c r="AP758" s="66"/>
      <c r="AQ758" s="66"/>
      <c r="AR758" s="66"/>
      <c r="AS758" s="66"/>
      <c r="AT758" s="66"/>
      <c r="AU758" s="66"/>
    </row>
    <row r="759" spans="27:64" x14ac:dyDescent="0.2">
      <c r="AA759" s="66"/>
      <c r="AB759" s="66"/>
      <c r="AC759" s="66"/>
      <c r="AD759" s="66"/>
      <c r="AE759" s="66"/>
      <c r="AG759" s="67"/>
      <c r="AN759" s="66"/>
      <c r="AO759" s="66"/>
      <c r="AP759" s="66"/>
      <c r="AQ759" s="66"/>
      <c r="AR759" s="66"/>
      <c r="AS759" s="66"/>
      <c r="AT759" s="66"/>
      <c r="AU759" s="66"/>
    </row>
    <row r="760" spans="27:64" x14ac:dyDescent="0.2">
      <c r="AA760" s="66"/>
      <c r="AB760" s="66"/>
      <c r="AC760" s="66"/>
      <c r="AD760" s="66"/>
      <c r="AE760" s="66"/>
      <c r="AG760" s="67"/>
      <c r="AN760" s="66"/>
      <c r="AO760" s="66"/>
      <c r="AP760" s="66"/>
      <c r="AQ760" s="66"/>
      <c r="AR760" s="66"/>
      <c r="AS760" s="66"/>
      <c r="AT760" s="66"/>
      <c r="AU760" s="66"/>
    </row>
    <row r="761" spans="27:64" x14ac:dyDescent="0.2">
      <c r="AA761" s="66"/>
      <c r="AB761" s="66"/>
      <c r="AC761" s="66"/>
      <c r="AD761" s="66"/>
      <c r="AE761" s="66"/>
      <c r="AG761" s="67"/>
      <c r="AN761" s="66"/>
      <c r="AO761" s="66"/>
      <c r="AP761" s="66"/>
      <c r="AQ761" s="66"/>
      <c r="AR761" s="66"/>
      <c r="AS761" s="66"/>
      <c r="AT761" s="66"/>
      <c r="AU761" s="66"/>
    </row>
    <row r="762" spans="27:64" x14ac:dyDescent="0.2">
      <c r="AA762" s="66"/>
      <c r="AB762" s="66"/>
      <c r="AC762" s="66"/>
      <c r="AD762" s="66"/>
      <c r="AE762" s="66"/>
      <c r="AG762" s="67"/>
      <c r="AN762" s="66"/>
      <c r="AO762" s="66"/>
      <c r="AP762" s="66"/>
      <c r="AQ762" s="66"/>
      <c r="AR762" s="66"/>
      <c r="AS762" s="66"/>
      <c r="AT762" s="66"/>
      <c r="AU762" s="66"/>
    </row>
    <row r="763" spans="27:64" x14ac:dyDescent="0.2">
      <c r="AA763" s="66"/>
      <c r="AB763" s="66"/>
      <c r="AC763" s="66"/>
      <c r="AD763" s="66"/>
      <c r="AE763" s="66"/>
      <c r="AG763" s="67"/>
      <c r="AN763" s="66"/>
      <c r="AO763" s="66"/>
      <c r="AP763" s="66"/>
      <c r="AQ763" s="66"/>
      <c r="AR763" s="66"/>
      <c r="AS763" s="66"/>
      <c r="AT763" s="66"/>
      <c r="AU763" s="66"/>
    </row>
    <row r="764" spans="27:64" x14ac:dyDescent="0.2">
      <c r="AA764" s="66"/>
      <c r="AB764" s="66"/>
      <c r="AC764" s="66"/>
      <c r="AD764" s="66"/>
      <c r="AE764" s="66"/>
      <c r="AG764" s="67"/>
      <c r="AN764" s="66"/>
      <c r="AO764" s="66"/>
      <c r="AP764" s="66"/>
      <c r="AQ764" s="66"/>
      <c r="AR764" s="66"/>
      <c r="AS764" s="66"/>
      <c r="AT764" s="66"/>
      <c r="AU764" s="66"/>
      <c r="AV764" s="66"/>
      <c r="AX764" s="66"/>
      <c r="AY764" s="66"/>
      <c r="AZ764" s="66"/>
      <c r="BA764" s="66"/>
      <c r="BB764" s="66"/>
      <c r="BC764" s="66"/>
      <c r="BD764" s="66"/>
      <c r="BE764" s="66"/>
      <c r="BF764" s="66"/>
      <c r="BG764" s="66"/>
      <c r="BH764" s="66"/>
      <c r="BI764" s="66"/>
      <c r="BJ764" s="66"/>
      <c r="BK764" s="66"/>
      <c r="BL764" s="66"/>
    </row>
    <row r="765" spans="27:64" x14ac:dyDescent="0.2">
      <c r="AA765" s="66"/>
      <c r="AB765" s="66"/>
      <c r="AC765" s="66"/>
      <c r="AD765" s="66"/>
      <c r="AE765" s="66"/>
      <c r="AG765" s="67"/>
      <c r="AN765" s="66"/>
      <c r="AO765" s="66"/>
      <c r="AP765" s="66"/>
      <c r="AQ765" s="66"/>
      <c r="AR765" s="66"/>
      <c r="AS765" s="66"/>
      <c r="AT765" s="66"/>
      <c r="AU765" s="66"/>
    </row>
    <row r="766" spans="27:64" x14ac:dyDescent="0.2">
      <c r="AA766" s="66"/>
      <c r="AB766" s="66"/>
      <c r="AC766" s="66"/>
      <c r="AD766" s="66"/>
      <c r="AE766" s="66"/>
      <c r="AG766" s="67"/>
      <c r="AN766" s="66"/>
      <c r="AO766" s="66"/>
      <c r="AP766" s="66"/>
      <c r="AQ766" s="66"/>
      <c r="AR766" s="66"/>
      <c r="AS766" s="66"/>
      <c r="AT766" s="66"/>
      <c r="AU766" s="66"/>
    </row>
    <row r="767" spans="27:64" x14ac:dyDescent="0.2">
      <c r="AA767" s="66"/>
      <c r="AB767" s="66"/>
      <c r="AC767" s="66"/>
      <c r="AD767" s="66"/>
      <c r="AE767" s="66"/>
      <c r="AG767" s="67"/>
      <c r="AN767" s="66"/>
      <c r="AO767" s="66"/>
      <c r="AP767" s="66"/>
      <c r="AQ767" s="66"/>
      <c r="AR767" s="66"/>
      <c r="AS767" s="66"/>
      <c r="AT767" s="66"/>
      <c r="AU767" s="66"/>
    </row>
    <row r="768" spans="27:64" x14ac:dyDescent="0.2">
      <c r="AA768" s="66"/>
      <c r="AB768" s="66"/>
      <c r="AC768" s="66"/>
      <c r="AD768" s="66"/>
      <c r="AE768" s="66"/>
      <c r="AG768" s="67"/>
      <c r="AN768" s="66"/>
      <c r="AO768" s="66"/>
      <c r="AP768" s="66"/>
      <c r="AQ768" s="66"/>
      <c r="AR768" s="66"/>
      <c r="AS768" s="66"/>
      <c r="AT768" s="66"/>
      <c r="AU768" s="66"/>
    </row>
    <row r="769" spans="27:64" x14ac:dyDescent="0.2">
      <c r="AA769" s="66"/>
      <c r="AB769" s="66"/>
      <c r="AC769" s="66"/>
      <c r="AD769" s="66"/>
      <c r="AE769" s="66"/>
      <c r="AG769" s="67"/>
      <c r="AN769" s="66"/>
      <c r="AO769" s="66"/>
      <c r="AP769" s="66"/>
      <c r="AQ769" s="66"/>
      <c r="AR769" s="66"/>
      <c r="AS769" s="66"/>
      <c r="AT769" s="66"/>
      <c r="AU769" s="66"/>
      <c r="AV769" s="66"/>
      <c r="AW769" s="66"/>
      <c r="AX769" s="66"/>
      <c r="AY769" s="66"/>
      <c r="AZ769" s="66"/>
      <c r="BA769" s="66"/>
      <c r="BB769" s="66"/>
      <c r="BC769" s="66"/>
      <c r="BD769" s="66"/>
      <c r="BE769" s="66"/>
      <c r="BF769" s="66"/>
      <c r="BG769" s="66"/>
      <c r="BH769" s="66"/>
      <c r="BI769" s="66"/>
      <c r="BJ769" s="66"/>
      <c r="BK769" s="66"/>
      <c r="BL769" s="66"/>
    </row>
    <row r="770" spans="27:64" x14ac:dyDescent="0.2">
      <c r="AA770" s="66"/>
      <c r="AB770" s="66"/>
      <c r="AC770" s="66"/>
      <c r="AD770" s="66"/>
      <c r="AE770" s="66"/>
      <c r="AG770" s="67"/>
      <c r="AN770" s="66"/>
      <c r="AO770" s="66"/>
      <c r="AP770" s="66"/>
      <c r="AQ770" s="66"/>
      <c r="AR770" s="66"/>
      <c r="AS770" s="66"/>
      <c r="AT770" s="66"/>
      <c r="AU770" s="66"/>
    </row>
    <row r="771" spans="27:64" x14ac:dyDescent="0.2">
      <c r="AA771" s="66"/>
      <c r="AB771" s="66"/>
      <c r="AC771" s="66"/>
      <c r="AD771" s="66"/>
      <c r="AE771" s="66"/>
      <c r="AG771" s="67"/>
      <c r="AN771" s="66"/>
      <c r="AO771" s="66"/>
      <c r="AP771" s="66"/>
      <c r="AQ771" s="66"/>
      <c r="AR771" s="66"/>
      <c r="AS771" s="66"/>
      <c r="AT771" s="66"/>
      <c r="AU771" s="66"/>
    </row>
    <row r="772" spans="27:64" x14ac:dyDescent="0.2">
      <c r="AA772" s="66"/>
      <c r="AB772" s="66"/>
      <c r="AC772" s="66"/>
      <c r="AD772" s="66"/>
      <c r="AE772" s="66"/>
      <c r="AG772" s="67"/>
      <c r="AN772" s="66"/>
      <c r="AO772" s="66"/>
      <c r="AP772" s="66"/>
      <c r="AQ772" s="66"/>
      <c r="AR772" s="66"/>
      <c r="AS772" s="66"/>
      <c r="AT772" s="66"/>
      <c r="AU772" s="66"/>
    </row>
    <row r="773" spans="27:64" x14ac:dyDescent="0.2">
      <c r="AA773" s="66"/>
      <c r="AB773" s="66"/>
      <c r="AC773" s="66"/>
      <c r="AD773" s="66"/>
      <c r="AE773" s="66"/>
      <c r="AG773" s="67"/>
      <c r="AN773" s="66"/>
      <c r="AO773" s="66"/>
      <c r="AP773" s="66"/>
      <c r="AQ773" s="66"/>
      <c r="AR773" s="66"/>
      <c r="AS773" s="66"/>
      <c r="AT773" s="66"/>
      <c r="AU773" s="66"/>
    </row>
    <row r="774" spans="27:64" x14ac:dyDescent="0.2">
      <c r="AA774" s="66"/>
      <c r="AB774" s="66"/>
      <c r="AC774" s="66"/>
      <c r="AD774" s="66"/>
      <c r="AE774" s="66"/>
      <c r="AG774" s="67"/>
      <c r="AN774" s="66"/>
      <c r="AO774" s="66"/>
      <c r="AP774" s="66"/>
      <c r="AQ774" s="66"/>
      <c r="AR774" s="66"/>
      <c r="AS774" s="66"/>
      <c r="AT774" s="66"/>
      <c r="AU774" s="66"/>
    </row>
    <row r="775" spans="27:64" x14ac:dyDescent="0.2">
      <c r="AA775" s="66"/>
      <c r="AB775" s="66"/>
      <c r="AC775" s="66"/>
      <c r="AD775" s="66"/>
      <c r="AE775" s="66"/>
      <c r="AG775" s="67"/>
      <c r="AN775" s="66"/>
      <c r="AO775" s="66"/>
      <c r="AP775" s="66"/>
      <c r="AQ775" s="66"/>
      <c r="AR775" s="66"/>
      <c r="AS775" s="66"/>
      <c r="AT775" s="66"/>
      <c r="AU775" s="66"/>
    </row>
    <row r="776" spans="27:64" x14ac:dyDescent="0.2">
      <c r="AA776" s="66"/>
      <c r="AB776" s="66"/>
      <c r="AC776" s="66"/>
      <c r="AD776" s="66"/>
      <c r="AE776" s="66"/>
      <c r="AG776" s="67"/>
      <c r="AN776" s="66"/>
      <c r="AO776" s="66"/>
      <c r="AP776" s="66"/>
      <c r="AQ776" s="66"/>
      <c r="AR776" s="66"/>
      <c r="AS776" s="66"/>
      <c r="AT776" s="66"/>
      <c r="AU776" s="66"/>
    </row>
    <row r="777" spans="27:64" x14ac:dyDescent="0.2">
      <c r="AA777" s="66"/>
      <c r="AB777" s="66"/>
      <c r="AC777" s="66"/>
      <c r="AD777" s="66"/>
      <c r="AE777" s="66"/>
      <c r="AG777" s="67"/>
      <c r="AN777" s="66"/>
      <c r="AO777" s="66"/>
      <c r="AP777" s="66"/>
      <c r="AQ777" s="66"/>
      <c r="AR777" s="66"/>
      <c r="AS777" s="66"/>
      <c r="AT777" s="66"/>
      <c r="AU777" s="66"/>
    </row>
    <row r="778" spans="27:64" x14ac:dyDescent="0.2">
      <c r="AA778" s="66"/>
      <c r="AB778" s="66"/>
      <c r="AC778" s="66"/>
      <c r="AD778" s="66"/>
      <c r="AE778" s="66"/>
      <c r="AG778" s="67"/>
      <c r="AN778" s="66"/>
      <c r="AO778" s="66"/>
      <c r="AP778" s="66"/>
      <c r="AQ778" s="66"/>
      <c r="AR778" s="66"/>
      <c r="AS778" s="66"/>
      <c r="AT778" s="66"/>
      <c r="AU778" s="66"/>
      <c r="AV778" s="66"/>
    </row>
    <row r="779" spans="27:64" x14ac:dyDescent="0.2">
      <c r="AA779" s="66"/>
      <c r="AB779" s="66"/>
      <c r="AC779" s="66"/>
      <c r="AD779" s="66"/>
      <c r="AE779" s="66"/>
      <c r="AG779" s="67"/>
      <c r="AN779" s="66"/>
      <c r="AO779" s="66"/>
      <c r="AP779" s="66"/>
      <c r="AQ779" s="66"/>
      <c r="AR779" s="66"/>
      <c r="AS779" s="66"/>
      <c r="AT779" s="66"/>
      <c r="AU779" s="66"/>
    </row>
    <row r="780" spans="27:64" x14ac:dyDescent="0.2">
      <c r="AA780" s="66"/>
      <c r="AB780" s="66"/>
      <c r="AC780" s="66"/>
      <c r="AD780" s="66"/>
      <c r="AE780" s="66"/>
      <c r="AG780" s="67"/>
      <c r="AN780" s="66"/>
      <c r="AO780" s="66"/>
      <c r="AP780" s="66"/>
      <c r="AQ780" s="66"/>
      <c r="AR780" s="66"/>
      <c r="AS780" s="66"/>
      <c r="AT780" s="66"/>
      <c r="AU780" s="66"/>
    </row>
    <row r="781" spans="27:64" x14ac:dyDescent="0.2">
      <c r="AA781" s="66"/>
      <c r="AB781" s="66"/>
      <c r="AC781" s="66"/>
      <c r="AD781" s="66"/>
      <c r="AE781" s="66"/>
      <c r="AG781" s="67"/>
      <c r="AN781" s="66"/>
      <c r="AO781" s="66"/>
      <c r="AP781" s="66"/>
      <c r="AQ781" s="66"/>
      <c r="AR781" s="66"/>
      <c r="AS781" s="66"/>
      <c r="AT781" s="66"/>
      <c r="AU781" s="66"/>
    </row>
    <row r="782" spans="27:64" x14ac:dyDescent="0.2">
      <c r="AA782" s="66"/>
      <c r="AB782" s="66"/>
      <c r="AC782" s="66"/>
      <c r="AD782" s="66"/>
      <c r="AE782" s="66"/>
      <c r="AG782" s="67"/>
      <c r="AN782" s="66"/>
      <c r="AO782" s="66"/>
      <c r="AP782" s="66"/>
      <c r="AQ782" s="66"/>
      <c r="AR782" s="66"/>
      <c r="AS782" s="66"/>
      <c r="AT782" s="66"/>
      <c r="AU782" s="66"/>
    </row>
    <row r="783" spans="27:64" x14ac:dyDescent="0.2">
      <c r="AA783" s="66"/>
      <c r="AB783" s="66"/>
      <c r="AC783" s="66"/>
      <c r="AD783" s="66"/>
      <c r="AE783" s="66"/>
      <c r="AG783" s="67"/>
      <c r="AN783" s="66"/>
      <c r="AO783" s="66"/>
      <c r="AP783" s="66"/>
      <c r="AQ783" s="66"/>
      <c r="AR783" s="66"/>
      <c r="AS783" s="66"/>
      <c r="AT783" s="66"/>
      <c r="AU783" s="66"/>
    </row>
    <row r="784" spans="27:64" x14ac:dyDescent="0.2">
      <c r="AA784" s="66"/>
      <c r="AB784" s="66"/>
      <c r="AC784" s="66"/>
      <c r="AD784" s="66"/>
      <c r="AE784" s="66"/>
      <c r="AG784" s="67"/>
      <c r="AN784" s="66"/>
      <c r="AO784" s="66"/>
      <c r="AP784" s="66"/>
      <c r="AQ784" s="66"/>
      <c r="AR784" s="66"/>
      <c r="AS784" s="66"/>
      <c r="AT784" s="66"/>
      <c r="AU784" s="66"/>
    </row>
    <row r="785" spans="27:47" x14ac:dyDescent="0.2">
      <c r="AA785" s="66"/>
      <c r="AB785" s="66"/>
      <c r="AC785" s="66"/>
      <c r="AD785" s="66"/>
      <c r="AE785" s="66"/>
      <c r="AG785" s="67"/>
      <c r="AN785" s="66"/>
      <c r="AO785" s="66"/>
      <c r="AP785" s="66"/>
      <c r="AQ785" s="66"/>
      <c r="AR785" s="66"/>
      <c r="AS785" s="66"/>
      <c r="AT785" s="66"/>
      <c r="AU785" s="66"/>
    </row>
    <row r="786" spans="27:47" x14ac:dyDescent="0.2">
      <c r="AA786" s="66"/>
      <c r="AB786" s="66"/>
      <c r="AC786" s="66"/>
      <c r="AD786" s="66"/>
      <c r="AE786" s="66"/>
      <c r="AG786" s="67"/>
      <c r="AN786" s="66"/>
      <c r="AO786" s="66"/>
      <c r="AP786" s="66"/>
      <c r="AQ786" s="66"/>
      <c r="AR786" s="66"/>
      <c r="AS786" s="66"/>
      <c r="AT786" s="66"/>
      <c r="AU786" s="66"/>
    </row>
    <row r="787" spans="27:47" x14ac:dyDescent="0.2">
      <c r="AA787" s="66"/>
      <c r="AB787" s="66"/>
      <c r="AC787" s="66"/>
      <c r="AD787" s="66"/>
      <c r="AE787" s="66"/>
      <c r="AG787" s="67"/>
      <c r="AN787" s="66"/>
      <c r="AO787" s="66"/>
      <c r="AP787" s="66"/>
      <c r="AQ787" s="66"/>
      <c r="AR787" s="66"/>
      <c r="AS787" s="66"/>
      <c r="AT787" s="66"/>
      <c r="AU787" s="66"/>
    </row>
    <row r="788" spans="27:47" x14ac:dyDescent="0.2">
      <c r="AA788" s="66"/>
      <c r="AB788" s="66"/>
      <c r="AC788" s="66"/>
      <c r="AD788" s="66"/>
      <c r="AE788" s="66"/>
      <c r="AG788" s="67"/>
      <c r="AN788" s="66"/>
      <c r="AO788" s="66"/>
      <c r="AP788" s="66"/>
      <c r="AQ788" s="66"/>
      <c r="AR788" s="66"/>
      <c r="AS788" s="66"/>
      <c r="AT788" s="66"/>
      <c r="AU788" s="66"/>
    </row>
    <row r="789" spans="27:47" x14ac:dyDescent="0.2">
      <c r="AA789" s="66"/>
      <c r="AB789" s="66"/>
      <c r="AC789" s="66"/>
      <c r="AD789" s="66"/>
      <c r="AE789" s="66"/>
      <c r="AG789" s="67"/>
      <c r="AN789" s="66"/>
      <c r="AO789" s="66"/>
      <c r="AP789" s="66"/>
      <c r="AQ789" s="66"/>
      <c r="AR789" s="66"/>
      <c r="AS789" s="66"/>
      <c r="AT789" s="66"/>
      <c r="AU789" s="66"/>
    </row>
    <row r="790" spans="27:47" x14ac:dyDescent="0.2">
      <c r="AA790" s="66"/>
      <c r="AB790" s="66"/>
      <c r="AC790" s="66"/>
      <c r="AD790" s="66"/>
      <c r="AE790" s="66"/>
      <c r="AG790" s="67"/>
      <c r="AN790" s="66"/>
      <c r="AO790" s="66"/>
      <c r="AP790" s="66"/>
      <c r="AQ790" s="66"/>
      <c r="AR790" s="66"/>
      <c r="AS790" s="66"/>
      <c r="AT790" s="66"/>
      <c r="AU790" s="66"/>
    </row>
    <row r="791" spans="27:47" x14ac:dyDescent="0.2">
      <c r="AA791" s="66"/>
      <c r="AB791" s="66"/>
      <c r="AC791" s="66"/>
      <c r="AD791" s="66"/>
      <c r="AE791" s="66"/>
      <c r="AG791" s="67"/>
      <c r="AN791" s="66"/>
      <c r="AO791" s="66"/>
      <c r="AP791" s="66"/>
      <c r="AQ791" s="66"/>
      <c r="AR791" s="66"/>
      <c r="AS791" s="66"/>
      <c r="AT791" s="66"/>
      <c r="AU791" s="66"/>
    </row>
    <row r="792" spans="27:47" x14ac:dyDescent="0.2">
      <c r="AA792" s="66"/>
      <c r="AB792" s="66"/>
      <c r="AC792" s="66"/>
      <c r="AD792" s="66"/>
      <c r="AE792" s="66"/>
      <c r="AG792" s="67"/>
      <c r="AN792" s="66"/>
      <c r="AO792" s="66"/>
      <c r="AP792" s="66"/>
      <c r="AQ792" s="66"/>
      <c r="AR792" s="66"/>
      <c r="AS792" s="66"/>
      <c r="AT792" s="66"/>
      <c r="AU792" s="66"/>
    </row>
    <row r="793" spans="27:47" x14ac:dyDescent="0.2">
      <c r="AA793" s="66"/>
      <c r="AB793" s="66"/>
      <c r="AC793" s="66"/>
      <c r="AD793" s="66"/>
      <c r="AE793" s="66"/>
      <c r="AG793" s="67"/>
      <c r="AN793" s="66"/>
      <c r="AO793" s="66"/>
      <c r="AP793" s="66"/>
      <c r="AQ793" s="66"/>
      <c r="AR793" s="66"/>
      <c r="AS793" s="66"/>
      <c r="AT793" s="66"/>
      <c r="AU793" s="66"/>
    </row>
    <row r="794" spans="27:47" x14ac:dyDescent="0.2">
      <c r="AA794" s="66"/>
      <c r="AB794" s="66"/>
      <c r="AC794" s="66"/>
      <c r="AD794" s="66"/>
      <c r="AE794" s="66"/>
      <c r="AG794" s="67"/>
      <c r="AN794" s="66"/>
      <c r="AO794" s="66"/>
      <c r="AP794" s="66"/>
      <c r="AQ794" s="66"/>
      <c r="AR794" s="66"/>
      <c r="AS794" s="66"/>
      <c r="AT794" s="66"/>
      <c r="AU794" s="66"/>
    </row>
    <row r="795" spans="27:47" x14ac:dyDescent="0.2">
      <c r="AA795" s="66"/>
      <c r="AB795" s="66"/>
      <c r="AC795" s="66"/>
      <c r="AD795" s="66"/>
      <c r="AE795" s="66"/>
      <c r="AG795" s="67"/>
      <c r="AN795" s="66"/>
      <c r="AO795" s="66"/>
      <c r="AP795" s="66"/>
      <c r="AQ795" s="66"/>
      <c r="AR795" s="66"/>
      <c r="AS795" s="66"/>
      <c r="AT795" s="66"/>
      <c r="AU795" s="66"/>
    </row>
    <row r="796" spans="27:47" x14ac:dyDescent="0.2">
      <c r="AA796" s="66"/>
      <c r="AB796" s="66"/>
      <c r="AC796" s="66"/>
      <c r="AD796" s="66"/>
      <c r="AE796" s="66"/>
      <c r="AG796" s="67"/>
      <c r="AN796" s="66"/>
      <c r="AO796" s="66"/>
      <c r="AP796" s="66"/>
      <c r="AQ796" s="66"/>
      <c r="AR796" s="66"/>
      <c r="AS796" s="66"/>
      <c r="AT796" s="66"/>
      <c r="AU796" s="66"/>
    </row>
    <row r="797" spans="27:47" x14ac:dyDescent="0.2">
      <c r="AA797" s="66"/>
      <c r="AB797" s="66"/>
      <c r="AC797" s="66"/>
      <c r="AD797" s="66"/>
      <c r="AE797" s="66"/>
      <c r="AG797" s="67"/>
      <c r="AN797" s="66"/>
      <c r="AO797" s="66"/>
      <c r="AP797" s="66"/>
      <c r="AQ797" s="66"/>
      <c r="AR797" s="66"/>
      <c r="AS797" s="66"/>
      <c r="AT797" s="66"/>
      <c r="AU797" s="66"/>
    </row>
    <row r="798" spans="27:47" x14ac:dyDescent="0.2">
      <c r="AA798" s="66"/>
      <c r="AB798" s="66"/>
      <c r="AC798" s="66"/>
      <c r="AD798" s="66"/>
      <c r="AE798" s="66"/>
      <c r="AG798" s="67"/>
      <c r="AN798" s="66"/>
      <c r="AO798" s="66"/>
      <c r="AP798" s="66"/>
      <c r="AQ798" s="66"/>
      <c r="AR798" s="66"/>
      <c r="AS798" s="66"/>
      <c r="AT798" s="66"/>
      <c r="AU798" s="66"/>
    </row>
    <row r="799" spans="27:47" x14ac:dyDescent="0.2">
      <c r="AA799" s="66"/>
      <c r="AB799" s="66"/>
      <c r="AC799" s="66"/>
      <c r="AD799" s="66"/>
      <c r="AE799" s="66"/>
      <c r="AG799" s="67"/>
      <c r="AN799" s="66"/>
      <c r="AO799" s="66"/>
      <c r="AP799" s="66"/>
      <c r="AQ799" s="66"/>
      <c r="AR799" s="66"/>
      <c r="AS799" s="66"/>
      <c r="AT799" s="66"/>
      <c r="AU799" s="66"/>
    </row>
    <row r="800" spans="27:47" x14ac:dyDescent="0.2">
      <c r="AA800" s="66"/>
      <c r="AB800" s="66"/>
      <c r="AC800" s="66"/>
      <c r="AD800" s="66"/>
      <c r="AE800" s="66"/>
      <c r="AG800" s="67"/>
      <c r="AN800" s="66"/>
      <c r="AO800" s="66"/>
      <c r="AP800" s="66"/>
      <c r="AQ800" s="66"/>
      <c r="AR800" s="66"/>
      <c r="AS800" s="66"/>
      <c r="AT800" s="66"/>
      <c r="AU800" s="66"/>
    </row>
    <row r="801" spans="27:64" x14ac:dyDescent="0.2">
      <c r="AA801" s="66"/>
      <c r="AB801" s="66"/>
      <c r="AC801" s="66"/>
      <c r="AD801" s="66"/>
      <c r="AE801" s="66"/>
      <c r="AG801" s="67"/>
      <c r="AN801" s="66"/>
      <c r="AO801" s="66"/>
      <c r="AP801" s="66"/>
      <c r="AQ801" s="66"/>
      <c r="AR801" s="66"/>
      <c r="AS801" s="66"/>
      <c r="AT801" s="66"/>
      <c r="AU801" s="66"/>
    </row>
    <row r="802" spans="27:64" x14ac:dyDescent="0.2">
      <c r="AA802" s="66"/>
      <c r="AB802" s="66"/>
      <c r="AC802" s="66"/>
      <c r="AD802" s="66"/>
      <c r="AE802" s="66"/>
      <c r="AG802" s="67"/>
      <c r="AN802" s="66"/>
      <c r="AO802" s="66"/>
      <c r="AP802" s="66"/>
      <c r="AQ802" s="66"/>
      <c r="AR802" s="66"/>
      <c r="AS802" s="66"/>
      <c r="AT802" s="66"/>
      <c r="AU802" s="66"/>
    </row>
    <row r="803" spans="27:64" x14ac:dyDescent="0.2">
      <c r="AA803" s="66"/>
      <c r="AB803" s="66"/>
      <c r="AC803" s="66"/>
      <c r="AD803" s="66"/>
      <c r="AE803" s="66"/>
      <c r="AG803" s="67"/>
      <c r="AN803" s="66"/>
      <c r="AO803" s="66"/>
      <c r="AP803" s="66"/>
      <c r="AQ803" s="66"/>
      <c r="AR803" s="66"/>
      <c r="AS803" s="66"/>
      <c r="AT803" s="66"/>
      <c r="AU803" s="66"/>
    </row>
    <row r="804" spans="27:64" x14ac:dyDescent="0.2">
      <c r="AA804" s="66"/>
      <c r="AB804" s="66"/>
      <c r="AC804" s="66"/>
      <c r="AD804" s="66"/>
      <c r="AE804" s="66"/>
      <c r="AG804" s="67"/>
      <c r="AN804" s="66"/>
      <c r="AO804" s="66"/>
      <c r="AP804" s="66"/>
      <c r="AQ804" s="66"/>
      <c r="AR804" s="66"/>
      <c r="AS804" s="66"/>
      <c r="AT804" s="66"/>
      <c r="AU804" s="66"/>
    </row>
    <row r="805" spans="27:64" x14ac:dyDescent="0.2">
      <c r="AA805" s="66"/>
      <c r="AB805" s="66"/>
      <c r="AC805" s="66"/>
      <c r="AD805" s="66"/>
      <c r="AE805" s="66"/>
      <c r="AG805" s="67"/>
      <c r="AN805" s="66"/>
      <c r="AO805" s="66"/>
      <c r="AP805" s="66"/>
      <c r="AQ805" s="66"/>
      <c r="AR805" s="66"/>
      <c r="AS805" s="66"/>
      <c r="AT805" s="66"/>
      <c r="AU805" s="66"/>
    </row>
    <row r="806" spans="27:64" x14ac:dyDescent="0.2">
      <c r="AA806" s="66"/>
      <c r="AB806" s="66"/>
      <c r="AC806" s="66"/>
      <c r="AD806" s="66"/>
      <c r="AE806" s="66"/>
      <c r="AG806" s="67"/>
      <c r="AN806" s="66"/>
      <c r="AO806" s="66"/>
      <c r="AP806" s="66"/>
      <c r="AQ806" s="66"/>
      <c r="AR806" s="66"/>
      <c r="AS806" s="66"/>
      <c r="AT806" s="66"/>
      <c r="AU806" s="66"/>
    </row>
    <row r="807" spans="27:64" x14ac:dyDescent="0.2">
      <c r="AA807" s="66"/>
      <c r="AB807" s="66"/>
      <c r="AC807" s="66"/>
      <c r="AD807" s="66"/>
      <c r="AE807" s="66"/>
      <c r="AG807" s="67"/>
      <c r="AN807" s="66"/>
      <c r="AO807" s="66"/>
      <c r="AP807" s="66"/>
      <c r="AQ807" s="66"/>
      <c r="AR807" s="66"/>
      <c r="AS807" s="66"/>
      <c r="AT807" s="66"/>
      <c r="AU807" s="66"/>
    </row>
    <row r="808" spans="27:64" x14ac:dyDescent="0.2">
      <c r="AA808" s="66"/>
      <c r="AB808" s="66"/>
      <c r="AC808" s="66"/>
      <c r="AD808" s="66"/>
      <c r="AE808" s="66"/>
      <c r="AG808" s="67"/>
      <c r="AN808" s="66"/>
      <c r="AO808" s="66"/>
      <c r="AP808" s="66"/>
      <c r="AQ808" s="66"/>
      <c r="AR808" s="66"/>
      <c r="AS808" s="66"/>
      <c r="AT808" s="66"/>
      <c r="AU808" s="66"/>
    </row>
    <row r="809" spans="27:64" x14ac:dyDescent="0.2">
      <c r="AA809" s="66"/>
      <c r="AB809" s="66"/>
      <c r="AC809" s="66"/>
      <c r="AD809" s="66"/>
      <c r="AE809" s="66"/>
      <c r="AG809" s="67"/>
      <c r="AN809" s="66"/>
      <c r="AO809" s="66"/>
      <c r="AP809" s="66"/>
      <c r="AQ809" s="66"/>
      <c r="AR809" s="66"/>
      <c r="AS809" s="66"/>
      <c r="AT809" s="66"/>
      <c r="AU809" s="66"/>
    </row>
    <row r="810" spans="27:64" x14ac:dyDescent="0.2">
      <c r="AA810" s="66"/>
      <c r="AB810" s="66"/>
      <c r="AC810" s="66"/>
      <c r="AD810" s="66"/>
      <c r="AE810" s="66"/>
      <c r="AG810" s="67"/>
      <c r="AN810" s="66"/>
      <c r="AO810" s="66"/>
      <c r="AP810" s="66"/>
      <c r="AQ810" s="66"/>
      <c r="AR810" s="66"/>
      <c r="AS810" s="66"/>
      <c r="AT810" s="66"/>
      <c r="AU810" s="66"/>
    </row>
    <row r="811" spans="27:64" x14ac:dyDescent="0.2">
      <c r="AA811" s="66"/>
      <c r="AB811" s="66"/>
      <c r="AC811" s="66"/>
      <c r="AD811" s="66"/>
      <c r="AE811" s="66"/>
      <c r="AG811" s="67"/>
      <c r="AN811" s="66"/>
      <c r="AO811" s="66"/>
      <c r="AP811" s="66"/>
      <c r="AQ811" s="66"/>
      <c r="AR811" s="66"/>
      <c r="AS811" s="66"/>
      <c r="AT811" s="66"/>
      <c r="AU811" s="66"/>
    </row>
    <row r="812" spans="27:64" x14ac:dyDescent="0.2">
      <c r="AA812" s="66"/>
      <c r="AB812" s="66"/>
      <c r="AC812" s="66"/>
      <c r="AD812" s="66"/>
      <c r="AE812" s="66"/>
      <c r="AG812" s="67"/>
      <c r="AN812" s="66"/>
      <c r="AO812" s="66"/>
      <c r="AP812" s="66"/>
      <c r="AQ812" s="66"/>
      <c r="AR812" s="66"/>
      <c r="AS812" s="66"/>
      <c r="AT812" s="66"/>
      <c r="AU812" s="66"/>
    </row>
    <row r="813" spans="27:64" x14ac:dyDescent="0.2">
      <c r="AA813" s="66"/>
      <c r="AB813" s="66"/>
      <c r="AC813" s="66"/>
      <c r="AD813" s="66"/>
      <c r="AE813" s="66"/>
      <c r="AG813" s="67"/>
      <c r="AN813" s="66"/>
      <c r="AO813" s="66"/>
      <c r="AP813" s="66"/>
      <c r="AQ813" s="66"/>
      <c r="AR813" s="66"/>
      <c r="AS813" s="66"/>
      <c r="AT813" s="66"/>
      <c r="AU813" s="66"/>
    </row>
    <row r="814" spans="27:64" x14ac:dyDescent="0.2">
      <c r="AA814" s="66"/>
      <c r="AB814" s="66"/>
      <c r="AC814" s="66"/>
      <c r="AD814" s="66"/>
      <c r="AE814" s="66"/>
      <c r="AG814" s="67"/>
      <c r="AN814" s="66"/>
      <c r="AO814" s="66"/>
      <c r="AP814" s="66"/>
      <c r="AQ814" s="66"/>
      <c r="AR814" s="66"/>
      <c r="AS814" s="66"/>
      <c r="AT814" s="66"/>
      <c r="AU814" s="66"/>
    </row>
    <row r="815" spans="27:64" x14ac:dyDescent="0.2">
      <c r="AA815" s="66"/>
      <c r="AB815" s="66"/>
      <c r="AC815" s="66"/>
      <c r="AD815" s="66"/>
      <c r="AE815" s="66"/>
      <c r="AG815" s="67"/>
      <c r="AN815" s="66"/>
      <c r="AO815" s="66"/>
      <c r="AP815" s="66"/>
      <c r="AQ815" s="66"/>
      <c r="AR815" s="66"/>
      <c r="AS815" s="66"/>
      <c r="AT815" s="66"/>
      <c r="AU815" s="66"/>
    </row>
    <row r="816" spans="27:64" x14ac:dyDescent="0.2">
      <c r="AA816" s="66"/>
      <c r="AB816" s="66"/>
      <c r="AC816" s="66"/>
      <c r="AD816" s="66"/>
      <c r="AE816" s="66"/>
      <c r="AG816" s="67"/>
      <c r="AN816" s="66"/>
      <c r="AO816" s="66"/>
      <c r="AP816" s="66"/>
      <c r="AQ816" s="66"/>
      <c r="AR816" s="66"/>
      <c r="AS816" s="66"/>
      <c r="AT816" s="66"/>
      <c r="AU816" s="66"/>
      <c r="AV816" s="66"/>
      <c r="AW816" s="66"/>
      <c r="AX816" s="66"/>
      <c r="AY816" s="66"/>
      <c r="AZ816" s="66"/>
      <c r="BA816" s="66"/>
      <c r="BB816" s="66"/>
      <c r="BC816" s="66"/>
      <c r="BD816" s="66"/>
      <c r="BE816" s="66"/>
      <c r="BF816" s="66"/>
      <c r="BG816" s="66"/>
      <c r="BH816" s="66"/>
      <c r="BI816" s="66"/>
      <c r="BJ816" s="66"/>
      <c r="BK816" s="66"/>
      <c r="BL816" s="66"/>
    </row>
    <row r="817" spans="27:64" x14ac:dyDescent="0.2">
      <c r="AA817" s="66"/>
      <c r="AB817" s="66"/>
      <c r="AC817" s="66"/>
      <c r="AD817" s="66"/>
      <c r="AE817" s="66"/>
      <c r="AG817" s="67"/>
      <c r="AN817" s="66"/>
      <c r="AO817" s="66"/>
      <c r="AP817" s="66"/>
      <c r="AQ817" s="66"/>
      <c r="AR817" s="66"/>
      <c r="AS817" s="66"/>
      <c r="AT817" s="66"/>
      <c r="AU817" s="66"/>
      <c r="AV817" s="66"/>
      <c r="AX817" s="66"/>
      <c r="AY817" s="66"/>
      <c r="AZ817" s="66"/>
      <c r="BA817" s="66"/>
      <c r="BB817" s="66"/>
      <c r="BC817" s="66"/>
      <c r="BD817" s="66"/>
      <c r="BE817" s="66"/>
      <c r="BF817" s="66"/>
      <c r="BG817" s="66"/>
      <c r="BH817" s="66"/>
      <c r="BI817" s="66"/>
      <c r="BJ817" s="66"/>
      <c r="BK817" s="66"/>
      <c r="BL817" s="66"/>
    </row>
    <row r="818" spans="27:64" x14ac:dyDescent="0.2">
      <c r="AA818" s="66"/>
      <c r="AB818" s="66"/>
      <c r="AC818" s="66"/>
      <c r="AD818" s="66"/>
      <c r="AE818" s="66"/>
      <c r="AG818" s="67"/>
      <c r="AN818" s="66"/>
      <c r="AO818" s="66"/>
      <c r="AP818" s="66"/>
      <c r="AQ818" s="66"/>
      <c r="AR818" s="66"/>
      <c r="AS818" s="66"/>
      <c r="AT818" s="66"/>
      <c r="AU818" s="66"/>
    </row>
    <row r="819" spans="27:64" x14ac:dyDescent="0.2">
      <c r="AA819" s="66"/>
      <c r="AB819" s="66"/>
      <c r="AC819" s="66"/>
      <c r="AD819" s="66"/>
      <c r="AE819" s="66"/>
      <c r="AG819" s="67"/>
      <c r="AN819" s="66"/>
      <c r="AO819" s="66"/>
      <c r="AP819" s="66"/>
      <c r="AQ819" s="66"/>
      <c r="AR819" s="66"/>
      <c r="AS819" s="66"/>
      <c r="AT819" s="66"/>
      <c r="AU819" s="66"/>
    </row>
    <row r="820" spans="27:64" x14ac:dyDescent="0.2">
      <c r="AA820" s="66"/>
      <c r="AB820" s="66"/>
      <c r="AC820" s="66"/>
      <c r="AD820" s="66"/>
      <c r="AE820" s="66"/>
      <c r="AG820" s="67"/>
      <c r="AN820" s="66"/>
      <c r="AO820" s="66"/>
      <c r="AP820" s="66"/>
      <c r="AQ820" s="66"/>
      <c r="AR820" s="66"/>
      <c r="AS820" s="66"/>
      <c r="AT820" s="66"/>
      <c r="AU820" s="66"/>
    </row>
    <row r="821" spans="27:64" x14ac:dyDescent="0.2">
      <c r="AA821" s="66"/>
      <c r="AB821" s="66"/>
      <c r="AC821" s="66"/>
      <c r="AD821" s="66"/>
      <c r="AE821" s="66"/>
      <c r="AG821" s="67"/>
      <c r="AN821" s="66"/>
      <c r="AO821" s="66"/>
      <c r="AP821" s="66"/>
      <c r="AQ821" s="66"/>
      <c r="AR821" s="66"/>
      <c r="AS821" s="66"/>
      <c r="AT821" s="66"/>
      <c r="AU821" s="66"/>
    </row>
    <row r="822" spans="27:64" x14ac:dyDescent="0.2">
      <c r="AA822" s="66"/>
      <c r="AB822" s="66"/>
      <c r="AC822" s="66"/>
      <c r="AD822" s="66"/>
      <c r="AE822" s="66"/>
      <c r="AG822" s="67"/>
      <c r="AN822" s="66"/>
      <c r="AO822" s="66"/>
      <c r="AP822" s="66"/>
      <c r="AQ822" s="66"/>
      <c r="AR822" s="66"/>
      <c r="AS822" s="66"/>
      <c r="AT822" s="66"/>
      <c r="AU822" s="66"/>
    </row>
    <row r="823" spans="27:64" x14ac:dyDescent="0.2">
      <c r="AA823" s="66"/>
      <c r="AB823" s="66"/>
      <c r="AC823" s="66"/>
      <c r="AD823" s="66"/>
      <c r="AE823" s="66"/>
      <c r="AG823" s="67"/>
      <c r="AN823" s="66"/>
      <c r="AO823" s="66"/>
      <c r="AP823" s="66"/>
      <c r="AQ823" s="66"/>
      <c r="AR823" s="66"/>
      <c r="AS823" s="66"/>
      <c r="AT823" s="66"/>
      <c r="AU823" s="66"/>
    </row>
    <row r="824" spans="27:64" x14ac:dyDescent="0.2">
      <c r="AA824" s="66"/>
      <c r="AB824" s="66"/>
      <c r="AC824" s="66"/>
      <c r="AD824" s="66"/>
      <c r="AE824" s="66"/>
      <c r="AG824" s="67"/>
      <c r="AN824" s="66"/>
      <c r="AO824" s="66"/>
      <c r="AP824" s="66"/>
      <c r="AQ824" s="66"/>
      <c r="AR824" s="66"/>
      <c r="AS824" s="66"/>
      <c r="AT824" s="66"/>
      <c r="AU824" s="66"/>
    </row>
    <row r="825" spans="27:64" x14ac:dyDescent="0.2">
      <c r="AA825" s="66"/>
      <c r="AB825" s="66"/>
      <c r="AC825" s="66"/>
      <c r="AD825" s="66"/>
      <c r="AE825" s="66"/>
      <c r="AG825" s="67"/>
      <c r="AN825" s="66"/>
      <c r="AO825" s="66"/>
      <c r="AP825" s="66"/>
      <c r="AQ825" s="66"/>
      <c r="AR825" s="66"/>
      <c r="AS825" s="66"/>
      <c r="AT825" s="66"/>
      <c r="AU825" s="66"/>
    </row>
    <row r="826" spans="27:64" x14ac:dyDescent="0.2">
      <c r="AA826" s="66"/>
      <c r="AB826" s="66"/>
      <c r="AC826" s="66"/>
      <c r="AD826" s="66"/>
      <c r="AE826" s="66"/>
      <c r="AG826" s="67"/>
      <c r="AN826" s="66"/>
      <c r="AO826" s="66"/>
      <c r="AP826" s="66"/>
      <c r="AQ826" s="66"/>
      <c r="AR826" s="66"/>
      <c r="AS826" s="66"/>
      <c r="AT826" s="66"/>
      <c r="AU826" s="66"/>
    </row>
    <row r="827" spans="27:64" x14ac:dyDescent="0.2">
      <c r="AA827" s="66"/>
      <c r="AB827" s="66"/>
      <c r="AC827" s="66"/>
      <c r="AD827" s="66"/>
      <c r="AE827" s="66"/>
      <c r="AG827" s="67"/>
      <c r="AN827" s="66"/>
      <c r="AO827" s="66"/>
      <c r="AP827" s="66"/>
      <c r="AQ827" s="66"/>
      <c r="AR827" s="66"/>
      <c r="AS827" s="66"/>
      <c r="AT827" s="66"/>
      <c r="AU827" s="66"/>
    </row>
    <row r="828" spans="27:64" x14ac:dyDescent="0.2">
      <c r="AA828" s="66"/>
      <c r="AB828" s="66"/>
      <c r="AC828" s="66"/>
      <c r="AD828" s="66"/>
      <c r="AE828" s="66"/>
      <c r="AG828" s="67"/>
      <c r="AN828" s="66"/>
      <c r="AO828" s="66"/>
      <c r="AP828" s="66"/>
      <c r="AQ828" s="66"/>
      <c r="AR828" s="66"/>
      <c r="AS828" s="66"/>
      <c r="AT828" s="66"/>
      <c r="AU828" s="66"/>
      <c r="AV828" s="66"/>
      <c r="AX828" s="66"/>
    </row>
    <row r="829" spans="27:64" x14ac:dyDescent="0.2">
      <c r="AA829" s="66"/>
      <c r="AB829" s="66"/>
      <c r="AC829" s="66"/>
      <c r="AD829" s="66"/>
      <c r="AE829" s="66"/>
      <c r="AG829" s="67"/>
      <c r="AN829" s="66"/>
      <c r="AO829" s="66"/>
      <c r="AP829" s="66"/>
      <c r="AQ829" s="66"/>
      <c r="AR829" s="66"/>
      <c r="AS829" s="66"/>
      <c r="AT829" s="66"/>
      <c r="AU829" s="66"/>
    </row>
    <row r="830" spans="27:64" x14ac:dyDescent="0.2">
      <c r="AA830" s="66"/>
      <c r="AB830" s="66"/>
      <c r="AC830" s="66"/>
      <c r="AD830" s="66"/>
      <c r="AE830" s="66"/>
      <c r="AG830" s="67"/>
      <c r="AN830" s="66"/>
      <c r="AO830" s="66"/>
      <c r="AP830" s="66"/>
      <c r="AQ830" s="66"/>
      <c r="AR830" s="66"/>
      <c r="AS830" s="66"/>
      <c r="AT830" s="66"/>
      <c r="AU830" s="66"/>
    </row>
    <row r="831" spans="27:64" x14ac:dyDescent="0.2">
      <c r="AA831" s="66"/>
      <c r="AB831" s="66"/>
      <c r="AC831" s="66"/>
      <c r="AD831" s="66"/>
      <c r="AE831" s="66"/>
      <c r="AG831" s="67"/>
      <c r="AN831" s="66"/>
      <c r="AO831" s="66"/>
      <c r="AP831" s="66"/>
      <c r="AQ831" s="66"/>
      <c r="AR831" s="66"/>
      <c r="AS831" s="66"/>
      <c r="AT831" s="66"/>
      <c r="AU831" s="66"/>
    </row>
    <row r="832" spans="27:64" x14ac:dyDescent="0.2">
      <c r="AA832" s="66"/>
      <c r="AB832" s="66"/>
      <c r="AC832" s="66"/>
      <c r="AD832" s="66"/>
      <c r="AE832" s="66"/>
      <c r="AG832" s="67"/>
      <c r="AN832" s="66"/>
      <c r="AO832" s="66"/>
      <c r="AP832" s="66"/>
      <c r="AQ832" s="66"/>
      <c r="AR832" s="66"/>
      <c r="AS832" s="66"/>
      <c r="AT832" s="66"/>
      <c r="AU832" s="66"/>
    </row>
    <row r="833" spans="27:47" x14ac:dyDescent="0.2">
      <c r="AA833" s="66"/>
      <c r="AB833" s="66"/>
      <c r="AC833" s="66"/>
      <c r="AD833" s="66"/>
      <c r="AE833" s="66"/>
      <c r="AG833" s="67"/>
      <c r="AN833" s="66"/>
      <c r="AO833" s="66"/>
      <c r="AP833" s="66"/>
      <c r="AQ833" s="66"/>
      <c r="AR833" s="66"/>
      <c r="AS833" s="66"/>
      <c r="AT833" s="66"/>
      <c r="AU833" s="66"/>
    </row>
    <row r="834" spans="27:47" x14ac:dyDescent="0.2">
      <c r="AA834" s="66"/>
      <c r="AB834" s="66"/>
      <c r="AC834" s="66"/>
      <c r="AD834" s="66"/>
      <c r="AE834" s="66"/>
      <c r="AG834" s="67"/>
      <c r="AN834" s="66"/>
      <c r="AO834" s="66"/>
      <c r="AP834" s="66"/>
      <c r="AQ834" s="66"/>
      <c r="AR834" s="66"/>
      <c r="AS834" s="66"/>
      <c r="AT834" s="66"/>
      <c r="AU834" s="66"/>
    </row>
    <row r="835" spans="27:47" x14ac:dyDescent="0.2">
      <c r="AA835" s="66"/>
      <c r="AB835" s="66"/>
      <c r="AC835" s="66"/>
      <c r="AD835" s="66"/>
      <c r="AE835" s="66"/>
      <c r="AG835" s="67"/>
      <c r="AN835" s="66"/>
      <c r="AO835" s="66"/>
      <c r="AP835" s="66"/>
      <c r="AQ835" s="66"/>
      <c r="AR835" s="66"/>
      <c r="AS835" s="66"/>
      <c r="AT835" s="66"/>
      <c r="AU835" s="66"/>
    </row>
    <row r="836" spans="27:47" x14ac:dyDescent="0.2">
      <c r="AA836" s="66"/>
      <c r="AB836" s="66"/>
      <c r="AC836" s="66"/>
      <c r="AD836" s="66"/>
      <c r="AE836" s="66"/>
      <c r="AG836" s="67"/>
      <c r="AN836" s="66"/>
      <c r="AO836" s="66"/>
      <c r="AP836" s="66"/>
      <c r="AQ836" s="66"/>
      <c r="AR836" s="66"/>
      <c r="AS836" s="66"/>
      <c r="AT836" s="66"/>
      <c r="AU836" s="66"/>
    </row>
    <row r="837" spans="27:47" x14ac:dyDescent="0.2">
      <c r="AA837" s="66"/>
      <c r="AB837" s="66"/>
      <c r="AC837" s="66"/>
      <c r="AD837" s="66"/>
      <c r="AE837" s="66"/>
      <c r="AG837" s="67"/>
      <c r="AN837" s="66"/>
      <c r="AO837" s="66"/>
      <c r="AP837" s="66"/>
      <c r="AQ837" s="66"/>
      <c r="AR837" s="66"/>
      <c r="AS837" s="66"/>
      <c r="AT837" s="66"/>
      <c r="AU837" s="66"/>
    </row>
    <row r="838" spans="27:47" x14ac:dyDescent="0.2">
      <c r="AA838" s="66"/>
      <c r="AB838" s="66"/>
      <c r="AC838" s="66"/>
      <c r="AD838" s="66"/>
      <c r="AE838" s="66"/>
      <c r="AG838" s="67"/>
      <c r="AN838" s="66"/>
      <c r="AO838" s="66"/>
      <c r="AP838" s="66"/>
      <c r="AQ838" s="66"/>
      <c r="AR838" s="66"/>
      <c r="AS838" s="66"/>
      <c r="AT838" s="66"/>
      <c r="AU838" s="66"/>
    </row>
    <row r="839" spans="27:47" x14ac:dyDescent="0.2">
      <c r="AA839" s="66"/>
      <c r="AB839" s="66"/>
      <c r="AC839" s="66"/>
      <c r="AD839" s="66"/>
      <c r="AE839" s="66"/>
      <c r="AG839" s="67"/>
      <c r="AN839" s="66"/>
      <c r="AO839" s="66"/>
      <c r="AP839" s="66"/>
      <c r="AQ839" s="66"/>
      <c r="AR839" s="66"/>
      <c r="AS839" s="66"/>
      <c r="AT839" s="66"/>
      <c r="AU839" s="66"/>
    </row>
    <row r="840" spans="27:47" x14ac:dyDescent="0.2">
      <c r="AA840" s="66"/>
      <c r="AB840" s="66"/>
      <c r="AC840" s="66"/>
      <c r="AD840" s="66"/>
      <c r="AE840" s="66"/>
      <c r="AG840" s="67"/>
      <c r="AN840" s="66"/>
      <c r="AO840" s="66"/>
      <c r="AP840" s="66"/>
      <c r="AQ840" s="66"/>
      <c r="AR840" s="66"/>
      <c r="AS840" s="66"/>
      <c r="AT840" s="66"/>
      <c r="AU840" s="66"/>
    </row>
    <row r="841" spans="27:47" x14ac:dyDescent="0.2">
      <c r="AA841" s="66"/>
      <c r="AB841" s="66"/>
      <c r="AC841" s="66"/>
      <c r="AD841" s="66"/>
      <c r="AE841" s="66"/>
      <c r="AG841" s="67"/>
      <c r="AN841" s="66"/>
      <c r="AO841" s="66"/>
      <c r="AP841" s="66"/>
      <c r="AQ841" s="66"/>
      <c r="AR841" s="66"/>
      <c r="AS841" s="66"/>
      <c r="AT841" s="66"/>
      <c r="AU841" s="66"/>
    </row>
    <row r="842" spans="27:47" x14ac:dyDescent="0.2">
      <c r="AA842" s="66"/>
      <c r="AB842" s="66"/>
      <c r="AC842" s="66"/>
      <c r="AD842" s="66"/>
      <c r="AE842" s="66"/>
      <c r="AG842" s="67"/>
      <c r="AN842" s="66"/>
      <c r="AO842" s="66"/>
      <c r="AP842" s="66"/>
      <c r="AQ842" s="66"/>
      <c r="AR842" s="66"/>
      <c r="AS842" s="66"/>
      <c r="AT842" s="66"/>
      <c r="AU842" s="66"/>
    </row>
    <row r="843" spans="27:47" x14ac:dyDescent="0.2">
      <c r="AA843" s="66"/>
      <c r="AB843" s="66"/>
      <c r="AC843" s="66"/>
      <c r="AD843" s="66"/>
      <c r="AE843" s="66"/>
      <c r="AG843" s="67"/>
      <c r="AN843" s="66"/>
      <c r="AO843" s="66"/>
      <c r="AP843" s="66"/>
      <c r="AQ843" s="66"/>
      <c r="AR843" s="66"/>
      <c r="AS843" s="66"/>
      <c r="AT843" s="66"/>
      <c r="AU843" s="66"/>
    </row>
    <row r="844" spans="27:47" x14ac:dyDescent="0.2">
      <c r="AA844" s="66"/>
      <c r="AB844" s="66"/>
      <c r="AC844" s="66"/>
      <c r="AD844" s="66"/>
      <c r="AE844" s="66"/>
      <c r="AG844" s="67"/>
      <c r="AN844" s="66"/>
      <c r="AO844" s="66"/>
      <c r="AP844" s="66"/>
      <c r="AQ844" s="66"/>
      <c r="AR844" s="66"/>
      <c r="AS844" s="66"/>
      <c r="AT844" s="66"/>
      <c r="AU844" s="66"/>
    </row>
    <row r="845" spans="27:47" x14ac:dyDescent="0.2">
      <c r="AA845" s="66"/>
      <c r="AB845" s="66"/>
      <c r="AC845" s="66"/>
      <c r="AD845" s="66"/>
      <c r="AE845" s="66"/>
      <c r="AG845" s="67"/>
      <c r="AN845" s="66"/>
      <c r="AO845" s="66"/>
      <c r="AP845" s="66"/>
      <c r="AQ845" s="66"/>
      <c r="AR845" s="66"/>
      <c r="AS845" s="66"/>
      <c r="AT845" s="66"/>
      <c r="AU845" s="66"/>
    </row>
    <row r="846" spans="27:47" x14ac:dyDescent="0.2">
      <c r="AA846" s="66"/>
      <c r="AB846" s="66"/>
      <c r="AC846" s="66"/>
      <c r="AD846" s="66"/>
      <c r="AE846" s="66"/>
      <c r="AG846" s="67"/>
      <c r="AN846" s="66"/>
      <c r="AO846" s="66"/>
      <c r="AP846" s="66"/>
      <c r="AQ846" s="66"/>
      <c r="AR846" s="66"/>
      <c r="AS846" s="66"/>
      <c r="AT846" s="66"/>
      <c r="AU846" s="66"/>
    </row>
    <row r="847" spans="27:47" x14ac:dyDescent="0.2">
      <c r="AA847" s="66"/>
      <c r="AB847" s="66"/>
      <c r="AC847" s="66"/>
      <c r="AD847" s="66"/>
      <c r="AE847" s="66"/>
      <c r="AG847" s="67"/>
      <c r="AN847" s="66"/>
      <c r="AO847" s="66"/>
      <c r="AP847" s="66"/>
      <c r="AQ847" s="66"/>
      <c r="AR847" s="66"/>
      <c r="AS847" s="66"/>
      <c r="AT847" s="66"/>
      <c r="AU847" s="66"/>
    </row>
    <row r="848" spans="27:47" x14ac:dyDescent="0.2">
      <c r="AA848" s="66"/>
      <c r="AB848" s="66"/>
      <c r="AC848" s="66"/>
      <c r="AD848" s="66"/>
      <c r="AE848" s="66"/>
      <c r="AG848" s="67"/>
      <c r="AN848" s="66"/>
      <c r="AO848" s="66"/>
      <c r="AP848" s="66"/>
      <c r="AQ848" s="66"/>
      <c r="AR848" s="66"/>
      <c r="AS848" s="66"/>
      <c r="AT848" s="66"/>
      <c r="AU848" s="66"/>
    </row>
    <row r="849" spans="27:47" x14ac:dyDescent="0.2">
      <c r="AA849" s="66"/>
      <c r="AB849" s="66"/>
      <c r="AC849" s="66"/>
      <c r="AD849" s="66"/>
      <c r="AE849" s="66"/>
      <c r="AG849" s="67"/>
      <c r="AN849" s="66"/>
      <c r="AO849" s="66"/>
      <c r="AP849" s="66"/>
      <c r="AQ849" s="66"/>
      <c r="AR849" s="66"/>
      <c r="AS849" s="66"/>
      <c r="AT849" s="66"/>
      <c r="AU849" s="66"/>
    </row>
    <row r="850" spans="27:47" x14ac:dyDescent="0.2">
      <c r="AA850" s="66"/>
      <c r="AB850" s="66"/>
      <c r="AC850" s="66"/>
      <c r="AD850" s="66"/>
      <c r="AE850" s="66"/>
      <c r="AG850" s="67"/>
      <c r="AN850" s="66"/>
      <c r="AO850" s="66"/>
      <c r="AP850" s="66"/>
      <c r="AQ850" s="66"/>
      <c r="AR850" s="66"/>
      <c r="AS850" s="66"/>
      <c r="AT850" s="66"/>
      <c r="AU850" s="66"/>
    </row>
    <row r="851" spans="27:47" x14ac:dyDescent="0.2">
      <c r="AA851" s="66"/>
      <c r="AB851" s="66"/>
      <c r="AC851" s="66"/>
      <c r="AD851" s="66"/>
      <c r="AE851" s="66"/>
      <c r="AG851" s="67"/>
      <c r="AN851" s="66"/>
      <c r="AO851" s="66"/>
      <c r="AP851" s="66"/>
      <c r="AQ851" s="66"/>
      <c r="AR851" s="66"/>
      <c r="AS851" s="66"/>
      <c r="AT851" s="66"/>
      <c r="AU851" s="66"/>
    </row>
    <row r="852" spans="27:47" x14ac:dyDescent="0.2">
      <c r="AA852" s="66"/>
      <c r="AB852" s="66"/>
      <c r="AC852" s="66"/>
      <c r="AD852" s="66"/>
      <c r="AE852" s="66"/>
      <c r="AG852" s="67"/>
      <c r="AN852" s="66"/>
      <c r="AO852" s="66"/>
      <c r="AP852" s="66"/>
      <c r="AQ852" s="66"/>
      <c r="AR852" s="66"/>
      <c r="AS852" s="66"/>
      <c r="AT852" s="66"/>
      <c r="AU852" s="66"/>
    </row>
    <row r="853" spans="27:47" x14ac:dyDescent="0.2">
      <c r="AA853" s="66"/>
      <c r="AB853" s="66"/>
      <c r="AC853" s="66"/>
      <c r="AD853" s="66"/>
      <c r="AE853" s="66"/>
      <c r="AG853" s="67"/>
      <c r="AN853" s="66"/>
      <c r="AO853" s="66"/>
      <c r="AP853" s="66"/>
      <c r="AQ853" s="66"/>
      <c r="AR853" s="66"/>
      <c r="AS853" s="66"/>
      <c r="AT853" s="66"/>
      <c r="AU853" s="66"/>
    </row>
    <row r="854" spans="27:47" x14ac:dyDescent="0.2">
      <c r="AA854" s="66"/>
      <c r="AB854" s="66"/>
      <c r="AC854" s="66"/>
      <c r="AD854" s="66"/>
      <c r="AE854" s="66"/>
      <c r="AG854" s="67"/>
      <c r="AN854" s="66"/>
      <c r="AO854" s="66"/>
      <c r="AP854" s="66"/>
      <c r="AQ854" s="66"/>
      <c r="AR854" s="66"/>
      <c r="AS854" s="66"/>
      <c r="AT854" s="66"/>
      <c r="AU854" s="66"/>
    </row>
    <row r="855" spans="27:47" x14ac:dyDescent="0.2">
      <c r="AA855" s="66"/>
      <c r="AB855" s="66"/>
      <c r="AC855" s="66"/>
      <c r="AD855" s="66"/>
      <c r="AE855" s="66"/>
      <c r="AG855" s="67"/>
      <c r="AN855" s="66"/>
      <c r="AO855" s="66"/>
      <c r="AP855" s="66"/>
      <c r="AQ855" s="66"/>
      <c r="AR855" s="66"/>
      <c r="AS855" s="66"/>
      <c r="AT855" s="66"/>
      <c r="AU855" s="66"/>
    </row>
    <row r="856" spans="27:47" x14ac:dyDescent="0.2">
      <c r="AA856" s="66"/>
      <c r="AB856" s="66"/>
      <c r="AC856" s="66"/>
      <c r="AD856" s="66"/>
      <c r="AE856" s="66"/>
      <c r="AG856" s="67"/>
      <c r="AN856" s="66"/>
      <c r="AO856" s="66"/>
      <c r="AP856" s="66"/>
      <c r="AQ856" s="66"/>
      <c r="AR856" s="66"/>
      <c r="AS856" s="66"/>
      <c r="AT856" s="66"/>
      <c r="AU856" s="66"/>
    </row>
    <row r="857" spans="27:47" x14ac:dyDescent="0.2">
      <c r="AA857" s="66"/>
      <c r="AB857" s="66"/>
      <c r="AC857" s="66"/>
      <c r="AD857" s="66"/>
      <c r="AE857" s="66"/>
      <c r="AG857" s="67"/>
      <c r="AN857" s="66"/>
      <c r="AO857" s="66"/>
      <c r="AP857" s="66"/>
      <c r="AQ857" s="66"/>
      <c r="AR857" s="66"/>
      <c r="AS857" s="66"/>
      <c r="AT857" s="66"/>
      <c r="AU857" s="66"/>
    </row>
    <row r="858" spans="27:47" x14ac:dyDescent="0.2">
      <c r="AA858" s="66"/>
      <c r="AB858" s="66"/>
      <c r="AC858" s="66"/>
      <c r="AD858" s="66"/>
      <c r="AE858" s="66"/>
      <c r="AG858" s="67"/>
      <c r="AN858" s="66"/>
      <c r="AO858" s="66"/>
      <c r="AP858" s="66"/>
      <c r="AQ858" s="66"/>
      <c r="AR858" s="66"/>
      <c r="AS858" s="66"/>
      <c r="AT858" s="66"/>
      <c r="AU858" s="66"/>
    </row>
    <row r="859" spans="27:47" x14ac:dyDescent="0.2">
      <c r="AA859" s="66"/>
      <c r="AB859" s="66"/>
      <c r="AC859" s="66"/>
      <c r="AD859" s="66"/>
      <c r="AE859" s="66"/>
      <c r="AG859" s="67"/>
      <c r="AN859" s="66"/>
      <c r="AO859" s="66"/>
      <c r="AP859" s="66"/>
      <c r="AQ859" s="66"/>
      <c r="AR859" s="66"/>
      <c r="AS859" s="66"/>
      <c r="AT859" s="66"/>
      <c r="AU859" s="66"/>
    </row>
    <row r="860" spans="27:47" x14ac:dyDescent="0.2">
      <c r="AA860" s="66"/>
      <c r="AB860" s="66"/>
      <c r="AC860" s="66"/>
      <c r="AD860" s="66"/>
      <c r="AE860" s="66"/>
      <c r="AG860" s="67"/>
      <c r="AN860" s="66"/>
      <c r="AO860" s="66"/>
      <c r="AP860" s="66"/>
      <c r="AQ860" s="66"/>
      <c r="AR860" s="66"/>
      <c r="AS860" s="66"/>
      <c r="AT860" s="66"/>
      <c r="AU860" s="66"/>
    </row>
    <row r="861" spans="27:47" x14ac:dyDescent="0.2">
      <c r="AA861" s="66"/>
      <c r="AB861" s="66"/>
      <c r="AC861" s="66"/>
      <c r="AD861" s="66"/>
      <c r="AE861" s="66"/>
      <c r="AG861" s="67"/>
      <c r="AN861" s="66"/>
      <c r="AO861" s="66"/>
      <c r="AP861" s="66"/>
      <c r="AQ861" s="66"/>
      <c r="AR861" s="66"/>
      <c r="AS861" s="66"/>
      <c r="AT861" s="66"/>
      <c r="AU861" s="66"/>
    </row>
    <row r="862" spans="27:47" x14ac:dyDescent="0.2">
      <c r="AA862" s="66"/>
      <c r="AB862" s="66"/>
      <c r="AC862" s="66"/>
      <c r="AD862" s="66"/>
      <c r="AE862" s="66"/>
      <c r="AG862" s="67"/>
      <c r="AN862" s="66"/>
      <c r="AO862" s="66"/>
      <c r="AP862" s="66"/>
      <c r="AQ862" s="66"/>
      <c r="AR862" s="66"/>
      <c r="AS862" s="66"/>
      <c r="AT862" s="66"/>
      <c r="AU862" s="66"/>
    </row>
    <row r="863" spans="27:47" x14ac:dyDescent="0.2">
      <c r="AA863" s="66"/>
      <c r="AB863" s="66"/>
      <c r="AC863" s="66"/>
      <c r="AD863" s="66"/>
      <c r="AE863" s="66"/>
      <c r="AG863" s="67"/>
      <c r="AN863" s="66"/>
      <c r="AO863" s="66"/>
      <c r="AP863" s="66"/>
      <c r="AQ863" s="66"/>
      <c r="AR863" s="66"/>
      <c r="AS863" s="66"/>
      <c r="AT863" s="66"/>
      <c r="AU863" s="66"/>
    </row>
    <row r="864" spans="27:47" x14ac:dyDescent="0.2">
      <c r="AA864" s="66"/>
      <c r="AB864" s="66"/>
      <c r="AC864" s="66"/>
      <c r="AD864" s="66"/>
      <c r="AE864" s="66"/>
      <c r="AG864" s="67"/>
      <c r="AN864" s="66"/>
      <c r="AO864" s="66"/>
      <c r="AP864" s="66"/>
      <c r="AQ864" s="66"/>
      <c r="AR864" s="66"/>
      <c r="AS864" s="66"/>
      <c r="AT864" s="66"/>
      <c r="AU864" s="66"/>
    </row>
    <row r="865" spans="27:47" x14ac:dyDescent="0.2">
      <c r="AA865" s="66"/>
      <c r="AB865" s="66"/>
      <c r="AC865" s="66"/>
      <c r="AD865" s="66"/>
      <c r="AE865" s="66"/>
      <c r="AG865" s="67"/>
      <c r="AN865" s="66"/>
      <c r="AO865" s="66"/>
      <c r="AP865" s="66"/>
      <c r="AQ865" s="66"/>
      <c r="AR865" s="66"/>
      <c r="AS865" s="66"/>
      <c r="AT865" s="66"/>
      <c r="AU865" s="66"/>
    </row>
    <row r="866" spans="27:47" x14ac:dyDescent="0.2">
      <c r="AA866" s="66"/>
      <c r="AB866" s="66"/>
      <c r="AC866" s="66"/>
      <c r="AD866" s="66"/>
      <c r="AE866" s="66"/>
      <c r="AG866" s="67"/>
      <c r="AN866" s="66"/>
      <c r="AO866" s="66"/>
      <c r="AP866" s="66"/>
      <c r="AQ866" s="66"/>
      <c r="AR866" s="66"/>
      <c r="AS866" s="66"/>
      <c r="AT866" s="66"/>
      <c r="AU866" s="66"/>
    </row>
    <row r="867" spans="27:47" x14ac:dyDescent="0.2">
      <c r="AA867" s="66"/>
      <c r="AB867" s="66"/>
      <c r="AC867" s="66"/>
      <c r="AD867" s="66"/>
      <c r="AE867" s="66"/>
      <c r="AG867" s="67"/>
      <c r="AN867" s="66"/>
      <c r="AO867" s="66"/>
      <c r="AP867" s="66"/>
      <c r="AQ867" s="66"/>
      <c r="AR867" s="66"/>
      <c r="AS867" s="66"/>
      <c r="AT867" s="66"/>
      <c r="AU867" s="66"/>
    </row>
    <row r="868" spans="27:47" x14ac:dyDescent="0.2">
      <c r="AA868" s="66"/>
      <c r="AB868" s="66"/>
      <c r="AC868" s="66"/>
      <c r="AD868" s="66"/>
      <c r="AE868" s="66"/>
      <c r="AG868" s="67"/>
      <c r="AN868" s="66"/>
      <c r="AO868" s="66"/>
      <c r="AP868" s="66"/>
      <c r="AQ868" s="66"/>
      <c r="AR868" s="66"/>
      <c r="AS868" s="66"/>
      <c r="AT868" s="66"/>
      <c r="AU868" s="66"/>
    </row>
    <row r="869" spans="27:47" x14ac:dyDescent="0.2">
      <c r="AA869" s="66"/>
      <c r="AB869" s="66"/>
      <c r="AC869" s="66"/>
      <c r="AD869" s="66"/>
      <c r="AE869" s="66"/>
      <c r="AG869" s="67"/>
      <c r="AN869" s="66"/>
      <c r="AO869" s="66"/>
      <c r="AP869" s="66"/>
      <c r="AQ869" s="66"/>
      <c r="AR869" s="66"/>
      <c r="AS869" s="66"/>
      <c r="AT869" s="66"/>
      <c r="AU869" s="66"/>
    </row>
    <row r="870" spans="27:47" x14ac:dyDescent="0.2">
      <c r="AA870" s="66"/>
      <c r="AB870" s="66"/>
      <c r="AC870" s="66"/>
      <c r="AD870" s="66"/>
      <c r="AE870" s="66"/>
      <c r="AG870" s="67"/>
      <c r="AN870" s="66"/>
      <c r="AO870" s="66"/>
      <c r="AP870" s="66"/>
      <c r="AQ870" s="66"/>
      <c r="AR870" s="66"/>
      <c r="AS870" s="66"/>
      <c r="AT870" s="66"/>
      <c r="AU870" s="66"/>
    </row>
    <row r="871" spans="27:47" x14ac:dyDescent="0.2">
      <c r="AA871" s="66"/>
      <c r="AB871" s="66"/>
      <c r="AC871" s="66"/>
      <c r="AD871" s="66"/>
      <c r="AE871" s="66"/>
      <c r="AG871" s="67"/>
      <c r="AN871" s="66"/>
      <c r="AO871" s="66"/>
      <c r="AP871" s="66"/>
      <c r="AQ871" s="66"/>
      <c r="AR871" s="66"/>
      <c r="AS871" s="66"/>
      <c r="AT871" s="66"/>
      <c r="AU871" s="66"/>
    </row>
    <row r="872" spans="27:47" x14ac:dyDescent="0.2">
      <c r="AA872" s="66"/>
      <c r="AB872" s="66"/>
      <c r="AC872" s="66"/>
      <c r="AD872" s="66"/>
      <c r="AE872" s="66"/>
      <c r="AG872" s="67"/>
      <c r="AN872" s="66"/>
      <c r="AO872" s="66"/>
      <c r="AP872" s="66"/>
      <c r="AQ872" s="66"/>
      <c r="AR872" s="66"/>
      <c r="AS872" s="66"/>
      <c r="AT872" s="66"/>
      <c r="AU872" s="66"/>
    </row>
    <row r="873" spans="27:47" x14ac:dyDescent="0.2">
      <c r="AA873" s="66"/>
      <c r="AB873" s="66"/>
      <c r="AC873" s="66"/>
      <c r="AD873" s="66"/>
      <c r="AE873" s="66"/>
      <c r="AG873" s="67"/>
      <c r="AN873" s="66"/>
      <c r="AO873" s="66"/>
      <c r="AP873" s="66"/>
      <c r="AQ873" s="66"/>
      <c r="AR873" s="66"/>
      <c r="AS873" s="66"/>
      <c r="AT873" s="66"/>
      <c r="AU873" s="66"/>
    </row>
    <row r="874" spans="27:47" x14ac:dyDescent="0.2">
      <c r="AA874" s="66"/>
      <c r="AB874" s="66"/>
      <c r="AC874" s="66"/>
      <c r="AD874" s="66"/>
      <c r="AE874" s="66"/>
      <c r="AG874" s="67"/>
      <c r="AN874" s="66"/>
      <c r="AO874" s="66"/>
      <c r="AP874" s="66"/>
      <c r="AQ874" s="66"/>
      <c r="AR874" s="66"/>
      <c r="AS874" s="66"/>
      <c r="AT874" s="66"/>
      <c r="AU874" s="66"/>
    </row>
    <row r="875" spans="27:47" x14ac:dyDescent="0.2">
      <c r="AA875" s="66"/>
      <c r="AB875" s="66"/>
      <c r="AC875" s="66"/>
      <c r="AD875" s="66"/>
      <c r="AE875" s="66"/>
      <c r="AG875" s="67"/>
      <c r="AN875" s="66"/>
      <c r="AO875" s="66"/>
      <c r="AP875" s="66"/>
      <c r="AQ875" s="66"/>
      <c r="AR875" s="66"/>
      <c r="AS875" s="66"/>
      <c r="AT875" s="66"/>
      <c r="AU875" s="66"/>
    </row>
    <row r="876" spans="27:47" x14ac:dyDescent="0.2">
      <c r="AA876" s="66"/>
      <c r="AB876" s="66"/>
      <c r="AC876" s="66"/>
      <c r="AD876" s="66"/>
      <c r="AE876" s="66"/>
      <c r="AG876" s="67"/>
      <c r="AN876" s="66"/>
      <c r="AO876" s="66"/>
      <c r="AP876" s="66"/>
      <c r="AQ876" s="66"/>
      <c r="AR876" s="66"/>
      <c r="AS876" s="66"/>
      <c r="AT876" s="66"/>
      <c r="AU876" s="66"/>
    </row>
    <row r="877" spans="27:47" x14ac:dyDescent="0.2">
      <c r="AA877" s="66"/>
      <c r="AB877" s="66"/>
      <c r="AC877" s="66"/>
      <c r="AD877" s="66"/>
      <c r="AE877" s="66"/>
      <c r="AG877" s="67"/>
      <c r="AN877" s="66"/>
      <c r="AO877" s="66"/>
      <c r="AP877" s="66"/>
      <c r="AQ877" s="66"/>
      <c r="AR877" s="66"/>
      <c r="AS877" s="66"/>
      <c r="AT877" s="66"/>
      <c r="AU877" s="66"/>
    </row>
    <row r="878" spans="27:47" x14ac:dyDescent="0.2">
      <c r="AA878" s="66"/>
      <c r="AB878" s="66"/>
      <c r="AC878" s="66"/>
      <c r="AD878" s="66"/>
      <c r="AE878" s="66"/>
      <c r="AG878" s="67"/>
      <c r="AN878" s="66"/>
      <c r="AO878" s="66"/>
      <c r="AP878" s="66"/>
      <c r="AQ878" s="66"/>
      <c r="AR878" s="66"/>
      <c r="AS878" s="66"/>
      <c r="AT878" s="66"/>
      <c r="AU878" s="66"/>
    </row>
    <row r="879" spans="27:47" x14ac:dyDescent="0.2">
      <c r="AA879" s="66"/>
      <c r="AB879" s="66"/>
      <c r="AC879" s="66"/>
      <c r="AD879" s="66"/>
      <c r="AE879" s="66"/>
      <c r="AG879" s="67"/>
      <c r="AN879" s="66"/>
      <c r="AO879" s="66"/>
      <c r="AP879" s="66"/>
      <c r="AQ879" s="66"/>
      <c r="AR879" s="66"/>
      <c r="AS879" s="66"/>
      <c r="AT879" s="66"/>
      <c r="AU879" s="66"/>
    </row>
    <row r="880" spans="27:47" x14ac:dyDescent="0.2">
      <c r="AA880" s="66"/>
      <c r="AB880" s="66"/>
      <c r="AC880" s="66"/>
      <c r="AD880" s="66"/>
      <c r="AE880" s="66"/>
      <c r="AG880" s="67"/>
      <c r="AN880" s="66"/>
      <c r="AO880" s="66"/>
      <c r="AP880" s="66"/>
      <c r="AQ880" s="66"/>
      <c r="AR880" s="66"/>
      <c r="AS880" s="66"/>
      <c r="AT880" s="66"/>
      <c r="AU880" s="66"/>
    </row>
    <row r="881" spans="27:48" x14ac:dyDescent="0.2">
      <c r="AA881" s="66"/>
      <c r="AB881" s="66"/>
      <c r="AC881" s="66"/>
      <c r="AD881" s="66"/>
      <c r="AE881" s="66"/>
      <c r="AG881" s="67"/>
      <c r="AN881" s="66"/>
      <c r="AO881" s="66"/>
      <c r="AP881" s="66"/>
      <c r="AQ881" s="66"/>
      <c r="AR881" s="66"/>
      <c r="AS881" s="66"/>
      <c r="AT881" s="66"/>
      <c r="AU881" s="66"/>
    </row>
    <row r="882" spans="27:48" x14ac:dyDescent="0.2">
      <c r="AA882" s="66"/>
      <c r="AB882" s="66"/>
      <c r="AC882" s="66"/>
      <c r="AD882" s="66"/>
      <c r="AE882" s="66"/>
      <c r="AG882" s="67"/>
      <c r="AN882" s="66"/>
      <c r="AO882" s="66"/>
      <c r="AP882" s="66"/>
      <c r="AQ882" s="66"/>
      <c r="AR882" s="66"/>
      <c r="AS882" s="66"/>
      <c r="AT882" s="66"/>
      <c r="AU882" s="66"/>
    </row>
    <row r="883" spans="27:48" x14ac:dyDescent="0.2">
      <c r="AA883" s="66"/>
      <c r="AB883" s="66"/>
      <c r="AC883" s="66"/>
      <c r="AD883" s="66"/>
      <c r="AE883" s="66"/>
      <c r="AG883" s="67"/>
      <c r="AN883" s="66"/>
      <c r="AO883" s="66"/>
      <c r="AP883" s="66"/>
      <c r="AQ883" s="66"/>
      <c r="AR883" s="66"/>
      <c r="AS883" s="66"/>
      <c r="AT883" s="66"/>
      <c r="AU883" s="66"/>
      <c r="AV883" s="66"/>
    </row>
    <row r="884" spans="27:48" x14ac:dyDescent="0.2">
      <c r="AA884" s="66"/>
      <c r="AB884" s="66"/>
      <c r="AC884" s="66"/>
      <c r="AD884" s="66"/>
      <c r="AE884" s="66"/>
      <c r="AG884" s="67"/>
      <c r="AN884" s="66"/>
      <c r="AO884" s="66"/>
      <c r="AP884" s="66"/>
      <c r="AQ884" s="66"/>
      <c r="AR884" s="66"/>
      <c r="AS884" s="66"/>
      <c r="AT884" s="66"/>
      <c r="AU884" s="66"/>
    </row>
    <row r="885" spans="27:48" x14ac:dyDescent="0.2">
      <c r="AA885" s="66"/>
      <c r="AB885" s="66"/>
      <c r="AC885" s="66"/>
      <c r="AD885" s="66"/>
      <c r="AE885" s="66"/>
      <c r="AG885" s="67"/>
      <c r="AN885" s="66"/>
      <c r="AO885" s="66"/>
      <c r="AP885" s="66"/>
      <c r="AQ885" s="66"/>
      <c r="AR885" s="66"/>
      <c r="AS885" s="66"/>
      <c r="AT885" s="66"/>
      <c r="AU885" s="66"/>
    </row>
    <row r="886" spans="27:48" x14ac:dyDescent="0.2">
      <c r="AA886" s="66"/>
      <c r="AB886" s="66"/>
      <c r="AC886" s="66"/>
      <c r="AD886" s="66"/>
      <c r="AE886" s="66"/>
      <c r="AG886" s="67"/>
      <c r="AN886" s="66"/>
      <c r="AO886" s="66"/>
      <c r="AP886" s="66"/>
      <c r="AQ886" s="66"/>
      <c r="AR886" s="66"/>
      <c r="AS886" s="66"/>
      <c r="AT886" s="66"/>
      <c r="AU886" s="66"/>
    </row>
    <row r="887" spans="27:48" x14ac:dyDescent="0.2">
      <c r="AA887" s="66"/>
      <c r="AB887" s="66"/>
      <c r="AC887" s="66"/>
      <c r="AD887" s="66"/>
      <c r="AE887" s="66"/>
      <c r="AG887" s="67"/>
      <c r="AN887" s="66"/>
      <c r="AO887" s="66"/>
      <c r="AP887" s="66"/>
      <c r="AQ887" s="66"/>
      <c r="AR887" s="66"/>
      <c r="AS887" s="66"/>
      <c r="AT887" s="66"/>
      <c r="AU887" s="66"/>
    </row>
    <row r="888" spans="27:48" x14ac:dyDescent="0.2">
      <c r="AA888" s="66"/>
      <c r="AB888" s="66"/>
      <c r="AC888" s="66"/>
      <c r="AD888" s="66"/>
      <c r="AE888" s="66"/>
      <c r="AG888" s="67"/>
      <c r="AN888" s="66"/>
      <c r="AO888" s="66"/>
      <c r="AP888" s="66"/>
      <c r="AQ888" s="66"/>
      <c r="AR888" s="66"/>
      <c r="AS888" s="66"/>
      <c r="AT888" s="66"/>
      <c r="AU888" s="66"/>
    </row>
    <row r="889" spans="27:48" x14ac:dyDescent="0.2">
      <c r="AA889" s="66"/>
      <c r="AB889" s="66"/>
      <c r="AC889" s="66"/>
      <c r="AD889" s="66"/>
      <c r="AE889" s="66"/>
      <c r="AG889" s="67"/>
      <c r="AN889" s="66"/>
      <c r="AO889" s="66"/>
      <c r="AP889" s="66"/>
      <c r="AQ889" s="66"/>
      <c r="AR889" s="66"/>
      <c r="AS889" s="66"/>
      <c r="AT889" s="66"/>
      <c r="AU889" s="66"/>
    </row>
    <row r="890" spans="27:48" x14ac:dyDescent="0.2">
      <c r="AA890" s="66"/>
      <c r="AB890" s="66"/>
      <c r="AC890" s="66"/>
      <c r="AD890" s="66"/>
      <c r="AE890" s="66"/>
      <c r="AG890" s="67"/>
      <c r="AN890" s="66"/>
      <c r="AO890" s="66"/>
      <c r="AP890" s="66"/>
      <c r="AQ890" s="66"/>
      <c r="AR890" s="66"/>
      <c r="AS890" s="66"/>
      <c r="AT890" s="66"/>
      <c r="AU890" s="66"/>
    </row>
    <row r="891" spans="27:48" x14ac:dyDescent="0.2">
      <c r="AA891" s="66"/>
      <c r="AB891" s="66"/>
      <c r="AC891" s="66"/>
      <c r="AD891" s="66"/>
      <c r="AE891" s="66"/>
      <c r="AG891" s="67"/>
      <c r="AN891" s="66"/>
      <c r="AO891" s="66"/>
      <c r="AP891" s="66"/>
      <c r="AQ891" s="66"/>
      <c r="AR891" s="66"/>
      <c r="AS891" s="66"/>
      <c r="AT891" s="66"/>
      <c r="AU891" s="66"/>
    </row>
    <row r="892" spans="27:48" x14ac:dyDescent="0.2">
      <c r="AA892" s="66"/>
      <c r="AB892" s="66"/>
      <c r="AC892" s="66"/>
      <c r="AD892" s="66"/>
      <c r="AE892" s="66"/>
      <c r="AG892" s="67"/>
      <c r="AN892" s="66"/>
      <c r="AO892" s="66"/>
      <c r="AP892" s="66"/>
      <c r="AQ892" s="66"/>
      <c r="AR892" s="66"/>
      <c r="AS892" s="66"/>
      <c r="AT892" s="66"/>
      <c r="AU892" s="66"/>
    </row>
    <row r="893" spans="27:48" x14ac:dyDescent="0.2">
      <c r="AA893" s="66"/>
      <c r="AB893" s="66"/>
      <c r="AC893" s="66"/>
      <c r="AD893" s="66"/>
      <c r="AE893" s="66"/>
      <c r="AG893" s="67"/>
      <c r="AN893" s="66"/>
      <c r="AO893" s="66"/>
      <c r="AP893" s="66"/>
      <c r="AQ893" s="66"/>
      <c r="AR893" s="66"/>
      <c r="AS893" s="66"/>
      <c r="AT893" s="66"/>
      <c r="AU893" s="66"/>
    </row>
    <row r="894" spans="27:48" x14ac:dyDescent="0.2">
      <c r="AA894" s="66"/>
      <c r="AB894" s="66"/>
      <c r="AC894" s="66"/>
      <c r="AD894" s="66"/>
      <c r="AE894" s="66"/>
      <c r="AG894" s="67"/>
      <c r="AN894" s="66"/>
      <c r="AO894" s="66"/>
      <c r="AP894" s="66"/>
      <c r="AQ894" s="66"/>
      <c r="AR894" s="66"/>
      <c r="AS894" s="66"/>
      <c r="AT894" s="66"/>
      <c r="AU894" s="66"/>
    </row>
    <row r="895" spans="27:48" x14ac:dyDescent="0.2">
      <c r="AA895" s="66"/>
      <c r="AB895" s="66"/>
      <c r="AC895" s="66"/>
      <c r="AD895" s="66"/>
      <c r="AE895" s="66"/>
      <c r="AG895" s="67"/>
      <c r="AN895" s="66"/>
      <c r="AO895" s="66"/>
      <c r="AP895" s="66"/>
      <c r="AQ895" s="66"/>
      <c r="AR895" s="66"/>
      <c r="AS895" s="66"/>
      <c r="AT895" s="66"/>
      <c r="AU895" s="66"/>
    </row>
    <row r="896" spans="27:48" x14ac:dyDescent="0.2">
      <c r="AA896" s="66"/>
      <c r="AB896" s="66"/>
      <c r="AC896" s="66"/>
      <c r="AD896" s="66"/>
      <c r="AE896" s="66"/>
      <c r="AG896" s="67"/>
      <c r="AN896" s="66"/>
      <c r="AO896" s="66"/>
      <c r="AP896" s="66"/>
      <c r="AQ896" s="66"/>
      <c r="AR896" s="66"/>
      <c r="AS896" s="66"/>
      <c r="AT896" s="66"/>
      <c r="AU896" s="66"/>
    </row>
    <row r="897" spans="27:64" x14ac:dyDescent="0.2">
      <c r="AA897" s="66"/>
      <c r="AB897" s="66"/>
      <c r="AC897" s="66"/>
      <c r="AD897" s="66"/>
      <c r="AE897" s="66"/>
      <c r="AG897" s="67"/>
      <c r="AN897" s="66"/>
      <c r="AO897" s="66"/>
      <c r="AP897" s="66"/>
      <c r="AQ897" s="66"/>
      <c r="AR897" s="66"/>
      <c r="AS897" s="66"/>
      <c r="AT897" s="66"/>
      <c r="AU897" s="66"/>
    </row>
    <row r="898" spans="27:64" x14ac:dyDescent="0.2">
      <c r="AA898" s="66"/>
      <c r="AB898" s="66"/>
      <c r="AC898" s="66"/>
      <c r="AD898" s="66"/>
      <c r="AE898" s="66"/>
      <c r="AG898" s="67"/>
      <c r="AN898" s="66"/>
      <c r="AO898" s="66"/>
      <c r="AP898" s="66"/>
      <c r="AQ898" s="66"/>
      <c r="AR898" s="66"/>
      <c r="AS898" s="66"/>
      <c r="AT898" s="66"/>
      <c r="AU898" s="66"/>
      <c r="AV898" s="66"/>
      <c r="AW898" s="66"/>
      <c r="AX898" s="66"/>
      <c r="AY898" s="66"/>
      <c r="AZ898" s="66"/>
      <c r="BA898" s="66"/>
      <c r="BB898" s="66"/>
      <c r="BC898" s="66"/>
      <c r="BD898" s="66"/>
      <c r="BE898" s="66"/>
      <c r="BF898" s="66"/>
      <c r="BG898" s="66"/>
      <c r="BH898" s="66"/>
      <c r="BI898" s="66"/>
      <c r="BJ898" s="66"/>
      <c r="BK898" s="66"/>
      <c r="BL898" s="66"/>
    </row>
    <row r="899" spans="27:64" x14ac:dyDescent="0.2">
      <c r="AA899" s="66"/>
      <c r="AB899" s="66"/>
      <c r="AC899" s="66"/>
      <c r="AD899" s="66"/>
      <c r="AE899" s="66"/>
      <c r="AG899" s="67"/>
      <c r="AN899" s="66"/>
      <c r="AO899" s="66"/>
      <c r="AP899" s="66"/>
      <c r="AQ899" s="66"/>
      <c r="AR899" s="66"/>
      <c r="AS899" s="66"/>
      <c r="AT899" s="66"/>
      <c r="AU899" s="66"/>
    </row>
    <row r="900" spans="27:64" x14ac:dyDescent="0.2">
      <c r="AA900" s="66"/>
      <c r="AB900" s="66"/>
      <c r="AC900" s="66"/>
      <c r="AD900" s="66"/>
      <c r="AE900" s="66"/>
      <c r="AG900" s="67"/>
      <c r="AN900" s="66"/>
      <c r="AO900" s="66"/>
      <c r="AP900" s="66"/>
      <c r="AQ900" s="66"/>
      <c r="AR900" s="66"/>
      <c r="AS900" s="66"/>
      <c r="AT900" s="66"/>
      <c r="AU900" s="66"/>
    </row>
    <row r="901" spans="27:64" x14ac:dyDescent="0.2">
      <c r="AA901" s="66"/>
      <c r="AB901" s="66"/>
      <c r="AC901" s="66"/>
      <c r="AD901" s="66"/>
      <c r="AE901" s="66"/>
      <c r="AG901" s="67"/>
      <c r="AN901" s="66"/>
      <c r="AO901" s="66"/>
      <c r="AP901" s="66"/>
      <c r="AQ901" s="66"/>
      <c r="AR901" s="66"/>
      <c r="AS901" s="66"/>
      <c r="AT901" s="66"/>
      <c r="AU901" s="66"/>
    </row>
    <row r="902" spans="27:64" x14ac:dyDescent="0.2">
      <c r="AA902" s="66"/>
      <c r="AB902" s="66"/>
      <c r="AC902" s="66"/>
      <c r="AD902" s="66"/>
      <c r="AE902" s="66"/>
      <c r="AG902" s="67"/>
      <c r="AN902" s="66"/>
      <c r="AO902" s="66"/>
      <c r="AP902" s="66"/>
      <c r="AQ902" s="66"/>
      <c r="AR902" s="66"/>
      <c r="AS902" s="66"/>
      <c r="AT902" s="66"/>
      <c r="AU902" s="66"/>
      <c r="AV902" s="66"/>
      <c r="AW902" s="66"/>
      <c r="AX902" s="66"/>
      <c r="AY902" s="66"/>
      <c r="AZ902" s="66"/>
      <c r="BA902" s="66"/>
      <c r="BB902" s="66"/>
      <c r="BC902" s="66"/>
      <c r="BD902" s="66"/>
      <c r="BE902" s="66"/>
      <c r="BF902" s="66"/>
      <c r="BG902" s="66"/>
      <c r="BH902" s="66"/>
      <c r="BI902" s="66"/>
      <c r="BJ902" s="66"/>
      <c r="BK902" s="66"/>
      <c r="BL902" s="66"/>
    </row>
    <row r="903" spans="27:64" x14ac:dyDescent="0.2">
      <c r="AA903" s="66"/>
      <c r="AB903" s="66"/>
      <c r="AC903" s="66"/>
      <c r="AD903" s="66"/>
      <c r="AE903" s="66"/>
      <c r="AG903" s="67"/>
      <c r="AN903" s="66"/>
      <c r="AO903" s="66"/>
      <c r="AP903" s="66"/>
      <c r="AQ903" s="66"/>
      <c r="AR903" s="66"/>
      <c r="AS903" s="66"/>
      <c r="AT903" s="66"/>
      <c r="AU903" s="66"/>
    </row>
    <row r="904" spans="27:64" x14ac:dyDescent="0.2">
      <c r="AA904" s="66"/>
      <c r="AB904" s="66"/>
      <c r="AC904" s="66"/>
      <c r="AD904" s="66"/>
      <c r="AE904" s="66"/>
      <c r="AG904" s="67"/>
      <c r="AN904" s="66"/>
      <c r="AO904" s="66"/>
      <c r="AP904" s="66"/>
      <c r="AQ904" s="66"/>
      <c r="AR904" s="66"/>
      <c r="AS904" s="66"/>
      <c r="AT904" s="66"/>
      <c r="AU904" s="66"/>
    </row>
    <row r="905" spans="27:64" x14ac:dyDescent="0.2">
      <c r="AA905" s="66"/>
      <c r="AB905" s="66"/>
      <c r="AC905" s="66"/>
      <c r="AD905" s="66"/>
      <c r="AE905" s="66"/>
      <c r="AG905" s="67"/>
      <c r="AN905" s="66"/>
      <c r="AO905" s="66"/>
      <c r="AP905" s="66"/>
      <c r="AQ905" s="66"/>
      <c r="AR905" s="66"/>
      <c r="AS905" s="66"/>
      <c r="AT905" s="66"/>
      <c r="AU905" s="66"/>
    </row>
    <row r="906" spans="27:64" x14ac:dyDescent="0.2">
      <c r="AA906" s="66"/>
      <c r="AB906" s="66"/>
      <c r="AC906" s="66"/>
      <c r="AD906" s="66"/>
      <c r="AE906" s="66"/>
      <c r="AG906" s="67"/>
      <c r="AN906" s="66"/>
      <c r="AO906" s="66"/>
      <c r="AP906" s="66"/>
      <c r="AQ906" s="66"/>
      <c r="AR906" s="66"/>
      <c r="AS906" s="66"/>
      <c r="AT906" s="66"/>
      <c r="AU906" s="66"/>
      <c r="AV906" s="66"/>
      <c r="AW906" s="66"/>
      <c r="AX906" s="66"/>
      <c r="AY906" s="66"/>
      <c r="AZ906" s="66"/>
      <c r="BA906" s="66"/>
      <c r="BB906" s="66"/>
      <c r="BC906" s="66"/>
      <c r="BD906" s="66"/>
      <c r="BE906" s="66"/>
      <c r="BF906" s="66"/>
      <c r="BG906" s="66"/>
      <c r="BH906" s="66"/>
      <c r="BI906" s="66"/>
      <c r="BJ906" s="66"/>
      <c r="BK906" s="66"/>
      <c r="BL906" s="66"/>
    </row>
    <row r="907" spans="27:64" x14ac:dyDescent="0.2">
      <c r="AA907" s="66"/>
      <c r="AB907" s="66"/>
      <c r="AC907" s="66"/>
      <c r="AD907" s="66"/>
      <c r="AE907" s="66"/>
      <c r="AG907" s="67"/>
      <c r="AN907" s="66"/>
      <c r="AO907" s="66"/>
      <c r="AP907" s="66"/>
      <c r="AQ907" s="66"/>
      <c r="AR907" s="66"/>
      <c r="AS907" s="66"/>
      <c r="AT907" s="66"/>
      <c r="AU907" s="66"/>
    </row>
    <row r="908" spans="27:64" x14ac:dyDescent="0.2">
      <c r="AA908" s="66"/>
      <c r="AB908" s="66"/>
      <c r="AC908" s="66"/>
      <c r="AD908" s="66"/>
      <c r="AE908" s="66"/>
      <c r="AG908" s="67"/>
      <c r="AN908" s="66"/>
      <c r="AO908" s="66"/>
      <c r="AP908" s="66"/>
      <c r="AQ908" s="66"/>
      <c r="AR908" s="66"/>
      <c r="AS908" s="66"/>
      <c r="AT908" s="66"/>
      <c r="AU908" s="66"/>
    </row>
    <row r="909" spans="27:64" x14ac:dyDescent="0.2">
      <c r="AA909" s="66"/>
      <c r="AB909" s="66"/>
      <c r="AC909" s="66"/>
      <c r="AD909" s="66"/>
      <c r="AE909" s="66"/>
      <c r="AG909" s="67"/>
      <c r="AN909" s="66"/>
      <c r="AO909" s="66"/>
      <c r="AP909" s="66"/>
      <c r="AQ909" s="66"/>
      <c r="AR909" s="66"/>
      <c r="AS909" s="66"/>
      <c r="AT909" s="66"/>
      <c r="AU909" s="66"/>
    </row>
    <row r="910" spans="27:64" x14ac:dyDescent="0.2">
      <c r="AA910" s="66"/>
      <c r="AB910" s="66"/>
      <c r="AC910" s="66"/>
      <c r="AD910" s="66"/>
      <c r="AE910" s="66"/>
      <c r="AG910" s="67"/>
      <c r="AN910" s="66"/>
      <c r="AO910" s="66"/>
      <c r="AP910" s="66"/>
      <c r="AQ910" s="66"/>
      <c r="AR910" s="66"/>
      <c r="AS910" s="66"/>
      <c r="AT910" s="66"/>
      <c r="AU910" s="66"/>
    </row>
    <row r="911" spans="27:64" x14ac:dyDescent="0.2">
      <c r="AA911" s="66"/>
      <c r="AB911" s="66"/>
      <c r="AC911" s="66"/>
      <c r="AD911" s="66"/>
      <c r="AE911" s="66"/>
      <c r="AG911" s="67"/>
      <c r="AN911" s="66"/>
      <c r="AO911" s="66"/>
      <c r="AP911" s="66"/>
      <c r="AQ911" s="66"/>
      <c r="AR911" s="66"/>
      <c r="AS911" s="66"/>
      <c r="AT911" s="66"/>
      <c r="AU911" s="66"/>
    </row>
    <row r="912" spans="27:64" x14ac:dyDescent="0.2">
      <c r="AA912" s="66"/>
      <c r="AB912" s="66"/>
      <c r="AC912" s="66"/>
      <c r="AD912" s="66"/>
      <c r="AE912" s="66"/>
      <c r="AG912" s="67"/>
      <c r="AN912" s="66"/>
      <c r="AO912" s="66"/>
      <c r="AP912" s="66"/>
      <c r="AQ912" s="66"/>
      <c r="AR912" s="66"/>
      <c r="AS912" s="66"/>
      <c r="AT912" s="66"/>
      <c r="AU912" s="66"/>
    </row>
    <row r="913" spans="27:64" x14ac:dyDescent="0.2">
      <c r="AA913" s="66"/>
      <c r="AB913" s="66"/>
      <c r="AC913" s="66"/>
      <c r="AD913" s="66"/>
      <c r="AE913" s="66"/>
      <c r="AG913" s="67"/>
      <c r="AN913" s="66"/>
      <c r="AO913" s="66"/>
      <c r="AP913" s="66"/>
      <c r="AQ913" s="66"/>
      <c r="AR913" s="66"/>
      <c r="AS913" s="66"/>
      <c r="AT913" s="66"/>
      <c r="AU913" s="66"/>
    </row>
    <row r="914" spans="27:64" x14ac:dyDescent="0.2">
      <c r="AA914" s="66"/>
      <c r="AB914" s="66"/>
      <c r="AC914" s="66"/>
      <c r="AD914" s="66"/>
      <c r="AE914" s="66"/>
      <c r="AG914" s="67"/>
      <c r="AN914" s="66"/>
      <c r="AO914" s="66"/>
      <c r="AP914" s="66"/>
      <c r="AQ914" s="66"/>
      <c r="AR914" s="66"/>
      <c r="AS914" s="66"/>
      <c r="AT914" s="66"/>
      <c r="AU914" s="66"/>
    </row>
    <row r="915" spans="27:64" x14ac:dyDescent="0.2">
      <c r="AA915" s="66"/>
      <c r="AB915" s="66"/>
      <c r="AC915" s="66"/>
      <c r="AD915" s="66"/>
      <c r="AE915" s="66"/>
      <c r="AG915" s="67"/>
      <c r="AN915" s="66"/>
      <c r="AO915" s="66"/>
      <c r="AP915" s="66"/>
      <c r="AQ915" s="66"/>
      <c r="AR915" s="66"/>
      <c r="AS915" s="66"/>
      <c r="AT915" s="66"/>
      <c r="AU915" s="66"/>
      <c r="AV915" s="66"/>
      <c r="AW915" s="66"/>
      <c r="AX915" s="66"/>
      <c r="AY915" s="66"/>
      <c r="AZ915" s="66"/>
      <c r="BA915" s="66"/>
      <c r="BB915" s="66"/>
      <c r="BC915" s="66"/>
      <c r="BD915" s="66"/>
      <c r="BE915" s="66"/>
      <c r="BF915" s="66"/>
      <c r="BG915" s="66"/>
      <c r="BH915" s="66"/>
      <c r="BI915" s="66"/>
      <c r="BJ915" s="66"/>
      <c r="BK915" s="66"/>
      <c r="BL915" s="66"/>
    </row>
    <row r="916" spans="27:64" x14ac:dyDescent="0.2">
      <c r="AA916" s="66"/>
      <c r="AB916" s="66"/>
      <c r="AC916" s="66"/>
      <c r="AD916" s="66"/>
      <c r="AE916" s="66"/>
      <c r="AG916" s="67"/>
      <c r="AN916" s="66"/>
      <c r="AO916" s="66"/>
      <c r="AP916" s="66"/>
      <c r="AQ916" s="66"/>
      <c r="AR916" s="66"/>
      <c r="AS916" s="66"/>
      <c r="AT916" s="66"/>
      <c r="AU916" s="66"/>
    </row>
    <row r="917" spans="27:64" x14ac:dyDescent="0.2">
      <c r="AA917" s="66"/>
      <c r="AB917" s="66"/>
      <c r="AC917" s="66"/>
      <c r="AD917" s="66"/>
      <c r="AE917" s="66"/>
      <c r="AG917" s="67"/>
      <c r="AN917" s="66"/>
      <c r="AO917" s="66"/>
      <c r="AP917" s="66"/>
      <c r="AQ917" s="66"/>
      <c r="AR917" s="66"/>
      <c r="AS917" s="66"/>
      <c r="AT917" s="66"/>
      <c r="AU917" s="66"/>
    </row>
    <row r="918" spans="27:64" x14ac:dyDescent="0.2">
      <c r="AA918" s="66"/>
      <c r="AB918" s="66"/>
      <c r="AC918" s="66"/>
      <c r="AD918" s="66"/>
      <c r="AE918" s="66"/>
      <c r="AG918" s="67"/>
      <c r="AN918" s="66"/>
      <c r="AO918" s="66"/>
      <c r="AP918" s="66"/>
      <c r="AQ918" s="66"/>
      <c r="AR918" s="66"/>
      <c r="AS918" s="66"/>
      <c r="AT918" s="66"/>
      <c r="AU918" s="66"/>
    </row>
    <row r="919" spans="27:64" x14ac:dyDescent="0.2">
      <c r="AA919" s="66"/>
      <c r="AB919" s="66"/>
      <c r="AC919" s="66"/>
      <c r="AD919" s="66"/>
      <c r="AE919" s="66"/>
      <c r="AG919" s="67"/>
      <c r="AN919" s="66"/>
      <c r="AO919" s="66"/>
      <c r="AP919" s="66"/>
      <c r="AQ919" s="66"/>
      <c r="AR919" s="66"/>
      <c r="AS919" s="66"/>
      <c r="AT919" s="66"/>
      <c r="AU919" s="66"/>
    </row>
    <row r="920" spans="27:64" x14ac:dyDescent="0.2">
      <c r="AA920" s="66"/>
      <c r="AB920" s="66"/>
      <c r="AC920" s="66"/>
      <c r="AD920" s="66"/>
      <c r="AE920" s="66"/>
      <c r="AG920" s="67"/>
      <c r="AN920" s="66"/>
      <c r="AO920" s="66"/>
      <c r="AP920" s="66"/>
      <c r="AQ920" s="66"/>
      <c r="AR920" s="66"/>
      <c r="AS920" s="66"/>
      <c r="AT920" s="66"/>
      <c r="AU920" s="66"/>
    </row>
    <row r="921" spans="27:64" x14ac:dyDescent="0.2">
      <c r="AA921" s="66"/>
      <c r="AB921" s="66"/>
      <c r="AC921" s="66"/>
      <c r="AD921" s="66"/>
      <c r="AE921" s="66"/>
      <c r="AG921" s="67"/>
      <c r="AN921" s="66"/>
      <c r="AO921" s="66"/>
      <c r="AP921" s="66"/>
      <c r="AQ921" s="66"/>
      <c r="AR921" s="66"/>
      <c r="AS921" s="66"/>
      <c r="AT921" s="66"/>
      <c r="AU921" s="66"/>
    </row>
    <row r="922" spans="27:64" x14ac:dyDescent="0.2">
      <c r="AA922" s="66"/>
      <c r="AB922" s="66"/>
      <c r="AC922" s="66"/>
      <c r="AD922" s="66"/>
      <c r="AE922" s="66"/>
      <c r="AG922" s="67"/>
      <c r="AN922" s="66"/>
      <c r="AO922" s="66"/>
      <c r="AP922" s="66"/>
      <c r="AQ922" s="66"/>
      <c r="AR922" s="66"/>
      <c r="AS922" s="66"/>
      <c r="AT922" s="66"/>
      <c r="AU922" s="66"/>
    </row>
    <row r="923" spans="27:64" x14ac:dyDescent="0.2">
      <c r="AA923" s="66"/>
      <c r="AB923" s="66"/>
      <c r="AC923" s="66"/>
      <c r="AD923" s="66"/>
      <c r="AE923" s="66"/>
      <c r="AG923" s="67"/>
      <c r="AN923" s="66"/>
      <c r="AO923" s="66"/>
      <c r="AP923" s="66"/>
      <c r="AQ923" s="66"/>
      <c r="AR923" s="66"/>
      <c r="AS923" s="66"/>
      <c r="AT923" s="66"/>
      <c r="AU923" s="66"/>
    </row>
    <row r="924" spans="27:64" x14ac:dyDescent="0.2">
      <c r="AA924" s="66"/>
      <c r="AB924" s="66"/>
      <c r="AC924" s="66"/>
      <c r="AD924" s="66"/>
      <c r="AE924" s="66"/>
      <c r="AG924" s="67"/>
      <c r="AN924" s="66"/>
      <c r="AO924" s="66"/>
      <c r="AP924" s="66"/>
      <c r="AQ924" s="66"/>
      <c r="AR924" s="66"/>
      <c r="AS924" s="66"/>
      <c r="AT924" s="66"/>
      <c r="AU924" s="66"/>
    </row>
    <row r="925" spans="27:64" x14ac:dyDescent="0.2">
      <c r="AA925" s="66"/>
      <c r="AB925" s="66"/>
      <c r="AC925" s="66"/>
      <c r="AD925" s="66"/>
      <c r="AE925" s="66"/>
      <c r="AG925" s="67"/>
      <c r="AN925" s="66"/>
      <c r="AO925" s="66"/>
      <c r="AP925" s="66"/>
      <c r="AQ925" s="66"/>
      <c r="AR925" s="66"/>
      <c r="AS925" s="66"/>
      <c r="AT925" s="66"/>
      <c r="AU925" s="66"/>
    </row>
    <row r="926" spans="27:64" x14ac:dyDescent="0.2">
      <c r="AA926" s="66"/>
      <c r="AB926" s="66"/>
      <c r="AC926" s="66"/>
      <c r="AD926" s="66"/>
      <c r="AE926" s="66"/>
      <c r="AG926" s="67"/>
      <c r="AN926" s="66"/>
      <c r="AO926" s="66"/>
      <c r="AP926" s="66"/>
      <c r="AQ926" s="66"/>
      <c r="AR926" s="66"/>
      <c r="AS926" s="66"/>
      <c r="AT926" s="66"/>
      <c r="AU926" s="66"/>
    </row>
    <row r="927" spans="27:64" x14ac:dyDescent="0.2">
      <c r="AA927" s="66"/>
      <c r="AB927" s="66"/>
      <c r="AC927" s="66"/>
      <c r="AD927" s="66"/>
      <c r="AE927" s="66"/>
      <c r="AG927" s="67"/>
      <c r="AN927" s="66"/>
      <c r="AO927" s="66"/>
      <c r="AP927" s="66"/>
      <c r="AQ927" s="66"/>
      <c r="AR927" s="66"/>
      <c r="AS927" s="66"/>
      <c r="AT927" s="66"/>
      <c r="AU927" s="66"/>
    </row>
    <row r="928" spans="27:64" x14ac:dyDescent="0.2">
      <c r="AA928" s="66"/>
      <c r="AB928" s="66"/>
      <c r="AC928" s="66"/>
      <c r="AD928" s="66"/>
      <c r="AE928" s="66"/>
      <c r="AG928" s="67"/>
      <c r="AN928" s="66"/>
      <c r="AO928" s="66"/>
      <c r="AP928" s="66"/>
      <c r="AQ928" s="66"/>
      <c r="AR928" s="66"/>
      <c r="AS928" s="66"/>
      <c r="AT928" s="66"/>
      <c r="AU928" s="66"/>
    </row>
    <row r="929" spans="27:64" x14ac:dyDescent="0.2">
      <c r="AA929" s="66"/>
      <c r="AB929" s="66"/>
      <c r="AC929" s="66"/>
      <c r="AD929" s="66"/>
      <c r="AE929" s="66"/>
      <c r="AG929" s="67"/>
      <c r="AN929" s="66"/>
      <c r="AO929" s="66"/>
      <c r="AP929" s="66"/>
      <c r="AQ929" s="66"/>
      <c r="AR929" s="66"/>
      <c r="AS929" s="66"/>
      <c r="AT929" s="66"/>
      <c r="AU929" s="66"/>
    </row>
    <row r="930" spans="27:64" x14ac:dyDescent="0.2">
      <c r="AA930" s="66"/>
      <c r="AB930" s="66"/>
      <c r="AC930" s="66"/>
      <c r="AD930" s="66"/>
      <c r="AE930" s="66"/>
      <c r="AG930" s="67"/>
      <c r="AN930" s="66"/>
      <c r="AO930" s="66"/>
      <c r="AP930" s="66"/>
      <c r="AQ930" s="66"/>
      <c r="AR930" s="66"/>
      <c r="AS930" s="66"/>
      <c r="AT930" s="66"/>
      <c r="AU930" s="66"/>
    </row>
    <row r="931" spans="27:64" x14ac:dyDescent="0.2">
      <c r="AA931" s="66"/>
      <c r="AB931" s="66"/>
      <c r="AC931" s="66"/>
      <c r="AD931" s="66"/>
      <c r="AE931" s="66"/>
      <c r="AG931" s="67"/>
      <c r="AN931" s="66"/>
      <c r="AO931" s="66"/>
      <c r="AP931" s="66"/>
      <c r="AQ931" s="66"/>
      <c r="AR931" s="66"/>
      <c r="AS931" s="66"/>
      <c r="AT931" s="66"/>
      <c r="AU931" s="66"/>
      <c r="AV931" s="66"/>
      <c r="AW931" s="66"/>
      <c r="AX931" s="66"/>
      <c r="AY931" s="66"/>
      <c r="AZ931" s="66"/>
      <c r="BA931" s="66"/>
      <c r="BB931" s="66"/>
      <c r="BC931" s="66"/>
      <c r="BD931" s="66"/>
      <c r="BE931" s="66"/>
      <c r="BF931" s="66"/>
      <c r="BG931" s="66"/>
      <c r="BH931" s="66"/>
      <c r="BI931" s="66"/>
      <c r="BJ931" s="66"/>
      <c r="BK931" s="66"/>
      <c r="BL931" s="66"/>
    </row>
    <row r="932" spans="27:64" x14ac:dyDescent="0.2">
      <c r="AA932" s="66"/>
      <c r="AB932" s="66"/>
      <c r="AC932" s="66"/>
      <c r="AD932" s="66"/>
      <c r="AE932" s="66"/>
      <c r="AG932" s="67"/>
      <c r="AN932" s="66"/>
      <c r="AO932" s="66"/>
      <c r="AP932" s="66"/>
      <c r="AQ932" s="66"/>
      <c r="AR932" s="66"/>
      <c r="AS932" s="66"/>
      <c r="AT932" s="66"/>
      <c r="AU932" s="66"/>
    </row>
    <row r="933" spans="27:64" x14ac:dyDescent="0.2">
      <c r="AA933" s="66"/>
      <c r="AB933" s="66"/>
      <c r="AC933" s="66"/>
      <c r="AD933" s="66"/>
      <c r="AE933" s="66"/>
      <c r="AG933" s="67"/>
      <c r="AN933" s="66"/>
      <c r="AO933" s="66"/>
      <c r="AP933" s="66"/>
      <c r="AQ933" s="66"/>
      <c r="AR933" s="66"/>
      <c r="AS933" s="66"/>
      <c r="AT933" s="66"/>
      <c r="AU933" s="66"/>
    </row>
    <row r="934" spans="27:64" x14ac:dyDescent="0.2">
      <c r="AA934" s="66"/>
      <c r="AB934" s="66"/>
      <c r="AC934" s="66"/>
      <c r="AD934" s="66"/>
      <c r="AE934" s="66"/>
      <c r="AG934" s="67"/>
      <c r="AN934" s="66"/>
      <c r="AO934" s="66"/>
      <c r="AP934" s="66"/>
      <c r="AQ934" s="66"/>
      <c r="AR934" s="66"/>
      <c r="AS934" s="66"/>
      <c r="AT934" s="66"/>
      <c r="AU934" s="66"/>
    </row>
    <row r="935" spans="27:64" x14ac:dyDescent="0.2">
      <c r="AA935" s="66"/>
      <c r="AB935" s="66"/>
      <c r="AC935" s="66"/>
      <c r="AD935" s="66"/>
      <c r="AE935" s="66"/>
      <c r="AG935" s="67"/>
      <c r="AN935" s="66"/>
      <c r="AO935" s="66"/>
      <c r="AP935" s="66"/>
      <c r="AQ935" s="66"/>
      <c r="AR935" s="66"/>
      <c r="AS935" s="66"/>
      <c r="AT935" s="66"/>
      <c r="AU935" s="66"/>
    </row>
    <row r="936" spans="27:64" x14ac:dyDescent="0.2">
      <c r="AA936" s="66"/>
      <c r="AB936" s="66"/>
      <c r="AC936" s="66"/>
      <c r="AD936" s="66"/>
      <c r="AE936" s="66"/>
      <c r="AG936" s="67"/>
      <c r="AN936" s="66"/>
      <c r="AO936" s="66"/>
      <c r="AP936" s="66"/>
      <c r="AQ936" s="66"/>
      <c r="AR936" s="66"/>
      <c r="AS936" s="66"/>
      <c r="AT936" s="66"/>
      <c r="AU936" s="66"/>
    </row>
    <row r="937" spans="27:64" x14ac:dyDescent="0.2">
      <c r="AA937" s="66"/>
      <c r="AB937" s="66"/>
      <c r="AC937" s="66"/>
      <c r="AD937" s="66"/>
      <c r="AE937" s="66"/>
      <c r="AG937" s="67"/>
      <c r="AN937" s="66"/>
      <c r="AO937" s="66"/>
      <c r="AP937" s="66"/>
      <c r="AQ937" s="66"/>
      <c r="AR937" s="66"/>
      <c r="AS937" s="66"/>
      <c r="AT937" s="66"/>
      <c r="AU937" s="66"/>
    </row>
    <row r="938" spans="27:64" x14ac:dyDescent="0.2">
      <c r="AA938" s="66"/>
      <c r="AB938" s="66"/>
      <c r="AC938" s="66"/>
      <c r="AD938" s="66"/>
      <c r="AE938" s="66"/>
      <c r="AG938" s="67"/>
      <c r="AN938" s="66"/>
      <c r="AO938" s="66"/>
      <c r="AP938" s="66"/>
      <c r="AQ938" s="66"/>
      <c r="AR938" s="66"/>
      <c r="AS938" s="66"/>
      <c r="AT938" s="66"/>
      <c r="AU938" s="66"/>
      <c r="AV938" s="66"/>
      <c r="AW938" s="66"/>
      <c r="AX938" s="66"/>
      <c r="AY938" s="66"/>
      <c r="AZ938" s="66"/>
      <c r="BA938" s="66"/>
      <c r="BB938" s="66"/>
      <c r="BC938" s="66"/>
      <c r="BD938" s="66"/>
      <c r="BE938" s="66"/>
      <c r="BF938" s="66"/>
      <c r="BG938" s="66"/>
      <c r="BH938" s="66"/>
      <c r="BI938" s="66"/>
      <c r="BJ938" s="66"/>
      <c r="BK938" s="66"/>
      <c r="BL938" s="66"/>
    </row>
    <row r="939" spans="27:64" x14ac:dyDescent="0.2">
      <c r="AA939" s="66"/>
      <c r="AB939" s="66"/>
      <c r="AC939" s="66"/>
      <c r="AD939" s="66"/>
      <c r="AE939" s="66"/>
      <c r="AG939" s="67"/>
      <c r="AN939" s="66"/>
      <c r="AO939" s="66"/>
      <c r="AP939" s="66"/>
      <c r="AQ939" s="66"/>
      <c r="AR939" s="66"/>
      <c r="AS939" s="66"/>
      <c r="AT939" s="66"/>
      <c r="AU939" s="66"/>
    </row>
    <row r="940" spans="27:64" x14ac:dyDescent="0.2">
      <c r="AA940" s="66"/>
      <c r="AB940" s="66"/>
      <c r="AC940" s="66"/>
      <c r="AD940" s="66"/>
      <c r="AE940" s="66"/>
      <c r="AG940" s="67"/>
      <c r="AN940" s="66"/>
      <c r="AO940" s="66"/>
      <c r="AP940" s="66"/>
      <c r="AQ940" s="66"/>
      <c r="AR940" s="66"/>
      <c r="AS940" s="66"/>
      <c r="AT940" s="66"/>
      <c r="AU940" s="66"/>
    </row>
    <row r="941" spans="27:64" x14ac:dyDescent="0.2">
      <c r="AA941" s="66"/>
      <c r="AB941" s="66"/>
      <c r="AC941" s="66"/>
      <c r="AD941" s="66"/>
      <c r="AE941" s="66"/>
      <c r="AG941" s="67"/>
      <c r="AN941" s="66"/>
      <c r="AO941" s="66"/>
      <c r="AP941" s="66"/>
      <c r="AQ941" s="66"/>
      <c r="AR941" s="66"/>
      <c r="AS941" s="66"/>
      <c r="AT941" s="66"/>
      <c r="AU941" s="66"/>
    </row>
    <row r="942" spans="27:64" x14ac:dyDescent="0.2">
      <c r="AA942" s="66"/>
      <c r="AB942" s="66"/>
      <c r="AC942" s="66"/>
      <c r="AD942" s="66"/>
      <c r="AE942" s="66"/>
      <c r="AG942" s="67"/>
      <c r="AN942" s="66"/>
      <c r="AO942" s="66"/>
      <c r="AP942" s="66"/>
      <c r="AQ942" s="66"/>
      <c r="AR942" s="66"/>
      <c r="AS942" s="66"/>
      <c r="AT942" s="66"/>
      <c r="AU942" s="66"/>
    </row>
    <row r="943" spans="27:64" x14ac:dyDescent="0.2">
      <c r="AA943" s="66"/>
      <c r="AB943" s="66"/>
      <c r="AC943" s="66"/>
      <c r="AD943" s="66"/>
      <c r="AE943" s="66"/>
      <c r="AG943" s="67"/>
      <c r="AN943" s="66"/>
      <c r="AO943" s="66"/>
      <c r="AP943" s="66"/>
      <c r="AQ943" s="66"/>
      <c r="AR943" s="66"/>
      <c r="AS943" s="66"/>
      <c r="AT943" s="66"/>
      <c r="AU943" s="66"/>
    </row>
    <row r="944" spans="27:64" x14ac:dyDescent="0.2">
      <c r="AA944" s="66"/>
      <c r="AB944" s="66"/>
      <c r="AC944" s="66"/>
      <c r="AD944" s="66"/>
      <c r="AE944" s="66"/>
      <c r="AG944" s="67"/>
      <c r="AN944" s="66"/>
      <c r="AO944" s="66"/>
      <c r="AP944" s="66"/>
      <c r="AQ944" s="66"/>
      <c r="AR944" s="66"/>
      <c r="AS944" s="66"/>
      <c r="AT944" s="66"/>
      <c r="AU944" s="66"/>
      <c r="AV944" s="66"/>
      <c r="AW944" s="66"/>
      <c r="AX944" s="66"/>
      <c r="AY944" s="66"/>
      <c r="AZ944" s="66"/>
      <c r="BA944" s="66"/>
      <c r="BB944" s="66"/>
      <c r="BC944" s="66"/>
      <c r="BD944" s="66"/>
      <c r="BE944" s="66"/>
      <c r="BF944" s="66"/>
      <c r="BG944" s="66"/>
      <c r="BH944" s="66"/>
      <c r="BI944" s="66"/>
      <c r="BJ944" s="66"/>
      <c r="BK944" s="66"/>
      <c r="BL944" s="66"/>
    </row>
    <row r="945" spans="27:64" x14ac:dyDescent="0.2">
      <c r="AA945" s="66"/>
      <c r="AB945" s="66"/>
      <c r="AC945" s="66"/>
      <c r="AD945" s="66"/>
      <c r="AE945" s="66"/>
      <c r="AG945" s="67"/>
      <c r="AN945" s="66"/>
      <c r="AO945" s="66"/>
      <c r="AP945" s="66"/>
      <c r="AQ945" s="66"/>
      <c r="AR945" s="66"/>
      <c r="AS945" s="66"/>
      <c r="AT945" s="66"/>
      <c r="AU945" s="66"/>
    </row>
    <row r="946" spans="27:64" x14ac:dyDescent="0.2">
      <c r="AA946" s="66"/>
      <c r="AB946" s="66"/>
      <c r="AC946" s="66"/>
      <c r="AD946" s="66"/>
      <c r="AE946" s="66"/>
      <c r="AG946" s="67"/>
      <c r="AN946" s="66"/>
      <c r="AO946" s="66"/>
      <c r="AP946" s="66"/>
      <c r="AQ946" s="66"/>
      <c r="AR946" s="66"/>
      <c r="AS946" s="66"/>
      <c r="AT946" s="66"/>
      <c r="AU946" s="66"/>
      <c r="AV946" s="66"/>
      <c r="AW946" s="66"/>
      <c r="AX946" s="66"/>
      <c r="AY946" s="66"/>
      <c r="AZ946" s="66"/>
      <c r="BA946" s="66"/>
      <c r="BB946" s="66"/>
      <c r="BC946" s="66"/>
      <c r="BD946" s="66"/>
      <c r="BE946" s="66"/>
      <c r="BF946" s="66"/>
      <c r="BG946" s="66"/>
      <c r="BH946" s="66"/>
      <c r="BI946" s="66"/>
      <c r="BJ946" s="66"/>
      <c r="BK946" s="66"/>
      <c r="BL946" s="66"/>
    </row>
    <row r="947" spans="27:64" x14ac:dyDescent="0.2">
      <c r="AA947" s="66"/>
      <c r="AB947" s="66"/>
      <c r="AC947" s="66"/>
      <c r="AD947" s="66"/>
      <c r="AE947" s="66"/>
      <c r="AG947" s="67"/>
      <c r="AN947" s="66"/>
      <c r="AO947" s="66"/>
      <c r="AP947" s="66"/>
      <c r="AQ947" s="66"/>
      <c r="AR947" s="66"/>
      <c r="AS947" s="66"/>
      <c r="AT947" s="66"/>
      <c r="AU947" s="66"/>
    </row>
    <row r="948" spans="27:64" x14ac:dyDescent="0.2">
      <c r="AA948" s="66"/>
      <c r="AB948" s="66"/>
      <c r="AC948" s="66"/>
      <c r="AD948" s="66"/>
      <c r="AE948" s="66"/>
      <c r="AG948" s="67"/>
      <c r="AN948" s="66"/>
      <c r="AO948" s="66"/>
      <c r="AP948" s="66"/>
      <c r="AQ948" s="66"/>
      <c r="AR948" s="66"/>
      <c r="AS948" s="66"/>
      <c r="AT948" s="66"/>
      <c r="AU948" s="66"/>
      <c r="AV948" s="66"/>
    </row>
    <row r="949" spans="27:64" x14ac:dyDescent="0.2">
      <c r="AA949" s="66"/>
      <c r="AB949" s="66"/>
      <c r="AC949" s="66"/>
      <c r="AD949" s="66"/>
      <c r="AE949" s="66"/>
      <c r="AG949" s="67"/>
      <c r="AN949" s="66"/>
      <c r="AO949" s="66"/>
      <c r="AP949" s="66"/>
      <c r="AQ949" s="66"/>
      <c r="AR949" s="66"/>
      <c r="AS949" s="66"/>
      <c r="AT949" s="66"/>
      <c r="AU949" s="66"/>
    </row>
    <row r="950" spans="27:64" x14ac:dyDescent="0.2">
      <c r="AA950" s="66"/>
      <c r="AB950" s="66"/>
      <c r="AC950" s="66"/>
      <c r="AD950" s="66"/>
      <c r="AE950" s="66"/>
      <c r="AG950" s="67"/>
      <c r="AN950" s="66"/>
      <c r="AO950" s="66"/>
      <c r="AP950" s="66"/>
      <c r="AQ950" s="66"/>
      <c r="AR950" s="66"/>
      <c r="AS950" s="66"/>
      <c r="AT950" s="66"/>
      <c r="AU950" s="66"/>
    </row>
    <row r="951" spans="27:64" x14ac:dyDescent="0.2">
      <c r="AA951" s="66"/>
      <c r="AB951" s="66"/>
      <c r="AC951" s="66"/>
      <c r="AD951" s="66"/>
      <c r="AE951" s="66"/>
      <c r="AG951" s="67"/>
      <c r="AN951" s="66"/>
      <c r="AO951" s="66"/>
      <c r="AP951" s="66"/>
      <c r="AQ951" s="66"/>
      <c r="AR951" s="66"/>
      <c r="AS951" s="66"/>
      <c r="AT951" s="66"/>
      <c r="AU951" s="66"/>
    </row>
    <row r="952" spans="27:64" x14ac:dyDescent="0.2">
      <c r="AA952" s="66"/>
      <c r="AB952" s="66"/>
      <c r="AC952" s="66"/>
      <c r="AD952" s="66"/>
      <c r="AE952" s="66"/>
      <c r="AG952" s="67"/>
      <c r="AN952" s="66"/>
      <c r="AO952" s="66"/>
      <c r="AP952" s="66"/>
      <c r="AQ952" s="66"/>
      <c r="AR952" s="66"/>
      <c r="AS952" s="66"/>
      <c r="AT952" s="66"/>
      <c r="AU952" s="66"/>
    </row>
    <row r="953" spans="27:64" x14ac:dyDescent="0.2">
      <c r="AA953" s="66"/>
      <c r="AB953" s="66"/>
      <c r="AC953" s="66"/>
      <c r="AD953" s="66"/>
      <c r="AE953" s="66"/>
      <c r="AG953" s="67"/>
      <c r="AN953" s="66"/>
      <c r="AO953" s="66"/>
      <c r="AP953" s="66"/>
      <c r="AQ953" s="66"/>
      <c r="AR953" s="66"/>
      <c r="AS953" s="66"/>
      <c r="AT953" s="66"/>
      <c r="AU953" s="66"/>
    </row>
    <row r="954" spans="27:64" x14ac:dyDescent="0.2">
      <c r="AA954" s="66"/>
      <c r="AB954" s="66"/>
      <c r="AC954" s="66"/>
      <c r="AD954" s="66"/>
      <c r="AE954" s="66"/>
      <c r="AG954" s="67"/>
      <c r="AN954" s="66"/>
      <c r="AO954" s="66"/>
      <c r="AP954" s="66"/>
      <c r="AQ954" s="66"/>
      <c r="AR954" s="66"/>
      <c r="AS954" s="66"/>
      <c r="AT954" s="66"/>
      <c r="AU954" s="66"/>
      <c r="AV954" s="66"/>
    </row>
    <row r="955" spans="27:64" x14ac:dyDescent="0.2">
      <c r="AA955" s="66"/>
      <c r="AB955" s="66"/>
      <c r="AC955" s="66"/>
      <c r="AD955" s="66"/>
      <c r="AE955" s="66"/>
      <c r="AG955" s="67"/>
      <c r="AN955" s="66"/>
      <c r="AO955" s="66"/>
      <c r="AP955" s="66"/>
      <c r="AQ955" s="66"/>
      <c r="AR955" s="66"/>
      <c r="AS955" s="66"/>
      <c r="AT955" s="66"/>
      <c r="AU955" s="66"/>
    </row>
    <row r="956" spans="27:64" x14ac:dyDescent="0.2">
      <c r="AA956" s="66"/>
      <c r="AB956" s="66"/>
      <c r="AC956" s="66"/>
      <c r="AD956" s="66"/>
      <c r="AE956" s="66"/>
      <c r="AG956" s="67"/>
      <c r="AN956" s="66"/>
      <c r="AO956" s="66"/>
      <c r="AP956" s="66"/>
      <c r="AQ956" s="66"/>
      <c r="AR956" s="66"/>
      <c r="AS956" s="66"/>
      <c r="AT956" s="66"/>
      <c r="AU956" s="66"/>
    </row>
    <row r="957" spans="27:64" x14ac:dyDescent="0.2">
      <c r="AA957" s="66"/>
      <c r="AB957" s="66"/>
      <c r="AC957" s="66"/>
      <c r="AD957" s="66"/>
      <c r="AE957" s="66"/>
      <c r="AG957" s="67"/>
      <c r="AN957" s="66"/>
      <c r="AO957" s="66"/>
      <c r="AP957" s="66"/>
      <c r="AQ957" s="66"/>
      <c r="AR957" s="66"/>
      <c r="AS957" s="66"/>
      <c r="AT957" s="66"/>
      <c r="AU957" s="66"/>
    </row>
    <row r="958" spans="27:64" x14ac:dyDescent="0.2">
      <c r="AA958" s="66"/>
      <c r="AB958" s="66"/>
      <c r="AC958" s="66"/>
      <c r="AD958" s="66"/>
      <c r="AE958" s="66"/>
      <c r="AG958" s="67"/>
      <c r="AN958" s="66"/>
      <c r="AO958" s="66"/>
      <c r="AP958" s="66"/>
      <c r="AQ958" s="66"/>
      <c r="AR958" s="66"/>
      <c r="AS958" s="66"/>
      <c r="AT958" s="66"/>
      <c r="AU958" s="66"/>
    </row>
    <row r="959" spans="27:64" x14ac:dyDescent="0.2">
      <c r="AA959" s="66"/>
      <c r="AB959" s="66"/>
      <c r="AC959" s="66"/>
      <c r="AD959" s="66"/>
      <c r="AE959" s="66"/>
      <c r="AG959" s="67"/>
      <c r="AN959" s="66"/>
      <c r="AO959" s="66"/>
      <c r="AP959" s="66"/>
      <c r="AQ959" s="66"/>
      <c r="AR959" s="66"/>
      <c r="AS959" s="66"/>
      <c r="AT959" s="66"/>
      <c r="AU959" s="66"/>
    </row>
    <row r="960" spans="27:64" x14ac:dyDescent="0.2">
      <c r="AA960" s="66"/>
      <c r="AB960" s="66"/>
      <c r="AC960" s="66"/>
      <c r="AD960" s="66"/>
      <c r="AE960" s="66"/>
      <c r="AG960" s="67"/>
      <c r="AN960" s="66"/>
      <c r="AO960" s="66"/>
      <c r="AP960" s="66"/>
      <c r="AQ960" s="66"/>
      <c r="AR960" s="66"/>
      <c r="AS960" s="66"/>
      <c r="AT960" s="66"/>
      <c r="AU960" s="66"/>
    </row>
    <row r="961" spans="27:48" x14ac:dyDescent="0.2">
      <c r="AA961" s="66"/>
      <c r="AB961" s="66"/>
      <c r="AC961" s="66"/>
      <c r="AD961" s="66"/>
      <c r="AE961" s="66"/>
      <c r="AG961" s="67"/>
      <c r="AN961" s="66"/>
      <c r="AO961" s="66"/>
      <c r="AP961" s="66"/>
      <c r="AQ961" s="66"/>
      <c r="AR961" s="66"/>
      <c r="AS961" s="66"/>
      <c r="AT961" s="66"/>
      <c r="AU961" s="66"/>
    </row>
    <row r="962" spans="27:48" x14ac:dyDescent="0.2">
      <c r="AA962" s="66"/>
      <c r="AB962" s="66"/>
      <c r="AC962" s="66"/>
      <c r="AD962" s="66"/>
      <c r="AE962" s="66"/>
      <c r="AG962" s="67"/>
      <c r="AN962" s="66"/>
      <c r="AO962" s="66"/>
      <c r="AP962" s="66"/>
      <c r="AQ962" s="66"/>
      <c r="AR962" s="66"/>
      <c r="AS962" s="66"/>
      <c r="AT962" s="66"/>
      <c r="AU962" s="66"/>
    </row>
    <row r="963" spans="27:48" x14ac:dyDescent="0.2">
      <c r="AA963" s="66"/>
      <c r="AB963" s="66"/>
      <c r="AC963" s="66"/>
      <c r="AD963" s="66"/>
      <c r="AE963" s="66"/>
      <c r="AG963" s="67"/>
      <c r="AN963" s="66"/>
      <c r="AO963" s="66"/>
      <c r="AP963" s="66"/>
      <c r="AQ963" s="66"/>
      <c r="AR963" s="66"/>
      <c r="AS963" s="66"/>
      <c r="AT963" s="66"/>
      <c r="AU963" s="66"/>
    </row>
    <row r="964" spans="27:48" x14ac:dyDescent="0.2">
      <c r="AA964" s="66"/>
      <c r="AB964" s="66"/>
      <c r="AC964" s="66"/>
      <c r="AD964" s="66"/>
      <c r="AE964" s="66"/>
      <c r="AG964" s="67"/>
      <c r="AN964" s="66"/>
      <c r="AO964" s="66"/>
      <c r="AP964" s="66"/>
      <c r="AQ964" s="66"/>
      <c r="AR964" s="66"/>
      <c r="AS964" s="66"/>
      <c r="AT964" s="66"/>
      <c r="AU964" s="66"/>
    </row>
    <row r="965" spans="27:48" x14ac:dyDescent="0.2">
      <c r="AA965" s="66"/>
      <c r="AB965" s="66"/>
      <c r="AC965" s="66"/>
      <c r="AD965" s="66"/>
      <c r="AE965" s="66"/>
      <c r="AG965" s="67"/>
      <c r="AN965" s="66"/>
      <c r="AO965" s="66"/>
      <c r="AP965" s="66"/>
      <c r="AQ965" s="66"/>
      <c r="AR965" s="66"/>
      <c r="AS965" s="66"/>
      <c r="AT965" s="66"/>
      <c r="AU965" s="66"/>
      <c r="AV965" s="66"/>
    </row>
    <row r="966" spans="27:48" x14ac:dyDescent="0.2">
      <c r="AA966" s="66"/>
      <c r="AB966" s="66"/>
      <c r="AC966" s="66"/>
      <c r="AD966" s="66"/>
      <c r="AE966" s="66"/>
      <c r="AG966" s="67"/>
      <c r="AN966" s="66"/>
      <c r="AO966" s="66"/>
      <c r="AP966" s="66"/>
      <c r="AQ966" s="66"/>
      <c r="AR966" s="66"/>
      <c r="AS966" s="66"/>
      <c r="AT966" s="66"/>
      <c r="AU966" s="66"/>
    </row>
    <row r="967" spans="27:48" x14ac:dyDescent="0.2">
      <c r="AA967" s="66"/>
      <c r="AB967" s="66"/>
      <c r="AC967" s="66"/>
      <c r="AD967" s="66"/>
      <c r="AE967" s="66"/>
      <c r="AG967" s="67"/>
      <c r="AN967" s="66"/>
      <c r="AO967" s="66"/>
      <c r="AP967" s="66"/>
      <c r="AQ967" s="66"/>
      <c r="AR967" s="66"/>
      <c r="AS967" s="66"/>
      <c r="AT967" s="66"/>
      <c r="AU967" s="66"/>
    </row>
    <row r="968" spans="27:48" x14ac:dyDescent="0.2">
      <c r="AA968" s="66"/>
      <c r="AB968" s="66"/>
      <c r="AC968" s="66"/>
      <c r="AD968" s="66"/>
      <c r="AE968" s="66"/>
      <c r="AG968" s="67"/>
      <c r="AN968" s="66"/>
      <c r="AO968" s="66"/>
      <c r="AP968" s="66"/>
      <c r="AQ968" s="66"/>
      <c r="AR968" s="66"/>
      <c r="AS968" s="66"/>
      <c r="AT968" s="66"/>
      <c r="AU968" s="66"/>
    </row>
    <row r="969" spans="27:48" x14ac:dyDescent="0.2">
      <c r="AA969" s="66"/>
      <c r="AB969" s="66"/>
      <c r="AC969" s="66"/>
      <c r="AD969" s="66"/>
      <c r="AE969" s="66"/>
      <c r="AG969" s="67"/>
      <c r="AN969" s="66"/>
      <c r="AO969" s="66"/>
      <c r="AP969" s="66"/>
      <c r="AQ969" s="66"/>
      <c r="AR969" s="66"/>
      <c r="AS969" s="66"/>
      <c r="AT969" s="66"/>
      <c r="AU969" s="66"/>
    </row>
    <row r="970" spans="27:48" x14ac:dyDescent="0.2">
      <c r="AA970" s="66"/>
      <c r="AB970" s="66"/>
      <c r="AC970" s="66"/>
      <c r="AD970" s="66"/>
      <c r="AE970" s="66"/>
      <c r="AG970" s="67"/>
      <c r="AN970" s="66"/>
      <c r="AO970" s="66"/>
      <c r="AP970" s="66"/>
      <c r="AQ970" s="66"/>
      <c r="AR970" s="66"/>
      <c r="AS970" s="66"/>
      <c r="AT970" s="66"/>
      <c r="AU970" s="66"/>
    </row>
    <row r="971" spans="27:48" x14ac:dyDescent="0.2">
      <c r="AA971" s="66"/>
      <c r="AB971" s="66"/>
      <c r="AC971" s="66"/>
      <c r="AD971" s="66"/>
      <c r="AE971" s="66"/>
      <c r="AG971" s="67"/>
      <c r="AN971" s="66"/>
      <c r="AO971" s="66"/>
      <c r="AP971" s="66"/>
      <c r="AQ971" s="66"/>
      <c r="AR971" s="66"/>
      <c r="AS971" s="66"/>
      <c r="AT971" s="66"/>
      <c r="AU971" s="66"/>
      <c r="AV971" s="66"/>
    </row>
    <row r="972" spans="27:48" x14ac:dyDescent="0.2">
      <c r="AA972" s="66"/>
      <c r="AB972" s="66"/>
      <c r="AC972" s="66"/>
      <c r="AD972" s="66"/>
      <c r="AE972" s="66"/>
      <c r="AG972" s="67"/>
      <c r="AN972" s="66"/>
      <c r="AO972" s="66"/>
      <c r="AP972" s="66"/>
      <c r="AQ972" s="66"/>
      <c r="AR972" s="66"/>
      <c r="AS972" s="66"/>
      <c r="AT972" s="66"/>
      <c r="AU972" s="66"/>
    </row>
    <row r="973" spans="27:48" x14ac:dyDescent="0.2">
      <c r="AA973" s="66"/>
      <c r="AB973" s="66"/>
      <c r="AC973" s="66"/>
      <c r="AD973" s="66"/>
      <c r="AE973" s="66"/>
      <c r="AG973" s="67"/>
      <c r="AN973" s="66"/>
      <c r="AO973" s="66"/>
      <c r="AP973" s="66"/>
      <c r="AQ973" s="66"/>
      <c r="AR973" s="66"/>
      <c r="AS973" s="66"/>
      <c r="AT973" s="66"/>
      <c r="AU973" s="66"/>
    </row>
    <row r="974" spans="27:48" x14ac:dyDescent="0.2">
      <c r="AA974" s="66"/>
      <c r="AB974" s="66"/>
      <c r="AC974" s="66"/>
      <c r="AD974" s="66"/>
      <c r="AE974" s="66"/>
      <c r="AG974" s="67"/>
      <c r="AN974" s="66"/>
      <c r="AO974" s="66"/>
      <c r="AP974" s="66"/>
      <c r="AQ974" s="66"/>
      <c r="AR974" s="66"/>
      <c r="AS974" s="66"/>
      <c r="AT974" s="66"/>
      <c r="AU974" s="66"/>
    </row>
    <row r="975" spans="27:48" x14ac:dyDescent="0.2">
      <c r="AA975" s="66"/>
      <c r="AB975" s="66"/>
      <c r="AC975" s="66"/>
      <c r="AD975" s="66"/>
      <c r="AE975" s="66"/>
      <c r="AG975" s="67"/>
      <c r="AN975" s="66"/>
      <c r="AO975" s="66"/>
      <c r="AP975" s="66"/>
      <c r="AQ975" s="66"/>
      <c r="AR975" s="66"/>
      <c r="AS975" s="66"/>
      <c r="AT975" s="66"/>
      <c r="AU975" s="66"/>
    </row>
    <row r="976" spans="27:48" x14ac:dyDescent="0.2">
      <c r="AA976" s="66"/>
      <c r="AB976" s="66"/>
      <c r="AC976" s="66"/>
      <c r="AD976" s="66"/>
      <c r="AE976" s="66"/>
      <c r="AG976" s="67"/>
      <c r="AN976" s="66"/>
      <c r="AO976" s="66"/>
      <c r="AP976" s="66"/>
      <c r="AQ976" s="66"/>
      <c r="AR976" s="66"/>
      <c r="AS976" s="66"/>
      <c r="AT976" s="66"/>
      <c r="AU976" s="66"/>
    </row>
    <row r="977" spans="27:64" x14ac:dyDescent="0.2">
      <c r="AA977" s="66"/>
      <c r="AB977" s="66"/>
      <c r="AC977" s="66"/>
      <c r="AD977" s="66"/>
      <c r="AE977" s="66"/>
      <c r="AG977" s="67"/>
      <c r="AN977" s="66"/>
      <c r="AO977" s="66"/>
      <c r="AP977" s="66"/>
      <c r="AQ977" s="66"/>
      <c r="AR977" s="66"/>
      <c r="AS977" s="66"/>
      <c r="AT977" s="66"/>
      <c r="AU977" s="66"/>
    </row>
    <row r="978" spans="27:64" x14ac:dyDescent="0.2">
      <c r="AA978" s="66"/>
      <c r="AB978" s="66"/>
      <c r="AC978" s="66"/>
      <c r="AD978" s="66"/>
      <c r="AE978" s="66"/>
      <c r="AG978" s="67"/>
      <c r="AN978" s="66"/>
      <c r="AO978" s="66"/>
      <c r="AP978" s="66"/>
      <c r="AQ978" s="66"/>
      <c r="AR978" s="66"/>
      <c r="AS978" s="66"/>
      <c r="AT978" s="66"/>
      <c r="AU978" s="66"/>
    </row>
    <row r="979" spans="27:64" x14ac:dyDescent="0.2">
      <c r="AA979" s="66"/>
      <c r="AB979" s="66"/>
      <c r="AC979" s="66"/>
      <c r="AD979" s="66"/>
      <c r="AE979" s="66"/>
      <c r="AG979" s="67"/>
      <c r="AN979" s="66"/>
      <c r="AO979" s="66"/>
      <c r="AP979" s="66"/>
      <c r="AQ979" s="66"/>
      <c r="AR979" s="66"/>
      <c r="AS979" s="66"/>
      <c r="AT979" s="66"/>
      <c r="AU979" s="66"/>
    </row>
    <row r="980" spans="27:64" x14ac:dyDescent="0.2">
      <c r="AA980" s="66"/>
      <c r="AB980" s="66"/>
      <c r="AC980" s="66"/>
      <c r="AD980" s="66"/>
      <c r="AE980" s="66"/>
      <c r="AG980" s="67"/>
      <c r="AN980" s="66"/>
      <c r="AO980" s="66"/>
      <c r="AP980" s="66"/>
      <c r="AQ980" s="66"/>
      <c r="AR980" s="66"/>
      <c r="AS980" s="66"/>
      <c r="AT980" s="66"/>
      <c r="AU980" s="66"/>
    </row>
    <row r="981" spans="27:64" x14ac:dyDescent="0.2">
      <c r="AA981" s="66"/>
      <c r="AB981" s="66"/>
      <c r="AC981" s="66"/>
      <c r="AD981" s="66"/>
      <c r="AE981" s="66"/>
      <c r="AG981" s="67"/>
      <c r="AN981" s="66"/>
      <c r="AO981" s="66"/>
      <c r="AP981" s="66"/>
      <c r="AQ981" s="66"/>
      <c r="AR981" s="66"/>
      <c r="AS981" s="66"/>
      <c r="AT981" s="66"/>
      <c r="AU981" s="66"/>
    </row>
    <row r="982" spans="27:64" x14ac:dyDescent="0.2">
      <c r="AA982" s="66"/>
      <c r="AB982" s="66"/>
      <c r="AC982" s="66"/>
      <c r="AD982" s="66"/>
      <c r="AE982" s="66"/>
      <c r="AG982" s="67"/>
      <c r="AN982" s="66"/>
      <c r="AO982" s="66"/>
      <c r="AP982" s="66"/>
      <c r="AQ982" s="66"/>
      <c r="AR982" s="66"/>
      <c r="AS982" s="66"/>
      <c r="AT982" s="66"/>
      <c r="AU982" s="66"/>
    </row>
    <row r="983" spans="27:64" x14ac:dyDescent="0.2">
      <c r="AA983" s="66"/>
      <c r="AB983" s="66"/>
      <c r="AC983" s="66"/>
      <c r="AD983" s="66"/>
      <c r="AE983" s="66"/>
      <c r="AG983" s="67"/>
      <c r="AN983" s="66"/>
      <c r="AO983" s="66"/>
      <c r="AP983" s="66"/>
      <c r="AQ983" s="66"/>
      <c r="AR983" s="66"/>
      <c r="AS983" s="66"/>
      <c r="AT983" s="66"/>
      <c r="AU983" s="66"/>
    </row>
    <row r="984" spans="27:64" x14ac:dyDescent="0.2">
      <c r="AA984" s="66"/>
      <c r="AB984" s="66"/>
      <c r="AC984" s="66"/>
      <c r="AD984" s="66"/>
      <c r="AE984" s="66"/>
      <c r="AG984" s="67"/>
      <c r="AN984" s="66"/>
      <c r="AO984" s="66"/>
      <c r="AP984" s="66"/>
      <c r="AQ984" s="66"/>
      <c r="AR984" s="66"/>
      <c r="AS984" s="66"/>
      <c r="AT984" s="66"/>
      <c r="AU984" s="66"/>
      <c r="AV984" s="66"/>
      <c r="AW984" s="66"/>
      <c r="AX984" s="66"/>
      <c r="AY984" s="66"/>
      <c r="AZ984" s="66"/>
      <c r="BA984" s="66"/>
      <c r="BB984" s="66"/>
      <c r="BC984" s="66"/>
      <c r="BD984" s="66"/>
      <c r="BE984" s="66"/>
      <c r="BF984" s="66"/>
      <c r="BG984" s="66"/>
      <c r="BH984" s="66"/>
      <c r="BI984" s="66"/>
      <c r="BJ984" s="66"/>
      <c r="BK984" s="66"/>
      <c r="BL984" s="66"/>
    </row>
    <row r="985" spans="27:64" x14ac:dyDescent="0.2">
      <c r="AA985" s="66"/>
      <c r="AB985" s="66"/>
      <c r="AC985" s="66"/>
      <c r="AD985" s="66"/>
      <c r="AE985" s="66"/>
      <c r="AG985" s="67"/>
      <c r="AN985" s="66"/>
      <c r="AO985" s="66"/>
      <c r="AP985" s="66"/>
      <c r="AQ985" s="66"/>
      <c r="AR985" s="66"/>
      <c r="AS985" s="66"/>
      <c r="AT985" s="66"/>
      <c r="AU985" s="66"/>
    </row>
    <row r="986" spans="27:64" x14ac:dyDescent="0.2">
      <c r="AA986" s="66"/>
      <c r="AB986" s="66"/>
      <c r="AC986" s="66"/>
      <c r="AD986" s="66"/>
      <c r="AE986" s="66"/>
      <c r="AG986" s="67"/>
      <c r="AN986" s="66"/>
      <c r="AO986" s="66"/>
      <c r="AP986" s="66"/>
      <c r="AQ986" s="66"/>
      <c r="AR986" s="66"/>
      <c r="AS986" s="66"/>
      <c r="AT986" s="66"/>
      <c r="AU986" s="66"/>
    </row>
    <row r="987" spans="27:64" x14ac:dyDescent="0.2">
      <c r="AA987" s="66"/>
      <c r="AB987" s="66"/>
      <c r="AC987" s="66"/>
      <c r="AD987" s="66"/>
      <c r="AE987" s="66"/>
      <c r="AG987" s="67"/>
      <c r="AN987" s="66"/>
      <c r="AO987" s="66"/>
      <c r="AP987" s="66"/>
      <c r="AQ987" s="66"/>
      <c r="AR987" s="66"/>
      <c r="AS987" s="66"/>
      <c r="AT987" s="66"/>
      <c r="AU987" s="66"/>
    </row>
    <row r="988" spans="27:64" x14ac:dyDescent="0.2">
      <c r="AA988" s="66"/>
      <c r="AB988" s="66"/>
      <c r="AC988" s="66"/>
      <c r="AD988" s="66"/>
      <c r="AE988" s="66"/>
      <c r="AG988" s="67"/>
      <c r="AN988" s="66"/>
      <c r="AO988" s="66"/>
      <c r="AP988" s="66"/>
      <c r="AQ988" s="66"/>
      <c r="AR988" s="66"/>
      <c r="AS988" s="66"/>
      <c r="AT988" s="66"/>
      <c r="AU988" s="66"/>
    </row>
    <row r="989" spans="27:64" x14ac:dyDescent="0.2">
      <c r="AA989" s="66"/>
      <c r="AB989" s="66"/>
      <c r="AC989" s="66"/>
      <c r="AD989" s="66"/>
      <c r="AE989" s="66"/>
      <c r="AG989" s="67"/>
      <c r="AN989" s="66"/>
      <c r="AO989" s="66"/>
      <c r="AP989" s="66"/>
      <c r="AQ989" s="66"/>
      <c r="AR989" s="66"/>
      <c r="AS989" s="66"/>
      <c r="AT989" s="66"/>
      <c r="AU989" s="66"/>
    </row>
    <row r="990" spans="27:64" x14ac:dyDescent="0.2">
      <c r="AA990" s="66"/>
      <c r="AB990" s="66"/>
      <c r="AC990" s="66"/>
      <c r="AD990" s="66"/>
      <c r="AE990" s="66"/>
      <c r="AG990" s="67"/>
      <c r="AN990" s="66"/>
      <c r="AO990" s="66"/>
      <c r="AP990" s="66"/>
      <c r="AQ990" s="66"/>
      <c r="AR990" s="66"/>
      <c r="AS990" s="66"/>
      <c r="AT990" s="66"/>
      <c r="AU990" s="66"/>
    </row>
    <row r="991" spans="27:64" x14ac:dyDescent="0.2">
      <c r="AA991" s="66"/>
      <c r="AB991" s="66"/>
      <c r="AC991" s="66"/>
      <c r="AD991" s="66"/>
      <c r="AE991" s="66"/>
      <c r="AG991" s="67"/>
      <c r="AN991" s="66"/>
      <c r="AO991" s="66"/>
      <c r="AP991" s="66"/>
      <c r="AQ991" s="66"/>
      <c r="AR991" s="66"/>
      <c r="AS991" s="66"/>
      <c r="AT991" s="66"/>
      <c r="AU991" s="66"/>
    </row>
    <row r="992" spans="27:64" x14ac:dyDescent="0.2">
      <c r="AA992" s="66"/>
      <c r="AB992" s="66"/>
      <c r="AC992" s="66"/>
      <c r="AD992" s="66"/>
      <c r="AE992" s="66"/>
      <c r="AG992" s="67"/>
      <c r="AN992" s="66"/>
      <c r="AO992" s="66"/>
      <c r="AP992" s="66"/>
      <c r="AQ992" s="66"/>
      <c r="AR992" s="66"/>
      <c r="AS992" s="66"/>
      <c r="AT992" s="66"/>
      <c r="AU992" s="66"/>
    </row>
    <row r="993" spans="27:64" x14ac:dyDescent="0.2">
      <c r="AA993" s="66"/>
      <c r="AB993" s="66"/>
      <c r="AC993" s="66"/>
      <c r="AD993" s="66"/>
      <c r="AE993" s="66"/>
      <c r="AG993" s="67"/>
      <c r="AN993" s="66"/>
      <c r="AO993" s="66"/>
      <c r="AP993" s="66"/>
      <c r="AQ993" s="66"/>
      <c r="AR993" s="66"/>
      <c r="AS993" s="66"/>
      <c r="AT993" s="66"/>
      <c r="AU993" s="66"/>
    </row>
    <row r="994" spans="27:64" x14ac:dyDescent="0.2">
      <c r="AA994" s="66"/>
      <c r="AB994" s="66"/>
      <c r="AC994" s="66"/>
      <c r="AD994" s="66"/>
      <c r="AE994" s="66"/>
      <c r="AG994" s="67"/>
      <c r="AN994" s="66"/>
      <c r="AO994" s="66"/>
      <c r="AP994" s="66"/>
      <c r="AQ994" s="66"/>
      <c r="AR994" s="66"/>
      <c r="AS994" s="66"/>
      <c r="AT994" s="66"/>
      <c r="AU994" s="66"/>
    </row>
    <row r="995" spans="27:64" x14ac:dyDescent="0.2">
      <c r="AA995" s="66"/>
      <c r="AB995" s="66"/>
      <c r="AC995" s="66"/>
      <c r="AD995" s="66"/>
      <c r="AE995" s="66"/>
      <c r="AG995" s="67"/>
      <c r="AN995" s="66"/>
      <c r="AO995" s="66"/>
      <c r="AP995" s="66"/>
      <c r="AQ995" s="66"/>
      <c r="AR995" s="66"/>
      <c r="AS995" s="66"/>
      <c r="AT995" s="66"/>
      <c r="AU995" s="66"/>
    </row>
    <row r="996" spans="27:64" x14ac:dyDescent="0.2">
      <c r="AA996" s="66"/>
      <c r="AB996" s="66"/>
      <c r="AC996" s="66"/>
      <c r="AD996" s="66"/>
      <c r="AE996" s="66"/>
      <c r="AG996" s="67"/>
      <c r="AN996" s="66"/>
      <c r="AO996" s="66"/>
      <c r="AP996" s="66"/>
      <c r="AQ996" s="66"/>
      <c r="AR996" s="66"/>
      <c r="AS996" s="66"/>
      <c r="AT996" s="66"/>
      <c r="AU996" s="66"/>
    </row>
    <row r="997" spans="27:64" x14ac:dyDescent="0.2">
      <c r="AA997" s="66"/>
      <c r="AB997" s="66"/>
      <c r="AC997" s="66"/>
      <c r="AD997" s="66"/>
      <c r="AE997" s="66"/>
      <c r="AG997" s="67"/>
      <c r="AN997" s="66"/>
      <c r="AO997" s="66"/>
      <c r="AP997" s="66"/>
      <c r="AQ997" s="66"/>
      <c r="AR997" s="66"/>
      <c r="AS997" s="66"/>
      <c r="AT997" s="66"/>
      <c r="AU997" s="66"/>
    </row>
    <row r="998" spans="27:64" x14ac:dyDescent="0.2">
      <c r="AA998" s="66"/>
      <c r="AB998" s="66"/>
      <c r="AC998" s="66"/>
      <c r="AD998" s="66"/>
      <c r="AE998" s="66"/>
      <c r="AG998" s="67"/>
      <c r="AN998" s="66"/>
      <c r="AO998" s="66"/>
      <c r="AP998" s="66"/>
      <c r="AQ998" s="66"/>
      <c r="AR998" s="66"/>
      <c r="AS998" s="66"/>
      <c r="AT998" s="66"/>
      <c r="AU998" s="66"/>
    </row>
    <row r="999" spans="27:64" x14ac:dyDescent="0.2">
      <c r="AA999" s="66"/>
      <c r="AB999" s="66"/>
      <c r="AC999" s="66"/>
      <c r="AD999" s="66"/>
      <c r="AE999" s="66"/>
      <c r="AG999" s="67"/>
      <c r="AN999" s="66"/>
      <c r="AO999" s="66"/>
      <c r="AP999" s="66"/>
      <c r="AQ999" s="66"/>
      <c r="AR999" s="66"/>
      <c r="AS999" s="66"/>
      <c r="AT999" s="66"/>
      <c r="AU999" s="66"/>
    </row>
    <row r="1000" spans="27:64" x14ac:dyDescent="0.2">
      <c r="AA1000" s="66"/>
      <c r="AB1000" s="66"/>
      <c r="AC1000" s="66"/>
      <c r="AD1000" s="66"/>
      <c r="AE1000" s="66"/>
      <c r="AG1000" s="67"/>
      <c r="AN1000" s="66"/>
      <c r="AO1000" s="66"/>
      <c r="AP1000" s="66"/>
      <c r="AQ1000" s="66"/>
      <c r="AR1000" s="66"/>
      <c r="AS1000" s="66"/>
      <c r="AT1000" s="66"/>
      <c r="AU1000" s="66"/>
    </row>
    <row r="1001" spans="27:64" x14ac:dyDescent="0.2">
      <c r="AA1001" s="66"/>
      <c r="AB1001" s="66"/>
      <c r="AC1001" s="66"/>
      <c r="AD1001" s="66"/>
      <c r="AE1001" s="66"/>
      <c r="AG1001" s="67"/>
      <c r="AN1001" s="66"/>
      <c r="AO1001" s="66"/>
      <c r="AP1001" s="66"/>
      <c r="AQ1001" s="66"/>
      <c r="AR1001" s="66"/>
      <c r="AS1001" s="66"/>
      <c r="AT1001" s="66"/>
      <c r="AU1001" s="66"/>
    </row>
    <row r="1002" spans="27:64" x14ac:dyDescent="0.2">
      <c r="AA1002" s="66"/>
      <c r="AB1002" s="66"/>
      <c r="AC1002" s="66"/>
      <c r="AD1002" s="66"/>
      <c r="AE1002" s="66"/>
      <c r="AG1002" s="67"/>
      <c r="AN1002" s="66"/>
      <c r="AO1002" s="66"/>
      <c r="AP1002" s="66"/>
      <c r="AQ1002" s="66"/>
      <c r="AR1002" s="66"/>
      <c r="AS1002" s="66"/>
      <c r="AT1002" s="66"/>
      <c r="AU1002" s="66"/>
      <c r="AV1002" s="66"/>
      <c r="AW1002" s="66"/>
      <c r="AX1002" s="66"/>
      <c r="AY1002" s="66"/>
      <c r="AZ1002" s="66"/>
      <c r="BA1002" s="66"/>
      <c r="BB1002" s="66"/>
      <c r="BC1002" s="66"/>
      <c r="BD1002" s="66"/>
      <c r="BE1002" s="66"/>
      <c r="BF1002" s="66"/>
      <c r="BG1002" s="66"/>
      <c r="BH1002" s="66"/>
      <c r="BI1002" s="66"/>
      <c r="BJ1002" s="66"/>
      <c r="BK1002" s="66"/>
      <c r="BL1002" s="66"/>
    </row>
    <row r="1003" spans="27:64" x14ac:dyDescent="0.2">
      <c r="AA1003" s="66"/>
      <c r="AB1003" s="66"/>
      <c r="AC1003" s="66"/>
      <c r="AD1003" s="66"/>
      <c r="AE1003" s="66"/>
      <c r="AG1003" s="67"/>
      <c r="AN1003" s="66"/>
      <c r="AO1003" s="66"/>
      <c r="AP1003" s="66"/>
      <c r="AQ1003" s="66"/>
      <c r="AR1003" s="66"/>
      <c r="AS1003" s="66"/>
      <c r="AT1003" s="66"/>
      <c r="AU1003" s="66"/>
    </row>
    <row r="1004" spans="27:64" x14ac:dyDescent="0.2">
      <c r="AA1004" s="66"/>
      <c r="AB1004" s="66"/>
      <c r="AC1004" s="66"/>
      <c r="AD1004" s="66"/>
      <c r="AE1004" s="66"/>
      <c r="AG1004" s="67"/>
      <c r="AN1004" s="66"/>
      <c r="AO1004" s="66"/>
      <c r="AP1004" s="66"/>
      <c r="AQ1004" s="66"/>
      <c r="AR1004" s="66"/>
      <c r="AS1004" s="66"/>
      <c r="AT1004" s="66"/>
      <c r="AU1004" s="66"/>
    </row>
    <row r="1005" spans="27:64" x14ac:dyDescent="0.2">
      <c r="AA1005" s="66"/>
      <c r="AB1005" s="66"/>
      <c r="AC1005" s="66"/>
      <c r="AD1005" s="66"/>
      <c r="AE1005" s="66"/>
      <c r="AG1005" s="67"/>
      <c r="AN1005" s="66"/>
      <c r="AO1005" s="66"/>
      <c r="AP1005" s="66"/>
      <c r="AQ1005" s="66"/>
      <c r="AR1005" s="66"/>
      <c r="AS1005" s="66"/>
      <c r="AT1005" s="66"/>
      <c r="AU1005" s="66"/>
    </row>
    <row r="1006" spans="27:64" x14ac:dyDescent="0.2">
      <c r="AA1006" s="66"/>
      <c r="AB1006" s="66"/>
      <c r="AC1006" s="66"/>
      <c r="AD1006" s="66"/>
      <c r="AE1006" s="66"/>
      <c r="AG1006" s="67"/>
      <c r="AN1006" s="66"/>
      <c r="AO1006" s="66"/>
      <c r="AP1006" s="66"/>
      <c r="AQ1006" s="66"/>
      <c r="AR1006" s="66"/>
      <c r="AS1006" s="66"/>
      <c r="AT1006" s="66"/>
      <c r="AU1006" s="66"/>
    </row>
    <row r="1007" spans="27:64" x14ac:dyDescent="0.2">
      <c r="AA1007" s="66"/>
      <c r="AB1007" s="66"/>
      <c r="AC1007" s="66"/>
      <c r="AD1007" s="66"/>
      <c r="AE1007" s="66"/>
      <c r="AG1007" s="67"/>
      <c r="AN1007" s="66"/>
      <c r="AO1007" s="66"/>
      <c r="AP1007" s="66"/>
      <c r="AQ1007" s="66"/>
      <c r="AR1007" s="66"/>
      <c r="AS1007" s="66"/>
      <c r="AT1007" s="66"/>
      <c r="AU1007" s="66"/>
    </row>
    <row r="1008" spans="27:64" x14ac:dyDescent="0.2">
      <c r="AA1008" s="66"/>
      <c r="AB1008" s="66"/>
      <c r="AC1008" s="66"/>
      <c r="AD1008" s="66"/>
      <c r="AE1008" s="66"/>
      <c r="AG1008" s="67"/>
      <c r="AN1008" s="66"/>
      <c r="AO1008" s="66"/>
      <c r="AP1008" s="66"/>
      <c r="AQ1008" s="66"/>
      <c r="AR1008" s="66"/>
      <c r="AS1008" s="66"/>
      <c r="AT1008" s="66"/>
      <c r="AU1008" s="66"/>
    </row>
    <row r="1009" spans="27:47" x14ac:dyDescent="0.2">
      <c r="AA1009" s="66"/>
      <c r="AB1009" s="66"/>
      <c r="AC1009" s="66"/>
      <c r="AD1009" s="66"/>
      <c r="AE1009" s="66"/>
      <c r="AG1009" s="67"/>
      <c r="AN1009" s="66"/>
      <c r="AO1009" s="66"/>
      <c r="AP1009" s="66"/>
      <c r="AQ1009" s="66"/>
      <c r="AR1009" s="66"/>
      <c r="AS1009" s="66"/>
      <c r="AT1009" s="66"/>
      <c r="AU1009" s="66"/>
    </row>
    <row r="1010" spans="27:47" x14ac:dyDescent="0.2">
      <c r="AA1010" s="66"/>
      <c r="AB1010" s="66"/>
      <c r="AC1010" s="66"/>
      <c r="AD1010" s="66"/>
      <c r="AE1010" s="66"/>
      <c r="AG1010" s="67"/>
      <c r="AN1010" s="66"/>
      <c r="AO1010" s="66"/>
      <c r="AP1010" s="66"/>
      <c r="AQ1010" s="66"/>
      <c r="AR1010" s="66"/>
      <c r="AS1010" s="66"/>
      <c r="AT1010" s="66"/>
      <c r="AU1010" s="66"/>
    </row>
    <row r="1011" spans="27:47" x14ac:dyDescent="0.2">
      <c r="AA1011" s="66"/>
      <c r="AB1011" s="66"/>
      <c r="AC1011" s="66"/>
      <c r="AD1011" s="66"/>
      <c r="AE1011" s="66"/>
      <c r="AG1011" s="67"/>
      <c r="AN1011" s="66"/>
      <c r="AO1011" s="66"/>
      <c r="AP1011" s="66"/>
      <c r="AQ1011" s="66"/>
      <c r="AR1011" s="66"/>
      <c r="AS1011" s="66"/>
      <c r="AT1011" s="66"/>
      <c r="AU1011" s="66"/>
    </row>
    <row r="1012" spans="27:47" x14ac:dyDescent="0.2">
      <c r="AA1012" s="66"/>
      <c r="AB1012" s="66"/>
      <c r="AC1012" s="66"/>
      <c r="AD1012" s="66"/>
      <c r="AE1012" s="66"/>
      <c r="AG1012" s="67"/>
      <c r="AN1012" s="66"/>
      <c r="AO1012" s="66"/>
      <c r="AP1012" s="66"/>
      <c r="AQ1012" s="66"/>
      <c r="AR1012" s="66"/>
      <c r="AS1012" s="66"/>
      <c r="AT1012" s="66"/>
      <c r="AU1012" s="66"/>
    </row>
    <row r="1013" spans="27:47" x14ac:dyDescent="0.2">
      <c r="AA1013" s="66"/>
      <c r="AB1013" s="66"/>
      <c r="AC1013" s="66"/>
      <c r="AD1013" s="66"/>
      <c r="AE1013" s="66"/>
      <c r="AG1013" s="67"/>
      <c r="AN1013" s="66"/>
      <c r="AO1013" s="66"/>
      <c r="AP1013" s="66"/>
      <c r="AQ1013" s="66"/>
      <c r="AR1013" s="66"/>
      <c r="AS1013" s="66"/>
      <c r="AT1013" s="66"/>
      <c r="AU1013" s="66"/>
    </row>
    <row r="1014" spans="27:47" x14ac:dyDescent="0.2">
      <c r="AA1014" s="66"/>
      <c r="AB1014" s="66"/>
      <c r="AC1014" s="66"/>
      <c r="AD1014" s="66"/>
      <c r="AE1014" s="66"/>
      <c r="AG1014" s="67"/>
      <c r="AN1014" s="66"/>
      <c r="AO1014" s="66"/>
      <c r="AP1014" s="66"/>
      <c r="AQ1014" s="66"/>
      <c r="AR1014" s="66"/>
      <c r="AS1014" s="66"/>
      <c r="AT1014" s="66"/>
      <c r="AU1014" s="66"/>
    </row>
    <row r="1015" spans="27:47" x14ac:dyDescent="0.2">
      <c r="AA1015" s="66"/>
      <c r="AB1015" s="66"/>
      <c r="AC1015" s="66"/>
      <c r="AD1015" s="66"/>
      <c r="AE1015" s="66"/>
      <c r="AG1015" s="67"/>
      <c r="AN1015" s="66"/>
      <c r="AO1015" s="66"/>
      <c r="AP1015" s="66"/>
      <c r="AQ1015" s="66"/>
      <c r="AR1015" s="66"/>
      <c r="AS1015" s="66"/>
      <c r="AT1015" s="66"/>
      <c r="AU1015" s="66"/>
    </row>
    <row r="1016" spans="27:47" x14ac:dyDescent="0.2">
      <c r="AA1016" s="66"/>
      <c r="AB1016" s="66"/>
      <c r="AC1016" s="66"/>
      <c r="AD1016" s="66"/>
      <c r="AE1016" s="66"/>
      <c r="AG1016" s="67"/>
      <c r="AN1016" s="66"/>
      <c r="AO1016" s="66"/>
      <c r="AP1016" s="66"/>
      <c r="AQ1016" s="66"/>
      <c r="AR1016" s="66"/>
      <c r="AS1016" s="66"/>
      <c r="AT1016" s="66"/>
      <c r="AU1016" s="66"/>
    </row>
    <row r="1017" spans="27:47" x14ac:dyDescent="0.2">
      <c r="AA1017" s="66"/>
      <c r="AB1017" s="66"/>
      <c r="AC1017" s="66"/>
      <c r="AD1017" s="66"/>
      <c r="AE1017" s="66"/>
      <c r="AG1017" s="67"/>
      <c r="AN1017" s="66"/>
      <c r="AO1017" s="66"/>
      <c r="AP1017" s="66"/>
      <c r="AQ1017" s="66"/>
      <c r="AR1017" s="66"/>
      <c r="AS1017" s="66"/>
      <c r="AT1017" s="66"/>
      <c r="AU1017" s="66"/>
    </row>
    <row r="1018" spans="27:47" x14ac:dyDescent="0.2">
      <c r="AA1018" s="66"/>
      <c r="AB1018" s="66"/>
      <c r="AC1018" s="66"/>
      <c r="AD1018" s="66"/>
      <c r="AE1018" s="66"/>
      <c r="AG1018" s="67"/>
      <c r="AN1018" s="66"/>
      <c r="AO1018" s="66"/>
      <c r="AP1018" s="66"/>
      <c r="AQ1018" s="66"/>
      <c r="AR1018" s="66"/>
      <c r="AS1018" s="66"/>
      <c r="AT1018" s="66"/>
      <c r="AU1018" s="66"/>
    </row>
    <row r="1019" spans="27:47" x14ac:dyDescent="0.2">
      <c r="AA1019" s="66"/>
      <c r="AB1019" s="66"/>
      <c r="AC1019" s="66"/>
      <c r="AD1019" s="66"/>
      <c r="AE1019" s="66"/>
      <c r="AG1019" s="67"/>
      <c r="AN1019" s="66"/>
      <c r="AO1019" s="66"/>
      <c r="AP1019" s="66"/>
      <c r="AQ1019" s="66"/>
      <c r="AR1019" s="66"/>
      <c r="AS1019" s="66"/>
      <c r="AT1019" s="66"/>
      <c r="AU1019" s="66"/>
    </row>
    <row r="1020" spans="27:47" x14ac:dyDescent="0.2">
      <c r="AA1020" s="66"/>
      <c r="AB1020" s="66"/>
      <c r="AC1020" s="66"/>
      <c r="AD1020" s="66"/>
      <c r="AE1020" s="66"/>
      <c r="AG1020" s="67"/>
      <c r="AN1020" s="66"/>
      <c r="AO1020" s="66"/>
      <c r="AP1020" s="66"/>
      <c r="AQ1020" s="66"/>
      <c r="AR1020" s="66"/>
      <c r="AS1020" s="66"/>
      <c r="AT1020" s="66"/>
      <c r="AU1020" s="66"/>
    </row>
    <row r="1021" spans="27:47" x14ac:dyDescent="0.2">
      <c r="AA1021" s="66"/>
      <c r="AB1021" s="66"/>
      <c r="AC1021" s="66"/>
      <c r="AD1021" s="66"/>
      <c r="AE1021" s="66"/>
      <c r="AG1021" s="67"/>
      <c r="AN1021" s="66"/>
      <c r="AO1021" s="66"/>
      <c r="AP1021" s="66"/>
      <c r="AQ1021" s="66"/>
      <c r="AR1021" s="66"/>
      <c r="AS1021" s="66"/>
      <c r="AT1021" s="66"/>
      <c r="AU1021" s="66"/>
    </row>
    <row r="1022" spans="27:47" x14ac:dyDescent="0.2">
      <c r="AA1022" s="66"/>
      <c r="AB1022" s="66"/>
      <c r="AC1022" s="66"/>
      <c r="AD1022" s="66"/>
      <c r="AE1022" s="66"/>
      <c r="AG1022" s="67"/>
      <c r="AN1022" s="66"/>
      <c r="AO1022" s="66"/>
      <c r="AP1022" s="66"/>
      <c r="AQ1022" s="66"/>
      <c r="AR1022" s="66"/>
      <c r="AS1022" s="66"/>
      <c r="AT1022" s="66"/>
      <c r="AU1022" s="66"/>
    </row>
    <row r="1023" spans="27:47" x14ac:dyDescent="0.2">
      <c r="AA1023" s="66"/>
      <c r="AB1023" s="66"/>
      <c r="AC1023" s="66"/>
      <c r="AD1023" s="66"/>
      <c r="AE1023" s="66"/>
      <c r="AG1023" s="67"/>
      <c r="AN1023" s="66"/>
      <c r="AO1023" s="66"/>
      <c r="AP1023" s="66"/>
      <c r="AQ1023" s="66"/>
      <c r="AR1023" s="66"/>
      <c r="AS1023" s="66"/>
      <c r="AT1023" s="66"/>
      <c r="AU1023" s="66"/>
    </row>
    <row r="1024" spans="27:47" x14ac:dyDescent="0.2">
      <c r="AA1024" s="66"/>
      <c r="AB1024" s="66"/>
      <c r="AC1024" s="66"/>
      <c r="AD1024" s="66"/>
      <c r="AE1024" s="66"/>
      <c r="AG1024" s="67"/>
      <c r="AN1024" s="66"/>
      <c r="AO1024" s="66"/>
      <c r="AP1024" s="66"/>
      <c r="AQ1024" s="66"/>
      <c r="AR1024" s="66"/>
      <c r="AS1024" s="66"/>
      <c r="AT1024" s="66"/>
      <c r="AU1024" s="66"/>
    </row>
    <row r="1025" spans="27:48" x14ac:dyDescent="0.2">
      <c r="AA1025" s="66"/>
      <c r="AB1025" s="66"/>
      <c r="AC1025" s="66"/>
      <c r="AD1025" s="66"/>
      <c r="AE1025" s="66"/>
      <c r="AG1025" s="67"/>
      <c r="AN1025" s="66"/>
      <c r="AO1025" s="66"/>
      <c r="AP1025" s="66"/>
      <c r="AQ1025" s="66"/>
      <c r="AR1025" s="66"/>
      <c r="AS1025" s="66"/>
      <c r="AT1025" s="66"/>
      <c r="AU1025" s="66"/>
    </row>
    <row r="1026" spans="27:48" x14ac:dyDescent="0.2">
      <c r="AA1026" s="66"/>
      <c r="AB1026" s="66"/>
      <c r="AC1026" s="66"/>
      <c r="AD1026" s="66"/>
      <c r="AE1026" s="66"/>
      <c r="AG1026" s="67"/>
      <c r="AN1026" s="66"/>
      <c r="AO1026" s="66"/>
      <c r="AP1026" s="66"/>
      <c r="AQ1026" s="66"/>
      <c r="AR1026" s="66"/>
      <c r="AS1026" s="66"/>
      <c r="AT1026" s="66"/>
      <c r="AU1026" s="66"/>
    </row>
    <row r="1027" spans="27:48" x14ac:dyDescent="0.2">
      <c r="AA1027" s="66"/>
      <c r="AB1027" s="66"/>
      <c r="AC1027" s="66"/>
      <c r="AD1027" s="66"/>
      <c r="AE1027" s="66"/>
      <c r="AG1027" s="67"/>
      <c r="AN1027" s="66"/>
      <c r="AO1027" s="66"/>
      <c r="AP1027" s="66"/>
      <c r="AQ1027" s="66"/>
      <c r="AR1027" s="66"/>
      <c r="AS1027" s="66"/>
      <c r="AT1027" s="66"/>
      <c r="AU1027" s="66"/>
    </row>
    <row r="1028" spans="27:48" x14ac:dyDescent="0.2">
      <c r="AA1028" s="66"/>
      <c r="AB1028" s="66"/>
      <c r="AC1028" s="66"/>
      <c r="AD1028" s="66"/>
      <c r="AE1028" s="66"/>
      <c r="AG1028" s="67"/>
      <c r="AN1028" s="66"/>
      <c r="AO1028" s="66"/>
      <c r="AP1028" s="66"/>
      <c r="AQ1028" s="66"/>
      <c r="AR1028" s="66"/>
      <c r="AS1028" s="66"/>
      <c r="AT1028" s="66"/>
      <c r="AU1028" s="66"/>
    </row>
    <row r="1029" spans="27:48" x14ac:dyDescent="0.2">
      <c r="AA1029" s="66"/>
      <c r="AB1029" s="66"/>
      <c r="AC1029" s="66"/>
      <c r="AD1029" s="66"/>
      <c r="AE1029" s="66"/>
      <c r="AG1029" s="67"/>
      <c r="AN1029" s="66"/>
      <c r="AO1029" s="66"/>
      <c r="AP1029" s="66"/>
      <c r="AQ1029" s="66"/>
      <c r="AR1029" s="66"/>
      <c r="AS1029" s="66"/>
      <c r="AT1029" s="66"/>
      <c r="AU1029" s="66"/>
    </row>
    <row r="1030" spans="27:48" x14ac:dyDescent="0.2">
      <c r="AA1030" s="66"/>
      <c r="AB1030" s="66"/>
      <c r="AC1030" s="66"/>
      <c r="AD1030" s="66"/>
      <c r="AE1030" s="66"/>
      <c r="AG1030" s="67"/>
      <c r="AN1030" s="66"/>
      <c r="AO1030" s="66"/>
      <c r="AP1030" s="66"/>
      <c r="AQ1030" s="66"/>
      <c r="AR1030" s="66"/>
      <c r="AS1030" s="66"/>
      <c r="AT1030" s="66"/>
      <c r="AU1030" s="66"/>
    </row>
    <row r="1031" spans="27:48" x14ac:dyDescent="0.2">
      <c r="AA1031" s="66"/>
      <c r="AB1031" s="66"/>
      <c r="AC1031" s="66"/>
      <c r="AD1031" s="66"/>
      <c r="AE1031" s="66"/>
      <c r="AG1031" s="67"/>
      <c r="AN1031" s="66"/>
      <c r="AO1031" s="66"/>
      <c r="AP1031" s="66"/>
      <c r="AQ1031" s="66"/>
      <c r="AR1031" s="66"/>
      <c r="AS1031" s="66"/>
      <c r="AT1031" s="66"/>
      <c r="AU1031" s="66"/>
    </row>
    <row r="1032" spans="27:48" x14ac:dyDescent="0.2">
      <c r="AA1032" s="66"/>
      <c r="AB1032" s="66"/>
      <c r="AC1032" s="66"/>
      <c r="AD1032" s="66"/>
      <c r="AE1032" s="66"/>
      <c r="AG1032" s="67"/>
      <c r="AN1032" s="66"/>
      <c r="AO1032" s="66"/>
      <c r="AP1032" s="66"/>
      <c r="AQ1032" s="66"/>
      <c r="AR1032" s="66"/>
      <c r="AS1032" s="66"/>
      <c r="AT1032" s="66"/>
      <c r="AU1032" s="66"/>
    </row>
    <row r="1033" spans="27:48" x14ac:dyDescent="0.2">
      <c r="AA1033" s="66"/>
      <c r="AB1033" s="66"/>
      <c r="AC1033" s="66"/>
      <c r="AD1033" s="66"/>
      <c r="AE1033" s="66"/>
      <c r="AG1033" s="67"/>
      <c r="AN1033" s="66"/>
      <c r="AO1033" s="66"/>
      <c r="AP1033" s="66"/>
      <c r="AQ1033" s="66"/>
      <c r="AR1033" s="66"/>
      <c r="AS1033" s="66"/>
      <c r="AT1033" s="66"/>
      <c r="AU1033" s="66"/>
    </row>
    <row r="1034" spans="27:48" x14ac:dyDescent="0.2">
      <c r="AA1034" s="66"/>
      <c r="AB1034" s="66"/>
      <c r="AC1034" s="66"/>
      <c r="AD1034" s="66"/>
      <c r="AE1034" s="66"/>
      <c r="AG1034" s="67"/>
      <c r="AN1034" s="66"/>
      <c r="AO1034" s="66"/>
      <c r="AP1034" s="66"/>
      <c r="AQ1034" s="66"/>
      <c r="AR1034" s="66"/>
      <c r="AS1034" s="66"/>
      <c r="AT1034" s="66"/>
      <c r="AU1034" s="66"/>
    </row>
    <row r="1035" spans="27:48" x14ac:dyDescent="0.2">
      <c r="AA1035" s="66"/>
      <c r="AB1035" s="66"/>
      <c r="AC1035" s="66"/>
      <c r="AD1035" s="66"/>
      <c r="AE1035" s="66"/>
      <c r="AG1035" s="67"/>
      <c r="AN1035" s="66"/>
      <c r="AO1035" s="66"/>
      <c r="AP1035" s="66"/>
      <c r="AQ1035" s="66"/>
      <c r="AR1035" s="66"/>
      <c r="AS1035" s="66"/>
      <c r="AT1035" s="66"/>
      <c r="AU1035" s="66"/>
    </row>
    <row r="1036" spans="27:48" x14ac:dyDescent="0.2">
      <c r="AA1036" s="66"/>
      <c r="AB1036" s="66"/>
      <c r="AC1036" s="66"/>
      <c r="AD1036" s="66"/>
      <c r="AE1036" s="66"/>
      <c r="AG1036" s="67"/>
      <c r="AN1036" s="66"/>
      <c r="AO1036" s="66"/>
      <c r="AP1036" s="66"/>
      <c r="AQ1036" s="66"/>
      <c r="AR1036" s="66"/>
      <c r="AS1036" s="66"/>
      <c r="AT1036" s="66"/>
      <c r="AU1036" s="66"/>
    </row>
    <row r="1037" spans="27:48" x14ac:dyDescent="0.2">
      <c r="AA1037" s="66"/>
      <c r="AB1037" s="66"/>
      <c r="AC1037" s="66"/>
      <c r="AD1037" s="66"/>
      <c r="AE1037" s="66"/>
      <c r="AG1037" s="67"/>
      <c r="AN1037" s="66"/>
      <c r="AO1037" s="66"/>
      <c r="AP1037" s="66"/>
      <c r="AQ1037" s="66"/>
      <c r="AR1037" s="66"/>
      <c r="AS1037" s="66"/>
      <c r="AT1037" s="66"/>
      <c r="AU1037" s="66"/>
    </row>
    <row r="1038" spans="27:48" x14ac:dyDescent="0.2">
      <c r="AA1038" s="66"/>
      <c r="AB1038" s="66"/>
      <c r="AC1038" s="66"/>
      <c r="AD1038" s="66"/>
      <c r="AE1038" s="66"/>
      <c r="AG1038" s="67"/>
      <c r="AN1038" s="66"/>
      <c r="AO1038" s="66"/>
      <c r="AP1038" s="66"/>
      <c r="AQ1038" s="66"/>
      <c r="AR1038" s="66"/>
      <c r="AS1038" s="66"/>
      <c r="AT1038" s="66"/>
      <c r="AU1038" s="66"/>
    </row>
    <row r="1039" spans="27:48" x14ac:dyDescent="0.2">
      <c r="AA1039" s="66"/>
      <c r="AB1039" s="66"/>
      <c r="AC1039" s="66"/>
      <c r="AD1039" s="66"/>
      <c r="AE1039" s="66"/>
      <c r="AG1039" s="67"/>
      <c r="AN1039" s="66"/>
      <c r="AO1039" s="66"/>
      <c r="AP1039" s="66"/>
      <c r="AQ1039" s="66"/>
      <c r="AR1039" s="66"/>
      <c r="AS1039" s="66"/>
      <c r="AT1039" s="66"/>
      <c r="AU1039" s="66"/>
      <c r="AV1039" s="66"/>
    </row>
    <row r="1040" spans="27:48" x14ac:dyDescent="0.2">
      <c r="AA1040" s="66"/>
      <c r="AB1040" s="66"/>
      <c r="AC1040" s="66"/>
      <c r="AD1040" s="66"/>
      <c r="AE1040" s="66"/>
      <c r="AG1040" s="67"/>
      <c r="AN1040" s="66"/>
      <c r="AO1040" s="66"/>
      <c r="AP1040" s="66"/>
      <c r="AQ1040" s="66"/>
      <c r="AR1040" s="66"/>
      <c r="AS1040" s="66"/>
      <c r="AT1040" s="66"/>
      <c r="AU1040" s="66"/>
      <c r="AV1040" s="66"/>
    </row>
    <row r="1041" spans="27:47" x14ac:dyDescent="0.2">
      <c r="AA1041" s="66"/>
      <c r="AB1041" s="66"/>
      <c r="AC1041" s="66"/>
      <c r="AD1041" s="66"/>
      <c r="AE1041" s="66"/>
      <c r="AG1041" s="67"/>
      <c r="AN1041" s="66"/>
      <c r="AO1041" s="66"/>
      <c r="AP1041" s="66"/>
      <c r="AQ1041" s="66"/>
      <c r="AR1041" s="66"/>
      <c r="AS1041" s="66"/>
      <c r="AT1041" s="66"/>
      <c r="AU1041" s="66"/>
    </row>
    <row r="1042" spans="27:47" x14ac:dyDescent="0.2">
      <c r="AA1042" s="66"/>
      <c r="AB1042" s="66"/>
      <c r="AC1042" s="66"/>
      <c r="AD1042" s="66"/>
      <c r="AE1042" s="66"/>
      <c r="AG1042" s="67"/>
      <c r="AN1042" s="66"/>
      <c r="AO1042" s="66"/>
      <c r="AP1042" s="66"/>
      <c r="AQ1042" s="66"/>
      <c r="AR1042" s="66"/>
      <c r="AS1042" s="66"/>
      <c r="AT1042" s="66"/>
      <c r="AU1042" s="66"/>
    </row>
    <row r="1043" spans="27:47" x14ac:dyDescent="0.2">
      <c r="AA1043" s="66"/>
      <c r="AB1043" s="66"/>
      <c r="AC1043" s="66"/>
      <c r="AD1043" s="66"/>
      <c r="AE1043" s="66"/>
      <c r="AG1043" s="67"/>
      <c r="AN1043" s="66"/>
      <c r="AO1043" s="66"/>
      <c r="AP1043" s="66"/>
      <c r="AQ1043" s="66"/>
      <c r="AR1043" s="66"/>
      <c r="AS1043" s="66"/>
      <c r="AT1043" s="66"/>
      <c r="AU1043" s="66"/>
    </row>
    <row r="1044" spans="27:47" x14ac:dyDescent="0.2">
      <c r="AA1044" s="66"/>
      <c r="AB1044" s="66"/>
      <c r="AC1044" s="66"/>
      <c r="AD1044" s="66"/>
      <c r="AE1044" s="66"/>
      <c r="AG1044" s="67"/>
      <c r="AN1044" s="66"/>
      <c r="AO1044" s="66"/>
      <c r="AP1044" s="66"/>
      <c r="AQ1044" s="66"/>
      <c r="AR1044" s="66"/>
      <c r="AS1044" s="66"/>
      <c r="AT1044" s="66"/>
      <c r="AU1044" s="66"/>
    </row>
    <row r="1045" spans="27:47" x14ac:dyDescent="0.2">
      <c r="AA1045" s="66"/>
      <c r="AB1045" s="66"/>
      <c r="AC1045" s="66"/>
      <c r="AD1045" s="66"/>
      <c r="AE1045" s="66"/>
      <c r="AG1045" s="67"/>
      <c r="AN1045" s="66"/>
      <c r="AO1045" s="66"/>
      <c r="AP1045" s="66"/>
      <c r="AQ1045" s="66"/>
      <c r="AR1045" s="66"/>
      <c r="AS1045" s="66"/>
      <c r="AT1045" s="66"/>
      <c r="AU1045" s="66"/>
    </row>
    <row r="1046" spans="27:47" x14ac:dyDescent="0.2">
      <c r="AA1046" s="66"/>
      <c r="AB1046" s="66"/>
      <c r="AC1046" s="66"/>
      <c r="AD1046" s="66"/>
      <c r="AE1046" s="66"/>
      <c r="AG1046" s="67"/>
      <c r="AN1046" s="66"/>
      <c r="AO1046" s="66"/>
      <c r="AP1046" s="66"/>
      <c r="AQ1046" s="66"/>
      <c r="AR1046" s="66"/>
      <c r="AS1046" s="66"/>
      <c r="AT1046" s="66"/>
      <c r="AU1046" s="66"/>
    </row>
    <row r="1047" spans="27:47" x14ac:dyDescent="0.2">
      <c r="AA1047" s="66"/>
      <c r="AB1047" s="66"/>
      <c r="AC1047" s="66"/>
      <c r="AD1047" s="66"/>
      <c r="AE1047" s="66"/>
      <c r="AG1047" s="67"/>
      <c r="AN1047" s="66"/>
      <c r="AO1047" s="66"/>
      <c r="AP1047" s="66"/>
      <c r="AQ1047" s="66"/>
      <c r="AR1047" s="66"/>
      <c r="AS1047" s="66"/>
      <c r="AT1047" s="66"/>
      <c r="AU1047" s="66"/>
    </row>
    <row r="1048" spans="27:47" x14ac:dyDescent="0.2">
      <c r="AA1048" s="66"/>
      <c r="AB1048" s="66"/>
      <c r="AC1048" s="66"/>
      <c r="AD1048" s="66"/>
      <c r="AE1048" s="66"/>
      <c r="AG1048" s="67"/>
      <c r="AN1048" s="66"/>
      <c r="AO1048" s="66"/>
      <c r="AP1048" s="66"/>
      <c r="AQ1048" s="66"/>
      <c r="AR1048" s="66"/>
      <c r="AS1048" s="66"/>
      <c r="AT1048" s="66"/>
      <c r="AU1048" s="66"/>
    </row>
    <row r="1049" spans="27:47" x14ac:dyDescent="0.2">
      <c r="AA1049" s="66"/>
      <c r="AB1049" s="66"/>
      <c r="AC1049" s="66"/>
      <c r="AD1049" s="66"/>
      <c r="AE1049" s="66"/>
      <c r="AG1049" s="67"/>
      <c r="AN1049" s="66"/>
      <c r="AO1049" s="66"/>
      <c r="AP1049" s="66"/>
      <c r="AQ1049" s="66"/>
      <c r="AR1049" s="66"/>
      <c r="AS1049" s="66"/>
      <c r="AT1049" s="66"/>
      <c r="AU1049" s="66"/>
    </row>
    <row r="1050" spans="27:47" x14ac:dyDescent="0.2">
      <c r="AA1050" s="66"/>
      <c r="AB1050" s="66"/>
      <c r="AC1050" s="66"/>
      <c r="AD1050" s="66"/>
      <c r="AE1050" s="66"/>
      <c r="AG1050" s="67"/>
      <c r="AN1050" s="66"/>
      <c r="AO1050" s="66"/>
      <c r="AP1050" s="66"/>
      <c r="AQ1050" s="66"/>
      <c r="AR1050" s="66"/>
      <c r="AS1050" s="66"/>
      <c r="AT1050" s="66"/>
      <c r="AU1050" s="66"/>
    </row>
    <row r="1051" spans="27:47" x14ac:dyDescent="0.2">
      <c r="AA1051" s="66"/>
      <c r="AB1051" s="66"/>
      <c r="AC1051" s="66"/>
      <c r="AD1051" s="66"/>
      <c r="AE1051" s="66"/>
      <c r="AG1051" s="67"/>
      <c r="AN1051" s="66"/>
      <c r="AO1051" s="66"/>
      <c r="AP1051" s="66"/>
      <c r="AQ1051" s="66"/>
      <c r="AR1051" s="66"/>
      <c r="AS1051" s="66"/>
      <c r="AT1051" s="66"/>
      <c r="AU1051" s="66"/>
    </row>
    <row r="1052" spans="27:47" x14ac:dyDescent="0.2">
      <c r="AA1052" s="66"/>
      <c r="AB1052" s="66"/>
      <c r="AC1052" s="66"/>
      <c r="AD1052" s="66"/>
      <c r="AE1052" s="66"/>
      <c r="AG1052" s="67"/>
      <c r="AN1052" s="66"/>
      <c r="AO1052" s="66"/>
      <c r="AP1052" s="66"/>
      <c r="AQ1052" s="66"/>
      <c r="AR1052" s="66"/>
      <c r="AS1052" s="66"/>
      <c r="AT1052" s="66"/>
      <c r="AU1052" s="66"/>
    </row>
    <row r="1053" spans="27:47" x14ac:dyDescent="0.2">
      <c r="AA1053" s="66"/>
      <c r="AB1053" s="66"/>
      <c r="AC1053" s="66"/>
      <c r="AD1053" s="66"/>
      <c r="AE1053" s="66"/>
      <c r="AG1053" s="67"/>
      <c r="AN1053" s="66"/>
      <c r="AO1053" s="66"/>
      <c r="AP1053" s="66"/>
      <c r="AQ1053" s="66"/>
      <c r="AR1053" s="66"/>
      <c r="AS1053" s="66"/>
      <c r="AT1053" s="66"/>
      <c r="AU1053" s="66"/>
    </row>
    <row r="1054" spans="27:47" x14ac:dyDescent="0.2">
      <c r="AA1054" s="66"/>
      <c r="AB1054" s="66"/>
      <c r="AC1054" s="66"/>
      <c r="AD1054" s="66"/>
      <c r="AE1054" s="66"/>
      <c r="AG1054" s="67"/>
      <c r="AN1054" s="66"/>
      <c r="AO1054" s="66"/>
      <c r="AP1054" s="66"/>
      <c r="AQ1054" s="66"/>
      <c r="AR1054" s="66"/>
      <c r="AS1054" s="66"/>
      <c r="AT1054" s="66"/>
      <c r="AU1054" s="66"/>
    </row>
    <row r="1055" spans="27:47" x14ac:dyDescent="0.2">
      <c r="AA1055" s="66"/>
      <c r="AB1055" s="66"/>
      <c r="AC1055" s="66"/>
      <c r="AD1055" s="66"/>
      <c r="AE1055" s="66"/>
      <c r="AG1055" s="67"/>
      <c r="AN1055" s="66"/>
      <c r="AO1055" s="66"/>
      <c r="AP1055" s="66"/>
      <c r="AQ1055" s="66"/>
      <c r="AR1055" s="66"/>
      <c r="AS1055" s="66"/>
      <c r="AT1055" s="66"/>
      <c r="AU1055" s="66"/>
    </row>
    <row r="1056" spans="27:47" x14ac:dyDescent="0.2">
      <c r="AA1056" s="66"/>
      <c r="AB1056" s="66"/>
      <c r="AC1056" s="66"/>
      <c r="AD1056" s="66"/>
      <c r="AE1056" s="66"/>
      <c r="AG1056" s="67"/>
      <c r="AN1056" s="66"/>
      <c r="AO1056" s="66"/>
      <c r="AP1056" s="66"/>
      <c r="AQ1056" s="66"/>
      <c r="AR1056" s="66"/>
      <c r="AS1056" s="66"/>
      <c r="AT1056" s="66"/>
      <c r="AU1056" s="66"/>
    </row>
    <row r="1057" spans="27:64" x14ac:dyDescent="0.2">
      <c r="AA1057" s="66"/>
      <c r="AB1057" s="66"/>
      <c r="AC1057" s="66"/>
      <c r="AD1057" s="66"/>
      <c r="AE1057" s="66"/>
      <c r="AG1057" s="67"/>
      <c r="AN1057" s="66"/>
      <c r="AO1057" s="66"/>
      <c r="AP1057" s="66"/>
      <c r="AQ1057" s="66"/>
      <c r="AR1057" s="66"/>
      <c r="AS1057" s="66"/>
      <c r="AT1057" s="66"/>
      <c r="AU1057" s="66"/>
    </row>
    <row r="1058" spans="27:64" x14ac:dyDescent="0.2">
      <c r="AA1058" s="66"/>
      <c r="AB1058" s="66"/>
      <c r="AC1058" s="66"/>
      <c r="AD1058" s="66"/>
      <c r="AE1058" s="66"/>
      <c r="AG1058" s="67"/>
      <c r="AN1058" s="66"/>
      <c r="AO1058" s="66"/>
      <c r="AP1058" s="66"/>
      <c r="AQ1058" s="66"/>
      <c r="AR1058" s="66"/>
      <c r="AS1058" s="66"/>
      <c r="AT1058" s="66"/>
      <c r="AU1058" s="66"/>
    </row>
    <row r="1059" spans="27:64" x14ac:dyDescent="0.2">
      <c r="AA1059" s="66"/>
      <c r="AB1059" s="66"/>
      <c r="AC1059" s="66"/>
      <c r="AD1059" s="66"/>
      <c r="AE1059" s="66"/>
      <c r="AG1059" s="67"/>
      <c r="AN1059" s="66"/>
      <c r="AO1059" s="66"/>
      <c r="AP1059" s="66"/>
      <c r="AQ1059" s="66"/>
      <c r="AR1059" s="66"/>
      <c r="AS1059" s="66"/>
      <c r="AT1059" s="66"/>
      <c r="AU1059" s="66"/>
    </row>
    <row r="1060" spans="27:64" x14ac:dyDescent="0.2">
      <c r="AA1060" s="66"/>
      <c r="AB1060" s="66"/>
      <c r="AC1060" s="66"/>
      <c r="AD1060" s="66"/>
      <c r="AE1060" s="66"/>
      <c r="AG1060" s="67"/>
      <c r="AN1060" s="66"/>
      <c r="AO1060" s="66"/>
      <c r="AP1060" s="66"/>
      <c r="AQ1060" s="66"/>
      <c r="AR1060" s="66"/>
      <c r="AS1060" s="66"/>
      <c r="AT1060" s="66"/>
      <c r="AU1060" s="66"/>
    </row>
    <row r="1061" spans="27:64" x14ac:dyDescent="0.2">
      <c r="AA1061" s="66"/>
      <c r="AB1061" s="66"/>
      <c r="AC1061" s="66"/>
      <c r="AD1061" s="66"/>
      <c r="AE1061" s="66"/>
      <c r="AG1061" s="67"/>
      <c r="AN1061" s="66"/>
      <c r="AO1061" s="66"/>
      <c r="AP1061" s="66"/>
      <c r="AQ1061" s="66"/>
      <c r="AR1061" s="66"/>
      <c r="AS1061" s="66"/>
      <c r="AT1061" s="66"/>
      <c r="AU1061" s="66"/>
    </row>
    <row r="1062" spans="27:64" x14ac:dyDescent="0.2">
      <c r="AA1062" s="66"/>
      <c r="AB1062" s="66"/>
      <c r="AC1062" s="66"/>
      <c r="AD1062" s="66"/>
      <c r="AE1062" s="66"/>
      <c r="AG1062" s="67"/>
      <c r="AN1062" s="66"/>
      <c r="AO1062" s="66"/>
      <c r="AP1062" s="66"/>
      <c r="AQ1062" s="66"/>
      <c r="AR1062" s="66"/>
      <c r="AS1062" s="66"/>
      <c r="AT1062" s="66"/>
      <c r="AU1062" s="66"/>
    </row>
    <row r="1063" spans="27:64" x14ac:dyDescent="0.2">
      <c r="AA1063" s="66"/>
      <c r="AB1063" s="66"/>
      <c r="AC1063" s="66"/>
      <c r="AD1063" s="66"/>
      <c r="AE1063" s="66"/>
      <c r="AG1063" s="67"/>
      <c r="AN1063" s="66"/>
      <c r="AO1063" s="66"/>
      <c r="AP1063" s="66"/>
      <c r="AQ1063" s="66"/>
      <c r="AR1063" s="66"/>
      <c r="AS1063" s="66"/>
      <c r="AT1063" s="66"/>
      <c r="AU1063" s="66"/>
    </row>
    <row r="1064" spans="27:64" x14ac:dyDescent="0.2">
      <c r="AA1064" s="66"/>
      <c r="AB1064" s="66"/>
      <c r="AC1064" s="66"/>
      <c r="AD1064" s="66"/>
      <c r="AE1064" s="66"/>
      <c r="AG1064" s="67"/>
      <c r="AN1064" s="66"/>
      <c r="AO1064" s="66"/>
      <c r="AP1064" s="66"/>
      <c r="AQ1064" s="66"/>
      <c r="AR1064" s="66"/>
      <c r="AS1064" s="66"/>
      <c r="AT1064" s="66"/>
      <c r="AU1064" s="66"/>
      <c r="AV1064" s="66"/>
      <c r="AW1064" s="66"/>
      <c r="AX1064" s="66"/>
      <c r="AY1064" s="66"/>
      <c r="AZ1064" s="66"/>
      <c r="BA1064" s="66"/>
      <c r="BB1064" s="66"/>
      <c r="BC1064" s="66"/>
      <c r="BD1064" s="66"/>
      <c r="BE1064" s="66"/>
      <c r="BF1064" s="66"/>
      <c r="BG1064" s="66"/>
      <c r="BH1064" s="66"/>
      <c r="BI1064" s="66"/>
      <c r="BJ1064" s="66"/>
      <c r="BK1064" s="66"/>
      <c r="BL1064" s="66"/>
    </row>
    <row r="1065" spans="27:64" x14ac:dyDescent="0.2">
      <c r="AA1065" s="66"/>
      <c r="AB1065" s="66"/>
      <c r="AC1065" s="66"/>
      <c r="AD1065" s="66"/>
      <c r="AE1065" s="66"/>
      <c r="AG1065" s="67"/>
      <c r="AN1065" s="66"/>
      <c r="AO1065" s="66"/>
      <c r="AP1065" s="66"/>
      <c r="AQ1065" s="66"/>
      <c r="AR1065" s="66"/>
      <c r="AS1065" s="66"/>
      <c r="AT1065" s="66"/>
      <c r="AU1065" s="66"/>
    </row>
    <row r="1066" spans="27:64" x14ac:dyDescent="0.2">
      <c r="AA1066" s="66"/>
      <c r="AB1066" s="66"/>
      <c r="AC1066" s="66"/>
      <c r="AD1066" s="66"/>
      <c r="AE1066" s="66"/>
      <c r="AG1066" s="67"/>
      <c r="AN1066" s="66"/>
      <c r="AO1066" s="66"/>
      <c r="AP1066" s="66"/>
      <c r="AQ1066" s="66"/>
      <c r="AR1066" s="66"/>
      <c r="AS1066" s="66"/>
      <c r="AT1066" s="66"/>
      <c r="AU1066" s="66"/>
    </row>
    <row r="1067" spans="27:64" x14ac:dyDescent="0.2">
      <c r="AA1067" s="66"/>
      <c r="AB1067" s="66"/>
      <c r="AC1067" s="66"/>
      <c r="AD1067" s="66"/>
      <c r="AE1067" s="66"/>
      <c r="AG1067" s="67"/>
      <c r="AN1067" s="66"/>
      <c r="AO1067" s="66"/>
      <c r="AP1067" s="66"/>
      <c r="AQ1067" s="66"/>
      <c r="AR1067" s="66"/>
      <c r="AS1067" s="66"/>
      <c r="AT1067" s="66"/>
      <c r="AU1067" s="66"/>
    </row>
    <row r="1068" spans="27:64" x14ac:dyDescent="0.2">
      <c r="AA1068" s="66"/>
      <c r="AB1068" s="66"/>
      <c r="AC1068" s="66"/>
      <c r="AD1068" s="66"/>
      <c r="AE1068" s="66"/>
      <c r="AG1068" s="67"/>
      <c r="AN1068" s="66"/>
      <c r="AO1068" s="66"/>
      <c r="AP1068" s="66"/>
      <c r="AQ1068" s="66"/>
      <c r="AR1068" s="66"/>
      <c r="AS1068" s="66"/>
      <c r="AT1068" s="66"/>
      <c r="AU1068" s="66"/>
    </row>
    <row r="1069" spans="27:64" x14ac:dyDescent="0.2">
      <c r="AA1069" s="66"/>
      <c r="AB1069" s="66"/>
      <c r="AC1069" s="66"/>
      <c r="AD1069" s="66"/>
      <c r="AE1069" s="66"/>
      <c r="AG1069" s="67"/>
      <c r="AN1069" s="66"/>
      <c r="AO1069" s="66"/>
      <c r="AP1069" s="66"/>
      <c r="AQ1069" s="66"/>
      <c r="AR1069" s="66"/>
      <c r="AS1069" s="66"/>
      <c r="AT1069" s="66"/>
      <c r="AU1069" s="66"/>
    </row>
    <row r="1070" spans="27:64" x14ac:dyDescent="0.2">
      <c r="AA1070" s="66"/>
      <c r="AB1070" s="66"/>
      <c r="AC1070" s="66"/>
      <c r="AD1070" s="66"/>
      <c r="AE1070" s="66"/>
      <c r="AG1070" s="67"/>
      <c r="AN1070" s="66"/>
      <c r="AO1070" s="66"/>
      <c r="AP1070" s="66"/>
      <c r="AQ1070" s="66"/>
      <c r="AR1070" s="66"/>
      <c r="AS1070" s="66"/>
      <c r="AT1070" s="66"/>
      <c r="AU1070" s="66"/>
    </row>
    <row r="1071" spans="27:64" x14ac:dyDescent="0.2">
      <c r="AA1071" s="66"/>
      <c r="AB1071" s="66"/>
      <c r="AC1071" s="66"/>
      <c r="AD1071" s="66"/>
      <c r="AE1071" s="66"/>
      <c r="AG1071" s="67"/>
      <c r="AN1071" s="66"/>
      <c r="AO1071" s="66"/>
      <c r="AP1071" s="66"/>
      <c r="AQ1071" s="66"/>
      <c r="AR1071" s="66"/>
      <c r="AS1071" s="66"/>
      <c r="AT1071" s="66"/>
      <c r="AU1071" s="66"/>
    </row>
    <row r="1072" spans="27:64" x14ac:dyDescent="0.2">
      <c r="AA1072" s="66"/>
      <c r="AB1072" s="66"/>
      <c r="AC1072" s="66"/>
      <c r="AD1072" s="66"/>
      <c r="AE1072" s="66"/>
      <c r="AG1072" s="67"/>
      <c r="AN1072" s="66"/>
      <c r="AO1072" s="66"/>
      <c r="AP1072" s="66"/>
      <c r="AQ1072" s="66"/>
      <c r="AR1072" s="66"/>
      <c r="AS1072" s="66"/>
      <c r="AT1072" s="66"/>
      <c r="AU1072" s="66"/>
    </row>
    <row r="1073" spans="27:48" x14ac:dyDescent="0.2">
      <c r="AA1073" s="66"/>
      <c r="AB1073" s="66"/>
      <c r="AC1073" s="66"/>
      <c r="AD1073" s="66"/>
      <c r="AE1073" s="66"/>
      <c r="AG1073" s="67"/>
      <c r="AN1073" s="66"/>
      <c r="AO1073" s="66"/>
      <c r="AP1073" s="66"/>
      <c r="AQ1073" s="66"/>
      <c r="AR1073" s="66"/>
      <c r="AS1073" s="66"/>
      <c r="AT1073" s="66"/>
      <c r="AU1073" s="66"/>
    </row>
    <row r="1074" spans="27:48" x14ac:dyDescent="0.2">
      <c r="AA1074" s="66"/>
      <c r="AB1074" s="66"/>
      <c r="AC1074" s="66"/>
      <c r="AD1074" s="66"/>
      <c r="AE1074" s="66"/>
      <c r="AG1074" s="67"/>
      <c r="AN1074" s="66"/>
      <c r="AO1074" s="66"/>
      <c r="AP1074" s="66"/>
      <c r="AQ1074" s="66"/>
      <c r="AR1074" s="66"/>
      <c r="AS1074" s="66"/>
      <c r="AT1074" s="66"/>
      <c r="AU1074" s="66"/>
    </row>
    <row r="1075" spans="27:48" x14ac:dyDescent="0.2">
      <c r="AA1075" s="66"/>
      <c r="AB1075" s="66"/>
      <c r="AC1075" s="66"/>
      <c r="AD1075" s="66"/>
      <c r="AE1075" s="66"/>
      <c r="AG1075" s="67"/>
      <c r="AN1075" s="66"/>
      <c r="AO1075" s="66"/>
      <c r="AP1075" s="66"/>
      <c r="AQ1075" s="66"/>
      <c r="AR1075" s="66"/>
      <c r="AS1075" s="66"/>
      <c r="AT1075" s="66"/>
      <c r="AU1075" s="66"/>
    </row>
    <row r="1076" spans="27:48" x14ac:dyDescent="0.2">
      <c r="AA1076" s="66"/>
      <c r="AB1076" s="66"/>
      <c r="AC1076" s="66"/>
      <c r="AD1076" s="66"/>
      <c r="AE1076" s="66"/>
      <c r="AG1076" s="67"/>
      <c r="AN1076" s="66"/>
      <c r="AO1076" s="66"/>
      <c r="AP1076" s="66"/>
      <c r="AQ1076" s="66"/>
      <c r="AR1076" s="66"/>
      <c r="AS1076" s="66"/>
      <c r="AT1076" s="66"/>
      <c r="AU1076" s="66"/>
      <c r="AV1076" s="66"/>
    </row>
    <row r="1077" spans="27:48" x14ac:dyDescent="0.2">
      <c r="AA1077" s="66"/>
      <c r="AB1077" s="66"/>
      <c r="AC1077" s="66"/>
      <c r="AD1077" s="66"/>
      <c r="AE1077" s="66"/>
      <c r="AG1077" s="67"/>
      <c r="AN1077" s="66"/>
      <c r="AO1077" s="66"/>
      <c r="AP1077" s="66"/>
      <c r="AQ1077" s="66"/>
      <c r="AR1077" s="66"/>
      <c r="AS1077" s="66"/>
      <c r="AT1077" s="66"/>
      <c r="AU1077" s="66"/>
    </row>
    <row r="1078" spans="27:48" x14ac:dyDescent="0.2">
      <c r="AA1078" s="66"/>
      <c r="AB1078" s="66"/>
      <c r="AC1078" s="66"/>
      <c r="AD1078" s="66"/>
      <c r="AE1078" s="66"/>
      <c r="AG1078" s="67"/>
      <c r="AN1078" s="66"/>
      <c r="AO1078" s="66"/>
      <c r="AP1078" s="66"/>
      <c r="AQ1078" s="66"/>
      <c r="AR1078" s="66"/>
      <c r="AS1078" s="66"/>
      <c r="AT1078" s="66"/>
      <c r="AU1078" s="66"/>
      <c r="AV1078" s="66"/>
    </row>
    <row r="1079" spans="27:48" x14ac:dyDescent="0.2">
      <c r="AA1079" s="66"/>
      <c r="AB1079" s="66"/>
      <c r="AC1079" s="66"/>
      <c r="AD1079" s="66"/>
      <c r="AE1079" s="66"/>
      <c r="AG1079" s="67"/>
      <c r="AN1079" s="66"/>
      <c r="AO1079" s="66"/>
      <c r="AP1079" s="66"/>
      <c r="AQ1079" s="66"/>
      <c r="AR1079" s="66"/>
      <c r="AS1079" s="66"/>
      <c r="AT1079" s="66"/>
      <c r="AU1079" s="66"/>
    </row>
    <row r="1080" spans="27:48" x14ac:dyDescent="0.2">
      <c r="AA1080" s="66"/>
      <c r="AB1080" s="66"/>
      <c r="AC1080" s="66"/>
      <c r="AD1080" s="66"/>
      <c r="AE1080" s="66"/>
      <c r="AG1080" s="67"/>
      <c r="AN1080" s="66"/>
      <c r="AO1080" s="66"/>
      <c r="AP1080" s="66"/>
      <c r="AQ1080" s="66"/>
      <c r="AR1080" s="66"/>
      <c r="AS1080" s="66"/>
      <c r="AT1080" s="66"/>
      <c r="AU1080" s="66"/>
    </row>
    <row r="1081" spans="27:48" x14ac:dyDescent="0.2">
      <c r="AA1081" s="66"/>
      <c r="AB1081" s="66"/>
      <c r="AC1081" s="66"/>
      <c r="AD1081" s="66"/>
      <c r="AE1081" s="66"/>
      <c r="AG1081" s="67"/>
      <c r="AN1081" s="66"/>
      <c r="AO1081" s="66"/>
      <c r="AP1081" s="66"/>
      <c r="AQ1081" s="66"/>
      <c r="AR1081" s="66"/>
      <c r="AS1081" s="66"/>
      <c r="AT1081" s="66"/>
      <c r="AU1081" s="66"/>
    </row>
    <row r="1082" spans="27:48" x14ac:dyDescent="0.2">
      <c r="AA1082" s="66"/>
      <c r="AB1082" s="66"/>
      <c r="AC1082" s="66"/>
      <c r="AD1082" s="66"/>
      <c r="AE1082" s="66"/>
      <c r="AG1082" s="67"/>
      <c r="AN1082" s="66"/>
      <c r="AO1082" s="66"/>
      <c r="AP1082" s="66"/>
      <c r="AQ1082" s="66"/>
      <c r="AR1082" s="66"/>
      <c r="AS1082" s="66"/>
      <c r="AT1082" s="66"/>
      <c r="AU1082" s="66"/>
    </row>
    <row r="1083" spans="27:48" x14ac:dyDescent="0.2">
      <c r="AA1083" s="66"/>
      <c r="AB1083" s="66"/>
      <c r="AC1083" s="66"/>
      <c r="AD1083" s="66"/>
      <c r="AE1083" s="66"/>
      <c r="AG1083" s="67"/>
      <c r="AN1083" s="66"/>
      <c r="AO1083" s="66"/>
      <c r="AP1083" s="66"/>
      <c r="AQ1083" s="66"/>
      <c r="AR1083" s="66"/>
      <c r="AS1083" s="66"/>
      <c r="AT1083" s="66"/>
      <c r="AU1083" s="66"/>
    </row>
    <row r="1084" spans="27:48" x14ac:dyDescent="0.2">
      <c r="AA1084" s="66"/>
      <c r="AB1084" s="66"/>
      <c r="AC1084" s="66"/>
      <c r="AD1084" s="66"/>
      <c r="AE1084" s="66"/>
      <c r="AG1084" s="67"/>
      <c r="AN1084" s="66"/>
      <c r="AO1084" s="66"/>
      <c r="AP1084" s="66"/>
      <c r="AQ1084" s="66"/>
      <c r="AR1084" s="66"/>
      <c r="AS1084" s="66"/>
      <c r="AT1084" s="66"/>
      <c r="AU1084" s="66"/>
    </row>
    <row r="1085" spans="27:48" x14ac:dyDescent="0.2">
      <c r="AA1085" s="66"/>
      <c r="AB1085" s="66"/>
      <c r="AC1085" s="66"/>
      <c r="AD1085" s="66"/>
      <c r="AE1085" s="66"/>
      <c r="AG1085" s="67"/>
      <c r="AN1085" s="66"/>
      <c r="AO1085" s="66"/>
      <c r="AP1085" s="66"/>
      <c r="AQ1085" s="66"/>
      <c r="AR1085" s="66"/>
      <c r="AS1085" s="66"/>
      <c r="AT1085" s="66"/>
      <c r="AU1085" s="66"/>
    </row>
    <row r="1086" spans="27:48" x14ac:dyDescent="0.2">
      <c r="AA1086" s="66"/>
      <c r="AB1086" s="66"/>
      <c r="AC1086" s="66"/>
      <c r="AD1086" s="66"/>
      <c r="AE1086" s="66"/>
      <c r="AG1086" s="67"/>
      <c r="AN1086" s="66"/>
      <c r="AO1086" s="66"/>
      <c r="AP1086" s="66"/>
      <c r="AQ1086" s="66"/>
      <c r="AR1086" s="66"/>
      <c r="AS1086" s="66"/>
      <c r="AT1086" s="66"/>
      <c r="AU1086" s="66"/>
    </row>
    <row r="1087" spans="27:48" x14ac:dyDescent="0.2">
      <c r="AA1087" s="66"/>
      <c r="AB1087" s="66"/>
      <c r="AC1087" s="66"/>
      <c r="AD1087" s="66"/>
      <c r="AE1087" s="66"/>
      <c r="AG1087" s="67"/>
      <c r="AN1087" s="66"/>
      <c r="AO1087" s="66"/>
      <c r="AP1087" s="66"/>
      <c r="AQ1087" s="66"/>
      <c r="AR1087" s="66"/>
      <c r="AS1087" s="66"/>
      <c r="AT1087" s="66"/>
      <c r="AU1087" s="66"/>
    </row>
    <row r="1088" spans="27:48" x14ac:dyDescent="0.2">
      <c r="AA1088" s="66"/>
      <c r="AB1088" s="66"/>
      <c r="AC1088" s="66"/>
      <c r="AD1088" s="66"/>
      <c r="AE1088" s="66"/>
      <c r="AG1088" s="67"/>
      <c r="AN1088" s="66"/>
      <c r="AO1088" s="66"/>
      <c r="AP1088" s="66"/>
      <c r="AQ1088" s="66"/>
      <c r="AR1088" s="66"/>
      <c r="AS1088" s="66"/>
      <c r="AT1088" s="66"/>
      <c r="AU1088" s="66"/>
    </row>
    <row r="1089" spans="27:47" x14ac:dyDescent="0.2">
      <c r="AA1089" s="66"/>
      <c r="AB1089" s="66"/>
      <c r="AC1089" s="66"/>
      <c r="AD1089" s="66"/>
      <c r="AE1089" s="66"/>
      <c r="AG1089" s="67"/>
      <c r="AN1089" s="66"/>
      <c r="AO1089" s="66"/>
      <c r="AP1089" s="66"/>
      <c r="AQ1089" s="66"/>
      <c r="AR1089" s="66"/>
      <c r="AS1089" s="66"/>
      <c r="AT1089" s="66"/>
      <c r="AU1089" s="66"/>
    </row>
    <row r="1090" spans="27:47" x14ac:dyDescent="0.2">
      <c r="AA1090" s="66"/>
      <c r="AB1090" s="66"/>
      <c r="AC1090" s="66"/>
      <c r="AD1090" s="66"/>
      <c r="AE1090" s="66"/>
      <c r="AG1090" s="67"/>
      <c r="AN1090" s="66"/>
      <c r="AO1090" s="66"/>
      <c r="AP1090" s="66"/>
      <c r="AQ1090" s="66"/>
      <c r="AR1090" s="66"/>
      <c r="AS1090" s="66"/>
      <c r="AT1090" s="66"/>
      <c r="AU1090" s="66"/>
    </row>
    <row r="1091" spans="27:47" x14ac:dyDescent="0.2">
      <c r="AA1091" s="66"/>
      <c r="AB1091" s="66"/>
      <c r="AC1091" s="66"/>
      <c r="AD1091" s="66"/>
      <c r="AE1091" s="66"/>
      <c r="AG1091" s="67"/>
      <c r="AN1091" s="66"/>
      <c r="AO1091" s="66"/>
      <c r="AP1091" s="66"/>
      <c r="AQ1091" s="66"/>
      <c r="AR1091" s="66"/>
      <c r="AS1091" s="66"/>
      <c r="AT1091" s="66"/>
      <c r="AU1091" s="66"/>
    </row>
    <row r="1092" spans="27:47" x14ac:dyDescent="0.2">
      <c r="AA1092" s="66"/>
      <c r="AB1092" s="66"/>
      <c r="AC1092" s="66"/>
      <c r="AD1092" s="66"/>
      <c r="AE1092" s="66"/>
      <c r="AG1092" s="67"/>
      <c r="AN1092" s="66"/>
      <c r="AO1092" s="66"/>
      <c r="AP1092" s="66"/>
      <c r="AQ1092" s="66"/>
      <c r="AR1092" s="66"/>
      <c r="AS1092" s="66"/>
      <c r="AT1092" s="66"/>
      <c r="AU1092" s="66"/>
    </row>
    <row r="1093" spans="27:47" x14ac:dyDescent="0.2">
      <c r="AA1093" s="66"/>
      <c r="AB1093" s="66"/>
      <c r="AC1093" s="66"/>
      <c r="AD1093" s="66"/>
      <c r="AE1093" s="66"/>
      <c r="AG1093" s="67"/>
      <c r="AN1093" s="66"/>
      <c r="AO1093" s="66"/>
      <c r="AP1093" s="66"/>
      <c r="AQ1093" s="66"/>
      <c r="AR1093" s="66"/>
      <c r="AS1093" s="66"/>
      <c r="AT1093" s="66"/>
      <c r="AU1093" s="66"/>
    </row>
    <row r="1094" spans="27:47" x14ac:dyDescent="0.2">
      <c r="AA1094" s="66"/>
      <c r="AB1094" s="66"/>
      <c r="AC1094" s="66"/>
      <c r="AD1094" s="66"/>
      <c r="AE1094" s="66"/>
      <c r="AG1094" s="67"/>
      <c r="AN1094" s="66"/>
      <c r="AO1094" s="66"/>
      <c r="AP1094" s="66"/>
      <c r="AQ1094" s="66"/>
      <c r="AR1094" s="66"/>
      <c r="AS1094" s="66"/>
      <c r="AT1094" s="66"/>
      <c r="AU1094" s="66"/>
    </row>
    <row r="1095" spans="27:47" x14ac:dyDescent="0.2">
      <c r="AA1095" s="66"/>
      <c r="AB1095" s="66"/>
      <c r="AC1095" s="66"/>
      <c r="AD1095" s="66"/>
      <c r="AE1095" s="66"/>
      <c r="AG1095" s="67"/>
      <c r="AN1095" s="66"/>
      <c r="AO1095" s="66"/>
      <c r="AP1095" s="66"/>
      <c r="AQ1095" s="66"/>
      <c r="AR1095" s="66"/>
      <c r="AS1095" s="66"/>
      <c r="AT1095" s="66"/>
      <c r="AU1095" s="66"/>
    </row>
    <row r="1096" spans="27:47" x14ac:dyDescent="0.2">
      <c r="AA1096" s="66"/>
      <c r="AB1096" s="66"/>
      <c r="AC1096" s="66"/>
      <c r="AD1096" s="66"/>
      <c r="AE1096" s="66"/>
      <c r="AG1096" s="67"/>
      <c r="AN1096" s="66"/>
      <c r="AO1096" s="66"/>
      <c r="AP1096" s="66"/>
      <c r="AQ1096" s="66"/>
      <c r="AR1096" s="66"/>
      <c r="AS1096" s="66"/>
      <c r="AT1096" s="66"/>
      <c r="AU1096" s="66"/>
    </row>
    <row r="1097" spans="27:47" x14ac:dyDescent="0.2">
      <c r="AA1097" s="66"/>
      <c r="AB1097" s="66"/>
      <c r="AC1097" s="66"/>
      <c r="AD1097" s="66"/>
      <c r="AE1097" s="66"/>
      <c r="AG1097" s="67"/>
      <c r="AN1097" s="66"/>
      <c r="AO1097" s="66"/>
      <c r="AP1097" s="66"/>
      <c r="AQ1097" s="66"/>
      <c r="AR1097" s="66"/>
      <c r="AS1097" s="66"/>
      <c r="AT1097" s="66"/>
      <c r="AU1097" s="66"/>
    </row>
    <row r="1098" spans="27:47" x14ac:dyDescent="0.2">
      <c r="AA1098" s="66"/>
      <c r="AB1098" s="66"/>
      <c r="AC1098" s="66"/>
      <c r="AD1098" s="66"/>
      <c r="AE1098" s="66"/>
      <c r="AG1098" s="67"/>
      <c r="AN1098" s="66"/>
      <c r="AO1098" s="66"/>
      <c r="AP1098" s="66"/>
      <c r="AQ1098" s="66"/>
      <c r="AR1098" s="66"/>
      <c r="AS1098" s="66"/>
      <c r="AT1098" s="66"/>
      <c r="AU1098" s="66"/>
    </row>
    <row r="1099" spans="27:47" x14ac:dyDescent="0.2">
      <c r="AA1099" s="66"/>
      <c r="AB1099" s="66"/>
      <c r="AC1099" s="66"/>
      <c r="AD1099" s="66"/>
      <c r="AE1099" s="66"/>
      <c r="AG1099" s="67"/>
      <c r="AN1099" s="66"/>
      <c r="AO1099" s="66"/>
      <c r="AP1099" s="66"/>
      <c r="AQ1099" s="66"/>
      <c r="AR1099" s="66"/>
      <c r="AS1099" s="66"/>
      <c r="AT1099" s="66"/>
      <c r="AU1099" s="66"/>
    </row>
    <row r="1100" spans="27:47" x14ac:dyDescent="0.2">
      <c r="AA1100" s="66"/>
      <c r="AB1100" s="66"/>
      <c r="AC1100" s="66"/>
      <c r="AD1100" s="66"/>
      <c r="AE1100" s="66"/>
      <c r="AG1100" s="67"/>
      <c r="AN1100" s="66"/>
      <c r="AO1100" s="66"/>
      <c r="AP1100" s="66"/>
      <c r="AQ1100" s="66"/>
      <c r="AR1100" s="66"/>
      <c r="AS1100" s="66"/>
      <c r="AT1100" s="66"/>
      <c r="AU1100" s="66"/>
    </row>
    <row r="1101" spans="27:47" x14ac:dyDescent="0.2">
      <c r="AA1101" s="66"/>
      <c r="AB1101" s="66"/>
      <c r="AC1101" s="66"/>
      <c r="AD1101" s="66"/>
      <c r="AE1101" s="66"/>
      <c r="AG1101" s="67"/>
      <c r="AN1101" s="66"/>
      <c r="AO1101" s="66"/>
      <c r="AP1101" s="66"/>
      <c r="AQ1101" s="66"/>
      <c r="AR1101" s="66"/>
      <c r="AS1101" s="66"/>
      <c r="AT1101" s="66"/>
      <c r="AU1101" s="66"/>
    </row>
    <row r="1102" spans="27:47" x14ac:dyDescent="0.2">
      <c r="AA1102" s="66"/>
      <c r="AB1102" s="66"/>
      <c r="AC1102" s="66"/>
      <c r="AD1102" s="66"/>
      <c r="AE1102" s="66"/>
      <c r="AG1102" s="67"/>
      <c r="AN1102" s="66"/>
      <c r="AO1102" s="66"/>
      <c r="AP1102" s="66"/>
      <c r="AQ1102" s="66"/>
      <c r="AR1102" s="66"/>
      <c r="AS1102" s="66"/>
      <c r="AT1102" s="66"/>
      <c r="AU1102" s="66"/>
    </row>
    <row r="1103" spans="27:47" x14ac:dyDescent="0.2">
      <c r="AA1103" s="66"/>
      <c r="AB1103" s="66"/>
      <c r="AC1103" s="66"/>
      <c r="AD1103" s="66"/>
      <c r="AE1103" s="66"/>
      <c r="AG1103" s="67"/>
      <c r="AN1103" s="66"/>
      <c r="AO1103" s="66"/>
      <c r="AP1103" s="66"/>
      <c r="AQ1103" s="66"/>
      <c r="AR1103" s="66"/>
      <c r="AS1103" s="66"/>
      <c r="AT1103" s="66"/>
      <c r="AU1103" s="66"/>
    </row>
    <row r="1104" spans="27:47" x14ac:dyDescent="0.2">
      <c r="AA1104" s="66"/>
      <c r="AB1104" s="66"/>
      <c r="AC1104" s="66"/>
      <c r="AD1104" s="66"/>
      <c r="AE1104" s="66"/>
      <c r="AG1104" s="67"/>
      <c r="AN1104" s="66"/>
      <c r="AO1104" s="66"/>
      <c r="AP1104" s="66"/>
      <c r="AQ1104" s="66"/>
      <c r="AR1104" s="66"/>
      <c r="AS1104" s="66"/>
      <c r="AT1104" s="66"/>
      <c r="AU1104" s="66"/>
    </row>
    <row r="1105" spans="27:47" x14ac:dyDescent="0.2">
      <c r="AA1105" s="66"/>
      <c r="AB1105" s="66"/>
      <c r="AC1105" s="66"/>
      <c r="AD1105" s="66"/>
      <c r="AE1105" s="66"/>
      <c r="AG1105" s="67"/>
      <c r="AN1105" s="66"/>
      <c r="AO1105" s="66"/>
      <c r="AP1105" s="66"/>
      <c r="AQ1105" s="66"/>
      <c r="AR1105" s="66"/>
      <c r="AS1105" s="66"/>
      <c r="AT1105" s="66"/>
      <c r="AU1105" s="66"/>
    </row>
    <row r="1106" spans="27:47" x14ac:dyDescent="0.2">
      <c r="AA1106" s="66"/>
      <c r="AB1106" s="66"/>
      <c r="AC1106" s="66"/>
      <c r="AD1106" s="66"/>
      <c r="AE1106" s="66"/>
      <c r="AG1106" s="67"/>
      <c r="AN1106" s="66"/>
      <c r="AO1106" s="66"/>
      <c r="AP1106" s="66"/>
      <c r="AQ1106" s="66"/>
      <c r="AR1106" s="66"/>
      <c r="AS1106" s="66"/>
      <c r="AT1106" s="66"/>
      <c r="AU1106" s="66"/>
    </row>
    <row r="1107" spans="27:47" x14ac:dyDescent="0.2">
      <c r="AA1107" s="66"/>
      <c r="AB1107" s="66"/>
      <c r="AC1107" s="66"/>
      <c r="AD1107" s="66"/>
      <c r="AE1107" s="66"/>
      <c r="AG1107" s="67"/>
      <c r="AN1107" s="66"/>
      <c r="AO1107" s="66"/>
      <c r="AP1107" s="66"/>
      <c r="AQ1107" s="66"/>
      <c r="AR1107" s="66"/>
      <c r="AS1107" s="66"/>
      <c r="AT1107" s="66"/>
      <c r="AU1107" s="66"/>
    </row>
    <row r="1108" spans="27:47" x14ac:dyDescent="0.2">
      <c r="AA1108" s="66"/>
      <c r="AB1108" s="66"/>
      <c r="AC1108" s="66"/>
      <c r="AD1108" s="66"/>
      <c r="AE1108" s="66"/>
      <c r="AG1108" s="67"/>
      <c r="AN1108" s="66"/>
      <c r="AO1108" s="66"/>
      <c r="AP1108" s="66"/>
      <c r="AQ1108" s="66"/>
      <c r="AR1108" s="66"/>
      <c r="AS1108" s="66"/>
      <c r="AT1108" s="66"/>
      <c r="AU1108" s="66"/>
    </row>
    <row r="1109" spans="27:47" x14ac:dyDescent="0.2">
      <c r="AA1109" s="66"/>
      <c r="AB1109" s="66"/>
      <c r="AC1109" s="66"/>
      <c r="AD1109" s="66"/>
      <c r="AE1109" s="66"/>
      <c r="AG1109" s="67"/>
      <c r="AN1109" s="66"/>
      <c r="AO1109" s="66"/>
      <c r="AP1109" s="66"/>
      <c r="AQ1109" s="66"/>
      <c r="AR1109" s="66"/>
      <c r="AS1109" s="66"/>
      <c r="AT1109" s="66"/>
      <c r="AU1109" s="66"/>
    </row>
    <row r="1110" spans="27:47" x14ac:dyDescent="0.2">
      <c r="AA1110" s="66"/>
      <c r="AB1110" s="66"/>
      <c r="AC1110" s="66"/>
      <c r="AD1110" s="66"/>
      <c r="AE1110" s="66"/>
      <c r="AG1110" s="67"/>
      <c r="AN1110" s="66"/>
      <c r="AO1110" s="66"/>
      <c r="AP1110" s="66"/>
      <c r="AQ1110" s="66"/>
      <c r="AR1110" s="66"/>
      <c r="AS1110" s="66"/>
      <c r="AT1110" s="66"/>
      <c r="AU1110" s="66"/>
    </row>
    <row r="1111" spans="27:47" x14ac:dyDescent="0.2">
      <c r="AA1111" s="66"/>
      <c r="AB1111" s="66"/>
      <c r="AC1111" s="66"/>
      <c r="AD1111" s="66"/>
      <c r="AE1111" s="66"/>
      <c r="AG1111" s="67"/>
      <c r="AN1111" s="66"/>
      <c r="AO1111" s="66"/>
      <c r="AP1111" s="66"/>
      <c r="AQ1111" s="66"/>
      <c r="AR1111" s="66"/>
      <c r="AS1111" s="66"/>
      <c r="AT1111" s="66"/>
      <c r="AU1111" s="66"/>
    </row>
    <row r="1112" spans="27:47" x14ac:dyDescent="0.2">
      <c r="AA1112" s="66"/>
      <c r="AB1112" s="66"/>
      <c r="AC1112" s="66"/>
      <c r="AD1112" s="66"/>
      <c r="AE1112" s="66"/>
      <c r="AG1112" s="67"/>
      <c r="AN1112" s="66"/>
      <c r="AO1112" s="66"/>
      <c r="AP1112" s="66"/>
      <c r="AQ1112" s="66"/>
      <c r="AR1112" s="66"/>
      <c r="AS1112" s="66"/>
      <c r="AT1112" s="66"/>
      <c r="AU1112" s="66"/>
    </row>
    <row r="1113" spans="27:47" x14ac:dyDescent="0.2">
      <c r="AA1113" s="66"/>
      <c r="AB1113" s="66"/>
      <c r="AC1113" s="66"/>
      <c r="AD1113" s="66"/>
      <c r="AE1113" s="66"/>
      <c r="AG1113" s="67"/>
      <c r="AN1113" s="66"/>
      <c r="AO1113" s="66"/>
      <c r="AP1113" s="66"/>
      <c r="AQ1113" s="66"/>
      <c r="AR1113" s="66"/>
      <c r="AS1113" s="66"/>
      <c r="AT1113" s="66"/>
      <c r="AU1113" s="66"/>
    </row>
    <row r="1114" spans="27:47" x14ac:dyDescent="0.2">
      <c r="AA1114" s="66"/>
      <c r="AB1114" s="66"/>
      <c r="AC1114" s="66"/>
      <c r="AD1114" s="66"/>
      <c r="AE1114" s="66"/>
      <c r="AG1114" s="67"/>
      <c r="AN1114" s="66"/>
      <c r="AO1114" s="66"/>
      <c r="AP1114" s="66"/>
      <c r="AQ1114" s="66"/>
      <c r="AR1114" s="66"/>
      <c r="AS1114" s="66"/>
      <c r="AT1114" s="66"/>
      <c r="AU1114" s="66"/>
    </row>
    <row r="1115" spans="27:47" x14ac:dyDescent="0.2">
      <c r="AA1115" s="66"/>
      <c r="AB1115" s="66"/>
      <c r="AC1115" s="66"/>
      <c r="AD1115" s="66"/>
      <c r="AE1115" s="66"/>
      <c r="AG1115" s="67"/>
      <c r="AN1115" s="66"/>
      <c r="AO1115" s="66"/>
      <c r="AP1115" s="66"/>
      <c r="AQ1115" s="66"/>
      <c r="AR1115" s="66"/>
      <c r="AS1115" s="66"/>
      <c r="AT1115" s="66"/>
      <c r="AU1115" s="66"/>
    </row>
    <row r="1116" spans="27:47" x14ac:dyDescent="0.2">
      <c r="AA1116" s="66"/>
      <c r="AB1116" s="66"/>
      <c r="AC1116" s="66"/>
      <c r="AD1116" s="66"/>
      <c r="AE1116" s="66"/>
      <c r="AG1116" s="67"/>
      <c r="AN1116" s="66"/>
      <c r="AO1116" s="66"/>
      <c r="AP1116" s="66"/>
      <c r="AQ1116" s="66"/>
      <c r="AR1116" s="66"/>
      <c r="AS1116" s="66"/>
      <c r="AT1116" s="66"/>
      <c r="AU1116" s="66"/>
    </row>
    <row r="1117" spans="27:47" x14ac:dyDescent="0.2">
      <c r="AA1117" s="66"/>
      <c r="AB1117" s="66"/>
      <c r="AC1117" s="66"/>
      <c r="AD1117" s="66"/>
      <c r="AE1117" s="66"/>
      <c r="AG1117" s="67"/>
      <c r="AN1117" s="66"/>
      <c r="AO1117" s="66"/>
      <c r="AP1117" s="66"/>
      <c r="AQ1117" s="66"/>
      <c r="AR1117" s="66"/>
      <c r="AS1117" s="66"/>
      <c r="AT1117" s="66"/>
      <c r="AU1117" s="66"/>
    </row>
    <row r="1118" spans="27:47" x14ac:dyDescent="0.2">
      <c r="AA1118" s="66"/>
      <c r="AB1118" s="66"/>
      <c r="AC1118" s="66"/>
      <c r="AD1118" s="66"/>
      <c r="AE1118" s="66"/>
      <c r="AG1118" s="67"/>
      <c r="AN1118" s="66"/>
      <c r="AO1118" s="66"/>
      <c r="AP1118" s="66"/>
      <c r="AQ1118" s="66"/>
      <c r="AR1118" s="66"/>
      <c r="AS1118" s="66"/>
      <c r="AT1118" s="66"/>
      <c r="AU1118" s="66"/>
    </row>
    <row r="1119" spans="27:47" x14ac:dyDescent="0.2">
      <c r="AA1119" s="66"/>
      <c r="AB1119" s="66"/>
      <c r="AC1119" s="66"/>
      <c r="AD1119" s="66"/>
      <c r="AE1119" s="66"/>
      <c r="AG1119" s="67"/>
      <c r="AN1119" s="66"/>
      <c r="AO1119" s="66"/>
      <c r="AP1119" s="66"/>
      <c r="AQ1119" s="66"/>
      <c r="AR1119" s="66"/>
      <c r="AS1119" s="66"/>
      <c r="AT1119" s="66"/>
      <c r="AU1119" s="66"/>
    </row>
    <row r="1120" spans="27:47" x14ac:dyDescent="0.2">
      <c r="AA1120" s="66"/>
      <c r="AB1120" s="66"/>
      <c r="AC1120" s="66"/>
      <c r="AD1120" s="66"/>
      <c r="AE1120" s="66"/>
      <c r="AG1120" s="67"/>
      <c r="AN1120" s="66"/>
      <c r="AO1120" s="66"/>
      <c r="AP1120" s="66"/>
      <c r="AQ1120" s="66"/>
      <c r="AR1120" s="66"/>
      <c r="AS1120" s="66"/>
      <c r="AT1120" s="66"/>
      <c r="AU1120" s="66"/>
    </row>
    <row r="1121" spans="27:47" x14ac:dyDescent="0.2">
      <c r="AA1121" s="66"/>
      <c r="AB1121" s="66"/>
      <c r="AC1121" s="66"/>
      <c r="AD1121" s="66"/>
      <c r="AE1121" s="66"/>
      <c r="AG1121" s="67"/>
      <c r="AN1121" s="66"/>
      <c r="AO1121" s="66"/>
      <c r="AP1121" s="66"/>
      <c r="AQ1121" s="66"/>
      <c r="AR1121" s="66"/>
      <c r="AS1121" s="66"/>
      <c r="AT1121" s="66"/>
      <c r="AU1121" s="66"/>
    </row>
    <row r="1122" spans="27:47" x14ac:dyDescent="0.2">
      <c r="AA1122" s="66"/>
      <c r="AB1122" s="66"/>
      <c r="AC1122" s="66"/>
      <c r="AD1122" s="66"/>
      <c r="AE1122" s="66"/>
      <c r="AG1122" s="67"/>
      <c r="AN1122" s="66"/>
      <c r="AO1122" s="66"/>
      <c r="AP1122" s="66"/>
      <c r="AQ1122" s="66"/>
      <c r="AR1122" s="66"/>
      <c r="AS1122" s="66"/>
      <c r="AT1122" s="66"/>
      <c r="AU1122" s="66"/>
    </row>
    <row r="1123" spans="27:47" x14ac:dyDescent="0.2">
      <c r="AA1123" s="66"/>
      <c r="AB1123" s="66"/>
      <c r="AC1123" s="66"/>
      <c r="AD1123" s="66"/>
      <c r="AE1123" s="66"/>
      <c r="AG1123" s="67"/>
      <c r="AN1123" s="66"/>
      <c r="AO1123" s="66"/>
      <c r="AP1123" s="66"/>
      <c r="AQ1123" s="66"/>
      <c r="AR1123" s="66"/>
      <c r="AS1123" s="66"/>
      <c r="AT1123" s="66"/>
      <c r="AU1123" s="66"/>
    </row>
    <row r="1124" spans="27:47" x14ac:dyDescent="0.2">
      <c r="AA1124" s="66"/>
      <c r="AB1124" s="66"/>
      <c r="AC1124" s="66"/>
      <c r="AD1124" s="66"/>
      <c r="AE1124" s="66"/>
      <c r="AG1124" s="67"/>
      <c r="AN1124" s="66"/>
      <c r="AO1124" s="66"/>
      <c r="AP1124" s="66"/>
      <c r="AQ1124" s="66"/>
      <c r="AR1124" s="66"/>
      <c r="AS1124" s="66"/>
      <c r="AT1124" s="66"/>
      <c r="AU1124" s="66"/>
    </row>
    <row r="1125" spans="27:47" x14ac:dyDescent="0.2">
      <c r="AA1125" s="66"/>
      <c r="AB1125" s="66"/>
      <c r="AC1125" s="66"/>
      <c r="AD1125" s="66"/>
      <c r="AE1125" s="66"/>
      <c r="AG1125" s="67"/>
      <c r="AN1125" s="66"/>
      <c r="AO1125" s="66"/>
      <c r="AP1125" s="66"/>
      <c r="AQ1125" s="66"/>
      <c r="AR1125" s="66"/>
      <c r="AS1125" s="66"/>
      <c r="AT1125" s="66"/>
      <c r="AU1125" s="66"/>
    </row>
    <row r="1126" spans="27:47" x14ac:dyDescent="0.2">
      <c r="AA1126" s="66"/>
      <c r="AB1126" s="66"/>
      <c r="AC1126" s="66"/>
      <c r="AD1126" s="66"/>
      <c r="AE1126" s="66"/>
      <c r="AG1126" s="67"/>
      <c r="AN1126" s="66"/>
      <c r="AO1126" s="66"/>
      <c r="AP1126" s="66"/>
      <c r="AQ1126" s="66"/>
      <c r="AR1126" s="66"/>
      <c r="AS1126" s="66"/>
      <c r="AT1126" s="66"/>
      <c r="AU1126" s="66"/>
    </row>
    <row r="1127" spans="27:47" x14ac:dyDescent="0.2">
      <c r="AA1127" s="66"/>
      <c r="AB1127" s="66"/>
      <c r="AC1127" s="66"/>
      <c r="AD1127" s="66"/>
      <c r="AE1127" s="66"/>
      <c r="AG1127" s="67"/>
      <c r="AN1127" s="66"/>
      <c r="AO1127" s="66"/>
      <c r="AP1127" s="66"/>
      <c r="AQ1127" s="66"/>
      <c r="AR1127" s="66"/>
      <c r="AS1127" s="66"/>
      <c r="AT1127" s="66"/>
      <c r="AU1127" s="66"/>
    </row>
    <row r="1128" spans="27:47" x14ac:dyDescent="0.2">
      <c r="AA1128" s="66"/>
      <c r="AB1128" s="66"/>
      <c r="AC1128" s="66"/>
      <c r="AD1128" s="66"/>
      <c r="AE1128" s="66"/>
      <c r="AG1128" s="67"/>
      <c r="AN1128" s="66"/>
      <c r="AO1128" s="66"/>
      <c r="AP1128" s="66"/>
      <c r="AQ1128" s="66"/>
      <c r="AR1128" s="66"/>
      <c r="AS1128" s="66"/>
      <c r="AT1128" s="66"/>
      <c r="AU1128" s="66"/>
    </row>
    <row r="1129" spans="27:47" x14ac:dyDescent="0.2">
      <c r="AA1129" s="66"/>
      <c r="AB1129" s="66"/>
      <c r="AC1129" s="66"/>
      <c r="AD1129" s="66"/>
      <c r="AE1129" s="66"/>
      <c r="AG1129" s="67"/>
      <c r="AN1129" s="66"/>
      <c r="AO1129" s="66"/>
      <c r="AP1129" s="66"/>
      <c r="AQ1129" s="66"/>
      <c r="AR1129" s="66"/>
      <c r="AS1129" s="66"/>
      <c r="AT1129" s="66"/>
      <c r="AU1129" s="66"/>
    </row>
    <row r="1130" spans="27:47" x14ac:dyDescent="0.2">
      <c r="AA1130" s="66"/>
      <c r="AB1130" s="66"/>
      <c r="AC1130" s="66"/>
      <c r="AD1130" s="66"/>
      <c r="AE1130" s="66"/>
      <c r="AG1130" s="67"/>
      <c r="AN1130" s="66"/>
      <c r="AO1130" s="66"/>
      <c r="AP1130" s="66"/>
      <c r="AQ1130" s="66"/>
      <c r="AR1130" s="66"/>
      <c r="AS1130" s="66"/>
      <c r="AT1130" s="66"/>
      <c r="AU1130" s="66"/>
    </row>
    <row r="1131" spans="27:47" x14ac:dyDescent="0.2">
      <c r="AA1131" s="66"/>
      <c r="AB1131" s="66"/>
      <c r="AC1131" s="66"/>
      <c r="AD1131" s="66"/>
      <c r="AE1131" s="66"/>
      <c r="AG1131" s="67"/>
      <c r="AN1131" s="66"/>
      <c r="AO1131" s="66"/>
      <c r="AP1131" s="66"/>
      <c r="AQ1131" s="66"/>
      <c r="AR1131" s="66"/>
      <c r="AS1131" s="66"/>
      <c r="AT1131" s="66"/>
      <c r="AU1131" s="66"/>
    </row>
    <row r="1132" spans="27:47" x14ac:dyDescent="0.2">
      <c r="AA1132" s="66"/>
      <c r="AB1132" s="66"/>
      <c r="AC1132" s="66"/>
      <c r="AD1132" s="66"/>
      <c r="AE1132" s="66"/>
      <c r="AG1132" s="67"/>
      <c r="AN1132" s="66"/>
      <c r="AO1132" s="66"/>
      <c r="AP1132" s="66"/>
      <c r="AQ1132" s="66"/>
      <c r="AR1132" s="66"/>
      <c r="AS1132" s="66"/>
      <c r="AT1132" s="66"/>
      <c r="AU1132" s="66"/>
    </row>
    <row r="1133" spans="27:47" x14ac:dyDescent="0.2">
      <c r="AA1133" s="66"/>
      <c r="AB1133" s="66"/>
      <c r="AC1133" s="66"/>
      <c r="AD1133" s="66"/>
      <c r="AE1133" s="66"/>
      <c r="AG1133" s="67"/>
      <c r="AN1133" s="66"/>
      <c r="AO1133" s="66"/>
      <c r="AP1133" s="66"/>
      <c r="AQ1133" s="66"/>
      <c r="AR1133" s="66"/>
      <c r="AS1133" s="66"/>
      <c r="AT1133" s="66"/>
      <c r="AU1133" s="66"/>
    </row>
    <row r="1134" spans="27:47" x14ac:dyDescent="0.2">
      <c r="AA1134" s="66"/>
      <c r="AB1134" s="66"/>
      <c r="AC1134" s="66"/>
      <c r="AD1134" s="66"/>
      <c r="AE1134" s="66"/>
      <c r="AG1134" s="67"/>
      <c r="AN1134" s="66"/>
      <c r="AO1134" s="66"/>
      <c r="AP1134" s="66"/>
      <c r="AQ1134" s="66"/>
      <c r="AR1134" s="66"/>
      <c r="AS1134" s="66"/>
      <c r="AT1134" s="66"/>
      <c r="AU1134" s="66"/>
    </row>
    <row r="1135" spans="27:47" x14ac:dyDescent="0.2">
      <c r="AA1135" s="66"/>
      <c r="AB1135" s="66"/>
      <c r="AC1135" s="66"/>
      <c r="AD1135" s="66"/>
      <c r="AE1135" s="66"/>
      <c r="AG1135" s="67"/>
      <c r="AN1135" s="66"/>
      <c r="AO1135" s="66"/>
      <c r="AP1135" s="66"/>
      <c r="AQ1135" s="66"/>
      <c r="AR1135" s="66"/>
      <c r="AS1135" s="66"/>
      <c r="AT1135" s="66"/>
      <c r="AU1135" s="66"/>
    </row>
    <row r="1136" spans="27:47" x14ac:dyDescent="0.2">
      <c r="AA1136" s="66"/>
      <c r="AB1136" s="66"/>
      <c r="AC1136" s="66"/>
      <c r="AD1136" s="66"/>
      <c r="AE1136" s="66"/>
      <c r="AG1136" s="67"/>
      <c r="AN1136" s="66"/>
      <c r="AO1136" s="66"/>
      <c r="AP1136" s="66"/>
      <c r="AQ1136" s="66"/>
      <c r="AR1136" s="66"/>
      <c r="AS1136" s="66"/>
      <c r="AT1136" s="66"/>
      <c r="AU1136" s="66"/>
    </row>
    <row r="1137" spans="27:48" x14ac:dyDescent="0.2">
      <c r="AA1137" s="66"/>
      <c r="AB1137" s="66"/>
      <c r="AC1137" s="66"/>
      <c r="AD1137" s="66"/>
      <c r="AE1137" s="66"/>
      <c r="AG1137" s="67"/>
      <c r="AN1137" s="66"/>
      <c r="AO1137" s="66"/>
      <c r="AP1137" s="66"/>
      <c r="AQ1137" s="66"/>
      <c r="AR1137" s="66"/>
      <c r="AS1137" s="66"/>
      <c r="AT1137" s="66"/>
      <c r="AU1137" s="66"/>
    </row>
    <row r="1138" spans="27:48" x14ac:dyDescent="0.2">
      <c r="AA1138" s="66"/>
      <c r="AB1138" s="66"/>
      <c r="AC1138" s="66"/>
      <c r="AD1138" s="66"/>
      <c r="AE1138" s="66"/>
      <c r="AG1138" s="67"/>
      <c r="AN1138" s="66"/>
      <c r="AO1138" s="66"/>
      <c r="AP1138" s="66"/>
      <c r="AQ1138" s="66"/>
      <c r="AR1138" s="66"/>
      <c r="AS1138" s="66"/>
      <c r="AT1138" s="66"/>
      <c r="AU1138" s="66"/>
    </row>
    <row r="1139" spans="27:48" x14ac:dyDescent="0.2">
      <c r="AA1139" s="66"/>
      <c r="AB1139" s="66"/>
      <c r="AC1139" s="66"/>
      <c r="AD1139" s="66"/>
      <c r="AE1139" s="66"/>
      <c r="AG1139" s="67"/>
      <c r="AN1139" s="66"/>
      <c r="AO1139" s="66"/>
      <c r="AP1139" s="66"/>
      <c r="AQ1139" s="66"/>
      <c r="AR1139" s="66"/>
      <c r="AS1139" s="66"/>
      <c r="AT1139" s="66"/>
      <c r="AU1139" s="66"/>
    </row>
    <row r="1140" spans="27:48" x14ac:dyDescent="0.2">
      <c r="AA1140" s="66"/>
      <c r="AB1140" s="66"/>
      <c r="AC1140" s="66"/>
      <c r="AD1140" s="66"/>
      <c r="AE1140" s="66"/>
      <c r="AG1140" s="67"/>
      <c r="AN1140" s="66"/>
      <c r="AO1140" s="66"/>
      <c r="AP1140" s="66"/>
      <c r="AQ1140" s="66"/>
      <c r="AR1140" s="66"/>
      <c r="AS1140" s="66"/>
      <c r="AT1140" s="66"/>
      <c r="AU1140" s="66"/>
    </row>
    <row r="1141" spans="27:48" x14ac:dyDescent="0.2">
      <c r="AA1141" s="66"/>
      <c r="AB1141" s="66"/>
      <c r="AC1141" s="66"/>
      <c r="AD1141" s="66"/>
      <c r="AE1141" s="66"/>
      <c r="AG1141" s="67"/>
      <c r="AN1141" s="66"/>
      <c r="AO1141" s="66"/>
      <c r="AP1141" s="66"/>
      <c r="AQ1141" s="66"/>
      <c r="AR1141" s="66"/>
      <c r="AS1141" s="66"/>
      <c r="AT1141" s="66"/>
      <c r="AU1141" s="66"/>
    </row>
    <row r="1142" spans="27:48" x14ac:dyDescent="0.2">
      <c r="AA1142" s="66"/>
      <c r="AB1142" s="66"/>
      <c r="AC1142" s="66"/>
      <c r="AD1142" s="66"/>
      <c r="AE1142" s="66"/>
      <c r="AG1142" s="67"/>
      <c r="AN1142" s="66"/>
      <c r="AO1142" s="66"/>
      <c r="AP1142" s="66"/>
      <c r="AQ1142" s="66"/>
      <c r="AR1142" s="66"/>
      <c r="AS1142" s="66"/>
      <c r="AT1142" s="66"/>
      <c r="AU1142" s="66"/>
    </row>
    <row r="1143" spans="27:48" x14ac:dyDescent="0.2">
      <c r="AA1143" s="66"/>
      <c r="AB1143" s="66"/>
      <c r="AC1143" s="66"/>
      <c r="AD1143" s="66"/>
      <c r="AE1143" s="66"/>
      <c r="AG1143" s="67"/>
      <c r="AN1143" s="66"/>
      <c r="AO1143" s="66"/>
      <c r="AP1143" s="66"/>
      <c r="AQ1143" s="66"/>
      <c r="AR1143" s="66"/>
      <c r="AS1143" s="66"/>
      <c r="AT1143" s="66"/>
      <c r="AU1143" s="66"/>
    </row>
    <row r="1144" spans="27:48" x14ac:dyDescent="0.2">
      <c r="AA1144" s="66"/>
      <c r="AB1144" s="66"/>
      <c r="AC1144" s="66"/>
      <c r="AD1144" s="66"/>
      <c r="AE1144" s="66"/>
      <c r="AG1144" s="67"/>
      <c r="AN1144" s="66"/>
      <c r="AO1144" s="66"/>
      <c r="AP1144" s="66"/>
      <c r="AQ1144" s="66"/>
      <c r="AR1144" s="66"/>
      <c r="AS1144" s="66"/>
      <c r="AT1144" s="66"/>
      <c r="AU1144" s="66"/>
    </row>
    <row r="1145" spans="27:48" x14ac:dyDescent="0.2">
      <c r="AA1145" s="66"/>
      <c r="AB1145" s="66"/>
      <c r="AC1145" s="66"/>
      <c r="AD1145" s="66"/>
      <c r="AE1145" s="66"/>
      <c r="AG1145" s="67"/>
      <c r="AN1145" s="66"/>
      <c r="AO1145" s="66"/>
      <c r="AP1145" s="66"/>
      <c r="AQ1145" s="66"/>
      <c r="AR1145" s="66"/>
      <c r="AS1145" s="66"/>
      <c r="AT1145" s="66"/>
      <c r="AU1145" s="66"/>
    </row>
    <row r="1146" spans="27:48" x14ac:dyDescent="0.2">
      <c r="AA1146" s="66"/>
      <c r="AB1146" s="66"/>
      <c r="AC1146" s="66"/>
      <c r="AD1146" s="66"/>
      <c r="AE1146" s="66"/>
      <c r="AG1146" s="67"/>
      <c r="AN1146" s="66"/>
      <c r="AO1146" s="66"/>
      <c r="AP1146" s="66"/>
      <c r="AQ1146" s="66"/>
      <c r="AR1146" s="66"/>
      <c r="AS1146" s="66"/>
      <c r="AT1146" s="66"/>
      <c r="AU1146" s="66"/>
    </row>
    <row r="1147" spans="27:48" x14ac:dyDescent="0.2">
      <c r="AA1147" s="66"/>
      <c r="AB1147" s="66"/>
      <c r="AC1147" s="66"/>
      <c r="AD1147" s="66"/>
      <c r="AE1147" s="66"/>
      <c r="AG1147" s="67"/>
      <c r="AN1147" s="66"/>
      <c r="AO1147" s="66"/>
      <c r="AP1147" s="66"/>
      <c r="AQ1147" s="66"/>
      <c r="AR1147" s="66"/>
      <c r="AS1147" s="66"/>
      <c r="AT1147" s="66"/>
      <c r="AU1147" s="66"/>
    </row>
    <row r="1148" spans="27:48" x14ac:dyDescent="0.2">
      <c r="AA1148" s="66"/>
      <c r="AB1148" s="66"/>
      <c r="AC1148" s="66"/>
      <c r="AD1148" s="66"/>
      <c r="AE1148" s="66"/>
      <c r="AG1148" s="67"/>
      <c r="AN1148" s="66"/>
      <c r="AO1148" s="66"/>
      <c r="AP1148" s="66"/>
      <c r="AQ1148" s="66"/>
      <c r="AR1148" s="66"/>
      <c r="AS1148" s="66"/>
      <c r="AT1148" s="66"/>
      <c r="AU1148" s="66"/>
    </row>
    <row r="1149" spans="27:48" x14ac:dyDescent="0.2">
      <c r="AA1149" s="66"/>
      <c r="AB1149" s="66"/>
      <c r="AC1149" s="66"/>
      <c r="AD1149" s="66"/>
      <c r="AE1149" s="66"/>
      <c r="AG1149" s="67"/>
      <c r="AN1149" s="66"/>
      <c r="AO1149" s="66"/>
      <c r="AP1149" s="66"/>
      <c r="AQ1149" s="66"/>
      <c r="AR1149" s="66"/>
      <c r="AS1149" s="66"/>
      <c r="AT1149" s="66"/>
      <c r="AU1149" s="66"/>
    </row>
    <row r="1150" spans="27:48" x14ac:dyDescent="0.2">
      <c r="AA1150" s="66"/>
      <c r="AB1150" s="66"/>
      <c r="AC1150" s="66"/>
      <c r="AD1150" s="66"/>
      <c r="AE1150" s="66"/>
      <c r="AG1150" s="67"/>
      <c r="AN1150" s="66"/>
      <c r="AO1150" s="66"/>
      <c r="AP1150" s="66"/>
      <c r="AQ1150" s="66"/>
      <c r="AR1150" s="66"/>
      <c r="AS1150" s="66"/>
      <c r="AT1150" s="66"/>
      <c r="AU1150" s="66"/>
    </row>
    <row r="1151" spans="27:48" x14ac:dyDescent="0.2">
      <c r="AA1151" s="66"/>
      <c r="AB1151" s="66"/>
      <c r="AC1151" s="66"/>
      <c r="AD1151" s="66"/>
      <c r="AE1151" s="66"/>
      <c r="AG1151" s="67"/>
      <c r="AN1151" s="66"/>
      <c r="AO1151" s="66"/>
      <c r="AP1151" s="66"/>
      <c r="AQ1151" s="66"/>
      <c r="AR1151" s="66"/>
      <c r="AS1151" s="66"/>
      <c r="AT1151" s="66"/>
      <c r="AU1151" s="66"/>
    </row>
    <row r="1152" spans="27:48" x14ac:dyDescent="0.2">
      <c r="AA1152" s="66"/>
      <c r="AB1152" s="66"/>
      <c r="AC1152" s="66"/>
      <c r="AD1152" s="66"/>
      <c r="AE1152" s="66"/>
      <c r="AG1152" s="67"/>
      <c r="AN1152" s="66"/>
      <c r="AO1152" s="66"/>
      <c r="AP1152" s="66"/>
      <c r="AQ1152" s="66"/>
      <c r="AR1152" s="66"/>
      <c r="AS1152" s="66"/>
      <c r="AT1152" s="66"/>
      <c r="AU1152" s="66"/>
      <c r="AV1152" s="66"/>
    </row>
    <row r="1153" spans="27:47" x14ac:dyDescent="0.2">
      <c r="AA1153" s="66"/>
      <c r="AB1153" s="66"/>
      <c r="AC1153" s="66"/>
      <c r="AD1153" s="66"/>
      <c r="AE1153" s="66"/>
      <c r="AG1153" s="67"/>
      <c r="AN1153" s="66"/>
      <c r="AO1153" s="66"/>
      <c r="AP1153" s="66"/>
      <c r="AQ1153" s="66"/>
      <c r="AR1153" s="66"/>
      <c r="AS1153" s="66"/>
      <c r="AT1153" s="66"/>
      <c r="AU1153" s="66"/>
    </row>
    <row r="1154" spans="27:47" x14ac:dyDescent="0.2">
      <c r="AA1154" s="66"/>
      <c r="AB1154" s="66"/>
      <c r="AC1154" s="66"/>
      <c r="AD1154" s="66"/>
      <c r="AE1154" s="66"/>
      <c r="AG1154" s="67"/>
      <c r="AN1154" s="66"/>
      <c r="AO1154" s="66"/>
      <c r="AP1154" s="66"/>
      <c r="AQ1154" s="66"/>
      <c r="AR1154" s="66"/>
      <c r="AS1154" s="66"/>
      <c r="AT1154" s="66"/>
      <c r="AU1154" s="66"/>
    </row>
    <row r="1155" spans="27:47" x14ac:dyDescent="0.2">
      <c r="AA1155" s="66"/>
      <c r="AB1155" s="66"/>
      <c r="AC1155" s="66"/>
      <c r="AD1155" s="66"/>
      <c r="AE1155" s="66"/>
      <c r="AG1155" s="67"/>
      <c r="AN1155" s="66"/>
      <c r="AO1155" s="66"/>
      <c r="AP1155" s="66"/>
      <c r="AQ1155" s="66"/>
      <c r="AR1155" s="66"/>
      <c r="AS1155" s="66"/>
      <c r="AT1155" s="66"/>
      <c r="AU1155" s="66"/>
    </row>
    <row r="1156" spans="27:47" x14ac:dyDescent="0.2">
      <c r="AA1156" s="66"/>
      <c r="AB1156" s="66"/>
      <c r="AC1156" s="66"/>
      <c r="AD1156" s="66"/>
      <c r="AE1156" s="66"/>
      <c r="AG1156" s="67"/>
      <c r="AN1156" s="66"/>
      <c r="AO1156" s="66"/>
      <c r="AP1156" s="66"/>
      <c r="AQ1156" s="66"/>
      <c r="AR1156" s="66"/>
      <c r="AS1156" s="66"/>
      <c r="AT1156" s="66"/>
      <c r="AU1156" s="66"/>
    </row>
    <row r="1157" spans="27:47" x14ac:dyDescent="0.2">
      <c r="AA1157" s="66"/>
      <c r="AB1157" s="66"/>
      <c r="AC1157" s="66"/>
      <c r="AD1157" s="66"/>
      <c r="AE1157" s="66"/>
      <c r="AG1157" s="67"/>
      <c r="AN1157" s="66"/>
      <c r="AO1157" s="66"/>
      <c r="AP1157" s="66"/>
      <c r="AQ1157" s="66"/>
      <c r="AR1157" s="66"/>
      <c r="AS1157" s="66"/>
      <c r="AT1157" s="66"/>
      <c r="AU1157" s="66"/>
    </row>
    <row r="1158" spans="27:47" x14ac:dyDescent="0.2">
      <c r="AA1158" s="66"/>
      <c r="AB1158" s="66"/>
      <c r="AC1158" s="66"/>
      <c r="AD1158" s="66"/>
      <c r="AE1158" s="66"/>
      <c r="AG1158" s="67"/>
      <c r="AN1158" s="66"/>
      <c r="AO1158" s="66"/>
      <c r="AP1158" s="66"/>
      <c r="AQ1158" s="66"/>
      <c r="AR1158" s="66"/>
      <c r="AS1158" s="66"/>
      <c r="AT1158" s="66"/>
      <c r="AU1158" s="66"/>
    </row>
    <row r="1159" spans="27:47" x14ac:dyDescent="0.2">
      <c r="AA1159" s="66"/>
      <c r="AB1159" s="66"/>
      <c r="AC1159" s="66"/>
      <c r="AD1159" s="66"/>
      <c r="AE1159" s="66"/>
      <c r="AG1159" s="67"/>
      <c r="AN1159" s="66"/>
      <c r="AO1159" s="66"/>
      <c r="AP1159" s="66"/>
      <c r="AQ1159" s="66"/>
      <c r="AR1159" s="66"/>
      <c r="AS1159" s="66"/>
      <c r="AT1159" s="66"/>
      <c r="AU1159" s="66"/>
    </row>
    <row r="1160" spans="27:47" x14ac:dyDescent="0.2">
      <c r="AA1160" s="66"/>
      <c r="AB1160" s="66"/>
      <c r="AC1160" s="66"/>
      <c r="AD1160" s="66"/>
      <c r="AE1160" s="66"/>
      <c r="AG1160" s="67"/>
      <c r="AN1160" s="66"/>
      <c r="AO1160" s="66"/>
      <c r="AP1160" s="66"/>
      <c r="AQ1160" s="66"/>
      <c r="AR1160" s="66"/>
      <c r="AS1160" s="66"/>
      <c r="AT1160" s="66"/>
      <c r="AU1160" s="66"/>
    </row>
    <row r="1161" spans="27:47" x14ac:dyDescent="0.2">
      <c r="AA1161" s="66"/>
      <c r="AB1161" s="66"/>
      <c r="AC1161" s="66"/>
      <c r="AD1161" s="66"/>
      <c r="AE1161" s="66"/>
      <c r="AG1161" s="67"/>
      <c r="AN1161" s="66"/>
      <c r="AO1161" s="66"/>
      <c r="AP1161" s="66"/>
      <c r="AQ1161" s="66"/>
      <c r="AR1161" s="66"/>
      <c r="AS1161" s="66"/>
      <c r="AT1161" s="66"/>
      <c r="AU1161" s="66"/>
    </row>
    <row r="1162" spans="27:47" x14ac:dyDescent="0.2">
      <c r="AA1162" s="66"/>
      <c r="AB1162" s="66"/>
      <c r="AC1162" s="66"/>
      <c r="AD1162" s="66"/>
      <c r="AE1162" s="66"/>
      <c r="AG1162" s="67"/>
      <c r="AN1162" s="66"/>
      <c r="AO1162" s="66"/>
      <c r="AP1162" s="66"/>
      <c r="AQ1162" s="66"/>
      <c r="AR1162" s="66"/>
      <c r="AS1162" s="66"/>
      <c r="AT1162" s="66"/>
      <c r="AU1162" s="66"/>
    </row>
    <row r="1163" spans="27:47" x14ac:dyDescent="0.2">
      <c r="AA1163" s="66"/>
      <c r="AB1163" s="66"/>
      <c r="AC1163" s="66"/>
      <c r="AD1163" s="66"/>
      <c r="AE1163" s="66"/>
      <c r="AG1163" s="67"/>
      <c r="AN1163" s="66"/>
      <c r="AO1163" s="66"/>
      <c r="AP1163" s="66"/>
      <c r="AQ1163" s="66"/>
      <c r="AR1163" s="66"/>
      <c r="AS1163" s="66"/>
      <c r="AT1163" s="66"/>
      <c r="AU1163" s="66"/>
    </row>
    <row r="1164" spans="27:47" x14ac:dyDescent="0.2">
      <c r="AA1164" s="66"/>
      <c r="AB1164" s="66"/>
      <c r="AC1164" s="66"/>
      <c r="AD1164" s="66"/>
      <c r="AE1164" s="66"/>
      <c r="AG1164" s="67"/>
      <c r="AN1164" s="66"/>
      <c r="AO1164" s="66"/>
      <c r="AP1164" s="66"/>
      <c r="AQ1164" s="66"/>
      <c r="AR1164" s="66"/>
      <c r="AS1164" s="66"/>
      <c r="AT1164" s="66"/>
      <c r="AU1164" s="66"/>
    </row>
    <row r="1165" spans="27:47" x14ac:dyDescent="0.2">
      <c r="AA1165" s="66"/>
      <c r="AB1165" s="66"/>
      <c r="AC1165" s="66"/>
      <c r="AD1165" s="66"/>
      <c r="AE1165" s="66"/>
      <c r="AG1165" s="67"/>
      <c r="AN1165" s="66"/>
      <c r="AO1165" s="66"/>
      <c r="AP1165" s="66"/>
      <c r="AQ1165" s="66"/>
      <c r="AR1165" s="66"/>
      <c r="AS1165" s="66"/>
      <c r="AT1165" s="66"/>
      <c r="AU1165" s="66"/>
    </row>
    <row r="1166" spans="27:47" x14ac:dyDescent="0.2">
      <c r="AA1166" s="66"/>
      <c r="AB1166" s="66"/>
      <c r="AC1166" s="66"/>
      <c r="AD1166" s="66"/>
      <c r="AE1166" s="66"/>
      <c r="AG1166" s="67"/>
      <c r="AN1166" s="66"/>
      <c r="AO1166" s="66"/>
      <c r="AP1166" s="66"/>
      <c r="AQ1166" s="66"/>
      <c r="AR1166" s="66"/>
      <c r="AS1166" s="66"/>
      <c r="AT1166" s="66"/>
      <c r="AU1166" s="66"/>
    </row>
    <row r="1167" spans="27:47" x14ac:dyDescent="0.2">
      <c r="AA1167" s="66"/>
      <c r="AB1167" s="66"/>
      <c r="AC1167" s="66"/>
      <c r="AD1167" s="66"/>
      <c r="AE1167" s="66"/>
      <c r="AG1167" s="67"/>
      <c r="AN1167" s="66"/>
      <c r="AO1167" s="66"/>
      <c r="AP1167" s="66"/>
      <c r="AQ1167" s="66"/>
      <c r="AR1167" s="66"/>
      <c r="AS1167" s="66"/>
      <c r="AT1167" s="66"/>
      <c r="AU1167" s="66"/>
    </row>
    <row r="1168" spans="27:47" x14ac:dyDescent="0.2">
      <c r="AA1168" s="66"/>
      <c r="AB1168" s="66"/>
      <c r="AC1168" s="66"/>
      <c r="AD1168" s="66"/>
      <c r="AE1168" s="66"/>
      <c r="AG1168" s="67"/>
      <c r="AN1168" s="66"/>
      <c r="AO1168" s="66"/>
      <c r="AP1168" s="66"/>
      <c r="AQ1168" s="66"/>
      <c r="AR1168" s="66"/>
      <c r="AS1168" s="66"/>
      <c r="AT1168" s="66"/>
      <c r="AU1168" s="66"/>
    </row>
    <row r="1169" spans="27:64" x14ac:dyDescent="0.2">
      <c r="AA1169" s="66"/>
      <c r="AB1169" s="66"/>
      <c r="AC1169" s="66"/>
      <c r="AD1169" s="66"/>
      <c r="AE1169" s="66"/>
      <c r="AG1169" s="67"/>
      <c r="AN1169" s="66"/>
      <c r="AO1169" s="66"/>
      <c r="AP1169" s="66"/>
      <c r="AQ1169" s="66"/>
      <c r="AR1169" s="66"/>
      <c r="AS1169" s="66"/>
      <c r="AT1169" s="66"/>
      <c r="AU1169" s="66"/>
    </row>
    <row r="1170" spans="27:64" x14ac:dyDescent="0.2">
      <c r="AA1170" s="66"/>
      <c r="AB1170" s="66"/>
      <c r="AC1170" s="66"/>
      <c r="AD1170" s="66"/>
      <c r="AE1170" s="66"/>
      <c r="AG1170" s="67"/>
      <c r="AN1170" s="66"/>
      <c r="AO1170" s="66"/>
      <c r="AP1170" s="66"/>
      <c r="AQ1170" s="66"/>
      <c r="AR1170" s="66"/>
      <c r="AS1170" s="66"/>
      <c r="AT1170" s="66"/>
      <c r="AU1170" s="66"/>
    </row>
    <row r="1171" spans="27:64" x14ac:dyDescent="0.2">
      <c r="AA1171" s="66"/>
      <c r="AB1171" s="66"/>
      <c r="AC1171" s="66"/>
      <c r="AD1171" s="66"/>
      <c r="AE1171" s="66"/>
      <c r="AG1171" s="67"/>
      <c r="AN1171" s="66"/>
      <c r="AO1171" s="66"/>
      <c r="AP1171" s="66"/>
      <c r="AQ1171" s="66"/>
      <c r="AR1171" s="66"/>
      <c r="AS1171" s="66"/>
      <c r="AT1171" s="66"/>
      <c r="AU1171" s="66"/>
    </row>
    <row r="1172" spans="27:64" x14ac:dyDescent="0.2">
      <c r="AA1172" s="66"/>
      <c r="AB1172" s="66"/>
      <c r="AC1172" s="66"/>
      <c r="AD1172" s="66"/>
      <c r="AE1172" s="66"/>
      <c r="AG1172" s="67"/>
      <c r="AN1172" s="66"/>
      <c r="AO1172" s="66"/>
      <c r="AP1172" s="66"/>
      <c r="AQ1172" s="66"/>
      <c r="AR1172" s="66"/>
      <c r="AS1172" s="66"/>
      <c r="AT1172" s="66"/>
      <c r="AU1172" s="66"/>
      <c r="AV1172" s="66"/>
      <c r="AW1172" s="66"/>
      <c r="AX1172" s="66"/>
      <c r="AY1172" s="66"/>
      <c r="AZ1172" s="66"/>
      <c r="BA1172" s="66"/>
      <c r="BB1172" s="66"/>
      <c r="BC1172" s="66"/>
      <c r="BD1172" s="66"/>
      <c r="BE1172" s="66"/>
      <c r="BF1172" s="66"/>
      <c r="BG1172" s="66"/>
      <c r="BH1172" s="66"/>
      <c r="BI1172" s="66"/>
      <c r="BJ1172" s="66"/>
      <c r="BK1172" s="66"/>
      <c r="BL1172" s="66"/>
    </row>
    <row r="1173" spans="27:64" x14ac:dyDescent="0.2">
      <c r="AA1173" s="66"/>
      <c r="AB1173" s="66"/>
      <c r="AC1173" s="66"/>
      <c r="AD1173" s="66"/>
      <c r="AE1173" s="66"/>
      <c r="AG1173" s="67"/>
      <c r="AN1173" s="66"/>
      <c r="AO1173" s="66"/>
      <c r="AP1173" s="66"/>
      <c r="AQ1173" s="66"/>
      <c r="AR1173" s="66"/>
      <c r="AS1173" s="66"/>
      <c r="AT1173" s="66"/>
      <c r="AU1173" s="66"/>
    </row>
    <row r="1174" spans="27:64" x14ac:dyDescent="0.2">
      <c r="AA1174" s="66"/>
      <c r="AB1174" s="66"/>
      <c r="AC1174" s="66"/>
      <c r="AD1174" s="66"/>
      <c r="AE1174" s="66"/>
      <c r="AG1174" s="67"/>
      <c r="AN1174" s="66"/>
      <c r="AO1174" s="66"/>
      <c r="AP1174" s="66"/>
      <c r="AQ1174" s="66"/>
      <c r="AR1174" s="66"/>
      <c r="AS1174" s="66"/>
      <c r="AT1174" s="66"/>
      <c r="AU1174" s="66"/>
    </row>
    <row r="1175" spans="27:64" x14ac:dyDescent="0.2">
      <c r="AA1175" s="66"/>
      <c r="AB1175" s="66"/>
      <c r="AC1175" s="66"/>
      <c r="AD1175" s="66"/>
      <c r="AE1175" s="66"/>
      <c r="AG1175" s="67"/>
      <c r="AN1175" s="66"/>
      <c r="AO1175" s="66"/>
      <c r="AP1175" s="66"/>
      <c r="AQ1175" s="66"/>
      <c r="AR1175" s="66"/>
      <c r="AS1175" s="66"/>
      <c r="AT1175" s="66"/>
      <c r="AU1175" s="66"/>
    </row>
    <row r="1176" spans="27:64" x14ac:dyDescent="0.2">
      <c r="AA1176" s="66"/>
      <c r="AB1176" s="66"/>
      <c r="AC1176" s="66"/>
      <c r="AD1176" s="66"/>
      <c r="AE1176" s="66"/>
      <c r="AG1176" s="67"/>
      <c r="AN1176" s="66"/>
      <c r="AO1176" s="66"/>
      <c r="AP1176" s="66"/>
      <c r="AQ1176" s="66"/>
      <c r="AR1176" s="66"/>
      <c r="AS1176" s="66"/>
      <c r="AT1176" s="66"/>
      <c r="AU1176" s="66"/>
    </row>
    <row r="1177" spans="27:64" x14ac:dyDescent="0.2">
      <c r="AA1177" s="66"/>
      <c r="AB1177" s="66"/>
      <c r="AC1177" s="66"/>
      <c r="AD1177" s="66"/>
      <c r="AE1177" s="66"/>
      <c r="AG1177" s="67"/>
      <c r="AN1177" s="66"/>
      <c r="AO1177" s="66"/>
      <c r="AP1177" s="66"/>
      <c r="AQ1177" s="66"/>
      <c r="AR1177" s="66"/>
      <c r="AS1177" s="66"/>
      <c r="AT1177" s="66"/>
      <c r="AU1177" s="66"/>
    </row>
    <row r="1178" spans="27:64" x14ac:dyDescent="0.2">
      <c r="AA1178" s="66"/>
      <c r="AB1178" s="66"/>
      <c r="AC1178" s="66"/>
      <c r="AD1178" s="66"/>
      <c r="AE1178" s="66"/>
      <c r="AG1178" s="67"/>
      <c r="AN1178" s="66"/>
      <c r="AO1178" s="66"/>
      <c r="AP1178" s="66"/>
      <c r="AQ1178" s="66"/>
      <c r="AR1178" s="66"/>
      <c r="AS1178" s="66"/>
      <c r="AT1178" s="66"/>
      <c r="AU1178" s="66"/>
    </row>
    <row r="1179" spans="27:64" x14ac:dyDescent="0.2">
      <c r="AA1179" s="66"/>
      <c r="AB1179" s="66"/>
      <c r="AC1179" s="66"/>
      <c r="AD1179" s="66"/>
      <c r="AE1179" s="66"/>
      <c r="AG1179" s="67"/>
      <c r="AN1179" s="66"/>
      <c r="AO1179" s="66"/>
      <c r="AP1179" s="66"/>
      <c r="AQ1179" s="66"/>
      <c r="AR1179" s="66"/>
      <c r="AS1179" s="66"/>
      <c r="AT1179" s="66"/>
      <c r="AU1179" s="66"/>
    </row>
    <row r="1180" spans="27:64" x14ac:dyDescent="0.2">
      <c r="AA1180" s="66"/>
      <c r="AB1180" s="66"/>
      <c r="AC1180" s="66"/>
      <c r="AD1180" s="66"/>
      <c r="AE1180" s="66"/>
      <c r="AG1180" s="67"/>
      <c r="AN1180" s="66"/>
      <c r="AO1180" s="66"/>
      <c r="AP1180" s="66"/>
      <c r="AQ1180" s="66"/>
      <c r="AR1180" s="66"/>
      <c r="AS1180" s="66"/>
      <c r="AT1180" s="66"/>
      <c r="AU1180" s="66"/>
    </row>
    <row r="1181" spans="27:64" x14ac:dyDescent="0.2">
      <c r="AA1181" s="66"/>
      <c r="AB1181" s="66"/>
      <c r="AC1181" s="66"/>
      <c r="AD1181" s="66"/>
      <c r="AE1181" s="66"/>
      <c r="AG1181" s="67"/>
      <c r="AN1181" s="66"/>
      <c r="AO1181" s="66"/>
      <c r="AP1181" s="66"/>
      <c r="AQ1181" s="66"/>
      <c r="AR1181" s="66"/>
      <c r="AS1181" s="66"/>
      <c r="AT1181" s="66"/>
      <c r="AU1181" s="66"/>
    </row>
    <row r="1182" spans="27:64" x14ac:dyDescent="0.2">
      <c r="AA1182" s="66"/>
      <c r="AB1182" s="66"/>
      <c r="AC1182" s="66"/>
      <c r="AD1182" s="66"/>
      <c r="AE1182" s="66"/>
      <c r="AG1182" s="67"/>
      <c r="AN1182" s="66"/>
      <c r="AO1182" s="66"/>
      <c r="AP1182" s="66"/>
      <c r="AQ1182" s="66"/>
      <c r="AR1182" s="66"/>
      <c r="AS1182" s="66"/>
      <c r="AT1182" s="66"/>
      <c r="AU1182" s="66"/>
    </row>
    <row r="1183" spans="27:64" x14ac:dyDescent="0.2">
      <c r="AA1183" s="66"/>
      <c r="AB1183" s="66"/>
      <c r="AC1183" s="66"/>
      <c r="AD1183" s="66"/>
      <c r="AE1183" s="66"/>
      <c r="AG1183" s="67"/>
      <c r="AN1183" s="66"/>
      <c r="AO1183" s="66"/>
      <c r="AP1183" s="66"/>
      <c r="AQ1183" s="66"/>
      <c r="AR1183" s="66"/>
      <c r="AS1183" s="66"/>
      <c r="AT1183" s="66"/>
      <c r="AU1183" s="66"/>
    </row>
    <row r="1184" spans="27:64" x14ac:dyDescent="0.2">
      <c r="AA1184" s="66"/>
      <c r="AB1184" s="66"/>
      <c r="AC1184" s="66"/>
      <c r="AD1184" s="66"/>
      <c r="AE1184" s="66"/>
      <c r="AG1184" s="67"/>
      <c r="AN1184" s="66"/>
      <c r="AO1184" s="66"/>
      <c r="AP1184" s="66"/>
      <c r="AQ1184" s="66"/>
      <c r="AR1184" s="66"/>
      <c r="AS1184" s="66"/>
      <c r="AT1184" s="66"/>
      <c r="AU1184" s="66"/>
    </row>
    <row r="1185" spans="27:48" x14ac:dyDescent="0.2">
      <c r="AA1185" s="66"/>
      <c r="AB1185" s="66"/>
      <c r="AC1185" s="66"/>
      <c r="AD1185" s="66"/>
      <c r="AE1185" s="66"/>
      <c r="AG1185" s="67"/>
      <c r="AN1185" s="66"/>
      <c r="AO1185" s="66"/>
      <c r="AP1185" s="66"/>
      <c r="AQ1185" s="66"/>
      <c r="AR1185" s="66"/>
      <c r="AS1185" s="66"/>
      <c r="AT1185" s="66"/>
      <c r="AU1185" s="66"/>
      <c r="AV1185" s="66"/>
    </row>
    <row r="1186" spans="27:48" x14ac:dyDescent="0.2">
      <c r="AA1186" s="66"/>
      <c r="AB1186" s="66"/>
      <c r="AC1186" s="66"/>
      <c r="AD1186" s="66"/>
      <c r="AE1186" s="66"/>
      <c r="AG1186" s="67"/>
      <c r="AN1186" s="66"/>
      <c r="AO1186" s="66"/>
      <c r="AP1186" s="66"/>
      <c r="AQ1186" s="66"/>
      <c r="AR1186" s="66"/>
      <c r="AS1186" s="66"/>
      <c r="AT1186" s="66"/>
      <c r="AU1186" s="66"/>
    </row>
    <row r="1187" spans="27:48" x14ac:dyDescent="0.2">
      <c r="AA1187" s="66"/>
      <c r="AB1187" s="66"/>
      <c r="AC1187" s="66"/>
      <c r="AD1187" s="66"/>
      <c r="AE1187" s="66"/>
      <c r="AG1187" s="67"/>
      <c r="AN1187" s="66"/>
      <c r="AO1187" s="66"/>
      <c r="AP1187" s="66"/>
      <c r="AQ1187" s="66"/>
      <c r="AR1187" s="66"/>
      <c r="AS1187" s="66"/>
      <c r="AT1187" s="66"/>
      <c r="AU1187" s="66"/>
    </row>
    <row r="1188" spans="27:48" x14ac:dyDescent="0.2">
      <c r="AA1188" s="66"/>
      <c r="AB1188" s="66"/>
      <c r="AC1188" s="66"/>
      <c r="AD1188" s="66"/>
      <c r="AE1188" s="66"/>
      <c r="AG1188" s="67"/>
      <c r="AN1188" s="66"/>
      <c r="AO1188" s="66"/>
      <c r="AP1188" s="66"/>
      <c r="AQ1188" s="66"/>
      <c r="AR1188" s="66"/>
      <c r="AS1188" s="66"/>
      <c r="AT1188" s="66"/>
      <c r="AU1188" s="66"/>
      <c r="AV1188" s="66"/>
    </row>
    <row r="1189" spans="27:48" x14ac:dyDescent="0.2">
      <c r="AA1189" s="66"/>
      <c r="AB1189" s="66"/>
      <c r="AC1189" s="66"/>
      <c r="AD1189" s="66"/>
      <c r="AE1189" s="66"/>
      <c r="AG1189" s="67"/>
      <c r="AN1189" s="66"/>
      <c r="AO1189" s="66"/>
      <c r="AP1189" s="66"/>
      <c r="AQ1189" s="66"/>
      <c r="AR1189" s="66"/>
      <c r="AS1189" s="66"/>
      <c r="AT1189" s="66"/>
      <c r="AU1189" s="66"/>
    </row>
    <row r="1190" spans="27:48" x14ac:dyDescent="0.2">
      <c r="AA1190" s="66"/>
      <c r="AB1190" s="66"/>
      <c r="AC1190" s="66"/>
      <c r="AD1190" s="66"/>
      <c r="AE1190" s="66"/>
      <c r="AG1190" s="67"/>
      <c r="AN1190" s="66"/>
      <c r="AO1190" s="66"/>
      <c r="AP1190" s="66"/>
      <c r="AQ1190" s="66"/>
      <c r="AR1190" s="66"/>
      <c r="AS1190" s="66"/>
      <c r="AT1190" s="66"/>
      <c r="AU1190" s="66"/>
    </row>
    <row r="1191" spans="27:48" x14ac:dyDescent="0.2">
      <c r="AA1191" s="66"/>
      <c r="AB1191" s="66"/>
      <c r="AC1191" s="66"/>
      <c r="AD1191" s="66"/>
      <c r="AE1191" s="66"/>
      <c r="AG1191" s="67"/>
      <c r="AN1191" s="66"/>
      <c r="AO1191" s="66"/>
      <c r="AP1191" s="66"/>
      <c r="AQ1191" s="66"/>
      <c r="AR1191" s="66"/>
      <c r="AS1191" s="66"/>
      <c r="AT1191" s="66"/>
      <c r="AU1191" s="66"/>
    </row>
    <row r="1192" spans="27:48" x14ac:dyDescent="0.2">
      <c r="AA1192" s="66"/>
      <c r="AB1192" s="66"/>
      <c r="AC1192" s="66"/>
      <c r="AD1192" s="66"/>
      <c r="AE1192" s="66"/>
      <c r="AG1192" s="67"/>
      <c r="AN1192" s="66"/>
      <c r="AO1192" s="66"/>
      <c r="AP1192" s="66"/>
      <c r="AQ1192" s="66"/>
      <c r="AR1192" s="66"/>
      <c r="AS1192" s="66"/>
      <c r="AT1192" s="66"/>
      <c r="AU1192" s="66"/>
    </row>
    <row r="1193" spans="27:48" x14ac:dyDescent="0.2">
      <c r="AA1193" s="66"/>
      <c r="AB1193" s="66"/>
      <c r="AC1193" s="66"/>
      <c r="AD1193" s="66"/>
      <c r="AE1193" s="66"/>
      <c r="AG1193" s="67"/>
      <c r="AN1193" s="66"/>
      <c r="AO1193" s="66"/>
      <c r="AP1193" s="66"/>
      <c r="AQ1193" s="66"/>
      <c r="AR1193" s="66"/>
      <c r="AS1193" s="66"/>
      <c r="AT1193" s="66"/>
      <c r="AU1193" s="66"/>
    </row>
    <row r="1194" spans="27:48" x14ac:dyDescent="0.2">
      <c r="AA1194" s="66"/>
      <c r="AB1194" s="66"/>
      <c r="AC1194" s="66"/>
      <c r="AD1194" s="66"/>
      <c r="AE1194" s="66"/>
      <c r="AG1194" s="67"/>
      <c r="AN1194" s="66"/>
      <c r="AO1194" s="66"/>
      <c r="AP1194" s="66"/>
      <c r="AQ1194" s="66"/>
      <c r="AR1194" s="66"/>
      <c r="AS1194" s="66"/>
      <c r="AT1194" s="66"/>
      <c r="AU1194" s="66"/>
    </row>
    <row r="1195" spans="27:48" x14ac:dyDescent="0.2">
      <c r="AA1195" s="66"/>
      <c r="AB1195" s="66"/>
      <c r="AC1195" s="66"/>
      <c r="AD1195" s="66"/>
      <c r="AE1195" s="66"/>
      <c r="AG1195" s="67"/>
      <c r="AN1195" s="66"/>
      <c r="AO1195" s="66"/>
      <c r="AP1195" s="66"/>
      <c r="AQ1195" s="66"/>
      <c r="AR1195" s="66"/>
      <c r="AS1195" s="66"/>
      <c r="AT1195" s="66"/>
      <c r="AU1195" s="66"/>
    </row>
    <row r="1196" spans="27:48" x14ac:dyDescent="0.2">
      <c r="AA1196" s="66"/>
      <c r="AB1196" s="66"/>
      <c r="AC1196" s="66"/>
      <c r="AD1196" s="66"/>
      <c r="AE1196" s="66"/>
      <c r="AG1196" s="67"/>
      <c r="AN1196" s="66"/>
      <c r="AO1196" s="66"/>
      <c r="AP1196" s="66"/>
      <c r="AQ1196" s="66"/>
      <c r="AR1196" s="66"/>
      <c r="AS1196" s="66"/>
      <c r="AT1196" s="66"/>
      <c r="AU1196" s="66"/>
    </row>
    <row r="1197" spans="27:48" x14ac:dyDescent="0.2">
      <c r="AA1197" s="66"/>
      <c r="AB1197" s="66"/>
      <c r="AC1197" s="66"/>
      <c r="AD1197" s="66"/>
      <c r="AE1197" s="66"/>
      <c r="AG1197" s="67"/>
      <c r="AN1197" s="66"/>
      <c r="AO1197" s="66"/>
      <c r="AP1197" s="66"/>
      <c r="AQ1197" s="66"/>
      <c r="AR1197" s="66"/>
      <c r="AS1197" s="66"/>
      <c r="AT1197" s="66"/>
      <c r="AU1197" s="66"/>
    </row>
    <row r="1198" spans="27:48" x14ac:dyDescent="0.2">
      <c r="AA1198" s="66"/>
      <c r="AB1198" s="66"/>
      <c r="AC1198" s="66"/>
      <c r="AD1198" s="66"/>
      <c r="AE1198" s="66"/>
      <c r="AG1198" s="67"/>
      <c r="AN1198" s="66"/>
      <c r="AO1198" s="66"/>
      <c r="AP1198" s="66"/>
      <c r="AQ1198" s="66"/>
      <c r="AR1198" s="66"/>
      <c r="AS1198" s="66"/>
      <c r="AT1198" s="66"/>
      <c r="AU1198" s="66"/>
    </row>
    <row r="1199" spans="27:48" x14ac:dyDescent="0.2">
      <c r="AA1199" s="66"/>
      <c r="AB1199" s="66"/>
      <c r="AC1199" s="66"/>
      <c r="AD1199" s="66"/>
      <c r="AE1199" s="66"/>
      <c r="AG1199" s="67"/>
      <c r="AN1199" s="66"/>
      <c r="AO1199" s="66"/>
      <c r="AP1199" s="66"/>
      <c r="AQ1199" s="66"/>
      <c r="AR1199" s="66"/>
      <c r="AS1199" s="66"/>
      <c r="AT1199" s="66"/>
      <c r="AU1199" s="66"/>
    </row>
    <row r="1200" spans="27:48" x14ac:dyDescent="0.2">
      <c r="AA1200" s="66"/>
      <c r="AB1200" s="66"/>
      <c r="AC1200" s="66"/>
      <c r="AD1200" s="66"/>
      <c r="AE1200" s="66"/>
      <c r="AG1200" s="67"/>
      <c r="AN1200" s="66"/>
      <c r="AO1200" s="66"/>
      <c r="AP1200" s="66"/>
      <c r="AQ1200" s="66"/>
      <c r="AR1200" s="66"/>
      <c r="AS1200" s="66"/>
      <c r="AT1200" s="66"/>
      <c r="AU1200" s="66"/>
      <c r="AV1200" s="66"/>
    </row>
    <row r="1201" spans="27:47" x14ac:dyDescent="0.2">
      <c r="AA1201" s="66"/>
      <c r="AB1201" s="66"/>
      <c r="AC1201" s="66"/>
      <c r="AD1201" s="66"/>
      <c r="AE1201" s="66"/>
      <c r="AG1201" s="67"/>
      <c r="AN1201" s="66"/>
      <c r="AO1201" s="66"/>
      <c r="AP1201" s="66"/>
      <c r="AQ1201" s="66"/>
      <c r="AR1201" s="66"/>
      <c r="AS1201" s="66"/>
      <c r="AT1201" s="66"/>
      <c r="AU1201" s="66"/>
    </row>
    <row r="1202" spans="27:47" x14ac:dyDescent="0.2">
      <c r="AA1202" s="66"/>
      <c r="AB1202" s="66"/>
      <c r="AC1202" s="66"/>
      <c r="AD1202" s="66"/>
      <c r="AE1202" s="66"/>
      <c r="AG1202" s="67"/>
      <c r="AN1202" s="66"/>
      <c r="AO1202" s="66"/>
      <c r="AP1202" s="66"/>
      <c r="AQ1202" s="66"/>
      <c r="AR1202" s="66"/>
      <c r="AS1202" s="66"/>
      <c r="AT1202" s="66"/>
      <c r="AU1202" s="66"/>
    </row>
    <row r="1203" spans="27:47" x14ac:dyDescent="0.2">
      <c r="AA1203" s="66"/>
      <c r="AB1203" s="66"/>
      <c r="AC1203" s="66"/>
      <c r="AD1203" s="66"/>
      <c r="AE1203" s="66"/>
      <c r="AG1203" s="67"/>
      <c r="AN1203" s="66"/>
      <c r="AO1203" s="66"/>
      <c r="AP1203" s="66"/>
      <c r="AQ1203" s="66"/>
      <c r="AR1203" s="66"/>
      <c r="AS1203" s="66"/>
      <c r="AT1203" s="66"/>
      <c r="AU1203" s="66"/>
    </row>
    <row r="1204" spans="27:47" x14ac:dyDescent="0.2">
      <c r="AA1204" s="66"/>
      <c r="AB1204" s="66"/>
      <c r="AC1204" s="66"/>
      <c r="AD1204" s="66"/>
      <c r="AE1204" s="66"/>
      <c r="AG1204" s="67"/>
      <c r="AN1204" s="66"/>
      <c r="AO1204" s="66"/>
      <c r="AP1204" s="66"/>
      <c r="AQ1204" s="66"/>
      <c r="AR1204" s="66"/>
      <c r="AS1204" s="66"/>
      <c r="AT1204" s="66"/>
      <c r="AU1204" s="66"/>
    </row>
    <row r="1205" spans="27:47" x14ac:dyDescent="0.2">
      <c r="AA1205" s="66"/>
      <c r="AB1205" s="66"/>
      <c r="AC1205" s="66"/>
      <c r="AD1205" s="66"/>
      <c r="AE1205" s="66"/>
      <c r="AG1205" s="67"/>
      <c r="AN1205" s="66"/>
      <c r="AO1205" s="66"/>
      <c r="AP1205" s="66"/>
      <c r="AQ1205" s="66"/>
      <c r="AR1205" s="66"/>
      <c r="AS1205" s="66"/>
      <c r="AT1205" s="66"/>
      <c r="AU1205" s="66"/>
    </row>
    <row r="1206" spans="27:47" x14ac:dyDescent="0.2">
      <c r="AA1206" s="66"/>
      <c r="AB1206" s="66"/>
      <c r="AC1206" s="66"/>
      <c r="AD1206" s="66"/>
      <c r="AE1206" s="66"/>
      <c r="AG1206" s="67"/>
      <c r="AN1206" s="66"/>
      <c r="AO1206" s="66"/>
      <c r="AP1206" s="66"/>
      <c r="AQ1206" s="66"/>
      <c r="AR1206" s="66"/>
      <c r="AS1206" s="66"/>
      <c r="AT1206" s="66"/>
      <c r="AU1206" s="66"/>
    </row>
    <row r="1207" spans="27:47" x14ac:dyDescent="0.2">
      <c r="AA1207" s="66"/>
      <c r="AB1207" s="66"/>
      <c r="AC1207" s="66"/>
      <c r="AD1207" s="66"/>
      <c r="AE1207" s="66"/>
      <c r="AG1207" s="67"/>
      <c r="AN1207" s="66"/>
      <c r="AO1207" s="66"/>
      <c r="AP1207" s="66"/>
      <c r="AQ1207" s="66"/>
      <c r="AR1207" s="66"/>
      <c r="AS1207" s="66"/>
      <c r="AT1207" s="66"/>
      <c r="AU1207" s="66"/>
    </row>
    <row r="1208" spans="27:47" x14ac:dyDescent="0.2">
      <c r="AA1208" s="66"/>
      <c r="AB1208" s="66"/>
      <c r="AC1208" s="66"/>
      <c r="AD1208" s="66"/>
      <c r="AE1208" s="66"/>
      <c r="AG1208" s="67"/>
      <c r="AN1208" s="66"/>
      <c r="AO1208" s="66"/>
      <c r="AP1208" s="66"/>
      <c r="AQ1208" s="66"/>
      <c r="AR1208" s="66"/>
      <c r="AS1208" s="66"/>
      <c r="AT1208" s="66"/>
      <c r="AU1208" s="66"/>
    </row>
    <row r="1209" spans="27:47" x14ac:dyDescent="0.2">
      <c r="AA1209" s="66"/>
      <c r="AB1209" s="66"/>
      <c r="AC1209" s="66"/>
      <c r="AD1209" s="66"/>
      <c r="AE1209" s="66"/>
      <c r="AG1209" s="67"/>
      <c r="AN1209" s="66"/>
      <c r="AO1209" s="66"/>
      <c r="AP1209" s="66"/>
      <c r="AQ1209" s="66"/>
      <c r="AR1209" s="66"/>
      <c r="AS1209" s="66"/>
      <c r="AT1209" s="66"/>
      <c r="AU1209" s="66"/>
    </row>
    <row r="1210" spans="27:47" x14ac:dyDescent="0.2">
      <c r="AA1210" s="66"/>
      <c r="AB1210" s="66"/>
      <c r="AC1210" s="66"/>
      <c r="AD1210" s="66"/>
      <c r="AE1210" s="66"/>
      <c r="AG1210" s="67"/>
      <c r="AN1210" s="66"/>
      <c r="AO1210" s="66"/>
      <c r="AP1210" s="66"/>
      <c r="AQ1210" s="66"/>
      <c r="AR1210" s="66"/>
      <c r="AS1210" s="66"/>
      <c r="AT1210" s="66"/>
      <c r="AU1210" s="66"/>
    </row>
    <row r="1211" spans="27:47" x14ac:dyDescent="0.2">
      <c r="AA1211" s="66"/>
      <c r="AB1211" s="66"/>
      <c r="AC1211" s="66"/>
      <c r="AD1211" s="66"/>
      <c r="AE1211" s="66"/>
      <c r="AG1211" s="67"/>
      <c r="AN1211" s="66"/>
      <c r="AO1211" s="66"/>
      <c r="AP1211" s="66"/>
      <c r="AQ1211" s="66"/>
      <c r="AR1211" s="66"/>
      <c r="AS1211" s="66"/>
      <c r="AT1211" s="66"/>
      <c r="AU1211" s="66"/>
    </row>
    <row r="1212" spans="27:47" x14ac:dyDescent="0.2">
      <c r="AA1212" s="66"/>
      <c r="AB1212" s="66"/>
      <c r="AC1212" s="66"/>
      <c r="AD1212" s="66"/>
      <c r="AE1212" s="66"/>
      <c r="AG1212" s="67"/>
      <c r="AN1212" s="66"/>
      <c r="AO1212" s="66"/>
      <c r="AP1212" s="66"/>
      <c r="AQ1212" s="66"/>
      <c r="AR1212" s="66"/>
      <c r="AS1212" s="66"/>
      <c r="AT1212" s="66"/>
      <c r="AU1212" s="66"/>
    </row>
    <row r="1213" spans="27:47" x14ac:dyDescent="0.2">
      <c r="AA1213" s="66"/>
      <c r="AB1213" s="66"/>
      <c r="AC1213" s="66"/>
      <c r="AD1213" s="66"/>
      <c r="AE1213" s="66"/>
      <c r="AG1213" s="67"/>
      <c r="AN1213" s="66"/>
      <c r="AO1213" s="66"/>
      <c r="AP1213" s="66"/>
      <c r="AQ1213" s="66"/>
      <c r="AR1213" s="66"/>
      <c r="AS1213" s="66"/>
      <c r="AT1213" s="66"/>
      <c r="AU1213" s="66"/>
    </row>
    <row r="1214" spans="27:47" x14ac:dyDescent="0.2">
      <c r="AA1214" s="66"/>
      <c r="AB1214" s="66"/>
      <c r="AC1214" s="66"/>
      <c r="AD1214" s="66"/>
      <c r="AE1214" s="66"/>
      <c r="AG1214" s="67"/>
      <c r="AN1214" s="66"/>
      <c r="AO1214" s="66"/>
      <c r="AP1214" s="66"/>
      <c r="AQ1214" s="66"/>
      <c r="AR1214" s="66"/>
      <c r="AS1214" s="66"/>
      <c r="AT1214" s="66"/>
      <c r="AU1214" s="66"/>
    </row>
    <row r="1215" spans="27:47" x14ac:dyDescent="0.2">
      <c r="AA1215" s="66"/>
      <c r="AB1215" s="66"/>
      <c r="AC1215" s="66"/>
      <c r="AD1215" s="66"/>
      <c r="AE1215" s="66"/>
      <c r="AG1215" s="67"/>
      <c r="AN1215" s="66"/>
      <c r="AO1215" s="66"/>
      <c r="AP1215" s="66"/>
      <c r="AQ1215" s="66"/>
      <c r="AR1215" s="66"/>
      <c r="AS1215" s="66"/>
      <c r="AT1215" s="66"/>
      <c r="AU1215" s="66"/>
    </row>
    <row r="1216" spans="27:47" x14ac:dyDescent="0.2">
      <c r="AA1216" s="66"/>
      <c r="AB1216" s="66"/>
      <c r="AC1216" s="66"/>
      <c r="AD1216" s="66"/>
      <c r="AE1216" s="66"/>
      <c r="AG1216" s="67"/>
      <c r="AN1216" s="66"/>
      <c r="AO1216" s="66"/>
      <c r="AP1216" s="66"/>
      <c r="AQ1216" s="66"/>
      <c r="AR1216" s="66"/>
      <c r="AS1216" s="66"/>
      <c r="AT1216" s="66"/>
      <c r="AU1216" s="66"/>
    </row>
    <row r="1217" spans="27:64" x14ac:dyDescent="0.2">
      <c r="AA1217" s="66"/>
      <c r="AB1217" s="66"/>
      <c r="AC1217" s="66"/>
      <c r="AD1217" s="66"/>
      <c r="AE1217" s="66"/>
      <c r="AG1217" s="67"/>
      <c r="AN1217" s="66"/>
      <c r="AO1217" s="66"/>
      <c r="AP1217" s="66"/>
      <c r="AQ1217" s="66"/>
      <c r="AR1217" s="66"/>
      <c r="AS1217" s="66"/>
      <c r="AT1217" s="66"/>
      <c r="AU1217" s="66"/>
    </row>
    <row r="1218" spans="27:64" x14ac:dyDescent="0.2">
      <c r="AA1218" s="66"/>
      <c r="AB1218" s="66"/>
      <c r="AC1218" s="66"/>
      <c r="AD1218" s="66"/>
      <c r="AE1218" s="66"/>
      <c r="AG1218" s="67"/>
      <c r="AN1218" s="66"/>
      <c r="AO1218" s="66"/>
      <c r="AP1218" s="66"/>
      <c r="AQ1218" s="66"/>
      <c r="AR1218" s="66"/>
      <c r="AS1218" s="66"/>
      <c r="AT1218" s="66"/>
      <c r="AU1218" s="66"/>
    </row>
    <row r="1219" spans="27:64" x14ac:dyDescent="0.2">
      <c r="AA1219" s="66"/>
      <c r="AB1219" s="66"/>
      <c r="AC1219" s="66"/>
      <c r="AD1219" s="66"/>
      <c r="AE1219" s="66"/>
      <c r="AG1219" s="67"/>
      <c r="AN1219" s="66"/>
      <c r="AO1219" s="66"/>
      <c r="AP1219" s="66"/>
      <c r="AQ1219" s="66"/>
      <c r="AR1219" s="66"/>
      <c r="AS1219" s="66"/>
      <c r="AT1219" s="66"/>
      <c r="AU1219" s="66"/>
    </row>
    <row r="1220" spans="27:64" x14ac:dyDescent="0.2">
      <c r="AA1220" s="66"/>
      <c r="AB1220" s="66"/>
      <c r="AC1220" s="66"/>
      <c r="AD1220" s="66"/>
      <c r="AE1220" s="66"/>
      <c r="AG1220" s="67"/>
      <c r="AN1220" s="66"/>
      <c r="AO1220" s="66"/>
      <c r="AP1220" s="66"/>
      <c r="AQ1220" s="66"/>
      <c r="AR1220" s="66"/>
      <c r="AS1220" s="66"/>
      <c r="AT1220" s="66"/>
      <c r="AU1220" s="66"/>
    </row>
    <row r="1221" spans="27:64" x14ac:dyDescent="0.2">
      <c r="AA1221" s="66"/>
      <c r="AB1221" s="66"/>
      <c r="AC1221" s="66"/>
      <c r="AD1221" s="66"/>
      <c r="AE1221" s="66"/>
      <c r="AG1221" s="67"/>
      <c r="AN1221" s="66"/>
      <c r="AO1221" s="66"/>
      <c r="AP1221" s="66"/>
      <c r="AQ1221" s="66"/>
      <c r="AR1221" s="66"/>
      <c r="AS1221" s="66"/>
      <c r="AT1221" s="66"/>
      <c r="AU1221" s="66"/>
    </row>
    <row r="1222" spans="27:64" x14ac:dyDescent="0.2">
      <c r="AA1222" s="66"/>
      <c r="AB1222" s="66"/>
      <c r="AC1222" s="66"/>
      <c r="AD1222" s="66"/>
      <c r="AE1222" s="66"/>
      <c r="AG1222" s="67"/>
      <c r="AN1222" s="66"/>
      <c r="AO1222" s="66"/>
      <c r="AP1222" s="66"/>
      <c r="AQ1222" s="66"/>
      <c r="AR1222" s="66"/>
      <c r="AS1222" s="66"/>
      <c r="AT1222" s="66"/>
      <c r="AU1222" s="66"/>
    </row>
    <row r="1223" spans="27:64" x14ac:dyDescent="0.2">
      <c r="AA1223" s="66"/>
      <c r="AB1223" s="66"/>
      <c r="AC1223" s="66"/>
      <c r="AD1223" s="66"/>
      <c r="AE1223" s="66"/>
      <c r="AG1223" s="67"/>
      <c r="AN1223" s="66"/>
      <c r="AO1223" s="66"/>
      <c r="AP1223" s="66"/>
      <c r="AQ1223" s="66"/>
      <c r="AR1223" s="66"/>
      <c r="AS1223" s="66"/>
      <c r="AT1223" s="66"/>
      <c r="AU1223" s="66"/>
    </row>
    <row r="1224" spans="27:64" x14ac:dyDescent="0.2">
      <c r="AA1224" s="66"/>
      <c r="AB1224" s="66"/>
      <c r="AC1224" s="66"/>
      <c r="AD1224" s="66"/>
      <c r="AE1224" s="66"/>
      <c r="AG1224" s="67"/>
      <c r="AN1224" s="66"/>
      <c r="AO1224" s="66"/>
      <c r="AP1224" s="66"/>
      <c r="AQ1224" s="66"/>
      <c r="AR1224" s="66"/>
      <c r="AS1224" s="66"/>
      <c r="AT1224" s="66"/>
      <c r="AU1224" s="66"/>
    </row>
    <row r="1225" spans="27:64" x14ac:dyDescent="0.2">
      <c r="AA1225" s="66"/>
      <c r="AB1225" s="66"/>
      <c r="AC1225" s="66"/>
      <c r="AD1225" s="66"/>
      <c r="AE1225" s="66"/>
      <c r="AG1225" s="67"/>
      <c r="AN1225" s="66"/>
      <c r="AO1225" s="66"/>
      <c r="AP1225" s="66"/>
      <c r="AQ1225" s="66"/>
      <c r="AR1225" s="66"/>
      <c r="AS1225" s="66"/>
      <c r="AT1225" s="66"/>
      <c r="AU1225" s="66"/>
    </row>
    <row r="1226" spans="27:64" x14ac:dyDescent="0.2">
      <c r="AA1226" s="66"/>
      <c r="AB1226" s="66"/>
      <c r="AC1226" s="66"/>
      <c r="AD1226" s="66"/>
      <c r="AE1226" s="66"/>
      <c r="AG1226" s="67"/>
      <c r="AN1226" s="66"/>
      <c r="AO1226" s="66"/>
      <c r="AP1226" s="66"/>
      <c r="AQ1226" s="66"/>
      <c r="AR1226" s="66"/>
      <c r="AS1226" s="66"/>
      <c r="AT1226" s="66"/>
      <c r="AU1226" s="66"/>
    </row>
    <row r="1227" spans="27:64" x14ac:dyDescent="0.2">
      <c r="AA1227" s="66"/>
      <c r="AB1227" s="66"/>
      <c r="AC1227" s="66"/>
      <c r="AD1227" s="66"/>
      <c r="AE1227" s="66"/>
      <c r="AG1227" s="67"/>
      <c r="AN1227" s="66"/>
      <c r="AO1227" s="66"/>
      <c r="AP1227" s="66"/>
      <c r="AQ1227" s="66"/>
      <c r="AR1227" s="66"/>
      <c r="AS1227" s="66"/>
      <c r="AT1227" s="66"/>
      <c r="AU1227" s="66"/>
      <c r="AV1227" s="66"/>
      <c r="AW1227" s="66"/>
      <c r="AX1227" s="66"/>
      <c r="AY1227" s="66"/>
      <c r="AZ1227" s="66"/>
      <c r="BA1227" s="66"/>
      <c r="BB1227" s="66"/>
      <c r="BC1227" s="66"/>
      <c r="BD1227" s="66"/>
      <c r="BE1227" s="66"/>
      <c r="BF1227" s="66"/>
      <c r="BG1227" s="66"/>
      <c r="BH1227" s="66"/>
      <c r="BI1227" s="66"/>
      <c r="BJ1227" s="66"/>
      <c r="BK1227" s="66"/>
      <c r="BL1227" s="66"/>
    </row>
    <row r="1228" spans="27:64" x14ac:dyDescent="0.2">
      <c r="AA1228" s="66"/>
      <c r="AB1228" s="66"/>
      <c r="AC1228" s="66"/>
      <c r="AD1228" s="66"/>
      <c r="AE1228" s="66"/>
      <c r="AG1228" s="67"/>
      <c r="AN1228" s="66"/>
      <c r="AO1228" s="66"/>
      <c r="AP1228" s="66"/>
      <c r="AQ1228" s="66"/>
      <c r="AR1228" s="66"/>
      <c r="AS1228" s="66"/>
      <c r="AT1228" s="66"/>
      <c r="AU1228" s="66"/>
    </row>
    <row r="1229" spans="27:64" x14ac:dyDescent="0.2">
      <c r="AA1229" s="66"/>
      <c r="AB1229" s="66"/>
      <c r="AC1229" s="66"/>
      <c r="AD1229" s="66"/>
      <c r="AE1229" s="66"/>
      <c r="AG1229" s="67"/>
      <c r="AN1229" s="66"/>
      <c r="AO1229" s="66"/>
      <c r="AP1229" s="66"/>
      <c r="AQ1229" s="66"/>
      <c r="AR1229" s="66"/>
      <c r="AS1229" s="66"/>
      <c r="AT1229" s="66"/>
      <c r="AU1229" s="66"/>
    </row>
    <row r="1230" spans="27:64" x14ac:dyDescent="0.2">
      <c r="AA1230" s="66"/>
      <c r="AB1230" s="66"/>
      <c r="AC1230" s="66"/>
      <c r="AD1230" s="66"/>
      <c r="AE1230" s="66"/>
      <c r="AG1230" s="67"/>
      <c r="AN1230" s="66"/>
      <c r="AO1230" s="66"/>
      <c r="AP1230" s="66"/>
      <c r="AQ1230" s="66"/>
      <c r="AR1230" s="66"/>
      <c r="AS1230" s="66"/>
      <c r="AT1230" s="66"/>
      <c r="AU1230" s="66"/>
    </row>
    <row r="1231" spans="27:64" x14ac:dyDescent="0.2">
      <c r="AA1231" s="66"/>
      <c r="AB1231" s="66"/>
      <c r="AC1231" s="66"/>
      <c r="AD1231" s="66"/>
      <c r="AE1231" s="66"/>
      <c r="AG1231" s="67"/>
      <c r="AN1231" s="66"/>
      <c r="AO1231" s="66"/>
      <c r="AP1231" s="66"/>
      <c r="AQ1231" s="66"/>
      <c r="AR1231" s="66"/>
      <c r="AS1231" s="66"/>
      <c r="AT1231" s="66"/>
      <c r="AU1231" s="66"/>
    </row>
    <row r="1232" spans="27:64" x14ac:dyDescent="0.2">
      <c r="AA1232" s="66"/>
      <c r="AB1232" s="66"/>
      <c r="AC1232" s="66"/>
      <c r="AD1232" s="66"/>
      <c r="AE1232" s="66"/>
      <c r="AG1232" s="67"/>
      <c r="AN1232" s="66"/>
      <c r="AO1232" s="66"/>
      <c r="AP1232" s="66"/>
      <c r="AQ1232" s="66"/>
      <c r="AR1232" s="66"/>
      <c r="AS1232" s="66"/>
      <c r="AT1232" s="66"/>
      <c r="AU1232" s="66"/>
    </row>
    <row r="1233" spans="27:64" x14ac:dyDescent="0.2">
      <c r="AA1233" s="66"/>
      <c r="AB1233" s="66"/>
      <c r="AC1233" s="66"/>
      <c r="AD1233" s="66"/>
      <c r="AE1233" s="66"/>
      <c r="AG1233" s="67"/>
      <c r="AN1233" s="66"/>
      <c r="AO1233" s="66"/>
      <c r="AP1233" s="66"/>
      <c r="AQ1233" s="66"/>
      <c r="AR1233" s="66"/>
      <c r="AS1233" s="66"/>
      <c r="AT1233" s="66"/>
      <c r="AU1233" s="66"/>
    </row>
    <row r="1234" spans="27:64" x14ac:dyDescent="0.2">
      <c r="AA1234" s="66"/>
      <c r="AB1234" s="66"/>
      <c r="AC1234" s="66"/>
      <c r="AD1234" s="66"/>
      <c r="AE1234" s="66"/>
      <c r="AG1234" s="67"/>
      <c r="AN1234" s="66"/>
      <c r="AO1234" s="66"/>
      <c r="AP1234" s="66"/>
      <c r="AQ1234" s="66"/>
      <c r="AR1234" s="66"/>
      <c r="AS1234" s="66"/>
      <c r="AT1234" s="66"/>
      <c r="AU1234" s="66"/>
    </row>
    <row r="1235" spans="27:64" x14ac:dyDescent="0.2">
      <c r="AA1235" s="66"/>
      <c r="AB1235" s="66"/>
      <c r="AC1235" s="66"/>
      <c r="AD1235" s="66"/>
      <c r="AE1235" s="66"/>
      <c r="AG1235" s="67"/>
      <c r="AN1235" s="66"/>
      <c r="AO1235" s="66"/>
      <c r="AP1235" s="66"/>
      <c r="AQ1235" s="66"/>
      <c r="AR1235" s="66"/>
      <c r="AS1235" s="66"/>
      <c r="AT1235" s="66"/>
      <c r="AU1235" s="66"/>
    </row>
    <row r="1236" spans="27:64" x14ac:dyDescent="0.2">
      <c r="AA1236" s="66"/>
      <c r="AB1236" s="66"/>
      <c r="AC1236" s="66"/>
      <c r="AD1236" s="66"/>
      <c r="AE1236" s="66"/>
      <c r="AG1236" s="67"/>
      <c r="AN1236" s="66"/>
      <c r="AO1236" s="66"/>
      <c r="AP1236" s="66"/>
      <c r="AQ1236" s="66"/>
      <c r="AR1236" s="66"/>
      <c r="AS1236" s="66"/>
      <c r="AT1236" s="66"/>
      <c r="AU1236" s="66"/>
    </row>
    <row r="1237" spans="27:64" x14ac:dyDescent="0.2">
      <c r="AA1237" s="66"/>
      <c r="AB1237" s="66"/>
      <c r="AC1237" s="66"/>
      <c r="AD1237" s="66"/>
      <c r="AE1237" s="66"/>
      <c r="AG1237" s="67"/>
      <c r="AN1237" s="66"/>
      <c r="AO1237" s="66"/>
      <c r="AP1237" s="66"/>
      <c r="AQ1237" s="66"/>
      <c r="AR1237" s="66"/>
      <c r="AS1237" s="66"/>
      <c r="AT1237" s="66"/>
      <c r="AU1237" s="66"/>
    </row>
    <row r="1238" spans="27:64" x14ac:dyDescent="0.2">
      <c r="AA1238" s="66"/>
      <c r="AB1238" s="66"/>
      <c r="AC1238" s="66"/>
      <c r="AD1238" s="66"/>
      <c r="AE1238" s="66"/>
      <c r="AG1238" s="67"/>
      <c r="AN1238" s="66"/>
      <c r="AO1238" s="66"/>
      <c r="AP1238" s="66"/>
      <c r="AQ1238" s="66"/>
      <c r="AR1238" s="66"/>
      <c r="AS1238" s="66"/>
      <c r="AT1238" s="66"/>
      <c r="AU1238" s="66"/>
    </row>
    <row r="1239" spans="27:64" x14ac:dyDescent="0.2">
      <c r="AA1239" s="66"/>
      <c r="AB1239" s="66"/>
      <c r="AC1239" s="66"/>
      <c r="AD1239" s="66"/>
      <c r="AE1239" s="66"/>
      <c r="AG1239" s="67"/>
      <c r="AN1239" s="66"/>
      <c r="AO1239" s="66"/>
      <c r="AP1239" s="66"/>
      <c r="AQ1239" s="66"/>
      <c r="AR1239" s="66"/>
      <c r="AS1239" s="66"/>
      <c r="AT1239" s="66"/>
      <c r="AU1239" s="66"/>
    </row>
    <row r="1240" spans="27:64" x14ac:dyDescent="0.2">
      <c r="AA1240" s="66"/>
      <c r="AB1240" s="66"/>
      <c r="AC1240" s="66"/>
      <c r="AD1240" s="66"/>
      <c r="AE1240" s="66"/>
      <c r="AG1240" s="67"/>
      <c r="AN1240" s="66"/>
      <c r="AO1240" s="66"/>
      <c r="AP1240" s="66"/>
      <c r="AQ1240" s="66"/>
      <c r="AR1240" s="66"/>
      <c r="AS1240" s="66"/>
      <c r="AT1240" s="66"/>
      <c r="AU1240" s="66"/>
    </row>
    <row r="1241" spans="27:64" x14ac:dyDescent="0.2">
      <c r="AA1241" s="66"/>
      <c r="AB1241" s="66"/>
      <c r="AC1241" s="66"/>
      <c r="AD1241" s="66"/>
      <c r="AE1241" s="66"/>
      <c r="AG1241" s="67"/>
      <c r="AN1241" s="66"/>
      <c r="AO1241" s="66"/>
      <c r="AP1241" s="66"/>
      <c r="AQ1241" s="66"/>
      <c r="AR1241" s="66"/>
      <c r="AS1241" s="66"/>
      <c r="AT1241" s="66"/>
      <c r="AU1241" s="66"/>
    </row>
    <row r="1242" spans="27:64" x14ac:dyDescent="0.2">
      <c r="AA1242" s="66"/>
      <c r="AB1242" s="66"/>
      <c r="AC1242" s="66"/>
      <c r="AD1242" s="66"/>
      <c r="AE1242" s="66"/>
      <c r="AG1242" s="67"/>
      <c r="AN1242" s="66"/>
      <c r="AO1242" s="66"/>
      <c r="AP1242" s="66"/>
      <c r="AQ1242" s="66"/>
      <c r="AR1242" s="66"/>
      <c r="AS1242" s="66"/>
      <c r="AT1242" s="66"/>
      <c r="AU1242" s="66"/>
    </row>
    <row r="1243" spans="27:64" x14ac:dyDescent="0.2">
      <c r="AA1243" s="66"/>
      <c r="AB1243" s="66"/>
      <c r="AC1243" s="66"/>
      <c r="AD1243" s="66"/>
      <c r="AE1243" s="66"/>
      <c r="AG1243" s="67"/>
      <c r="AN1243" s="66"/>
      <c r="AO1243" s="66"/>
      <c r="AP1243" s="66"/>
      <c r="AQ1243" s="66"/>
      <c r="AR1243" s="66"/>
      <c r="AS1243" s="66"/>
      <c r="AT1243" s="66"/>
      <c r="AU1243" s="66"/>
    </row>
    <row r="1244" spans="27:64" x14ac:dyDescent="0.2">
      <c r="AA1244" s="66"/>
      <c r="AB1244" s="66"/>
      <c r="AC1244" s="66"/>
      <c r="AD1244" s="66"/>
      <c r="AE1244" s="66"/>
      <c r="AG1244" s="67"/>
      <c r="AN1244" s="66"/>
      <c r="AO1244" s="66"/>
      <c r="AP1244" s="66"/>
      <c r="AQ1244" s="66"/>
      <c r="AR1244" s="66"/>
      <c r="AS1244" s="66"/>
      <c r="AT1244" s="66"/>
      <c r="AU1244" s="66"/>
      <c r="AV1244" s="66"/>
      <c r="AW1244" s="66"/>
      <c r="AX1244" s="66"/>
      <c r="AY1244" s="66"/>
      <c r="AZ1244" s="66"/>
      <c r="BA1244" s="66"/>
      <c r="BB1244" s="66"/>
      <c r="BC1244" s="66"/>
      <c r="BD1244" s="66"/>
      <c r="BE1244" s="66"/>
      <c r="BF1244" s="66"/>
      <c r="BG1244" s="66"/>
      <c r="BH1244" s="66"/>
      <c r="BI1244" s="66"/>
      <c r="BJ1244" s="66"/>
      <c r="BK1244" s="66"/>
      <c r="BL1244" s="66"/>
    </row>
    <row r="1245" spans="27:64" x14ac:dyDescent="0.2">
      <c r="AA1245" s="66"/>
      <c r="AB1245" s="66"/>
      <c r="AC1245" s="66"/>
      <c r="AD1245" s="66"/>
      <c r="AE1245" s="66"/>
      <c r="AG1245" s="67"/>
      <c r="AN1245" s="66"/>
      <c r="AO1245" s="66"/>
      <c r="AP1245" s="66"/>
      <c r="AQ1245" s="66"/>
      <c r="AR1245" s="66"/>
      <c r="AS1245" s="66"/>
      <c r="AT1245" s="66"/>
      <c r="AU1245" s="66"/>
    </row>
    <row r="1246" spans="27:64" x14ac:dyDescent="0.2">
      <c r="AA1246" s="66"/>
      <c r="AB1246" s="66"/>
      <c r="AC1246" s="66"/>
      <c r="AD1246" s="66"/>
      <c r="AE1246" s="66"/>
      <c r="AG1246" s="67"/>
      <c r="AN1246" s="66"/>
      <c r="AO1246" s="66"/>
      <c r="AP1246" s="66"/>
      <c r="AQ1246" s="66"/>
      <c r="AR1246" s="66"/>
      <c r="AS1246" s="66"/>
      <c r="AT1246" s="66"/>
      <c r="AU1246" s="66"/>
    </row>
    <row r="1247" spans="27:64" x14ac:dyDescent="0.2">
      <c r="AA1247" s="66"/>
      <c r="AB1247" s="66"/>
      <c r="AC1247" s="66"/>
      <c r="AD1247" s="66"/>
      <c r="AE1247" s="66"/>
      <c r="AG1247" s="67"/>
      <c r="AN1247" s="66"/>
      <c r="AO1247" s="66"/>
      <c r="AP1247" s="66"/>
      <c r="AQ1247" s="66"/>
      <c r="AR1247" s="66"/>
      <c r="AS1247" s="66"/>
      <c r="AT1247" s="66"/>
      <c r="AU1247" s="66"/>
    </row>
    <row r="1248" spans="27:64" x14ac:dyDescent="0.2">
      <c r="AA1248" s="66"/>
      <c r="AB1248" s="66"/>
      <c r="AC1248" s="66"/>
      <c r="AD1248" s="66"/>
      <c r="AE1248" s="66"/>
      <c r="AG1248" s="67"/>
      <c r="AN1248" s="66"/>
      <c r="AO1248" s="66"/>
      <c r="AP1248" s="66"/>
      <c r="AQ1248" s="66"/>
      <c r="AR1248" s="66"/>
      <c r="AS1248" s="66"/>
      <c r="AT1248" s="66"/>
      <c r="AU1248" s="66"/>
    </row>
    <row r="1249" spans="27:64" x14ac:dyDescent="0.2">
      <c r="AA1249" s="66"/>
      <c r="AB1249" s="66"/>
      <c r="AC1249" s="66"/>
      <c r="AD1249" s="66"/>
      <c r="AE1249" s="66"/>
      <c r="AG1249" s="67"/>
      <c r="AN1249" s="66"/>
      <c r="AO1249" s="66"/>
      <c r="AP1249" s="66"/>
      <c r="AQ1249" s="66"/>
      <c r="AR1249" s="66"/>
      <c r="AS1249" s="66"/>
      <c r="AT1249" s="66"/>
      <c r="AU1249" s="66"/>
    </row>
    <row r="1250" spans="27:64" x14ac:dyDescent="0.2">
      <c r="AA1250" s="66"/>
      <c r="AB1250" s="66"/>
      <c r="AC1250" s="66"/>
      <c r="AD1250" s="66"/>
      <c r="AE1250" s="66"/>
      <c r="AG1250" s="67"/>
      <c r="AN1250" s="66"/>
      <c r="AO1250" s="66"/>
      <c r="AP1250" s="66"/>
      <c r="AQ1250" s="66"/>
      <c r="AR1250" s="66"/>
      <c r="AS1250" s="66"/>
      <c r="AT1250" s="66"/>
      <c r="AU1250" s="66"/>
    </row>
    <row r="1251" spans="27:64" x14ac:dyDescent="0.2">
      <c r="AA1251" s="66"/>
      <c r="AB1251" s="66"/>
      <c r="AC1251" s="66"/>
      <c r="AD1251" s="66"/>
      <c r="AE1251" s="66"/>
      <c r="AG1251" s="67"/>
      <c r="AN1251" s="66"/>
      <c r="AO1251" s="66"/>
      <c r="AP1251" s="66"/>
      <c r="AQ1251" s="66"/>
      <c r="AR1251" s="66"/>
      <c r="AS1251" s="66"/>
      <c r="AT1251" s="66"/>
      <c r="AU1251" s="66"/>
    </row>
    <row r="1252" spans="27:64" x14ac:dyDescent="0.2">
      <c r="AA1252" s="66"/>
      <c r="AB1252" s="66"/>
      <c r="AC1252" s="66"/>
      <c r="AD1252" s="66"/>
      <c r="AE1252" s="66"/>
      <c r="AG1252" s="67"/>
      <c r="AN1252" s="66"/>
      <c r="AO1252" s="66"/>
      <c r="AP1252" s="66"/>
      <c r="AQ1252" s="66"/>
      <c r="AR1252" s="66"/>
      <c r="AS1252" s="66"/>
      <c r="AT1252" s="66"/>
      <c r="AU1252" s="66"/>
    </row>
    <row r="1253" spans="27:64" x14ac:dyDescent="0.2">
      <c r="AA1253" s="66"/>
      <c r="AB1253" s="66"/>
      <c r="AC1253" s="66"/>
      <c r="AD1253" s="66"/>
      <c r="AE1253" s="66"/>
      <c r="AG1253" s="67"/>
      <c r="AN1253" s="66"/>
      <c r="AO1253" s="66"/>
      <c r="AP1253" s="66"/>
      <c r="AQ1253" s="66"/>
      <c r="AR1253" s="66"/>
      <c r="AS1253" s="66"/>
      <c r="AT1253" s="66"/>
      <c r="AU1253" s="66"/>
      <c r="AV1253" s="66"/>
      <c r="AW1253" s="66"/>
      <c r="AX1253" s="66"/>
      <c r="AY1253" s="66"/>
      <c r="AZ1253" s="66"/>
      <c r="BA1253" s="66"/>
      <c r="BB1253" s="66"/>
      <c r="BC1253" s="66"/>
      <c r="BD1253" s="66"/>
      <c r="BE1253" s="66"/>
      <c r="BF1253" s="66"/>
      <c r="BG1253" s="66"/>
      <c r="BH1253" s="66"/>
      <c r="BI1253" s="66"/>
      <c r="BJ1253" s="66"/>
      <c r="BK1253" s="66"/>
      <c r="BL1253" s="66"/>
    </row>
    <row r="1254" spans="27:64" x14ac:dyDescent="0.2">
      <c r="AA1254" s="66"/>
      <c r="AB1254" s="66"/>
      <c r="AC1254" s="66"/>
      <c r="AD1254" s="66"/>
      <c r="AE1254" s="66"/>
      <c r="AG1254" s="67"/>
      <c r="AN1254" s="66"/>
      <c r="AO1254" s="66"/>
      <c r="AP1254" s="66"/>
      <c r="AQ1254" s="66"/>
      <c r="AR1254" s="66"/>
      <c r="AS1254" s="66"/>
      <c r="AT1254" s="66"/>
      <c r="AU1254" s="66"/>
    </row>
    <row r="1255" spans="27:64" x14ac:dyDescent="0.2">
      <c r="AA1255" s="66"/>
      <c r="AB1255" s="66"/>
      <c r="AC1255" s="66"/>
      <c r="AD1255" s="66"/>
      <c r="AE1255" s="66"/>
      <c r="AG1255" s="67"/>
      <c r="AN1255" s="66"/>
      <c r="AO1255" s="66"/>
      <c r="AP1255" s="66"/>
      <c r="AQ1255" s="66"/>
      <c r="AR1255" s="66"/>
      <c r="AS1255" s="66"/>
      <c r="AT1255" s="66"/>
      <c r="AU1255" s="66"/>
    </row>
    <row r="1256" spans="27:64" x14ac:dyDescent="0.2">
      <c r="AA1256" s="66"/>
      <c r="AB1256" s="66"/>
      <c r="AC1256" s="66"/>
      <c r="AD1256" s="66"/>
      <c r="AE1256" s="66"/>
      <c r="AG1256" s="67"/>
      <c r="AN1256" s="66"/>
      <c r="AO1256" s="66"/>
      <c r="AP1256" s="66"/>
      <c r="AQ1256" s="66"/>
      <c r="AR1256" s="66"/>
      <c r="AS1256" s="66"/>
      <c r="AT1256" s="66"/>
      <c r="AU1256" s="66"/>
    </row>
    <row r="1257" spans="27:64" x14ac:dyDescent="0.2">
      <c r="AA1257" s="66"/>
      <c r="AB1257" s="66"/>
      <c r="AC1257" s="66"/>
      <c r="AD1257" s="66"/>
      <c r="AE1257" s="66"/>
      <c r="AG1257" s="67"/>
      <c r="AN1257" s="66"/>
      <c r="AO1257" s="66"/>
      <c r="AP1257" s="66"/>
      <c r="AQ1257" s="66"/>
      <c r="AR1257" s="66"/>
      <c r="AS1257" s="66"/>
      <c r="AT1257" s="66"/>
      <c r="AU1257" s="66"/>
    </row>
    <row r="1258" spans="27:64" x14ac:dyDescent="0.2">
      <c r="AA1258" s="66"/>
      <c r="AB1258" s="66"/>
      <c r="AC1258" s="66"/>
      <c r="AD1258" s="66"/>
      <c r="AE1258" s="66"/>
      <c r="AG1258" s="67"/>
      <c r="AN1258" s="66"/>
      <c r="AO1258" s="66"/>
      <c r="AP1258" s="66"/>
      <c r="AQ1258" s="66"/>
      <c r="AR1258" s="66"/>
      <c r="AS1258" s="66"/>
      <c r="AT1258" s="66"/>
      <c r="AU1258" s="66"/>
    </row>
    <row r="1259" spans="27:64" x14ac:dyDescent="0.2">
      <c r="AA1259" s="66"/>
      <c r="AB1259" s="66"/>
      <c r="AC1259" s="66"/>
      <c r="AD1259" s="66"/>
      <c r="AE1259" s="66"/>
      <c r="AG1259" s="67"/>
      <c r="AN1259" s="66"/>
      <c r="AO1259" s="66"/>
      <c r="AP1259" s="66"/>
      <c r="AQ1259" s="66"/>
      <c r="AR1259" s="66"/>
      <c r="AS1259" s="66"/>
      <c r="AT1259" s="66"/>
      <c r="AU1259" s="66"/>
    </row>
    <row r="1260" spans="27:64" x14ac:dyDescent="0.2">
      <c r="AA1260" s="66"/>
      <c r="AB1260" s="66"/>
      <c r="AC1260" s="66"/>
      <c r="AD1260" s="66"/>
      <c r="AE1260" s="66"/>
      <c r="AG1260" s="67"/>
      <c r="AN1260" s="66"/>
      <c r="AO1260" s="66"/>
      <c r="AP1260" s="66"/>
      <c r="AQ1260" s="66"/>
      <c r="AR1260" s="66"/>
      <c r="AS1260" s="66"/>
      <c r="AT1260" s="66"/>
      <c r="AU1260" s="66"/>
    </row>
    <row r="1261" spans="27:64" x14ac:dyDescent="0.2">
      <c r="AA1261" s="66"/>
      <c r="AB1261" s="66"/>
      <c r="AC1261" s="66"/>
      <c r="AD1261" s="66"/>
      <c r="AE1261" s="66"/>
      <c r="AG1261" s="67"/>
      <c r="AN1261" s="66"/>
      <c r="AO1261" s="66"/>
      <c r="AP1261" s="66"/>
      <c r="AQ1261" s="66"/>
      <c r="AR1261" s="66"/>
      <c r="AS1261" s="66"/>
      <c r="AT1261" s="66"/>
      <c r="AU1261" s="66"/>
    </row>
    <row r="1262" spans="27:64" x14ac:dyDescent="0.2">
      <c r="AA1262" s="66"/>
      <c r="AB1262" s="66"/>
      <c r="AC1262" s="66"/>
      <c r="AD1262" s="66"/>
      <c r="AE1262" s="66"/>
      <c r="AG1262" s="67"/>
      <c r="AN1262" s="66"/>
      <c r="AO1262" s="66"/>
      <c r="AP1262" s="66"/>
      <c r="AQ1262" s="66"/>
      <c r="AR1262" s="66"/>
      <c r="AS1262" s="66"/>
      <c r="AT1262" s="66"/>
      <c r="AU1262" s="66"/>
    </row>
    <row r="1263" spans="27:64" x14ac:dyDescent="0.2">
      <c r="AA1263" s="66"/>
      <c r="AB1263" s="66"/>
      <c r="AC1263" s="66"/>
      <c r="AD1263" s="66"/>
      <c r="AE1263" s="66"/>
      <c r="AG1263" s="67"/>
      <c r="AN1263" s="66"/>
      <c r="AO1263" s="66"/>
      <c r="AP1263" s="66"/>
      <c r="AQ1263" s="66"/>
      <c r="AR1263" s="66"/>
      <c r="AS1263" s="66"/>
      <c r="AT1263" s="66"/>
      <c r="AU1263" s="66"/>
    </row>
    <row r="1264" spans="27:64" x14ac:dyDescent="0.2">
      <c r="AA1264" s="66"/>
      <c r="AB1264" s="66"/>
      <c r="AC1264" s="66"/>
      <c r="AD1264" s="66"/>
      <c r="AE1264" s="66"/>
      <c r="AG1264" s="67"/>
      <c r="AN1264" s="66"/>
      <c r="AO1264" s="66"/>
      <c r="AP1264" s="66"/>
      <c r="AQ1264" s="66"/>
      <c r="AR1264" s="66"/>
      <c r="AS1264" s="66"/>
      <c r="AT1264" s="66"/>
      <c r="AU1264" s="66"/>
    </row>
    <row r="1265" spans="27:47" x14ac:dyDescent="0.2">
      <c r="AA1265" s="66"/>
      <c r="AB1265" s="66"/>
      <c r="AC1265" s="66"/>
      <c r="AD1265" s="66"/>
      <c r="AE1265" s="66"/>
      <c r="AG1265" s="67"/>
      <c r="AN1265" s="66"/>
      <c r="AO1265" s="66"/>
      <c r="AP1265" s="66"/>
      <c r="AQ1265" s="66"/>
      <c r="AR1265" s="66"/>
      <c r="AS1265" s="66"/>
      <c r="AT1265" s="66"/>
      <c r="AU1265" s="66"/>
    </row>
    <row r="1266" spans="27:47" x14ac:dyDescent="0.2">
      <c r="AA1266" s="66"/>
      <c r="AB1266" s="66"/>
      <c r="AC1266" s="66"/>
      <c r="AD1266" s="66"/>
      <c r="AE1266" s="66"/>
      <c r="AG1266" s="67"/>
      <c r="AN1266" s="66"/>
      <c r="AO1266" s="66"/>
      <c r="AP1266" s="66"/>
      <c r="AQ1266" s="66"/>
      <c r="AR1266" s="66"/>
      <c r="AS1266" s="66"/>
      <c r="AT1266" s="66"/>
      <c r="AU1266" s="66"/>
    </row>
    <row r="1267" spans="27:47" x14ac:dyDescent="0.2">
      <c r="AA1267" s="66"/>
      <c r="AB1267" s="66"/>
      <c r="AC1267" s="66"/>
      <c r="AD1267" s="66"/>
      <c r="AE1267" s="66"/>
      <c r="AG1267" s="67"/>
      <c r="AN1267" s="66"/>
      <c r="AO1267" s="66"/>
      <c r="AP1267" s="66"/>
      <c r="AQ1267" s="66"/>
      <c r="AR1267" s="66"/>
      <c r="AS1267" s="66"/>
      <c r="AT1267" s="66"/>
      <c r="AU1267" s="66"/>
    </row>
    <row r="1268" spans="27:47" x14ac:dyDescent="0.2">
      <c r="AA1268" s="66"/>
      <c r="AB1268" s="66"/>
      <c r="AC1268" s="66"/>
      <c r="AD1268" s="66"/>
      <c r="AE1268" s="66"/>
      <c r="AG1268" s="67"/>
      <c r="AN1268" s="66"/>
      <c r="AO1268" s="66"/>
      <c r="AP1268" s="66"/>
      <c r="AQ1268" s="66"/>
      <c r="AR1268" s="66"/>
      <c r="AS1268" s="66"/>
      <c r="AT1268" s="66"/>
      <c r="AU1268" s="66"/>
    </row>
    <row r="1269" spans="27:47" x14ac:dyDescent="0.2">
      <c r="AA1269" s="66"/>
      <c r="AB1269" s="66"/>
      <c r="AC1269" s="66"/>
      <c r="AD1269" s="66"/>
      <c r="AE1269" s="66"/>
      <c r="AG1269" s="67"/>
      <c r="AN1269" s="66"/>
      <c r="AO1269" s="66"/>
      <c r="AP1269" s="66"/>
      <c r="AQ1269" s="66"/>
      <c r="AR1269" s="66"/>
      <c r="AS1269" s="66"/>
      <c r="AT1269" s="66"/>
      <c r="AU1269" s="66"/>
    </row>
    <row r="1270" spans="27:47" x14ac:dyDescent="0.2">
      <c r="AA1270" s="66"/>
      <c r="AB1270" s="66"/>
      <c r="AC1270" s="66"/>
      <c r="AD1270" s="66"/>
      <c r="AE1270" s="66"/>
      <c r="AG1270" s="67"/>
      <c r="AN1270" s="66"/>
      <c r="AO1270" s="66"/>
      <c r="AP1270" s="66"/>
      <c r="AQ1270" s="66"/>
      <c r="AR1270" s="66"/>
      <c r="AS1270" s="66"/>
      <c r="AT1270" s="66"/>
      <c r="AU1270" s="66"/>
    </row>
    <row r="1271" spans="27:47" x14ac:dyDescent="0.2">
      <c r="AA1271" s="66"/>
      <c r="AB1271" s="66"/>
      <c r="AC1271" s="66"/>
      <c r="AD1271" s="66"/>
      <c r="AE1271" s="66"/>
      <c r="AG1271" s="67"/>
      <c r="AN1271" s="66"/>
      <c r="AO1271" s="66"/>
      <c r="AP1271" s="66"/>
      <c r="AQ1271" s="66"/>
      <c r="AR1271" s="66"/>
      <c r="AS1271" s="66"/>
      <c r="AT1271" s="66"/>
      <c r="AU1271" s="66"/>
    </row>
    <row r="1272" spans="27:47" x14ac:dyDescent="0.2">
      <c r="AA1272" s="66"/>
      <c r="AB1272" s="66"/>
      <c r="AC1272" s="66"/>
      <c r="AD1272" s="66"/>
      <c r="AE1272" s="66"/>
      <c r="AG1272" s="67"/>
      <c r="AN1272" s="66"/>
      <c r="AO1272" s="66"/>
      <c r="AP1272" s="66"/>
      <c r="AQ1272" s="66"/>
      <c r="AR1272" s="66"/>
      <c r="AS1272" s="66"/>
      <c r="AT1272" s="66"/>
      <c r="AU1272" s="66"/>
    </row>
    <row r="1273" spans="27:47" x14ac:dyDescent="0.2">
      <c r="AA1273" s="66"/>
      <c r="AB1273" s="66"/>
      <c r="AC1273" s="66"/>
      <c r="AD1273" s="66"/>
      <c r="AE1273" s="66"/>
      <c r="AG1273" s="67"/>
      <c r="AN1273" s="66"/>
      <c r="AO1273" s="66"/>
      <c r="AP1273" s="66"/>
      <c r="AQ1273" s="66"/>
      <c r="AR1273" s="66"/>
      <c r="AS1273" s="66"/>
      <c r="AT1273" s="66"/>
      <c r="AU1273" s="66"/>
    </row>
    <row r="1274" spans="27:47" x14ac:dyDescent="0.2">
      <c r="AA1274" s="66"/>
      <c r="AB1274" s="66"/>
      <c r="AC1274" s="66"/>
      <c r="AD1274" s="66"/>
      <c r="AE1274" s="66"/>
      <c r="AG1274" s="67"/>
      <c r="AN1274" s="66"/>
      <c r="AO1274" s="66"/>
      <c r="AP1274" s="66"/>
      <c r="AQ1274" s="66"/>
      <c r="AR1274" s="66"/>
      <c r="AS1274" s="66"/>
      <c r="AT1274" s="66"/>
      <c r="AU1274" s="66"/>
    </row>
    <row r="1275" spans="27:47" x14ac:dyDescent="0.2">
      <c r="AA1275" s="66"/>
      <c r="AB1275" s="66"/>
      <c r="AC1275" s="66"/>
      <c r="AD1275" s="66"/>
      <c r="AE1275" s="66"/>
      <c r="AG1275" s="67"/>
      <c r="AN1275" s="66"/>
      <c r="AO1275" s="66"/>
      <c r="AP1275" s="66"/>
      <c r="AQ1275" s="66"/>
      <c r="AR1275" s="66"/>
      <c r="AS1275" s="66"/>
      <c r="AT1275" s="66"/>
      <c r="AU1275" s="66"/>
    </row>
    <row r="1276" spans="27:47" x14ac:dyDescent="0.2">
      <c r="AA1276" s="66"/>
      <c r="AB1276" s="66"/>
      <c r="AC1276" s="66"/>
      <c r="AD1276" s="66"/>
      <c r="AE1276" s="66"/>
      <c r="AG1276" s="67"/>
      <c r="AN1276" s="66"/>
      <c r="AO1276" s="66"/>
      <c r="AP1276" s="66"/>
      <c r="AQ1276" s="66"/>
      <c r="AR1276" s="66"/>
      <c r="AS1276" s="66"/>
      <c r="AT1276" s="66"/>
      <c r="AU1276" s="66"/>
    </row>
    <row r="1277" spans="27:47" x14ac:dyDescent="0.2">
      <c r="AA1277" s="66"/>
      <c r="AB1277" s="66"/>
      <c r="AC1277" s="66"/>
      <c r="AD1277" s="66"/>
      <c r="AE1277" s="66"/>
      <c r="AG1277" s="67"/>
      <c r="AN1277" s="66"/>
      <c r="AO1277" s="66"/>
      <c r="AP1277" s="66"/>
      <c r="AQ1277" s="66"/>
      <c r="AR1277" s="66"/>
      <c r="AS1277" s="66"/>
      <c r="AT1277" s="66"/>
      <c r="AU1277" s="66"/>
    </row>
    <row r="1278" spans="27:47" x14ac:dyDescent="0.2">
      <c r="AA1278" s="66"/>
      <c r="AB1278" s="66"/>
      <c r="AC1278" s="66"/>
      <c r="AD1278" s="66"/>
      <c r="AE1278" s="66"/>
      <c r="AG1278" s="67"/>
      <c r="AN1278" s="66"/>
      <c r="AO1278" s="66"/>
      <c r="AP1278" s="66"/>
      <c r="AQ1278" s="66"/>
      <c r="AR1278" s="66"/>
      <c r="AS1278" s="66"/>
      <c r="AT1278" s="66"/>
      <c r="AU1278" s="66"/>
    </row>
    <row r="1279" spans="27:47" x14ac:dyDescent="0.2">
      <c r="AA1279" s="66"/>
      <c r="AB1279" s="66"/>
      <c r="AC1279" s="66"/>
      <c r="AD1279" s="66"/>
      <c r="AE1279" s="66"/>
      <c r="AG1279" s="67"/>
      <c r="AN1279" s="66"/>
      <c r="AO1279" s="66"/>
      <c r="AP1279" s="66"/>
      <c r="AQ1279" s="66"/>
      <c r="AR1279" s="66"/>
      <c r="AS1279" s="66"/>
      <c r="AT1279" s="66"/>
      <c r="AU1279" s="66"/>
    </row>
    <row r="1280" spans="27:47" x14ac:dyDescent="0.2">
      <c r="AA1280" s="66"/>
      <c r="AB1280" s="66"/>
      <c r="AC1280" s="66"/>
      <c r="AD1280" s="66"/>
      <c r="AE1280" s="66"/>
      <c r="AG1280" s="67"/>
      <c r="AN1280" s="66"/>
      <c r="AO1280" s="66"/>
      <c r="AP1280" s="66"/>
      <c r="AQ1280" s="66"/>
      <c r="AR1280" s="66"/>
      <c r="AS1280" s="66"/>
      <c r="AT1280" s="66"/>
      <c r="AU1280" s="66"/>
    </row>
    <row r="1281" spans="27:64" x14ac:dyDescent="0.2">
      <c r="AA1281" s="66"/>
      <c r="AB1281" s="66"/>
      <c r="AC1281" s="66"/>
      <c r="AD1281" s="66"/>
      <c r="AE1281" s="66"/>
      <c r="AG1281" s="67"/>
      <c r="AN1281" s="66"/>
      <c r="AO1281" s="66"/>
      <c r="AP1281" s="66"/>
      <c r="AQ1281" s="66"/>
      <c r="AR1281" s="66"/>
      <c r="AS1281" s="66"/>
      <c r="AT1281" s="66"/>
      <c r="AU1281" s="66"/>
    </row>
    <row r="1282" spans="27:64" x14ac:dyDescent="0.2">
      <c r="AA1282" s="66"/>
      <c r="AB1282" s="66"/>
      <c r="AC1282" s="66"/>
      <c r="AD1282" s="66"/>
      <c r="AE1282" s="66"/>
      <c r="AG1282" s="67"/>
      <c r="AN1282" s="66"/>
      <c r="AO1282" s="66"/>
      <c r="AP1282" s="66"/>
      <c r="AQ1282" s="66"/>
      <c r="AR1282" s="66"/>
      <c r="AS1282" s="66"/>
      <c r="AT1282" s="66"/>
      <c r="AU1282" s="66"/>
    </row>
    <row r="1283" spans="27:64" x14ac:dyDescent="0.2">
      <c r="AA1283" s="66"/>
      <c r="AB1283" s="66"/>
      <c r="AC1283" s="66"/>
      <c r="AD1283" s="66"/>
      <c r="AE1283" s="66"/>
      <c r="AG1283" s="67"/>
      <c r="AN1283" s="66"/>
      <c r="AO1283" s="66"/>
      <c r="AP1283" s="66"/>
      <c r="AQ1283" s="66"/>
      <c r="AR1283" s="66"/>
      <c r="AS1283" s="66"/>
      <c r="AT1283" s="66"/>
      <c r="AU1283" s="66"/>
    </row>
    <row r="1284" spans="27:64" x14ac:dyDescent="0.2">
      <c r="AA1284" s="66"/>
      <c r="AB1284" s="66"/>
      <c r="AC1284" s="66"/>
      <c r="AD1284" s="66"/>
      <c r="AE1284" s="66"/>
      <c r="AG1284" s="67"/>
      <c r="AN1284" s="66"/>
      <c r="AO1284" s="66"/>
      <c r="AP1284" s="66"/>
      <c r="AQ1284" s="66"/>
      <c r="AR1284" s="66"/>
      <c r="AS1284" s="66"/>
      <c r="AT1284" s="66"/>
      <c r="AU1284" s="66"/>
    </row>
    <row r="1285" spans="27:64" x14ac:dyDescent="0.2">
      <c r="AA1285" s="66"/>
      <c r="AB1285" s="66"/>
      <c r="AC1285" s="66"/>
      <c r="AD1285" s="66"/>
      <c r="AE1285" s="66"/>
      <c r="AG1285" s="67"/>
      <c r="AN1285" s="66"/>
      <c r="AO1285" s="66"/>
      <c r="AP1285" s="66"/>
      <c r="AQ1285" s="66"/>
      <c r="AR1285" s="66"/>
      <c r="AS1285" s="66"/>
      <c r="AT1285" s="66"/>
      <c r="AU1285" s="66"/>
    </row>
    <row r="1286" spans="27:64" x14ac:dyDescent="0.2">
      <c r="AA1286" s="66"/>
      <c r="AB1286" s="66"/>
      <c r="AC1286" s="66"/>
      <c r="AD1286" s="66"/>
      <c r="AE1286" s="66"/>
      <c r="AG1286" s="67"/>
      <c r="AN1286" s="66"/>
      <c r="AO1286" s="66"/>
      <c r="AP1286" s="66"/>
      <c r="AQ1286" s="66"/>
      <c r="AR1286" s="66"/>
      <c r="AS1286" s="66"/>
      <c r="AT1286" s="66"/>
      <c r="AU1286" s="66"/>
      <c r="AV1286" s="66"/>
      <c r="AW1286" s="66"/>
      <c r="AX1286" s="66"/>
      <c r="AY1286" s="66"/>
      <c r="AZ1286" s="66"/>
      <c r="BA1286" s="66"/>
      <c r="BB1286" s="66"/>
      <c r="BC1286" s="66"/>
      <c r="BD1286" s="66"/>
      <c r="BE1286" s="66"/>
      <c r="BF1286" s="66"/>
      <c r="BG1286" s="66"/>
      <c r="BH1286" s="66"/>
      <c r="BI1286" s="66"/>
      <c r="BJ1286" s="66"/>
      <c r="BK1286" s="66"/>
      <c r="BL1286" s="66"/>
    </row>
    <row r="1287" spans="27:64" x14ac:dyDescent="0.2">
      <c r="AA1287" s="66"/>
      <c r="AB1287" s="66"/>
      <c r="AC1287" s="66"/>
      <c r="AD1287" s="66"/>
      <c r="AE1287" s="66"/>
      <c r="AG1287" s="67"/>
      <c r="AN1287" s="66"/>
      <c r="AO1287" s="66"/>
      <c r="AP1287" s="66"/>
      <c r="AQ1287" s="66"/>
      <c r="AR1287" s="66"/>
      <c r="AS1287" s="66"/>
      <c r="AT1287" s="66"/>
      <c r="AU1287" s="66"/>
    </row>
    <row r="1288" spans="27:64" x14ac:dyDescent="0.2">
      <c r="AA1288" s="66"/>
      <c r="AB1288" s="66"/>
      <c r="AC1288" s="66"/>
      <c r="AD1288" s="66"/>
      <c r="AE1288" s="66"/>
      <c r="AG1288" s="67"/>
      <c r="AN1288" s="66"/>
      <c r="AO1288" s="66"/>
      <c r="AP1288" s="66"/>
      <c r="AQ1288" s="66"/>
      <c r="AR1288" s="66"/>
      <c r="AS1288" s="66"/>
      <c r="AT1288" s="66"/>
      <c r="AU1288" s="66"/>
      <c r="AV1288" s="66"/>
      <c r="AW1288" s="66"/>
      <c r="AX1288" s="66"/>
      <c r="AY1288" s="66"/>
      <c r="AZ1288" s="66"/>
      <c r="BA1288" s="66"/>
      <c r="BB1288" s="66"/>
      <c r="BC1288" s="66"/>
      <c r="BD1288" s="66"/>
      <c r="BE1288" s="66"/>
      <c r="BF1288" s="66"/>
      <c r="BG1288" s="66"/>
      <c r="BH1288" s="66"/>
      <c r="BI1288" s="66"/>
      <c r="BJ1288" s="66"/>
      <c r="BK1288" s="66"/>
      <c r="BL1288" s="66"/>
    </row>
    <row r="1289" spans="27:64" x14ac:dyDescent="0.2">
      <c r="AA1289" s="66"/>
      <c r="AB1289" s="66"/>
      <c r="AC1289" s="66"/>
      <c r="AD1289" s="66"/>
      <c r="AE1289" s="66"/>
      <c r="AG1289" s="67"/>
      <c r="AN1289" s="66"/>
      <c r="AO1289" s="66"/>
      <c r="AP1289" s="66"/>
      <c r="AQ1289" s="66"/>
      <c r="AR1289" s="66"/>
      <c r="AS1289" s="66"/>
      <c r="AT1289" s="66"/>
      <c r="AU1289" s="66"/>
    </row>
    <row r="1290" spans="27:64" x14ac:dyDescent="0.2">
      <c r="AA1290" s="66"/>
      <c r="AB1290" s="66"/>
      <c r="AC1290" s="66"/>
      <c r="AD1290" s="66"/>
      <c r="AE1290" s="66"/>
      <c r="AG1290" s="67"/>
      <c r="AN1290" s="66"/>
      <c r="AO1290" s="66"/>
      <c r="AP1290" s="66"/>
      <c r="AQ1290" s="66"/>
      <c r="AR1290" s="66"/>
      <c r="AS1290" s="66"/>
      <c r="AT1290" s="66"/>
      <c r="AU1290" s="66"/>
      <c r="AV1290" s="66"/>
    </row>
    <row r="1291" spans="27:64" x14ac:dyDescent="0.2">
      <c r="AA1291" s="66"/>
      <c r="AB1291" s="66"/>
      <c r="AC1291" s="66"/>
      <c r="AD1291" s="66"/>
      <c r="AE1291" s="66"/>
      <c r="AG1291" s="67"/>
      <c r="AN1291" s="66"/>
      <c r="AO1291" s="66"/>
      <c r="AP1291" s="66"/>
      <c r="AQ1291" s="66"/>
      <c r="AR1291" s="66"/>
      <c r="AS1291" s="66"/>
      <c r="AT1291" s="66"/>
      <c r="AU1291" s="66"/>
    </row>
    <row r="1292" spans="27:64" x14ac:dyDescent="0.2">
      <c r="AA1292" s="66"/>
      <c r="AB1292" s="66"/>
      <c r="AC1292" s="66"/>
      <c r="AD1292" s="66"/>
      <c r="AE1292" s="66"/>
      <c r="AG1292" s="67"/>
      <c r="AN1292" s="66"/>
      <c r="AO1292" s="66"/>
      <c r="AP1292" s="66"/>
      <c r="AQ1292" s="66"/>
      <c r="AR1292" s="66"/>
      <c r="AS1292" s="66"/>
      <c r="AT1292" s="66"/>
      <c r="AU1292" s="66"/>
      <c r="AV1292" s="66"/>
      <c r="AW1292" s="66"/>
      <c r="AX1292" s="66"/>
      <c r="AY1292" s="66"/>
      <c r="AZ1292" s="66"/>
      <c r="BA1292" s="66"/>
      <c r="BB1292" s="66"/>
      <c r="BC1292" s="66"/>
      <c r="BD1292" s="66"/>
      <c r="BE1292" s="66"/>
      <c r="BF1292" s="66"/>
      <c r="BG1292" s="66"/>
      <c r="BH1292" s="66"/>
      <c r="BI1292" s="66"/>
      <c r="BJ1292" s="66"/>
      <c r="BK1292" s="66"/>
      <c r="BL1292" s="66"/>
    </row>
    <row r="1293" spans="27:64" x14ac:dyDescent="0.2">
      <c r="AA1293" s="66"/>
      <c r="AB1293" s="66"/>
      <c r="AC1293" s="66"/>
      <c r="AD1293" s="66"/>
      <c r="AE1293" s="66"/>
      <c r="AG1293" s="67"/>
      <c r="AN1293" s="66"/>
      <c r="AO1293" s="66"/>
      <c r="AP1293" s="66"/>
      <c r="AQ1293" s="66"/>
      <c r="AR1293" s="66"/>
      <c r="AS1293" s="66"/>
      <c r="AT1293" s="66"/>
      <c r="AU1293" s="66"/>
    </row>
    <row r="1294" spans="27:64" x14ac:dyDescent="0.2">
      <c r="AA1294" s="66"/>
      <c r="AB1294" s="66"/>
      <c r="AC1294" s="66"/>
      <c r="AD1294" s="66"/>
      <c r="AE1294" s="66"/>
      <c r="AG1294" s="67"/>
      <c r="AN1294" s="66"/>
      <c r="AO1294" s="66"/>
      <c r="AP1294" s="66"/>
      <c r="AQ1294" s="66"/>
      <c r="AR1294" s="66"/>
      <c r="AS1294" s="66"/>
      <c r="AT1294" s="66"/>
      <c r="AU1294" s="66"/>
    </row>
    <row r="1295" spans="27:64" x14ac:dyDescent="0.2">
      <c r="AA1295" s="66"/>
      <c r="AB1295" s="66"/>
      <c r="AC1295" s="66"/>
      <c r="AD1295" s="66"/>
      <c r="AE1295" s="66"/>
      <c r="AG1295" s="67"/>
      <c r="AN1295" s="66"/>
      <c r="AO1295" s="66"/>
      <c r="AP1295" s="66"/>
      <c r="AQ1295" s="66"/>
      <c r="AR1295" s="66"/>
      <c r="AS1295" s="66"/>
      <c r="AT1295" s="66"/>
      <c r="AU1295" s="66"/>
    </row>
    <row r="1296" spans="27:64" x14ac:dyDescent="0.2">
      <c r="AA1296" s="66"/>
      <c r="AB1296" s="66"/>
      <c r="AC1296" s="66"/>
      <c r="AD1296" s="66"/>
      <c r="AE1296" s="66"/>
      <c r="AG1296" s="67"/>
      <c r="AN1296" s="66"/>
      <c r="AO1296" s="66"/>
      <c r="AP1296" s="66"/>
      <c r="AQ1296" s="66"/>
      <c r="AR1296" s="66"/>
      <c r="AS1296" s="66"/>
      <c r="AT1296" s="66"/>
      <c r="AU1296" s="66"/>
      <c r="AV1296" s="66"/>
    </row>
    <row r="1297" spans="27:47" x14ac:dyDescent="0.2">
      <c r="AA1297" s="66"/>
      <c r="AB1297" s="66"/>
      <c r="AC1297" s="66"/>
      <c r="AD1297" s="66"/>
      <c r="AE1297" s="66"/>
      <c r="AG1297" s="67"/>
      <c r="AN1297" s="66"/>
      <c r="AO1297" s="66"/>
      <c r="AP1297" s="66"/>
      <c r="AQ1297" s="66"/>
      <c r="AR1297" s="66"/>
      <c r="AS1297" s="66"/>
      <c r="AT1297" s="66"/>
      <c r="AU1297" s="66"/>
    </row>
    <row r="1298" spans="27:47" x14ac:dyDescent="0.2">
      <c r="AA1298" s="66"/>
      <c r="AB1298" s="66"/>
      <c r="AC1298" s="66"/>
      <c r="AD1298" s="66"/>
      <c r="AE1298" s="66"/>
      <c r="AG1298" s="67"/>
      <c r="AN1298" s="66"/>
      <c r="AO1298" s="66"/>
      <c r="AP1298" s="66"/>
      <c r="AQ1298" s="66"/>
      <c r="AR1298" s="66"/>
      <c r="AS1298" s="66"/>
      <c r="AT1298" s="66"/>
      <c r="AU1298" s="66"/>
    </row>
    <row r="1299" spans="27:47" x14ac:dyDescent="0.2">
      <c r="AA1299" s="66"/>
      <c r="AB1299" s="66"/>
      <c r="AC1299" s="66"/>
      <c r="AD1299" s="66"/>
      <c r="AE1299" s="66"/>
      <c r="AG1299" s="67"/>
      <c r="AN1299" s="66"/>
      <c r="AO1299" s="66"/>
      <c r="AP1299" s="66"/>
      <c r="AQ1299" s="66"/>
      <c r="AR1299" s="66"/>
      <c r="AS1299" s="66"/>
      <c r="AT1299" s="66"/>
      <c r="AU1299" s="66"/>
    </row>
    <row r="1300" spans="27:47" x14ac:dyDescent="0.2">
      <c r="AA1300" s="66"/>
      <c r="AB1300" s="66"/>
      <c r="AC1300" s="66"/>
      <c r="AD1300" s="66"/>
      <c r="AE1300" s="66"/>
      <c r="AG1300" s="67"/>
      <c r="AN1300" s="66"/>
      <c r="AO1300" s="66"/>
      <c r="AP1300" s="66"/>
      <c r="AQ1300" s="66"/>
      <c r="AR1300" s="66"/>
      <c r="AS1300" s="66"/>
      <c r="AT1300" s="66"/>
      <c r="AU1300" s="66"/>
    </row>
    <row r="1301" spans="27:47" x14ac:dyDescent="0.2">
      <c r="AA1301" s="66"/>
      <c r="AB1301" s="66"/>
      <c r="AC1301" s="66"/>
      <c r="AD1301" s="66"/>
      <c r="AE1301" s="66"/>
      <c r="AG1301" s="67"/>
      <c r="AN1301" s="66"/>
      <c r="AO1301" s="66"/>
      <c r="AP1301" s="66"/>
      <c r="AQ1301" s="66"/>
      <c r="AR1301" s="66"/>
      <c r="AS1301" s="66"/>
      <c r="AT1301" s="66"/>
      <c r="AU1301" s="66"/>
    </row>
    <row r="1302" spans="27:47" x14ac:dyDescent="0.2">
      <c r="AA1302" s="66"/>
      <c r="AB1302" s="66"/>
      <c r="AC1302" s="66"/>
      <c r="AD1302" s="66"/>
      <c r="AE1302" s="66"/>
      <c r="AG1302" s="67"/>
      <c r="AN1302" s="66"/>
      <c r="AO1302" s="66"/>
      <c r="AP1302" s="66"/>
      <c r="AQ1302" s="66"/>
      <c r="AR1302" s="66"/>
      <c r="AS1302" s="66"/>
      <c r="AT1302" s="66"/>
      <c r="AU1302" s="66"/>
    </row>
    <row r="1303" spans="27:47" x14ac:dyDescent="0.2">
      <c r="AA1303" s="66"/>
      <c r="AB1303" s="66"/>
      <c r="AC1303" s="66"/>
      <c r="AD1303" s="66"/>
      <c r="AE1303" s="66"/>
      <c r="AG1303" s="67"/>
      <c r="AN1303" s="66"/>
      <c r="AO1303" s="66"/>
      <c r="AP1303" s="66"/>
      <c r="AQ1303" s="66"/>
      <c r="AR1303" s="66"/>
      <c r="AS1303" s="66"/>
      <c r="AT1303" s="66"/>
      <c r="AU1303" s="66"/>
    </row>
    <row r="1304" spans="27:47" x14ac:dyDescent="0.2">
      <c r="AA1304" s="66"/>
      <c r="AB1304" s="66"/>
      <c r="AC1304" s="66"/>
      <c r="AD1304" s="66"/>
      <c r="AE1304" s="66"/>
      <c r="AG1304" s="67"/>
      <c r="AN1304" s="66"/>
      <c r="AO1304" s="66"/>
      <c r="AP1304" s="66"/>
      <c r="AQ1304" s="66"/>
      <c r="AR1304" s="66"/>
      <c r="AS1304" s="66"/>
      <c r="AT1304" s="66"/>
      <c r="AU1304" s="66"/>
    </row>
    <row r="1305" spans="27:47" x14ac:dyDescent="0.2">
      <c r="AA1305" s="66"/>
      <c r="AB1305" s="66"/>
      <c r="AC1305" s="66"/>
      <c r="AD1305" s="66"/>
      <c r="AE1305" s="66"/>
      <c r="AG1305" s="67"/>
      <c r="AN1305" s="66"/>
      <c r="AO1305" s="66"/>
      <c r="AP1305" s="66"/>
      <c r="AQ1305" s="66"/>
      <c r="AR1305" s="66"/>
      <c r="AS1305" s="66"/>
      <c r="AT1305" s="66"/>
      <c r="AU1305" s="66"/>
    </row>
    <row r="1306" spans="27:47" x14ac:dyDescent="0.2">
      <c r="AA1306" s="66"/>
      <c r="AB1306" s="66"/>
      <c r="AC1306" s="66"/>
      <c r="AD1306" s="66"/>
      <c r="AE1306" s="66"/>
      <c r="AG1306" s="67"/>
      <c r="AN1306" s="66"/>
      <c r="AO1306" s="66"/>
      <c r="AP1306" s="66"/>
      <c r="AQ1306" s="66"/>
      <c r="AR1306" s="66"/>
      <c r="AS1306" s="66"/>
      <c r="AT1306" s="66"/>
      <c r="AU1306" s="66"/>
    </row>
    <row r="1307" spans="27:47" x14ac:dyDescent="0.2">
      <c r="AA1307" s="66"/>
      <c r="AB1307" s="66"/>
      <c r="AC1307" s="66"/>
      <c r="AD1307" s="66"/>
      <c r="AE1307" s="66"/>
      <c r="AG1307" s="67"/>
      <c r="AN1307" s="66"/>
      <c r="AO1307" s="66"/>
      <c r="AP1307" s="66"/>
      <c r="AQ1307" s="66"/>
      <c r="AR1307" s="66"/>
      <c r="AS1307" s="66"/>
      <c r="AT1307" s="66"/>
      <c r="AU1307" s="66"/>
    </row>
    <row r="1308" spans="27:47" x14ac:dyDescent="0.2">
      <c r="AA1308" s="66"/>
      <c r="AB1308" s="66"/>
      <c r="AC1308" s="66"/>
      <c r="AD1308" s="66"/>
      <c r="AE1308" s="66"/>
      <c r="AG1308" s="67"/>
      <c r="AN1308" s="66"/>
      <c r="AO1308" s="66"/>
      <c r="AP1308" s="66"/>
      <c r="AQ1308" s="66"/>
      <c r="AR1308" s="66"/>
      <c r="AS1308" s="66"/>
      <c r="AT1308" s="66"/>
      <c r="AU1308" s="66"/>
    </row>
    <row r="1309" spans="27:47" x14ac:dyDescent="0.2">
      <c r="AA1309" s="66"/>
      <c r="AB1309" s="66"/>
      <c r="AC1309" s="66"/>
      <c r="AD1309" s="66"/>
      <c r="AE1309" s="66"/>
      <c r="AG1309" s="67"/>
      <c r="AN1309" s="66"/>
      <c r="AO1309" s="66"/>
      <c r="AP1309" s="66"/>
      <c r="AQ1309" s="66"/>
      <c r="AR1309" s="66"/>
      <c r="AS1309" s="66"/>
      <c r="AT1309" s="66"/>
      <c r="AU1309" s="66"/>
    </row>
    <row r="1310" spans="27:47" x14ac:dyDescent="0.2">
      <c r="AA1310" s="66"/>
      <c r="AB1310" s="66"/>
      <c r="AC1310" s="66"/>
      <c r="AD1310" s="66"/>
      <c r="AE1310" s="66"/>
      <c r="AG1310" s="67"/>
      <c r="AN1310" s="66"/>
      <c r="AO1310" s="66"/>
      <c r="AP1310" s="66"/>
      <c r="AQ1310" s="66"/>
      <c r="AR1310" s="66"/>
      <c r="AS1310" s="66"/>
      <c r="AT1310" s="66"/>
      <c r="AU1310" s="66"/>
    </row>
    <row r="1311" spans="27:47" x14ac:dyDescent="0.2">
      <c r="AA1311" s="66"/>
      <c r="AB1311" s="66"/>
      <c r="AC1311" s="66"/>
      <c r="AD1311" s="66"/>
      <c r="AE1311" s="66"/>
      <c r="AG1311" s="67"/>
      <c r="AN1311" s="66"/>
      <c r="AO1311" s="66"/>
      <c r="AP1311" s="66"/>
      <c r="AQ1311" s="66"/>
      <c r="AR1311" s="66"/>
      <c r="AS1311" s="66"/>
      <c r="AT1311" s="66"/>
      <c r="AU1311" s="66"/>
    </row>
    <row r="1312" spans="27:47" x14ac:dyDescent="0.2">
      <c r="AA1312" s="66"/>
      <c r="AB1312" s="66"/>
      <c r="AC1312" s="66"/>
      <c r="AD1312" s="66"/>
      <c r="AE1312" s="66"/>
      <c r="AG1312" s="67"/>
      <c r="AN1312" s="66"/>
      <c r="AO1312" s="66"/>
      <c r="AP1312" s="66"/>
      <c r="AQ1312" s="66"/>
      <c r="AR1312" s="66"/>
      <c r="AS1312" s="66"/>
      <c r="AT1312" s="66"/>
      <c r="AU1312" s="66"/>
    </row>
    <row r="1313" spans="27:64" x14ac:dyDescent="0.2">
      <c r="AA1313" s="66"/>
      <c r="AB1313" s="66"/>
      <c r="AC1313" s="66"/>
      <c r="AD1313" s="66"/>
      <c r="AE1313" s="66"/>
      <c r="AG1313" s="67"/>
      <c r="AN1313" s="66"/>
      <c r="AO1313" s="66"/>
      <c r="AP1313" s="66"/>
      <c r="AQ1313" s="66"/>
      <c r="AR1313" s="66"/>
      <c r="AS1313" s="66"/>
      <c r="AT1313" s="66"/>
      <c r="AU1313" s="66"/>
    </row>
    <row r="1314" spans="27:64" x14ac:dyDescent="0.2">
      <c r="AA1314" s="66"/>
      <c r="AB1314" s="66"/>
      <c r="AC1314" s="66"/>
      <c r="AD1314" s="66"/>
      <c r="AE1314" s="66"/>
      <c r="AG1314" s="67"/>
      <c r="AN1314" s="66"/>
      <c r="AO1314" s="66"/>
      <c r="AP1314" s="66"/>
      <c r="AQ1314" s="66"/>
      <c r="AR1314" s="66"/>
      <c r="AS1314" s="66"/>
      <c r="AT1314" s="66"/>
      <c r="AU1314" s="66"/>
    </row>
    <row r="1315" spans="27:64" x14ac:dyDescent="0.2">
      <c r="AA1315" s="66"/>
      <c r="AB1315" s="66"/>
      <c r="AC1315" s="66"/>
      <c r="AD1315" s="66"/>
      <c r="AE1315" s="66"/>
      <c r="AG1315" s="67"/>
      <c r="AN1315" s="66"/>
      <c r="AO1315" s="66"/>
      <c r="AP1315" s="66"/>
      <c r="AQ1315" s="66"/>
      <c r="AR1315" s="66"/>
      <c r="AS1315" s="66"/>
      <c r="AT1315" s="66"/>
      <c r="AU1315" s="66"/>
    </row>
    <row r="1316" spans="27:64" x14ac:dyDescent="0.2">
      <c r="AA1316" s="66"/>
      <c r="AB1316" s="66"/>
      <c r="AC1316" s="66"/>
      <c r="AD1316" s="66"/>
      <c r="AE1316" s="66"/>
      <c r="AG1316" s="67"/>
      <c r="AN1316" s="66"/>
      <c r="AO1316" s="66"/>
      <c r="AP1316" s="66"/>
      <c r="AQ1316" s="66"/>
      <c r="AR1316" s="66"/>
      <c r="AS1316" s="66"/>
      <c r="AT1316" s="66"/>
      <c r="AU1316" s="66"/>
    </row>
    <row r="1317" spans="27:64" x14ac:dyDescent="0.2">
      <c r="AA1317" s="66"/>
      <c r="AB1317" s="66"/>
      <c r="AC1317" s="66"/>
      <c r="AD1317" s="66"/>
      <c r="AE1317" s="66"/>
      <c r="AG1317" s="67"/>
      <c r="AN1317" s="66"/>
      <c r="AO1317" s="66"/>
      <c r="AP1317" s="66"/>
      <c r="AQ1317" s="66"/>
      <c r="AR1317" s="66"/>
      <c r="AS1317" s="66"/>
      <c r="AT1317" s="66"/>
      <c r="AU1317" s="66"/>
    </row>
    <row r="1318" spans="27:64" x14ac:dyDescent="0.2">
      <c r="AA1318" s="66"/>
      <c r="AB1318" s="66"/>
      <c r="AC1318" s="66"/>
      <c r="AD1318" s="66"/>
      <c r="AE1318" s="66"/>
      <c r="AG1318" s="67"/>
      <c r="AN1318" s="66"/>
      <c r="AO1318" s="66"/>
      <c r="AP1318" s="66"/>
      <c r="AQ1318" s="66"/>
      <c r="AR1318" s="66"/>
      <c r="AS1318" s="66"/>
      <c r="AT1318" s="66"/>
      <c r="AU1318" s="66"/>
    </row>
    <row r="1319" spans="27:64" x14ac:dyDescent="0.2">
      <c r="AA1319" s="66"/>
      <c r="AB1319" s="66"/>
      <c r="AC1319" s="66"/>
      <c r="AD1319" s="66"/>
      <c r="AE1319" s="66"/>
      <c r="AG1319" s="67"/>
      <c r="AN1319" s="66"/>
      <c r="AO1319" s="66"/>
      <c r="AP1319" s="66"/>
      <c r="AQ1319" s="66"/>
      <c r="AR1319" s="66"/>
      <c r="AS1319" s="66"/>
      <c r="AT1319" s="66"/>
      <c r="AU1319" s="66"/>
    </row>
    <row r="1320" spans="27:64" x14ac:dyDescent="0.2">
      <c r="AA1320" s="66"/>
      <c r="AB1320" s="66"/>
      <c r="AC1320" s="66"/>
      <c r="AD1320" s="66"/>
      <c r="AE1320" s="66"/>
      <c r="AG1320" s="67"/>
      <c r="AN1320" s="66"/>
      <c r="AO1320" s="66"/>
      <c r="AP1320" s="66"/>
      <c r="AQ1320" s="66"/>
      <c r="AR1320" s="66"/>
      <c r="AS1320" s="66"/>
      <c r="AT1320" s="66"/>
      <c r="AU1320" s="66"/>
      <c r="AV1320" s="66"/>
      <c r="AW1320" s="66"/>
      <c r="AX1320" s="66"/>
      <c r="AY1320" s="66"/>
      <c r="AZ1320" s="66"/>
      <c r="BA1320" s="66"/>
      <c r="BB1320" s="66"/>
      <c r="BC1320" s="66"/>
      <c r="BD1320" s="66"/>
      <c r="BE1320" s="66"/>
      <c r="BF1320" s="66"/>
      <c r="BG1320" s="66"/>
      <c r="BH1320" s="66"/>
      <c r="BI1320" s="66"/>
      <c r="BJ1320" s="66"/>
      <c r="BK1320" s="66"/>
      <c r="BL1320" s="66"/>
    </row>
    <row r="1321" spans="27:64" x14ac:dyDescent="0.2">
      <c r="AA1321" s="66"/>
      <c r="AB1321" s="66"/>
      <c r="AC1321" s="66"/>
      <c r="AD1321" s="66"/>
      <c r="AE1321" s="66"/>
      <c r="AG1321" s="67"/>
      <c r="AN1321" s="66"/>
      <c r="AO1321" s="66"/>
      <c r="AP1321" s="66"/>
      <c r="AQ1321" s="66"/>
      <c r="AR1321" s="66"/>
      <c r="AS1321" s="66"/>
      <c r="AT1321" s="66"/>
      <c r="AU1321" s="66"/>
    </row>
    <row r="1322" spans="27:64" x14ac:dyDescent="0.2">
      <c r="AA1322" s="66"/>
      <c r="AB1322" s="66"/>
      <c r="AC1322" s="66"/>
      <c r="AD1322" s="66"/>
      <c r="AE1322" s="66"/>
      <c r="AG1322" s="67"/>
      <c r="AN1322" s="66"/>
      <c r="AO1322" s="66"/>
      <c r="AP1322" s="66"/>
      <c r="AQ1322" s="66"/>
      <c r="AR1322" s="66"/>
      <c r="AS1322" s="66"/>
      <c r="AT1322" s="66"/>
      <c r="AU1322" s="66"/>
      <c r="AV1322" s="66"/>
      <c r="AW1322" s="66"/>
      <c r="AX1322" s="66"/>
      <c r="AY1322" s="66"/>
      <c r="AZ1322" s="66"/>
      <c r="BA1322" s="66"/>
      <c r="BB1322" s="66"/>
      <c r="BC1322" s="66"/>
      <c r="BD1322" s="66"/>
      <c r="BE1322" s="66"/>
      <c r="BF1322" s="66"/>
      <c r="BG1322" s="66"/>
      <c r="BH1322" s="66"/>
      <c r="BI1322" s="66"/>
      <c r="BJ1322" s="66"/>
      <c r="BK1322" s="66"/>
      <c r="BL1322" s="66"/>
    </row>
    <row r="1323" spans="27:64" x14ac:dyDescent="0.2">
      <c r="AA1323" s="66"/>
      <c r="AB1323" s="66"/>
      <c r="AC1323" s="66"/>
      <c r="AD1323" s="66"/>
      <c r="AE1323" s="66"/>
      <c r="AG1323" s="67"/>
      <c r="AN1323" s="66"/>
      <c r="AO1323" s="66"/>
      <c r="AP1323" s="66"/>
      <c r="AQ1323" s="66"/>
      <c r="AR1323" s="66"/>
      <c r="AS1323" s="66"/>
      <c r="AT1323" s="66"/>
      <c r="AU1323" s="66"/>
    </row>
    <row r="1324" spans="27:64" x14ac:dyDescent="0.2">
      <c r="AA1324" s="66"/>
      <c r="AB1324" s="66"/>
      <c r="AC1324" s="66"/>
      <c r="AD1324" s="66"/>
      <c r="AE1324" s="66"/>
      <c r="AG1324" s="67"/>
      <c r="AN1324" s="66"/>
      <c r="AO1324" s="66"/>
      <c r="AP1324" s="66"/>
      <c r="AQ1324" s="66"/>
      <c r="AR1324" s="66"/>
      <c r="AS1324" s="66"/>
      <c r="AT1324" s="66"/>
      <c r="AU1324" s="66"/>
      <c r="AV1324" s="66"/>
      <c r="AW1324" s="66"/>
      <c r="AX1324" s="66"/>
      <c r="AY1324" s="66"/>
      <c r="AZ1324" s="66"/>
      <c r="BA1324" s="66"/>
      <c r="BB1324" s="66"/>
      <c r="BC1324" s="66"/>
      <c r="BD1324" s="66"/>
      <c r="BE1324" s="66"/>
      <c r="BF1324" s="66"/>
      <c r="BG1324" s="66"/>
      <c r="BH1324" s="66"/>
      <c r="BI1324" s="66"/>
      <c r="BJ1324" s="66"/>
      <c r="BK1324" s="66"/>
      <c r="BL1324" s="66"/>
    </row>
    <row r="1325" spans="27:64" x14ac:dyDescent="0.2">
      <c r="AA1325" s="66"/>
      <c r="AB1325" s="66"/>
      <c r="AC1325" s="66"/>
      <c r="AD1325" s="66"/>
      <c r="AE1325" s="66"/>
      <c r="AG1325" s="67"/>
      <c r="AN1325" s="66"/>
      <c r="AO1325" s="66"/>
      <c r="AP1325" s="66"/>
      <c r="AQ1325" s="66"/>
      <c r="AR1325" s="66"/>
      <c r="AS1325" s="66"/>
      <c r="AT1325" s="66"/>
      <c r="AU1325" s="66"/>
    </row>
    <row r="1326" spans="27:64" x14ac:dyDescent="0.2">
      <c r="AA1326" s="66"/>
      <c r="AB1326" s="66"/>
      <c r="AC1326" s="66"/>
      <c r="AD1326" s="66"/>
      <c r="AE1326" s="66"/>
      <c r="AG1326" s="67"/>
      <c r="AN1326" s="66"/>
      <c r="AO1326" s="66"/>
      <c r="AP1326" s="66"/>
      <c r="AQ1326" s="66"/>
      <c r="AR1326" s="66"/>
      <c r="AS1326" s="66"/>
      <c r="AT1326" s="66"/>
      <c r="AU1326" s="66"/>
    </row>
    <row r="1327" spans="27:64" x14ac:dyDescent="0.2">
      <c r="AA1327" s="66"/>
      <c r="AB1327" s="66"/>
      <c r="AC1327" s="66"/>
      <c r="AD1327" s="66"/>
      <c r="AE1327" s="66"/>
      <c r="AG1327" s="67"/>
      <c r="AN1327" s="66"/>
      <c r="AO1327" s="66"/>
      <c r="AP1327" s="66"/>
      <c r="AQ1327" s="66"/>
      <c r="AR1327" s="66"/>
      <c r="AS1327" s="66"/>
      <c r="AT1327" s="66"/>
      <c r="AU1327" s="66"/>
    </row>
    <row r="1328" spans="27:64" x14ac:dyDescent="0.2">
      <c r="AA1328" s="66"/>
      <c r="AB1328" s="66"/>
      <c r="AC1328" s="66"/>
      <c r="AD1328" s="66"/>
      <c r="AE1328" s="66"/>
      <c r="AG1328" s="67"/>
      <c r="AN1328" s="66"/>
      <c r="AO1328" s="66"/>
      <c r="AP1328" s="66"/>
      <c r="AQ1328" s="66"/>
      <c r="AR1328" s="66"/>
      <c r="AS1328" s="66"/>
      <c r="AT1328" s="66"/>
      <c r="AU1328" s="66"/>
    </row>
    <row r="1329" spans="27:64" x14ac:dyDescent="0.2">
      <c r="AA1329" s="66"/>
      <c r="AB1329" s="66"/>
      <c r="AC1329" s="66"/>
      <c r="AD1329" s="66"/>
      <c r="AE1329" s="66"/>
      <c r="AG1329" s="67"/>
      <c r="AN1329" s="66"/>
      <c r="AO1329" s="66"/>
      <c r="AP1329" s="66"/>
      <c r="AQ1329" s="66"/>
      <c r="AR1329" s="66"/>
      <c r="AS1329" s="66"/>
      <c r="AT1329" s="66"/>
      <c r="AU1329" s="66"/>
    </row>
    <row r="1330" spans="27:64" x14ac:dyDescent="0.2">
      <c r="AA1330" s="66"/>
      <c r="AB1330" s="66"/>
      <c r="AC1330" s="66"/>
      <c r="AD1330" s="66"/>
      <c r="AE1330" s="66"/>
      <c r="AG1330" s="67"/>
      <c r="AN1330" s="66"/>
      <c r="AO1330" s="66"/>
      <c r="AP1330" s="66"/>
      <c r="AQ1330" s="66"/>
      <c r="AR1330" s="66"/>
      <c r="AS1330" s="66"/>
      <c r="AT1330" s="66"/>
      <c r="AU1330" s="66"/>
    </row>
    <row r="1331" spans="27:64" x14ac:dyDescent="0.2">
      <c r="AA1331" s="66"/>
      <c r="AB1331" s="66"/>
      <c r="AC1331" s="66"/>
      <c r="AD1331" s="66"/>
      <c r="AE1331" s="66"/>
      <c r="AG1331" s="67"/>
      <c r="AN1331" s="66"/>
      <c r="AO1331" s="66"/>
      <c r="AP1331" s="66"/>
      <c r="AQ1331" s="66"/>
      <c r="AR1331" s="66"/>
      <c r="AS1331" s="66"/>
      <c r="AT1331" s="66"/>
      <c r="AU1331" s="66"/>
    </row>
    <row r="1332" spans="27:64" x14ac:dyDescent="0.2">
      <c r="AA1332" s="66"/>
      <c r="AB1332" s="66"/>
      <c r="AC1332" s="66"/>
      <c r="AD1332" s="66"/>
      <c r="AE1332" s="66"/>
      <c r="AG1332" s="67"/>
      <c r="AN1332" s="66"/>
      <c r="AO1332" s="66"/>
      <c r="AP1332" s="66"/>
      <c r="AQ1332" s="66"/>
      <c r="AR1332" s="66"/>
      <c r="AS1332" s="66"/>
      <c r="AT1332" s="66"/>
      <c r="AU1332" s="66"/>
    </row>
    <row r="1333" spans="27:64" x14ac:dyDescent="0.2">
      <c r="AA1333" s="66"/>
      <c r="AB1333" s="66"/>
      <c r="AC1333" s="66"/>
      <c r="AD1333" s="66"/>
      <c r="AE1333" s="66"/>
      <c r="AG1333" s="67"/>
      <c r="AN1333" s="66"/>
      <c r="AO1333" s="66"/>
      <c r="AP1333" s="66"/>
      <c r="AQ1333" s="66"/>
      <c r="AR1333" s="66"/>
      <c r="AS1333" s="66"/>
      <c r="AT1333" s="66"/>
      <c r="AU1333" s="66"/>
      <c r="AV1333" s="66"/>
    </row>
    <row r="1334" spans="27:64" x14ac:dyDescent="0.2">
      <c r="AA1334" s="66"/>
      <c r="AB1334" s="66"/>
      <c r="AC1334" s="66"/>
      <c r="AD1334" s="66"/>
      <c r="AE1334" s="66"/>
      <c r="AG1334" s="67"/>
      <c r="AN1334" s="66"/>
      <c r="AO1334" s="66"/>
      <c r="AP1334" s="66"/>
      <c r="AQ1334" s="66"/>
      <c r="AR1334" s="66"/>
      <c r="AS1334" s="66"/>
      <c r="AT1334" s="66"/>
      <c r="AU1334" s="66"/>
    </row>
    <row r="1335" spans="27:64" x14ac:dyDescent="0.2">
      <c r="AA1335" s="66"/>
      <c r="AB1335" s="66"/>
      <c r="AC1335" s="66"/>
      <c r="AD1335" s="66"/>
      <c r="AE1335" s="66"/>
      <c r="AG1335" s="67"/>
      <c r="AN1335" s="66"/>
      <c r="AO1335" s="66"/>
      <c r="AP1335" s="66"/>
      <c r="AQ1335" s="66"/>
      <c r="AR1335" s="66"/>
      <c r="AS1335" s="66"/>
      <c r="AT1335" s="66"/>
      <c r="AU1335" s="66"/>
      <c r="AV1335" s="66"/>
    </row>
    <row r="1336" spans="27:64" x14ac:dyDescent="0.2">
      <c r="AA1336" s="66"/>
      <c r="AB1336" s="66"/>
      <c r="AC1336" s="66"/>
      <c r="AD1336" s="66"/>
      <c r="AE1336" s="66"/>
      <c r="AG1336" s="67"/>
      <c r="AN1336" s="66"/>
      <c r="AO1336" s="66"/>
      <c r="AP1336" s="66"/>
      <c r="AQ1336" s="66"/>
      <c r="AR1336" s="66"/>
      <c r="AS1336" s="66"/>
      <c r="AT1336" s="66"/>
      <c r="AU1336" s="66"/>
      <c r="AV1336" s="66"/>
      <c r="AW1336" s="66"/>
      <c r="AX1336" s="66"/>
      <c r="AY1336" s="66"/>
      <c r="AZ1336" s="66"/>
      <c r="BA1336" s="66"/>
      <c r="BB1336" s="66"/>
      <c r="BC1336" s="66"/>
      <c r="BD1336" s="66"/>
      <c r="BE1336" s="66"/>
      <c r="BF1336" s="66"/>
      <c r="BG1336" s="66"/>
      <c r="BH1336" s="66"/>
      <c r="BI1336" s="66"/>
      <c r="BJ1336" s="66"/>
      <c r="BK1336" s="66"/>
      <c r="BL1336" s="66"/>
    </row>
    <row r="1337" spans="27:64" x14ac:dyDescent="0.2">
      <c r="AA1337" s="66"/>
      <c r="AB1337" s="66"/>
      <c r="AC1337" s="66"/>
      <c r="AD1337" s="66"/>
      <c r="AE1337" s="66"/>
      <c r="AG1337" s="67"/>
      <c r="AN1337" s="66"/>
      <c r="AO1337" s="66"/>
      <c r="AP1337" s="66"/>
      <c r="AQ1337" s="66"/>
      <c r="AR1337" s="66"/>
      <c r="AS1337" s="66"/>
      <c r="AT1337" s="66"/>
      <c r="AU1337" s="66"/>
    </row>
    <row r="1338" spans="27:64" x14ac:dyDescent="0.2">
      <c r="AA1338" s="66"/>
      <c r="AB1338" s="66"/>
      <c r="AC1338" s="66"/>
      <c r="AD1338" s="66"/>
      <c r="AE1338" s="66"/>
      <c r="AG1338" s="67"/>
      <c r="AN1338" s="66"/>
      <c r="AO1338" s="66"/>
      <c r="AP1338" s="66"/>
      <c r="AQ1338" s="66"/>
      <c r="AR1338" s="66"/>
      <c r="AS1338" s="66"/>
      <c r="AT1338" s="66"/>
      <c r="AU1338" s="66"/>
    </row>
    <row r="1339" spans="27:64" x14ac:dyDescent="0.2">
      <c r="AA1339" s="66"/>
      <c r="AB1339" s="66"/>
      <c r="AC1339" s="66"/>
      <c r="AD1339" s="66"/>
      <c r="AE1339" s="66"/>
      <c r="AG1339" s="67"/>
      <c r="AN1339" s="66"/>
      <c r="AO1339" s="66"/>
      <c r="AP1339" s="66"/>
      <c r="AQ1339" s="66"/>
      <c r="AR1339" s="66"/>
      <c r="AS1339" s="66"/>
      <c r="AT1339" s="66"/>
      <c r="AU1339" s="66"/>
    </row>
    <row r="1340" spans="27:64" x14ac:dyDescent="0.2">
      <c r="AA1340" s="66"/>
      <c r="AB1340" s="66"/>
      <c r="AC1340" s="66"/>
      <c r="AD1340" s="66"/>
      <c r="AE1340" s="66"/>
      <c r="AG1340" s="67"/>
      <c r="AN1340" s="66"/>
      <c r="AO1340" s="66"/>
      <c r="AP1340" s="66"/>
      <c r="AQ1340" s="66"/>
      <c r="AR1340" s="66"/>
      <c r="AS1340" s="66"/>
      <c r="AT1340" s="66"/>
      <c r="AU1340" s="66"/>
    </row>
    <row r="1341" spans="27:64" x14ac:dyDescent="0.2">
      <c r="AA1341" s="66"/>
      <c r="AB1341" s="66"/>
      <c r="AC1341" s="66"/>
      <c r="AD1341" s="66"/>
      <c r="AE1341" s="66"/>
      <c r="AG1341" s="67"/>
      <c r="AN1341" s="66"/>
      <c r="AO1341" s="66"/>
      <c r="AP1341" s="66"/>
      <c r="AQ1341" s="66"/>
      <c r="AR1341" s="66"/>
      <c r="AS1341" s="66"/>
      <c r="AT1341" s="66"/>
      <c r="AU1341" s="66"/>
    </row>
    <row r="1342" spans="27:64" x14ac:dyDescent="0.2">
      <c r="AA1342" s="66"/>
      <c r="AB1342" s="66"/>
      <c r="AC1342" s="66"/>
      <c r="AD1342" s="66"/>
      <c r="AE1342" s="66"/>
      <c r="AG1342" s="67"/>
      <c r="AN1342" s="66"/>
      <c r="AO1342" s="66"/>
      <c r="AP1342" s="66"/>
      <c r="AQ1342" s="66"/>
      <c r="AR1342" s="66"/>
      <c r="AS1342" s="66"/>
      <c r="AT1342" s="66"/>
      <c r="AU1342" s="66"/>
    </row>
    <row r="1343" spans="27:64" x14ac:dyDescent="0.2">
      <c r="AA1343" s="66"/>
      <c r="AB1343" s="66"/>
      <c r="AC1343" s="66"/>
      <c r="AD1343" s="66"/>
      <c r="AE1343" s="66"/>
      <c r="AG1343" s="67"/>
      <c r="AN1343" s="66"/>
      <c r="AO1343" s="66"/>
      <c r="AP1343" s="66"/>
      <c r="AQ1343" s="66"/>
      <c r="AR1343" s="66"/>
      <c r="AS1343" s="66"/>
      <c r="AT1343" s="66"/>
      <c r="AU1343" s="66"/>
      <c r="AV1343" s="66"/>
      <c r="AW1343" s="66"/>
      <c r="AX1343" s="66"/>
      <c r="AY1343" s="66"/>
      <c r="AZ1343" s="66"/>
      <c r="BA1343" s="66"/>
      <c r="BB1343" s="66"/>
      <c r="BC1343" s="66"/>
      <c r="BD1343" s="66"/>
      <c r="BE1343" s="66"/>
      <c r="BF1343" s="66"/>
      <c r="BG1343" s="66"/>
      <c r="BH1343" s="66"/>
      <c r="BI1343" s="66"/>
      <c r="BJ1343" s="66"/>
      <c r="BK1343" s="66"/>
      <c r="BL1343" s="66"/>
    </row>
    <row r="1344" spans="27:64" x14ac:dyDescent="0.2">
      <c r="AA1344" s="66"/>
      <c r="AB1344" s="66"/>
      <c r="AC1344" s="66"/>
      <c r="AD1344" s="66"/>
      <c r="AE1344" s="66"/>
      <c r="AG1344" s="67"/>
      <c r="AN1344" s="66"/>
      <c r="AO1344" s="66"/>
      <c r="AP1344" s="66"/>
      <c r="AQ1344" s="66"/>
      <c r="AR1344" s="66"/>
      <c r="AS1344" s="66"/>
      <c r="AT1344" s="66"/>
      <c r="AU1344" s="66"/>
      <c r="AV1344" s="66"/>
      <c r="AX1344" s="66"/>
    </row>
    <row r="1345" spans="27:64" x14ac:dyDescent="0.2">
      <c r="AA1345" s="66"/>
      <c r="AB1345" s="66"/>
      <c r="AC1345" s="66"/>
      <c r="AD1345" s="66"/>
      <c r="AE1345" s="66"/>
      <c r="AG1345" s="67"/>
      <c r="AN1345" s="66"/>
      <c r="AO1345" s="66"/>
      <c r="AP1345" s="66"/>
      <c r="AQ1345" s="66"/>
      <c r="AR1345" s="66"/>
      <c r="AS1345" s="66"/>
      <c r="AT1345" s="66"/>
      <c r="AU1345" s="66"/>
      <c r="AV1345" s="66"/>
      <c r="AW1345" s="66"/>
      <c r="AX1345" s="66"/>
      <c r="AY1345" s="66"/>
      <c r="AZ1345" s="66"/>
      <c r="BA1345" s="66"/>
      <c r="BB1345" s="66"/>
      <c r="BC1345" s="66"/>
      <c r="BD1345" s="66"/>
      <c r="BE1345" s="66"/>
      <c r="BF1345" s="66"/>
      <c r="BG1345" s="66"/>
      <c r="BH1345" s="66"/>
      <c r="BI1345" s="66"/>
      <c r="BJ1345" s="66"/>
      <c r="BK1345" s="66"/>
      <c r="BL1345" s="66"/>
    </row>
    <row r="1346" spans="27:64" x14ac:dyDescent="0.2">
      <c r="AA1346" s="66"/>
      <c r="AB1346" s="66"/>
      <c r="AC1346" s="66"/>
      <c r="AD1346" s="66"/>
      <c r="AE1346" s="66"/>
      <c r="AG1346" s="67"/>
      <c r="AN1346" s="66"/>
      <c r="AO1346" s="66"/>
      <c r="AP1346" s="66"/>
      <c r="AQ1346" s="66"/>
      <c r="AR1346" s="66"/>
      <c r="AS1346" s="66"/>
      <c r="AT1346" s="66"/>
      <c r="AU1346" s="66"/>
      <c r="AV1346" s="66"/>
      <c r="AW1346" s="66"/>
      <c r="AX1346" s="66"/>
      <c r="AY1346" s="66"/>
      <c r="AZ1346" s="66"/>
      <c r="BA1346" s="66"/>
      <c r="BB1346" s="66"/>
      <c r="BC1346" s="66"/>
      <c r="BD1346" s="66"/>
      <c r="BE1346" s="66"/>
      <c r="BF1346" s="66"/>
      <c r="BG1346" s="66"/>
      <c r="BH1346" s="66"/>
      <c r="BI1346" s="66"/>
      <c r="BJ1346" s="66"/>
      <c r="BK1346" s="66"/>
      <c r="BL1346" s="66"/>
    </row>
    <row r="1347" spans="27:64" x14ac:dyDescent="0.2">
      <c r="AA1347" s="66"/>
      <c r="AB1347" s="66"/>
      <c r="AC1347" s="66"/>
      <c r="AD1347" s="66"/>
      <c r="AE1347" s="66"/>
      <c r="AG1347" s="67"/>
      <c r="AN1347" s="66"/>
      <c r="AO1347" s="66"/>
      <c r="AP1347" s="66"/>
      <c r="AQ1347" s="66"/>
      <c r="AR1347" s="66"/>
      <c r="AS1347" s="66"/>
      <c r="AT1347" s="66"/>
      <c r="AU1347" s="66"/>
    </row>
    <row r="1348" spans="27:64" x14ac:dyDescent="0.2">
      <c r="AA1348" s="66"/>
      <c r="AB1348" s="66"/>
      <c r="AC1348" s="66"/>
      <c r="AD1348" s="66"/>
      <c r="AE1348" s="66"/>
      <c r="AG1348" s="67"/>
      <c r="AN1348" s="66"/>
      <c r="AO1348" s="66"/>
      <c r="AP1348" s="66"/>
      <c r="AQ1348" s="66"/>
      <c r="AR1348" s="66"/>
      <c r="AS1348" s="66"/>
      <c r="AT1348" s="66"/>
      <c r="AU1348" s="66"/>
    </row>
    <row r="1349" spans="27:64" x14ac:dyDescent="0.2">
      <c r="AA1349" s="66"/>
      <c r="AB1349" s="66"/>
      <c r="AC1349" s="66"/>
      <c r="AD1349" s="66"/>
      <c r="AE1349" s="66"/>
      <c r="AG1349" s="67"/>
      <c r="AN1349" s="66"/>
      <c r="AO1349" s="66"/>
      <c r="AP1349" s="66"/>
      <c r="AQ1349" s="66"/>
      <c r="AR1349" s="66"/>
      <c r="AS1349" s="66"/>
      <c r="AT1349" s="66"/>
      <c r="AU1349" s="66"/>
    </row>
    <row r="1350" spans="27:64" x14ac:dyDescent="0.2">
      <c r="AA1350" s="66"/>
      <c r="AB1350" s="66"/>
      <c r="AC1350" s="66"/>
      <c r="AD1350" s="66"/>
      <c r="AE1350" s="66"/>
      <c r="AG1350" s="67"/>
      <c r="AN1350" s="66"/>
      <c r="AO1350" s="66"/>
      <c r="AP1350" s="66"/>
      <c r="AQ1350" s="66"/>
      <c r="AR1350" s="66"/>
      <c r="AS1350" s="66"/>
      <c r="AT1350" s="66"/>
      <c r="AU1350" s="66"/>
    </row>
    <row r="1351" spans="27:64" x14ac:dyDescent="0.2">
      <c r="AA1351" s="66"/>
      <c r="AB1351" s="66"/>
      <c r="AC1351" s="66"/>
      <c r="AD1351" s="66"/>
      <c r="AE1351" s="66"/>
      <c r="AG1351" s="67"/>
      <c r="AN1351" s="66"/>
      <c r="AO1351" s="66"/>
      <c r="AP1351" s="66"/>
      <c r="AQ1351" s="66"/>
      <c r="AR1351" s="66"/>
      <c r="AS1351" s="66"/>
      <c r="AT1351" s="66"/>
      <c r="AU1351" s="66"/>
    </row>
    <row r="1352" spans="27:64" x14ac:dyDescent="0.2">
      <c r="AA1352" s="66"/>
      <c r="AB1352" s="66"/>
      <c r="AC1352" s="66"/>
      <c r="AD1352" s="66"/>
      <c r="AE1352" s="66"/>
      <c r="AG1352" s="67"/>
      <c r="AN1352" s="66"/>
      <c r="AO1352" s="66"/>
      <c r="AP1352" s="66"/>
      <c r="AQ1352" s="66"/>
      <c r="AR1352" s="66"/>
      <c r="AS1352" s="66"/>
      <c r="AT1352" s="66"/>
      <c r="AU1352" s="66"/>
    </row>
    <row r="1353" spans="27:64" x14ac:dyDescent="0.2">
      <c r="AA1353" s="66"/>
      <c r="AB1353" s="66"/>
      <c r="AC1353" s="66"/>
      <c r="AD1353" s="66"/>
      <c r="AE1353" s="66"/>
      <c r="AG1353" s="67"/>
      <c r="AN1353" s="66"/>
      <c r="AO1353" s="66"/>
      <c r="AP1353" s="66"/>
      <c r="AQ1353" s="66"/>
      <c r="AR1353" s="66"/>
      <c r="AS1353" s="66"/>
      <c r="AT1353" s="66"/>
      <c r="AU1353" s="66"/>
    </row>
    <row r="1354" spans="27:64" x14ac:dyDescent="0.2">
      <c r="AA1354" s="66"/>
      <c r="AB1354" s="66"/>
      <c r="AC1354" s="66"/>
      <c r="AD1354" s="66"/>
      <c r="AE1354" s="66"/>
      <c r="AG1354" s="67"/>
      <c r="AN1354" s="66"/>
      <c r="AO1354" s="66"/>
      <c r="AP1354" s="66"/>
      <c r="AQ1354" s="66"/>
      <c r="AR1354" s="66"/>
      <c r="AS1354" s="66"/>
      <c r="AT1354" s="66"/>
      <c r="AU1354" s="66"/>
    </row>
    <row r="1355" spans="27:64" x14ac:dyDescent="0.2">
      <c r="AA1355" s="66"/>
      <c r="AB1355" s="66"/>
      <c r="AC1355" s="66"/>
      <c r="AD1355" s="66"/>
      <c r="AE1355" s="66"/>
      <c r="AG1355" s="67"/>
      <c r="AN1355" s="66"/>
      <c r="AO1355" s="66"/>
      <c r="AP1355" s="66"/>
      <c r="AQ1355" s="66"/>
      <c r="AR1355" s="66"/>
      <c r="AS1355" s="66"/>
      <c r="AT1355" s="66"/>
      <c r="AU1355" s="66"/>
    </row>
    <row r="1356" spans="27:64" x14ac:dyDescent="0.2">
      <c r="AA1356" s="66"/>
      <c r="AB1356" s="66"/>
      <c r="AC1356" s="66"/>
      <c r="AD1356" s="66"/>
      <c r="AE1356" s="66"/>
      <c r="AG1356" s="67"/>
      <c r="AN1356" s="66"/>
      <c r="AO1356" s="66"/>
      <c r="AP1356" s="66"/>
      <c r="AQ1356" s="66"/>
      <c r="AR1356" s="66"/>
      <c r="AS1356" s="66"/>
      <c r="AT1356" s="66"/>
      <c r="AU1356" s="66"/>
    </row>
    <row r="1357" spans="27:64" x14ac:dyDescent="0.2">
      <c r="AA1357" s="66"/>
      <c r="AB1357" s="66"/>
      <c r="AC1357" s="66"/>
      <c r="AD1357" s="66"/>
      <c r="AE1357" s="66"/>
      <c r="AG1357" s="67"/>
      <c r="AN1357" s="66"/>
      <c r="AO1357" s="66"/>
      <c r="AP1357" s="66"/>
      <c r="AQ1357" s="66"/>
      <c r="AR1357" s="66"/>
      <c r="AS1357" s="66"/>
      <c r="AT1357" s="66"/>
      <c r="AU1357" s="66"/>
    </row>
    <row r="1358" spans="27:64" x14ac:dyDescent="0.2">
      <c r="AA1358" s="66"/>
      <c r="AB1358" s="66"/>
      <c r="AC1358" s="66"/>
      <c r="AD1358" s="66"/>
      <c r="AE1358" s="66"/>
      <c r="AG1358" s="67"/>
      <c r="AN1358" s="66"/>
      <c r="AO1358" s="66"/>
      <c r="AP1358" s="66"/>
      <c r="AQ1358" s="66"/>
      <c r="AR1358" s="66"/>
      <c r="AS1358" s="66"/>
      <c r="AT1358" s="66"/>
      <c r="AU1358" s="66"/>
    </row>
    <row r="1359" spans="27:64" x14ac:dyDescent="0.2">
      <c r="AA1359" s="66"/>
      <c r="AB1359" s="66"/>
      <c r="AC1359" s="66"/>
      <c r="AD1359" s="66"/>
      <c r="AE1359" s="66"/>
      <c r="AG1359" s="67"/>
      <c r="AN1359" s="66"/>
      <c r="AO1359" s="66"/>
      <c r="AP1359" s="66"/>
      <c r="AQ1359" s="66"/>
      <c r="AR1359" s="66"/>
      <c r="AS1359" s="66"/>
      <c r="AT1359" s="66"/>
      <c r="AU1359" s="66"/>
    </row>
    <row r="1360" spans="27:64" x14ac:dyDescent="0.2">
      <c r="AA1360" s="66"/>
      <c r="AB1360" s="66"/>
      <c r="AC1360" s="66"/>
      <c r="AD1360" s="66"/>
      <c r="AE1360" s="66"/>
      <c r="AG1360" s="67"/>
      <c r="AN1360" s="66"/>
      <c r="AO1360" s="66"/>
      <c r="AP1360" s="66"/>
      <c r="AQ1360" s="66"/>
      <c r="AR1360" s="66"/>
      <c r="AS1360" s="66"/>
      <c r="AT1360" s="66"/>
      <c r="AU1360" s="66"/>
    </row>
    <row r="1361" spans="27:64" x14ac:dyDescent="0.2">
      <c r="AA1361" s="66"/>
      <c r="AB1361" s="66"/>
      <c r="AC1361" s="66"/>
      <c r="AD1361" s="66"/>
      <c r="AE1361" s="66"/>
      <c r="AG1361" s="67"/>
      <c r="AN1361" s="66"/>
      <c r="AO1361" s="66"/>
      <c r="AP1361" s="66"/>
      <c r="AQ1361" s="66"/>
      <c r="AR1361" s="66"/>
      <c r="AS1361" s="66"/>
      <c r="AT1361" s="66"/>
      <c r="AU1361" s="66"/>
    </row>
    <row r="1362" spans="27:64" x14ac:dyDescent="0.2">
      <c r="AA1362" s="66"/>
      <c r="AB1362" s="66"/>
      <c r="AC1362" s="66"/>
      <c r="AD1362" s="66"/>
      <c r="AE1362" s="66"/>
      <c r="AG1362" s="67"/>
      <c r="AN1362" s="66"/>
      <c r="AO1362" s="66"/>
      <c r="AP1362" s="66"/>
      <c r="AQ1362" s="66"/>
      <c r="AR1362" s="66"/>
      <c r="AS1362" s="66"/>
      <c r="AT1362" s="66"/>
      <c r="AU1362" s="66"/>
    </row>
    <row r="1363" spans="27:64" x14ac:dyDescent="0.2">
      <c r="AA1363" s="66"/>
      <c r="AB1363" s="66"/>
      <c r="AC1363" s="66"/>
      <c r="AD1363" s="66"/>
      <c r="AE1363" s="66"/>
      <c r="AG1363" s="67"/>
      <c r="AN1363" s="66"/>
      <c r="AO1363" s="66"/>
      <c r="AP1363" s="66"/>
      <c r="AQ1363" s="66"/>
      <c r="AR1363" s="66"/>
      <c r="AS1363" s="66"/>
      <c r="AT1363" s="66"/>
      <c r="AU1363" s="66"/>
    </row>
    <row r="1364" spans="27:64" x14ac:dyDescent="0.2">
      <c r="AA1364" s="66"/>
      <c r="AB1364" s="66"/>
      <c r="AC1364" s="66"/>
      <c r="AD1364" s="66"/>
      <c r="AE1364" s="66"/>
      <c r="AG1364" s="67"/>
      <c r="AN1364" s="66"/>
      <c r="AO1364" s="66"/>
      <c r="AP1364" s="66"/>
      <c r="AQ1364" s="66"/>
      <c r="AR1364" s="66"/>
      <c r="AS1364" s="66"/>
      <c r="AT1364" s="66"/>
      <c r="AU1364" s="66"/>
      <c r="AV1364" s="66"/>
      <c r="AX1364" s="66"/>
      <c r="AY1364" s="66"/>
      <c r="AZ1364" s="66"/>
      <c r="BA1364" s="66"/>
      <c r="BB1364" s="66"/>
      <c r="BC1364" s="66"/>
      <c r="BD1364" s="66"/>
      <c r="BE1364" s="66"/>
      <c r="BF1364" s="66"/>
      <c r="BG1364" s="66"/>
      <c r="BH1364" s="66"/>
      <c r="BI1364" s="66"/>
      <c r="BJ1364" s="66"/>
      <c r="BK1364" s="66"/>
      <c r="BL1364" s="66"/>
    </row>
    <row r="1365" spans="27:64" x14ac:dyDescent="0.2">
      <c r="AA1365" s="66"/>
      <c r="AB1365" s="66"/>
      <c r="AC1365" s="66"/>
      <c r="AD1365" s="66"/>
      <c r="AE1365" s="66"/>
      <c r="AG1365" s="67"/>
      <c r="AN1365" s="66"/>
      <c r="AO1365" s="66"/>
      <c r="AP1365" s="66"/>
      <c r="AQ1365" s="66"/>
      <c r="AR1365" s="66"/>
      <c r="AS1365" s="66"/>
      <c r="AT1365" s="66"/>
      <c r="AU1365" s="66"/>
    </row>
    <row r="1366" spans="27:64" x14ac:dyDescent="0.2">
      <c r="AA1366" s="66"/>
      <c r="AB1366" s="66"/>
      <c r="AC1366" s="66"/>
      <c r="AD1366" s="66"/>
      <c r="AE1366" s="66"/>
      <c r="AG1366" s="67"/>
      <c r="AN1366" s="66"/>
      <c r="AO1366" s="66"/>
      <c r="AP1366" s="66"/>
      <c r="AQ1366" s="66"/>
      <c r="AR1366" s="66"/>
      <c r="AS1366" s="66"/>
      <c r="AT1366" s="66"/>
      <c r="AU1366" s="66"/>
    </row>
    <row r="1367" spans="27:64" x14ac:dyDescent="0.2">
      <c r="AA1367" s="66"/>
      <c r="AB1367" s="66"/>
      <c r="AC1367" s="66"/>
      <c r="AD1367" s="66"/>
      <c r="AE1367" s="66"/>
      <c r="AG1367" s="67"/>
      <c r="AN1367" s="66"/>
      <c r="AO1367" s="66"/>
      <c r="AP1367" s="66"/>
      <c r="AQ1367" s="66"/>
      <c r="AR1367" s="66"/>
      <c r="AS1367" s="66"/>
      <c r="AT1367" s="66"/>
      <c r="AU1367" s="66"/>
    </row>
    <row r="1368" spans="27:64" x14ac:dyDescent="0.2">
      <c r="AA1368" s="66"/>
      <c r="AB1368" s="66"/>
      <c r="AC1368" s="66"/>
      <c r="AD1368" s="66"/>
      <c r="AE1368" s="66"/>
      <c r="AG1368" s="67"/>
      <c r="AN1368" s="66"/>
      <c r="AO1368" s="66"/>
      <c r="AP1368" s="66"/>
      <c r="AQ1368" s="66"/>
      <c r="AR1368" s="66"/>
      <c r="AS1368" s="66"/>
      <c r="AT1368" s="66"/>
      <c r="AU1368" s="66"/>
      <c r="AV1368" s="66"/>
      <c r="AX1368" s="66"/>
    </row>
    <row r="1369" spans="27:64" x14ac:dyDescent="0.2">
      <c r="AA1369" s="66"/>
      <c r="AB1369" s="66"/>
      <c r="AC1369" s="66"/>
      <c r="AD1369" s="66"/>
      <c r="AE1369" s="66"/>
      <c r="AG1369" s="67"/>
      <c r="AN1369" s="66"/>
      <c r="AO1369" s="66"/>
      <c r="AP1369" s="66"/>
      <c r="AQ1369" s="66"/>
      <c r="AR1369" s="66"/>
      <c r="AS1369" s="66"/>
      <c r="AT1369" s="66"/>
      <c r="AU1369" s="66"/>
    </row>
    <row r="1370" spans="27:64" x14ac:dyDescent="0.2">
      <c r="AA1370" s="66"/>
      <c r="AB1370" s="66"/>
      <c r="AC1370" s="66"/>
      <c r="AD1370" s="66"/>
      <c r="AE1370" s="66"/>
      <c r="AG1370" s="67"/>
      <c r="AN1370" s="66"/>
      <c r="AO1370" s="66"/>
      <c r="AP1370" s="66"/>
      <c r="AQ1370" s="66"/>
      <c r="AR1370" s="66"/>
      <c r="AS1370" s="66"/>
      <c r="AT1370" s="66"/>
      <c r="AU1370" s="66"/>
      <c r="AV1370" s="66"/>
      <c r="AX1370" s="66"/>
      <c r="AY1370" s="66"/>
      <c r="AZ1370" s="66"/>
      <c r="BA1370" s="66"/>
      <c r="BB1370" s="66"/>
      <c r="BC1370" s="66"/>
      <c r="BD1370" s="66"/>
      <c r="BE1370" s="66"/>
      <c r="BF1370" s="66"/>
      <c r="BG1370" s="66"/>
      <c r="BH1370" s="66"/>
      <c r="BI1370" s="66"/>
      <c r="BJ1370" s="66"/>
      <c r="BK1370" s="66"/>
      <c r="BL1370" s="66"/>
    </row>
    <row r="1371" spans="27:64" x14ac:dyDescent="0.2">
      <c r="AA1371" s="66"/>
      <c r="AB1371" s="66"/>
      <c r="AC1371" s="66"/>
      <c r="AD1371" s="66"/>
      <c r="AE1371" s="66"/>
      <c r="AG1371" s="67"/>
      <c r="AN1371" s="66"/>
      <c r="AO1371" s="66"/>
      <c r="AP1371" s="66"/>
      <c r="AQ1371" s="66"/>
      <c r="AR1371" s="66"/>
      <c r="AS1371" s="66"/>
      <c r="AT1371" s="66"/>
      <c r="AU1371" s="66"/>
    </row>
    <row r="1372" spans="27:64" x14ac:dyDescent="0.2">
      <c r="AA1372" s="66"/>
      <c r="AB1372" s="66"/>
      <c r="AC1372" s="66"/>
      <c r="AD1372" s="66"/>
      <c r="AE1372" s="66"/>
      <c r="AG1372" s="67"/>
      <c r="AN1372" s="66"/>
      <c r="AO1372" s="66"/>
      <c r="AP1372" s="66"/>
      <c r="AQ1372" s="66"/>
      <c r="AR1372" s="66"/>
      <c r="AS1372" s="66"/>
      <c r="AT1372" s="66"/>
      <c r="AU1372" s="66"/>
    </row>
    <row r="1373" spans="27:64" x14ac:dyDescent="0.2">
      <c r="AA1373" s="66"/>
      <c r="AB1373" s="66"/>
      <c r="AC1373" s="66"/>
      <c r="AD1373" s="66"/>
      <c r="AE1373" s="66"/>
      <c r="AG1373" s="67"/>
      <c r="AN1373" s="66"/>
      <c r="AO1373" s="66"/>
      <c r="AP1373" s="66"/>
      <c r="AQ1373" s="66"/>
      <c r="AR1373" s="66"/>
      <c r="AS1373" s="66"/>
      <c r="AT1373" s="66"/>
      <c r="AU1373" s="66"/>
      <c r="AV1373" s="66"/>
    </row>
    <row r="1374" spans="27:64" x14ac:dyDescent="0.2">
      <c r="AA1374" s="66"/>
      <c r="AB1374" s="66"/>
      <c r="AC1374" s="66"/>
      <c r="AD1374" s="66"/>
      <c r="AE1374" s="66"/>
      <c r="AG1374" s="67"/>
      <c r="AN1374" s="66"/>
      <c r="AO1374" s="66"/>
      <c r="AP1374" s="66"/>
      <c r="AQ1374" s="66"/>
      <c r="AR1374" s="66"/>
      <c r="AS1374" s="66"/>
      <c r="AT1374" s="66"/>
      <c r="AU1374" s="66"/>
      <c r="AV1374" s="66"/>
    </row>
    <row r="1375" spans="27:64" x14ac:dyDescent="0.2">
      <c r="AA1375" s="66"/>
      <c r="AB1375" s="66"/>
      <c r="AC1375" s="66"/>
      <c r="AD1375" s="66"/>
      <c r="AE1375" s="66"/>
      <c r="AG1375" s="67"/>
      <c r="AN1375" s="66"/>
      <c r="AO1375" s="66"/>
      <c r="AP1375" s="66"/>
      <c r="AQ1375" s="66"/>
      <c r="AR1375" s="66"/>
      <c r="AS1375" s="66"/>
      <c r="AT1375" s="66"/>
      <c r="AU1375" s="66"/>
      <c r="AV1375" s="66"/>
      <c r="AW1375" s="66"/>
      <c r="AX1375" s="66"/>
      <c r="AY1375" s="66"/>
      <c r="AZ1375" s="66"/>
      <c r="BA1375" s="66"/>
      <c r="BB1375" s="66"/>
      <c r="BC1375" s="66"/>
      <c r="BD1375" s="66"/>
      <c r="BE1375" s="66"/>
      <c r="BF1375" s="66"/>
      <c r="BG1375" s="66"/>
      <c r="BH1375" s="66"/>
      <c r="BI1375" s="66"/>
      <c r="BJ1375" s="66"/>
      <c r="BK1375" s="66"/>
      <c r="BL1375" s="66"/>
    </row>
    <row r="1376" spans="27:64" x14ac:dyDescent="0.2">
      <c r="AA1376" s="66"/>
      <c r="AB1376" s="66"/>
      <c r="AC1376" s="66"/>
      <c r="AD1376" s="66"/>
      <c r="AE1376" s="66"/>
      <c r="AG1376" s="67"/>
      <c r="AN1376" s="66"/>
      <c r="AO1376" s="66"/>
      <c r="AP1376" s="66"/>
      <c r="AQ1376" s="66"/>
      <c r="AR1376" s="66"/>
      <c r="AS1376" s="66"/>
      <c r="AT1376" s="66"/>
      <c r="AU1376" s="66"/>
    </row>
    <row r="1377" spans="27:64" x14ac:dyDescent="0.2">
      <c r="AA1377" s="66"/>
      <c r="AB1377" s="66"/>
      <c r="AC1377" s="66"/>
      <c r="AD1377" s="66"/>
      <c r="AE1377" s="66"/>
      <c r="AG1377" s="67"/>
      <c r="AN1377" s="66"/>
      <c r="AO1377" s="66"/>
      <c r="AP1377" s="66"/>
      <c r="AQ1377" s="66"/>
      <c r="AR1377" s="66"/>
      <c r="AS1377" s="66"/>
      <c r="AT1377" s="66"/>
      <c r="AU1377" s="66"/>
    </row>
    <row r="1378" spans="27:64" x14ac:dyDescent="0.2">
      <c r="AA1378" s="66"/>
      <c r="AB1378" s="66"/>
      <c r="AC1378" s="66"/>
      <c r="AD1378" s="66"/>
      <c r="AE1378" s="66"/>
      <c r="AG1378" s="67"/>
      <c r="AN1378" s="66"/>
      <c r="AO1378" s="66"/>
      <c r="AP1378" s="66"/>
      <c r="AQ1378" s="66"/>
      <c r="AR1378" s="66"/>
      <c r="AS1378" s="66"/>
      <c r="AT1378" s="66"/>
      <c r="AU1378" s="66"/>
      <c r="AV1378" s="66"/>
      <c r="AX1378" s="66"/>
      <c r="AY1378" s="66"/>
      <c r="AZ1378" s="66"/>
      <c r="BA1378" s="66"/>
      <c r="BB1378" s="66"/>
      <c r="BC1378" s="66"/>
      <c r="BD1378" s="66"/>
      <c r="BE1378" s="66"/>
      <c r="BF1378" s="66"/>
      <c r="BG1378" s="66"/>
      <c r="BH1378" s="66"/>
      <c r="BI1378" s="66"/>
      <c r="BJ1378" s="66"/>
      <c r="BK1378" s="66"/>
      <c r="BL1378" s="66"/>
    </row>
    <row r="1379" spans="27:64" x14ac:dyDescent="0.2">
      <c r="AA1379" s="66"/>
      <c r="AB1379" s="66"/>
      <c r="AC1379" s="66"/>
      <c r="AD1379" s="66"/>
      <c r="AE1379" s="66"/>
      <c r="AG1379" s="67"/>
      <c r="AN1379" s="66"/>
      <c r="AO1379" s="66"/>
      <c r="AP1379" s="66"/>
      <c r="AQ1379" s="66"/>
      <c r="AR1379" s="66"/>
      <c r="AS1379" s="66"/>
      <c r="AT1379" s="66"/>
      <c r="AU1379" s="66"/>
      <c r="AV1379" s="66"/>
      <c r="AW1379" s="66"/>
      <c r="AX1379" s="66"/>
      <c r="AY1379" s="66"/>
      <c r="AZ1379" s="66"/>
      <c r="BA1379" s="66"/>
      <c r="BB1379" s="66"/>
      <c r="BC1379" s="66"/>
      <c r="BD1379" s="66"/>
      <c r="BE1379" s="66"/>
      <c r="BF1379" s="66"/>
      <c r="BG1379" s="66"/>
      <c r="BH1379" s="66"/>
      <c r="BI1379" s="66"/>
      <c r="BJ1379" s="66"/>
      <c r="BK1379" s="66"/>
      <c r="BL1379" s="66"/>
    </row>
    <row r="1380" spans="27:64" x14ac:dyDescent="0.2">
      <c r="AA1380" s="66"/>
      <c r="AB1380" s="66"/>
      <c r="AC1380" s="66"/>
      <c r="AD1380" s="66"/>
      <c r="AE1380" s="66"/>
      <c r="AG1380" s="67"/>
      <c r="AN1380" s="66"/>
      <c r="AO1380" s="66"/>
      <c r="AP1380" s="66"/>
      <c r="AQ1380" s="66"/>
      <c r="AR1380" s="66"/>
      <c r="AS1380" s="66"/>
      <c r="AT1380" s="66"/>
      <c r="AU1380" s="66"/>
    </row>
    <row r="1381" spans="27:64" x14ac:dyDescent="0.2">
      <c r="AA1381" s="66"/>
      <c r="AB1381" s="66"/>
      <c r="AC1381" s="66"/>
      <c r="AD1381" s="66"/>
      <c r="AE1381" s="66"/>
      <c r="AG1381" s="67"/>
      <c r="AN1381" s="66"/>
      <c r="AO1381" s="66"/>
      <c r="AP1381" s="66"/>
      <c r="AQ1381" s="66"/>
      <c r="AR1381" s="66"/>
      <c r="AS1381" s="66"/>
      <c r="AT1381" s="66"/>
      <c r="AU1381" s="66"/>
    </row>
    <row r="1382" spans="27:64" x14ac:dyDescent="0.2">
      <c r="AA1382" s="66"/>
      <c r="AB1382" s="66"/>
      <c r="AC1382" s="66"/>
      <c r="AD1382" s="66"/>
      <c r="AE1382" s="66"/>
      <c r="AG1382" s="67"/>
      <c r="AN1382" s="66"/>
      <c r="AO1382" s="66"/>
      <c r="AP1382" s="66"/>
      <c r="AQ1382" s="66"/>
      <c r="AR1382" s="66"/>
      <c r="AS1382" s="66"/>
      <c r="AT1382" s="66"/>
      <c r="AU1382" s="66"/>
    </row>
    <row r="1383" spans="27:64" x14ac:dyDescent="0.2">
      <c r="AA1383" s="66"/>
      <c r="AB1383" s="66"/>
      <c r="AC1383" s="66"/>
      <c r="AD1383" s="66"/>
      <c r="AE1383" s="66"/>
      <c r="AG1383" s="67"/>
      <c r="AN1383" s="66"/>
      <c r="AO1383" s="66"/>
      <c r="AP1383" s="66"/>
      <c r="AQ1383" s="66"/>
      <c r="AR1383" s="66"/>
      <c r="AS1383" s="66"/>
      <c r="AT1383" s="66"/>
      <c r="AU1383" s="66"/>
    </row>
    <row r="1384" spans="27:64" x14ac:dyDescent="0.2">
      <c r="AA1384" s="66"/>
      <c r="AB1384" s="66"/>
      <c r="AC1384" s="66"/>
      <c r="AD1384" s="66"/>
      <c r="AE1384" s="66"/>
      <c r="AG1384" s="67"/>
      <c r="AN1384" s="66"/>
      <c r="AO1384" s="66"/>
      <c r="AP1384" s="66"/>
      <c r="AQ1384" s="66"/>
      <c r="AR1384" s="66"/>
      <c r="AS1384" s="66"/>
      <c r="AT1384" s="66"/>
      <c r="AU1384" s="66"/>
      <c r="AV1384" s="66"/>
      <c r="AX1384" s="66"/>
      <c r="AY1384" s="66"/>
      <c r="AZ1384" s="66"/>
      <c r="BA1384" s="66"/>
      <c r="BB1384" s="66"/>
      <c r="BC1384" s="66"/>
      <c r="BD1384" s="66"/>
      <c r="BE1384" s="66"/>
      <c r="BF1384" s="66"/>
      <c r="BG1384" s="66"/>
      <c r="BH1384" s="66"/>
      <c r="BI1384" s="66"/>
      <c r="BJ1384" s="66"/>
      <c r="BK1384" s="66"/>
      <c r="BL1384" s="66"/>
    </row>
    <row r="1385" spans="27:64" x14ac:dyDescent="0.2">
      <c r="AA1385" s="66"/>
      <c r="AB1385" s="66"/>
      <c r="AC1385" s="66"/>
      <c r="AD1385" s="66"/>
      <c r="AE1385" s="66"/>
      <c r="AG1385" s="67"/>
      <c r="AN1385" s="66"/>
      <c r="AO1385" s="66"/>
      <c r="AP1385" s="66"/>
      <c r="AQ1385" s="66"/>
      <c r="AR1385" s="66"/>
      <c r="AS1385" s="66"/>
      <c r="AT1385" s="66"/>
      <c r="AU1385" s="66"/>
      <c r="AV1385" s="66"/>
      <c r="AX1385" s="66"/>
      <c r="AY1385" s="66"/>
      <c r="AZ1385" s="66"/>
      <c r="BA1385" s="66"/>
      <c r="BB1385" s="66"/>
      <c r="BC1385" s="66"/>
      <c r="BD1385" s="66"/>
      <c r="BE1385" s="66"/>
      <c r="BF1385" s="66"/>
      <c r="BG1385" s="66"/>
      <c r="BH1385" s="66"/>
      <c r="BI1385" s="66"/>
      <c r="BJ1385" s="66"/>
      <c r="BK1385" s="66"/>
      <c r="BL1385" s="66"/>
    </row>
    <row r="1386" spans="27:64" x14ac:dyDescent="0.2">
      <c r="AA1386" s="66"/>
      <c r="AB1386" s="66"/>
      <c r="AC1386" s="66"/>
      <c r="AD1386" s="66"/>
      <c r="AE1386" s="66"/>
      <c r="AG1386" s="67"/>
      <c r="AN1386" s="66"/>
      <c r="AO1386" s="66"/>
      <c r="AP1386" s="66"/>
      <c r="AQ1386" s="66"/>
      <c r="AR1386" s="66"/>
      <c r="AS1386" s="66"/>
      <c r="AT1386" s="66"/>
      <c r="AU1386" s="66"/>
    </row>
    <row r="1387" spans="27:64" x14ac:dyDescent="0.2">
      <c r="AA1387" s="66"/>
      <c r="AB1387" s="66"/>
      <c r="AC1387" s="66"/>
      <c r="AD1387" s="66"/>
      <c r="AE1387" s="66"/>
      <c r="AG1387" s="67"/>
      <c r="AN1387" s="66"/>
      <c r="AO1387" s="66"/>
      <c r="AP1387" s="66"/>
      <c r="AQ1387" s="66"/>
      <c r="AR1387" s="66"/>
      <c r="AS1387" s="66"/>
      <c r="AT1387" s="66"/>
      <c r="AU1387" s="66"/>
    </row>
    <row r="1388" spans="27:64" x14ac:dyDescent="0.2">
      <c r="AA1388" s="66"/>
      <c r="AB1388" s="66"/>
      <c r="AC1388" s="66"/>
      <c r="AD1388" s="66"/>
      <c r="AE1388" s="66"/>
      <c r="AG1388" s="67"/>
      <c r="AN1388" s="66"/>
      <c r="AO1388" s="66"/>
      <c r="AP1388" s="66"/>
      <c r="AQ1388" s="66"/>
      <c r="AR1388" s="66"/>
      <c r="AS1388" s="66"/>
      <c r="AT1388" s="66"/>
      <c r="AU1388" s="66"/>
    </row>
    <row r="1389" spans="27:64" x14ac:dyDescent="0.2">
      <c r="AA1389" s="66"/>
      <c r="AB1389" s="66"/>
      <c r="AC1389" s="66"/>
      <c r="AD1389" s="66"/>
      <c r="AE1389" s="66"/>
      <c r="AG1389" s="67"/>
      <c r="AN1389" s="66"/>
      <c r="AO1389" s="66"/>
      <c r="AP1389" s="66"/>
      <c r="AQ1389" s="66"/>
      <c r="AR1389" s="66"/>
      <c r="AS1389" s="66"/>
      <c r="AT1389" s="66"/>
      <c r="AU1389" s="66"/>
    </row>
    <row r="1390" spans="27:64" x14ac:dyDescent="0.2">
      <c r="AA1390" s="66"/>
      <c r="AB1390" s="66"/>
      <c r="AC1390" s="66"/>
      <c r="AD1390" s="66"/>
      <c r="AE1390" s="66"/>
      <c r="AG1390" s="67"/>
      <c r="AN1390" s="66"/>
      <c r="AO1390" s="66"/>
      <c r="AP1390" s="66"/>
      <c r="AQ1390" s="66"/>
      <c r="AR1390" s="66"/>
      <c r="AS1390" s="66"/>
      <c r="AT1390" s="66"/>
      <c r="AU1390" s="66"/>
    </row>
    <row r="1391" spans="27:64" x14ac:dyDescent="0.2">
      <c r="AA1391" s="66"/>
      <c r="AB1391" s="66"/>
      <c r="AC1391" s="66"/>
      <c r="AD1391" s="66"/>
      <c r="AE1391" s="66"/>
      <c r="AG1391" s="67"/>
      <c r="AN1391" s="66"/>
      <c r="AO1391" s="66"/>
      <c r="AP1391" s="66"/>
      <c r="AQ1391" s="66"/>
      <c r="AR1391" s="66"/>
      <c r="AS1391" s="66"/>
      <c r="AT1391" s="66"/>
      <c r="AU1391" s="66"/>
    </row>
    <row r="1392" spans="27:64" x14ac:dyDescent="0.2">
      <c r="AA1392" s="66"/>
      <c r="AB1392" s="66"/>
      <c r="AC1392" s="66"/>
      <c r="AD1392" s="66"/>
      <c r="AE1392" s="66"/>
      <c r="AG1392" s="67"/>
      <c r="AN1392" s="66"/>
      <c r="AO1392" s="66"/>
      <c r="AP1392" s="66"/>
      <c r="AQ1392" s="66"/>
      <c r="AR1392" s="66"/>
      <c r="AS1392" s="66"/>
      <c r="AT1392" s="66"/>
      <c r="AU1392" s="66"/>
    </row>
    <row r="1393" spans="27:64" x14ac:dyDescent="0.2">
      <c r="AA1393" s="66"/>
      <c r="AB1393" s="66"/>
      <c r="AC1393" s="66"/>
      <c r="AD1393" s="66"/>
      <c r="AE1393" s="66"/>
      <c r="AG1393" s="67"/>
      <c r="AN1393" s="66"/>
      <c r="AO1393" s="66"/>
      <c r="AP1393" s="66"/>
      <c r="AQ1393" s="66"/>
      <c r="AR1393" s="66"/>
      <c r="AS1393" s="66"/>
      <c r="AT1393" s="66"/>
      <c r="AU1393" s="66"/>
      <c r="AV1393" s="66"/>
      <c r="AX1393" s="66"/>
      <c r="AY1393" s="66"/>
      <c r="AZ1393" s="66"/>
      <c r="BA1393" s="66"/>
      <c r="BB1393" s="66"/>
      <c r="BC1393" s="66"/>
      <c r="BD1393" s="66"/>
      <c r="BE1393" s="66"/>
      <c r="BF1393" s="66"/>
      <c r="BG1393" s="66"/>
      <c r="BH1393" s="66"/>
      <c r="BI1393" s="66"/>
      <c r="BJ1393" s="66"/>
      <c r="BK1393" s="66"/>
      <c r="BL1393" s="66"/>
    </row>
    <row r="1394" spans="27:64" x14ac:dyDescent="0.2">
      <c r="AA1394" s="66"/>
      <c r="AB1394" s="66"/>
      <c r="AC1394" s="66"/>
      <c r="AD1394" s="66"/>
      <c r="AE1394" s="66"/>
      <c r="AG1394" s="67"/>
      <c r="AN1394" s="66"/>
      <c r="AO1394" s="66"/>
      <c r="AP1394" s="66"/>
      <c r="AQ1394" s="66"/>
      <c r="AR1394" s="66"/>
      <c r="AS1394" s="66"/>
      <c r="AT1394" s="66"/>
      <c r="AU1394" s="66"/>
    </row>
    <row r="1395" spans="27:64" x14ac:dyDescent="0.2">
      <c r="AA1395" s="66"/>
      <c r="AB1395" s="66"/>
      <c r="AC1395" s="66"/>
      <c r="AD1395" s="66"/>
      <c r="AE1395" s="66"/>
      <c r="AG1395" s="67"/>
      <c r="AN1395" s="66"/>
      <c r="AO1395" s="66"/>
      <c r="AP1395" s="66"/>
      <c r="AQ1395" s="66"/>
      <c r="AR1395" s="66"/>
      <c r="AS1395" s="66"/>
      <c r="AT1395" s="66"/>
      <c r="AU1395" s="66"/>
    </row>
    <row r="1396" spans="27:64" x14ac:dyDescent="0.2">
      <c r="AA1396" s="66"/>
      <c r="AB1396" s="66"/>
      <c r="AC1396" s="66"/>
      <c r="AD1396" s="66"/>
      <c r="AE1396" s="66"/>
      <c r="AG1396" s="67"/>
      <c r="AN1396" s="66"/>
      <c r="AO1396" s="66"/>
      <c r="AP1396" s="66"/>
      <c r="AQ1396" s="66"/>
      <c r="AR1396" s="66"/>
      <c r="AS1396" s="66"/>
      <c r="AT1396" s="66"/>
      <c r="AU1396" s="66"/>
    </row>
    <row r="1397" spans="27:64" x14ac:dyDescent="0.2">
      <c r="AA1397" s="66"/>
      <c r="AB1397" s="66"/>
      <c r="AC1397" s="66"/>
      <c r="AD1397" s="66"/>
      <c r="AE1397" s="66"/>
      <c r="AG1397" s="67"/>
      <c r="AN1397" s="66"/>
      <c r="AO1397" s="66"/>
      <c r="AP1397" s="66"/>
      <c r="AQ1397" s="66"/>
      <c r="AR1397" s="66"/>
      <c r="AS1397" s="66"/>
      <c r="AT1397" s="66"/>
      <c r="AU1397" s="66"/>
    </row>
    <row r="1398" spans="27:64" x14ac:dyDescent="0.2">
      <c r="AA1398" s="66"/>
      <c r="AB1398" s="66"/>
      <c r="AC1398" s="66"/>
      <c r="AD1398" s="66"/>
      <c r="AE1398" s="66"/>
      <c r="AG1398" s="67"/>
      <c r="AN1398" s="66"/>
      <c r="AO1398" s="66"/>
      <c r="AP1398" s="66"/>
      <c r="AQ1398" s="66"/>
      <c r="AR1398" s="66"/>
      <c r="AS1398" s="66"/>
      <c r="AT1398" s="66"/>
      <c r="AU1398" s="66"/>
    </row>
    <row r="1399" spans="27:64" x14ac:dyDescent="0.2">
      <c r="AA1399" s="66"/>
      <c r="AB1399" s="66"/>
      <c r="AC1399" s="66"/>
      <c r="AD1399" s="66"/>
      <c r="AE1399" s="66"/>
      <c r="AG1399" s="67"/>
      <c r="AN1399" s="66"/>
      <c r="AO1399" s="66"/>
      <c r="AP1399" s="66"/>
      <c r="AQ1399" s="66"/>
      <c r="AR1399" s="66"/>
      <c r="AS1399" s="66"/>
      <c r="AT1399" s="66"/>
      <c r="AU1399" s="66"/>
      <c r="AV1399" s="66"/>
      <c r="AW1399" s="66"/>
      <c r="AX1399" s="66"/>
      <c r="AY1399" s="66"/>
      <c r="AZ1399" s="66"/>
      <c r="BA1399" s="66"/>
      <c r="BB1399" s="66"/>
      <c r="BC1399" s="66"/>
      <c r="BD1399" s="66"/>
      <c r="BE1399" s="66"/>
      <c r="BF1399" s="66"/>
      <c r="BG1399" s="66"/>
      <c r="BH1399" s="66"/>
      <c r="BI1399" s="66"/>
      <c r="BJ1399" s="66"/>
      <c r="BK1399" s="66"/>
      <c r="BL1399" s="66"/>
    </row>
    <row r="1400" spans="27:64" x14ac:dyDescent="0.2">
      <c r="AA1400" s="66"/>
      <c r="AB1400" s="66"/>
      <c r="AC1400" s="66"/>
      <c r="AD1400" s="66"/>
      <c r="AE1400" s="66"/>
      <c r="AG1400" s="67"/>
      <c r="AN1400" s="66"/>
      <c r="AO1400" s="66"/>
      <c r="AP1400" s="66"/>
      <c r="AQ1400" s="66"/>
      <c r="AR1400" s="66"/>
      <c r="AS1400" s="66"/>
      <c r="AT1400" s="66"/>
      <c r="AU1400" s="66"/>
    </row>
    <row r="1401" spans="27:64" x14ac:dyDescent="0.2">
      <c r="AA1401" s="66"/>
      <c r="AB1401" s="66"/>
      <c r="AC1401" s="66"/>
      <c r="AD1401" s="66"/>
      <c r="AE1401" s="66"/>
      <c r="AG1401" s="67"/>
      <c r="AN1401" s="66"/>
      <c r="AO1401" s="66"/>
      <c r="AP1401" s="66"/>
      <c r="AQ1401" s="66"/>
      <c r="AR1401" s="66"/>
      <c r="AS1401" s="66"/>
      <c r="AT1401" s="66"/>
      <c r="AU1401" s="66"/>
    </row>
    <row r="1402" spans="27:64" x14ac:dyDescent="0.2">
      <c r="AA1402" s="66"/>
      <c r="AB1402" s="66"/>
      <c r="AC1402" s="66"/>
      <c r="AD1402" s="66"/>
      <c r="AE1402" s="66"/>
      <c r="AG1402" s="67"/>
      <c r="AN1402" s="66"/>
      <c r="AO1402" s="66"/>
      <c r="AP1402" s="66"/>
      <c r="AQ1402" s="66"/>
      <c r="AR1402" s="66"/>
      <c r="AS1402" s="66"/>
      <c r="AT1402" s="66"/>
      <c r="AU1402" s="66"/>
    </row>
    <row r="1403" spans="27:64" x14ac:dyDescent="0.2">
      <c r="AA1403" s="66"/>
      <c r="AB1403" s="66"/>
      <c r="AC1403" s="66"/>
      <c r="AD1403" s="66"/>
      <c r="AE1403" s="66"/>
      <c r="AG1403" s="67"/>
      <c r="AN1403" s="66"/>
      <c r="AO1403" s="66"/>
      <c r="AP1403" s="66"/>
      <c r="AQ1403" s="66"/>
      <c r="AR1403" s="66"/>
      <c r="AS1403" s="66"/>
      <c r="AT1403" s="66"/>
      <c r="AU1403" s="66"/>
    </row>
    <row r="1404" spans="27:64" x14ac:dyDescent="0.2">
      <c r="AA1404" s="66"/>
      <c r="AB1404" s="66"/>
      <c r="AC1404" s="66"/>
      <c r="AD1404" s="66"/>
      <c r="AE1404" s="66"/>
      <c r="AG1404" s="67"/>
      <c r="AN1404" s="66"/>
      <c r="AO1404" s="66"/>
      <c r="AP1404" s="66"/>
      <c r="AQ1404" s="66"/>
      <c r="AR1404" s="66"/>
      <c r="AS1404" s="66"/>
      <c r="AT1404" s="66"/>
      <c r="AU1404" s="66"/>
    </row>
    <row r="1405" spans="27:64" x14ac:dyDescent="0.2">
      <c r="AA1405" s="66"/>
      <c r="AB1405" s="66"/>
      <c r="AC1405" s="66"/>
      <c r="AD1405" s="66"/>
      <c r="AE1405" s="66"/>
      <c r="AG1405" s="67"/>
      <c r="AN1405" s="66"/>
      <c r="AO1405" s="66"/>
      <c r="AP1405" s="66"/>
      <c r="AQ1405" s="66"/>
      <c r="AR1405" s="66"/>
      <c r="AS1405" s="66"/>
      <c r="AT1405" s="66"/>
      <c r="AU1405" s="66"/>
    </row>
    <row r="1406" spans="27:64" x14ac:dyDescent="0.2">
      <c r="AA1406" s="66"/>
      <c r="AB1406" s="66"/>
      <c r="AC1406" s="66"/>
      <c r="AD1406" s="66"/>
      <c r="AE1406" s="66"/>
      <c r="AG1406" s="67"/>
      <c r="AN1406" s="66"/>
      <c r="AO1406" s="66"/>
      <c r="AP1406" s="66"/>
      <c r="AQ1406" s="66"/>
      <c r="AR1406" s="66"/>
      <c r="AS1406" s="66"/>
      <c r="AT1406" s="66"/>
      <c r="AU1406" s="66"/>
    </row>
    <row r="1407" spans="27:64" x14ac:dyDescent="0.2">
      <c r="AA1407" s="66"/>
      <c r="AB1407" s="66"/>
      <c r="AC1407" s="66"/>
      <c r="AD1407" s="66"/>
      <c r="AE1407" s="66"/>
      <c r="AG1407" s="67"/>
      <c r="AN1407" s="66"/>
      <c r="AO1407" s="66"/>
      <c r="AP1407" s="66"/>
      <c r="AQ1407" s="66"/>
      <c r="AR1407" s="66"/>
      <c r="AS1407" s="66"/>
      <c r="AT1407" s="66"/>
      <c r="AU1407" s="66"/>
    </row>
    <row r="1408" spans="27:64" x14ac:dyDescent="0.2">
      <c r="AA1408" s="66"/>
      <c r="AB1408" s="66"/>
      <c r="AC1408" s="66"/>
      <c r="AD1408" s="66"/>
      <c r="AE1408" s="66"/>
      <c r="AG1408" s="67"/>
      <c r="AN1408" s="66"/>
      <c r="AO1408" s="66"/>
      <c r="AP1408" s="66"/>
      <c r="AQ1408" s="66"/>
      <c r="AR1408" s="66"/>
      <c r="AS1408" s="66"/>
      <c r="AT1408" s="66"/>
      <c r="AU1408" s="66"/>
    </row>
    <row r="1409" spans="27:64" x14ac:dyDescent="0.2">
      <c r="AA1409" s="66"/>
      <c r="AB1409" s="66"/>
      <c r="AC1409" s="66"/>
      <c r="AD1409" s="66"/>
      <c r="AE1409" s="66"/>
      <c r="AG1409" s="67"/>
      <c r="AN1409" s="66"/>
      <c r="AO1409" s="66"/>
      <c r="AP1409" s="66"/>
      <c r="AQ1409" s="66"/>
      <c r="AR1409" s="66"/>
      <c r="AS1409" s="66"/>
      <c r="AT1409" s="66"/>
      <c r="AU1409" s="66"/>
    </row>
    <row r="1410" spans="27:64" x14ac:dyDescent="0.2">
      <c r="AA1410" s="66"/>
      <c r="AB1410" s="66"/>
      <c r="AC1410" s="66"/>
      <c r="AD1410" s="66"/>
      <c r="AE1410" s="66"/>
      <c r="AG1410" s="67"/>
      <c r="AN1410" s="66"/>
      <c r="AO1410" s="66"/>
      <c r="AP1410" s="66"/>
      <c r="AQ1410" s="66"/>
      <c r="AR1410" s="66"/>
      <c r="AS1410" s="66"/>
      <c r="AT1410" s="66"/>
      <c r="AU1410" s="66"/>
    </row>
    <row r="1411" spans="27:64" x14ac:dyDescent="0.2">
      <c r="AA1411" s="66"/>
      <c r="AB1411" s="66"/>
      <c r="AC1411" s="66"/>
      <c r="AD1411" s="66"/>
      <c r="AE1411" s="66"/>
      <c r="AG1411" s="67"/>
      <c r="AN1411" s="66"/>
      <c r="AO1411" s="66"/>
      <c r="AP1411" s="66"/>
      <c r="AQ1411" s="66"/>
      <c r="AR1411" s="66"/>
      <c r="AS1411" s="66"/>
      <c r="AT1411" s="66"/>
      <c r="AU1411" s="66"/>
    </row>
    <row r="1412" spans="27:64" x14ac:dyDescent="0.2">
      <c r="AA1412" s="66"/>
      <c r="AB1412" s="66"/>
      <c r="AC1412" s="66"/>
      <c r="AD1412" s="66"/>
      <c r="AE1412" s="66"/>
      <c r="AG1412" s="67"/>
      <c r="AN1412" s="66"/>
      <c r="AO1412" s="66"/>
      <c r="AP1412" s="66"/>
      <c r="AQ1412" s="66"/>
      <c r="AR1412" s="66"/>
      <c r="AS1412" s="66"/>
      <c r="AT1412" s="66"/>
      <c r="AU1412" s="66"/>
    </row>
    <row r="1413" spans="27:64" x14ac:dyDescent="0.2">
      <c r="AA1413" s="66"/>
      <c r="AB1413" s="66"/>
      <c r="AC1413" s="66"/>
      <c r="AD1413" s="66"/>
      <c r="AE1413" s="66"/>
      <c r="AG1413" s="67"/>
      <c r="AN1413" s="66"/>
      <c r="AO1413" s="66"/>
      <c r="AP1413" s="66"/>
      <c r="AQ1413" s="66"/>
      <c r="AR1413" s="66"/>
      <c r="AS1413" s="66"/>
      <c r="AT1413" s="66"/>
      <c r="AU1413" s="66"/>
      <c r="AV1413" s="66"/>
      <c r="AW1413" s="66"/>
      <c r="AX1413" s="66"/>
      <c r="AY1413" s="66"/>
      <c r="AZ1413" s="66"/>
      <c r="BA1413" s="66"/>
      <c r="BB1413" s="66"/>
      <c r="BC1413" s="66"/>
      <c r="BD1413" s="66"/>
      <c r="BE1413" s="66"/>
      <c r="BF1413" s="66"/>
      <c r="BG1413" s="66"/>
      <c r="BH1413" s="66"/>
      <c r="BI1413" s="66"/>
      <c r="BJ1413" s="66"/>
      <c r="BK1413" s="66"/>
      <c r="BL1413" s="66"/>
    </row>
    <row r="1414" spans="27:64" x14ac:dyDescent="0.2">
      <c r="AA1414" s="66"/>
      <c r="AB1414" s="66"/>
      <c r="AC1414" s="66"/>
      <c r="AD1414" s="66"/>
      <c r="AE1414" s="66"/>
      <c r="AG1414" s="67"/>
      <c r="AN1414" s="66"/>
      <c r="AO1414" s="66"/>
      <c r="AP1414" s="66"/>
      <c r="AQ1414" s="66"/>
      <c r="AR1414" s="66"/>
      <c r="AS1414" s="66"/>
      <c r="AT1414" s="66"/>
      <c r="AU1414" s="66"/>
    </row>
    <row r="1415" spans="27:64" x14ac:dyDescent="0.2">
      <c r="AA1415" s="66"/>
      <c r="AB1415" s="66"/>
      <c r="AC1415" s="66"/>
      <c r="AD1415" s="66"/>
      <c r="AE1415" s="66"/>
      <c r="AG1415" s="67"/>
      <c r="AN1415" s="66"/>
      <c r="AO1415" s="66"/>
      <c r="AP1415" s="66"/>
      <c r="AQ1415" s="66"/>
      <c r="AR1415" s="66"/>
      <c r="AS1415" s="66"/>
      <c r="AT1415" s="66"/>
      <c r="AU1415" s="66"/>
    </row>
    <row r="1416" spans="27:64" x14ac:dyDescent="0.2">
      <c r="AA1416" s="66"/>
      <c r="AB1416" s="66"/>
      <c r="AC1416" s="66"/>
      <c r="AD1416" s="66"/>
      <c r="AE1416" s="66"/>
      <c r="AG1416" s="67"/>
      <c r="AN1416" s="66"/>
      <c r="AO1416" s="66"/>
      <c r="AP1416" s="66"/>
      <c r="AQ1416" s="66"/>
      <c r="AR1416" s="66"/>
      <c r="AS1416" s="66"/>
      <c r="AT1416" s="66"/>
      <c r="AU1416" s="66"/>
    </row>
    <row r="1417" spans="27:64" x14ac:dyDescent="0.2">
      <c r="AA1417" s="66"/>
      <c r="AB1417" s="66"/>
      <c r="AC1417" s="66"/>
      <c r="AD1417" s="66"/>
      <c r="AE1417" s="66"/>
      <c r="AG1417" s="67"/>
      <c r="AN1417" s="66"/>
      <c r="AO1417" s="66"/>
      <c r="AP1417" s="66"/>
      <c r="AQ1417" s="66"/>
      <c r="AR1417" s="66"/>
      <c r="AS1417" s="66"/>
      <c r="AT1417" s="66"/>
      <c r="AU1417" s="66"/>
    </row>
    <row r="1418" spans="27:64" x14ac:dyDescent="0.2">
      <c r="AA1418" s="66"/>
      <c r="AB1418" s="66"/>
      <c r="AC1418" s="66"/>
      <c r="AD1418" s="66"/>
      <c r="AE1418" s="66"/>
      <c r="AG1418" s="67"/>
      <c r="AN1418" s="66"/>
      <c r="AO1418" s="66"/>
      <c r="AP1418" s="66"/>
      <c r="AQ1418" s="66"/>
      <c r="AR1418" s="66"/>
      <c r="AS1418" s="66"/>
      <c r="AT1418" s="66"/>
      <c r="AU1418" s="66"/>
    </row>
    <row r="1419" spans="27:64" x14ac:dyDescent="0.2">
      <c r="AA1419" s="66"/>
      <c r="AB1419" s="66"/>
      <c r="AC1419" s="66"/>
      <c r="AD1419" s="66"/>
      <c r="AE1419" s="66"/>
      <c r="AG1419" s="67"/>
      <c r="AN1419" s="66"/>
      <c r="AO1419" s="66"/>
      <c r="AP1419" s="66"/>
      <c r="AQ1419" s="66"/>
      <c r="AR1419" s="66"/>
      <c r="AS1419" s="66"/>
      <c r="AT1419" s="66"/>
      <c r="AU1419" s="66"/>
    </row>
    <row r="1420" spans="27:64" x14ac:dyDescent="0.2">
      <c r="AA1420" s="66"/>
      <c r="AB1420" s="66"/>
      <c r="AC1420" s="66"/>
      <c r="AD1420" s="66"/>
      <c r="AE1420" s="66"/>
      <c r="AG1420" s="67"/>
      <c r="AN1420" s="66"/>
      <c r="AO1420" s="66"/>
      <c r="AP1420" s="66"/>
      <c r="AQ1420" s="66"/>
      <c r="AR1420" s="66"/>
      <c r="AS1420" s="66"/>
      <c r="AT1420" s="66"/>
      <c r="AU1420" s="66"/>
    </row>
    <row r="1421" spans="27:64" x14ac:dyDescent="0.2">
      <c r="AA1421" s="66"/>
      <c r="AB1421" s="66"/>
      <c r="AC1421" s="66"/>
      <c r="AD1421" s="66"/>
      <c r="AE1421" s="66"/>
      <c r="AG1421" s="67"/>
      <c r="AN1421" s="66"/>
      <c r="AO1421" s="66"/>
      <c r="AP1421" s="66"/>
      <c r="AQ1421" s="66"/>
      <c r="AR1421" s="66"/>
      <c r="AS1421" s="66"/>
      <c r="AT1421" s="66"/>
      <c r="AU1421" s="66"/>
    </row>
    <row r="1422" spans="27:64" x14ac:dyDescent="0.2">
      <c r="AA1422" s="66"/>
      <c r="AB1422" s="66"/>
      <c r="AC1422" s="66"/>
      <c r="AD1422" s="66"/>
      <c r="AE1422" s="66"/>
      <c r="AG1422" s="67"/>
      <c r="AN1422" s="66"/>
      <c r="AO1422" s="66"/>
      <c r="AP1422" s="66"/>
      <c r="AQ1422" s="66"/>
      <c r="AR1422" s="66"/>
      <c r="AS1422" s="66"/>
      <c r="AT1422" s="66"/>
      <c r="AU1422" s="66"/>
    </row>
    <row r="1423" spans="27:64" x14ac:dyDescent="0.2">
      <c r="AA1423" s="66"/>
      <c r="AB1423" s="66"/>
      <c r="AC1423" s="66"/>
      <c r="AD1423" s="66"/>
      <c r="AE1423" s="66"/>
      <c r="AG1423" s="67"/>
      <c r="AN1423" s="66"/>
      <c r="AO1423" s="66"/>
      <c r="AP1423" s="66"/>
      <c r="AQ1423" s="66"/>
      <c r="AR1423" s="66"/>
      <c r="AS1423" s="66"/>
      <c r="AT1423" s="66"/>
      <c r="AU1423" s="66"/>
    </row>
    <row r="1424" spans="27:64" x14ac:dyDescent="0.2">
      <c r="AA1424" s="66"/>
      <c r="AB1424" s="66"/>
      <c r="AC1424" s="66"/>
      <c r="AD1424" s="66"/>
      <c r="AE1424" s="66"/>
      <c r="AG1424" s="67"/>
      <c r="AN1424" s="66"/>
      <c r="AO1424" s="66"/>
      <c r="AP1424" s="66"/>
      <c r="AQ1424" s="66"/>
      <c r="AR1424" s="66"/>
      <c r="AS1424" s="66"/>
      <c r="AT1424" s="66"/>
      <c r="AU1424" s="66"/>
    </row>
    <row r="1425" spans="27:64" x14ac:dyDescent="0.2">
      <c r="AA1425" s="66"/>
      <c r="AB1425" s="66"/>
      <c r="AC1425" s="66"/>
      <c r="AD1425" s="66"/>
      <c r="AE1425" s="66"/>
      <c r="AG1425" s="67"/>
      <c r="AN1425" s="66"/>
      <c r="AO1425" s="66"/>
      <c r="AP1425" s="66"/>
      <c r="AQ1425" s="66"/>
      <c r="AR1425" s="66"/>
      <c r="AS1425" s="66"/>
      <c r="AT1425" s="66"/>
      <c r="AU1425" s="66"/>
    </row>
    <row r="1426" spans="27:64" x14ac:dyDescent="0.2">
      <c r="AA1426" s="66"/>
      <c r="AB1426" s="66"/>
      <c r="AC1426" s="66"/>
      <c r="AD1426" s="66"/>
      <c r="AE1426" s="66"/>
      <c r="AG1426" s="67"/>
      <c r="AN1426" s="66"/>
      <c r="AO1426" s="66"/>
      <c r="AP1426" s="66"/>
      <c r="AQ1426" s="66"/>
      <c r="AR1426" s="66"/>
      <c r="AS1426" s="66"/>
      <c r="AT1426" s="66"/>
      <c r="AU1426" s="66"/>
    </row>
    <row r="1427" spans="27:64" x14ac:dyDescent="0.2">
      <c r="AA1427" s="66"/>
      <c r="AB1427" s="66"/>
      <c r="AC1427" s="66"/>
      <c r="AD1427" s="66"/>
      <c r="AE1427" s="66"/>
      <c r="AG1427" s="67"/>
      <c r="AN1427" s="66"/>
      <c r="AO1427" s="66"/>
      <c r="AP1427" s="66"/>
      <c r="AQ1427" s="66"/>
      <c r="AR1427" s="66"/>
      <c r="AS1427" s="66"/>
      <c r="AT1427" s="66"/>
      <c r="AU1427" s="66"/>
    </row>
    <row r="1428" spans="27:64" x14ac:dyDescent="0.2">
      <c r="AA1428" s="66"/>
      <c r="AB1428" s="66"/>
      <c r="AC1428" s="66"/>
      <c r="AD1428" s="66"/>
      <c r="AE1428" s="66"/>
      <c r="AG1428" s="67"/>
      <c r="AN1428" s="66"/>
      <c r="AO1428" s="66"/>
      <c r="AP1428" s="66"/>
      <c r="AQ1428" s="66"/>
      <c r="AR1428" s="66"/>
      <c r="AS1428" s="66"/>
      <c r="AT1428" s="66"/>
      <c r="AU1428" s="66"/>
    </row>
    <row r="1429" spans="27:64" x14ac:dyDescent="0.2">
      <c r="AA1429" s="66"/>
      <c r="AB1429" s="66"/>
      <c r="AC1429" s="66"/>
      <c r="AD1429" s="66"/>
      <c r="AE1429" s="66"/>
      <c r="AG1429" s="67"/>
      <c r="AN1429" s="66"/>
      <c r="AO1429" s="66"/>
      <c r="AP1429" s="66"/>
      <c r="AQ1429" s="66"/>
      <c r="AR1429" s="66"/>
      <c r="AS1429" s="66"/>
      <c r="AT1429" s="66"/>
      <c r="AU1429" s="66"/>
    </row>
    <row r="1430" spans="27:64" x14ac:dyDescent="0.2">
      <c r="AA1430" s="66"/>
      <c r="AB1430" s="66"/>
      <c r="AC1430" s="66"/>
      <c r="AD1430" s="66"/>
      <c r="AE1430" s="66"/>
      <c r="AG1430" s="67"/>
      <c r="AN1430" s="66"/>
      <c r="AO1430" s="66"/>
      <c r="AP1430" s="66"/>
      <c r="AQ1430" s="66"/>
      <c r="AR1430" s="66"/>
      <c r="AS1430" s="66"/>
      <c r="AT1430" s="66"/>
      <c r="AU1430" s="66"/>
      <c r="AV1430" s="66"/>
      <c r="AW1430" s="66"/>
      <c r="AX1430" s="66"/>
      <c r="AY1430" s="66"/>
      <c r="AZ1430" s="66"/>
      <c r="BA1430" s="66"/>
      <c r="BB1430" s="66"/>
      <c r="BC1430" s="66"/>
      <c r="BD1430" s="66"/>
      <c r="BE1430" s="66"/>
      <c r="BF1430" s="66"/>
      <c r="BG1430" s="66"/>
      <c r="BH1430" s="66"/>
      <c r="BI1430" s="66"/>
      <c r="BJ1430" s="66"/>
      <c r="BK1430" s="66"/>
      <c r="BL1430" s="66"/>
    </row>
    <row r="1431" spans="27:64" x14ac:dyDescent="0.2">
      <c r="AA1431" s="66"/>
      <c r="AB1431" s="66"/>
      <c r="AC1431" s="66"/>
      <c r="AD1431" s="66"/>
      <c r="AE1431" s="66"/>
      <c r="AG1431" s="67"/>
      <c r="AN1431" s="66"/>
      <c r="AO1431" s="66"/>
      <c r="AP1431" s="66"/>
      <c r="AQ1431" s="66"/>
      <c r="AR1431" s="66"/>
      <c r="AS1431" s="66"/>
      <c r="AT1431" s="66"/>
      <c r="AU1431" s="66"/>
    </row>
    <row r="1432" spans="27:64" x14ac:dyDescent="0.2">
      <c r="AA1432" s="66"/>
      <c r="AB1432" s="66"/>
      <c r="AC1432" s="66"/>
      <c r="AD1432" s="66"/>
      <c r="AE1432" s="66"/>
      <c r="AG1432" s="67"/>
      <c r="AN1432" s="66"/>
      <c r="AO1432" s="66"/>
      <c r="AP1432" s="66"/>
      <c r="AQ1432" s="66"/>
      <c r="AR1432" s="66"/>
      <c r="AS1432" s="66"/>
      <c r="AT1432" s="66"/>
      <c r="AU1432" s="66"/>
      <c r="AV1432" s="66"/>
    </row>
    <row r="1433" spans="27:64" x14ac:dyDescent="0.2">
      <c r="AA1433" s="66"/>
      <c r="AB1433" s="66"/>
      <c r="AC1433" s="66"/>
      <c r="AD1433" s="66"/>
      <c r="AE1433" s="66"/>
      <c r="AG1433" s="67"/>
      <c r="AN1433" s="66"/>
      <c r="AO1433" s="66"/>
      <c r="AP1433" s="66"/>
      <c r="AQ1433" s="66"/>
      <c r="AR1433" s="66"/>
      <c r="AS1433" s="66"/>
      <c r="AT1433" s="66"/>
      <c r="AU1433" s="66"/>
      <c r="AV1433" s="66"/>
    </row>
    <row r="1434" spans="27:64" x14ac:dyDescent="0.2">
      <c r="AA1434" s="66"/>
      <c r="AB1434" s="66"/>
      <c r="AC1434" s="66"/>
      <c r="AD1434" s="66"/>
      <c r="AE1434" s="66"/>
      <c r="AG1434" s="67"/>
      <c r="AN1434" s="66"/>
      <c r="AO1434" s="66"/>
      <c r="AP1434" s="66"/>
      <c r="AQ1434" s="66"/>
      <c r="AR1434" s="66"/>
      <c r="AS1434" s="66"/>
      <c r="AT1434" s="66"/>
      <c r="AU1434" s="66"/>
      <c r="AV1434" s="66"/>
    </row>
    <row r="1435" spans="27:64" x14ac:dyDescent="0.2">
      <c r="AA1435" s="66"/>
      <c r="AB1435" s="66"/>
      <c r="AC1435" s="66"/>
      <c r="AD1435" s="66"/>
      <c r="AE1435" s="66"/>
      <c r="AG1435" s="67"/>
      <c r="AN1435" s="66"/>
      <c r="AO1435" s="66"/>
      <c r="AP1435" s="66"/>
      <c r="AQ1435" s="66"/>
      <c r="AR1435" s="66"/>
      <c r="AS1435" s="66"/>
      <c r="AT1435" s="66"/>
      <c r="AU1435" s="66"/>
      <c r="AV1435" s="66"/>
      <c r="AX1435" s="66"/>
    </row>
    <row r="1436" spans="27:64" x14ac:dyDescent="0.2">
      <c r="AA1436" s="66"/>
      <c r="AB1436" s="66"/>
      <c r="AC1436" s="66"/>
      <c r="AD1436" s="66"/>
      <c r="AE1436" s="66"/>
      <c r="AG1436" s="67"/>
      <c r="AN1436" s="66"/>
      <c r="AO1436" s="66"/>
      <c r="AP1436" s="66"/>
      <c r="AQ1436" s="66"/>
      <c r="AR1436" s="66"/>
      <c r="AS1436" s="66"/>
      <c r="AT1436" s="66"/>
      <c r="AU1436" s="66"/>
      <c r="AV1436" s="66"/>
      <c r="AX1436" s="66"/>
    </row>
    <row r="1437" spans="27:64" x14ac:dyDescent="0.2">
      <c r="AA1437" s="66"/>
      <c r="AB1437" s="66"/>
      <c r="AC1437" s="66"/>
      <c r="AD1437" s="66"/>
      <c r="AE1437" s="66"/>
      <c r="AG1437" s="67"/>
      <c r="AN1437" s="66"/>
      <c r="AO1437" s="66"/>
      <c r="AP1437" s="66"/>
      <c r="AQ1437" s="66"/>
      <c r="AR1437" s="66"/>
      <c r="AS1437" s="66"/>
      <c r="AT1437" s="66"/>
      <c r="AU1437" s="66"/>
      <c r="AV1437" s="66"/>
      <c r="AW1437" s="66"/>
      <c r="AX1437" s="66"/>
      <c r="AY1437" s="66"/>
      <c r="AZ1437" s="66"/>
      <c r="BA1437" s="66"/>
      <c r="BB1437" s="66"/>
      <c r="BC1437" s="66"/>
      <c r="BD1437" s="66"/>
      <c r="BE1437" s="66"/>
      <c r="BF1437" s="66"/>
      <c r="BG1437" s="66"/>
      <c r="BH1437" s="66"/>
      <c r="BI1437" s="66"/>
      <c r="BJ1437" s="66"/>
      <c r="BK1437" s="66"/>
      <c r="BL1437" s="66"/>
    </row>
    <row r="1438" spans="27:64" x14ac:dyDescent="0.2">
      <c r="AA1438" s="66"/>
      <c r="AB1438" s="66"/>
      <c r="AC1438" s="66"/>
      <c r="AD1438" s="66"/>
      <c r="AE1438" s="66"/>
      <c r="AG1438" s="67"/>
      <c r="AN1438" s="66"/>
      <c r="AO1438" s="66"/>
      <c r="AP1438" s="66"/>
      <c r="AQ1438" s="66"/>
      <c r="AR1438" s="66"/>
      <c r="AS1438" s="66"/>
      <c r="AT1438" s="66"/>
      <c r="AU1438" s="66"/>
    </row>
    <row r="1439" spans="27:64" x14ac:dyDescent="0.2">
      <c r="AA1439" s="66"/>
      <c r="AB1439" s="66"/>
      <c r="AC1439" s="66"/>
      <c r="AD1439" s="66"/>
      <c r="AE1439" s="66"/>
      <c r="AG1439" s="67"/>
      <c r="AN1439" s="66"/>
      <c r="AO1439" s="66"/>
      <c r="AP1439" s="66"/>
      <c r="AQ1439" s="66"/>
      <c r="AR1439" s="66"/>
      <c r="AS1439" s="66"/>
      <c r="AT1439" s="66"/>
      <c r="AU1439" s="66"/>
    </row>
    <row r="1440" spans="27:64" x14ac:dyDescent="0.2">
      <c r="AA1440" s="66"/>
      <c r="AB1440" s="66"/>
      <c r="AC1440" s="66"/>
      <c r="AD1440" s="66"/>
      <c r="AE1440" s="66"/>
      <c r="AG1440" s="67"/>
      <c r="AN1440" s="66"/>
      <c r="AO1440" s="66"/>
      <c r="AP1440" s="66"/>
      <c r="AQ1440" s="66"/>
      <c r="AR1440" s="66"/>
      <c r="AS1440" s="66"/>
      <c r="AT1440" s="66"/>
      <c r="AU1440" s="66"/>
    </row>
    <row r="1441" spans="27:64" x14ac:dyDescent="0.2">
      <c r="AA1441" s="66"/>
      <c r="AB1441" s="66"/>
      <c r="AC1441" s="66"/>
      <c r="AD1441" s="66"/>
      <c r="AE1441" s="66"/>
      <c r="AG1441" s="67"/>
      <c r="AN1441" s="66"/>
      <c r="AO1441" s="66"/>
      <c r="AP1441" s="66"/>
      <c r="AQ1441" s="66"/>
      <c r="AR1441" s="66"/>
      <c r="AS1441" s="66"/>
      <c r="AT1441" s="66"/>
      <c r="AU1441" s="66"/>
      <c r="AV1441" s="66"/>
      <c r="AW1441" s="66"/>
      <c r="AX1441" s="66"/>
      <c r="AY1441" s="66"/>
      <c r="AZ1441" s="66"/>
      <c r="BA1441" s="66"/>
      <c r="BB1441" s="66"/>
      <c r="BC1441" s="66"/>
      <c r="BD1441" s="66"/>
      <c r="BE1441" s="66"/>
      <c r="BF1441" s="66"/>
      <c r="BG1441" s="66"/>
      <c r="BH1441" s="66"/>
      <c r="BI1441" s="66"/>
      <c r="BJ1441" s="66"/>
      <c r="BK1441" s="66"/>
      <c r="BL1441" s="66"/>
    </row>
    <row r="1442" spans="27:64" x14ac:dyDescent="0.2">
      <c r="AA1442" s="66"/>
      <c r="AB1442" s="66"/>
      <c r="AC1442" s="66"/>
      <c r="AD1442" s="66"/>
      <c r="AE1442" s="66"/>
      <c r="AG1442" s="67"/>
      <c r="AN1442" s="66"/>
      <c r="AO1442" s="66"/>
      <c r="AP1442" s="66"/>
      <c r="AQ1442" s="66"/>
      <c r="AR1442" s="66"/>
      <c r="AS1442" s="66"/>
      <c r="AT1442" s="66"/>
      <c r="AU1442" s="66"/>
      <c r="AV1442" s="66"/>
      <c r="AX1442" s="66"/>
    </row>
    <row r="1443" spans="27:64" x14ac:dyDescent="0.2">
      <c r="AA1443" s="66"/>
      <c r="AB1443" s="66"/>
      <c r="AC1443" s="66"/>
      <c r="AD1443" s="66"/>
      <c r="AE1443" s="66"/>
      <c r="AG1443" s="67"/>
      <c r="AN1443" s="66"/>
      <c r="AO1443" s="66"/>
      <c r="AP1443" s="66"/>
      <c r="AQ1443" s="66"/>
      <c r="AR1443" s="66"/>
      <c r="AS1443" s="66"/>
      <c r="AT1443" s="66"/>
      <c r="AU1443" s="66"/>
      <c r="AV1443" s="66"/>
      <c r="AX1443" s="66"/>
      <c r="AY1443" s="66"/>
      <c r="AZ1443" s="66"/>
      <c r="BA1443" s="66"/>
      <c r="BB1443" s="66"/>
      <c r="BC1443" s="66"/>
      <c r="BD1443" s="66"/>
      <c r="BE1443" s="66"/>
      <c r="BF1443" s="66"/>
      <c r="BG1443" s="66"/>
      <c r="BH1443" s="66"/>
      <c r="BI1443" s="66"/>
      <c r="BJ1443" s="66"/>
      <c r="BK1443" s="66"/>
      <c r="BL1443" s="66"/>
    </row>
    <row r="1444" spans="27:64" x14ac:dyDescent="0.2">
      <c r="AA1444" s="66"/>
      <c r="AB1444" s="66"/>
      <c r="AC1444" s="66"/>
      <c r="AD1444" s="66"/>
      <c r="AE1444" s="66"/>
      <c r="AG1444" s="67"/>
      <c r="AN1444" s="66"/>
      <c r="AO1444" s="66"/>
      <c r="AP1444" s="66"/>
      <c r="AQ1444" s="66"/>
      <c r="AR1444" s="66"/>
      <c r="AS1444" s="66"/>
      <c r="AT1444" s="66"/>
      <c r="AU1444" s="66"/>
      <c r="AV1444" s="66"/>
      <c r="AW1444" s="66"/>
      <c r="AX1444" s="66"/>
      <c r="AY1444" s="66"/>
      <c r="AZ1444" s="66"/>
      <c r="BA1444" s="66"/>
      <c r="BB1444" s="66"/>
      <c r="BC1444" s="66"/>
      <c r="BD1444" s="66"/>
      <c r="BE1444" s="66"/>
      <c r="BF1444" s="66"/>
      <c r="BG1444" s="66"/>
      <c r="BH1444" s="66"/>
      <c r="BI1444" s="66"/>
      <c r="BJ1444" s="66"/>
      <c r="BK1444" s="66"/>
      <c r="BL1444" s="66"/>
    </row>
    <row r="1445" spans="27:64" x14ac:dyDescent="0.2">
      <c r="AA1445" s="66"/>
      <c r="AB1445" s="66"/>
      <c r="AC1445" s="66"/>
      <c r="AD1445" s="66"/>
      <c r="AE1445" s="66"/>
      <c r="AG1445" s="67"/>
      <c r="AN1445" s="66"/>
      <c r="AO1445" s="66"/>
      <c r="AP1445" s="66"/>
      <c r="AQ1445" s="66"/>
      <c r="AR1445" s="66"/>
      <c r="AS1445" s="66"/>
      <c r="AT1445" s="66"/>
      <c r="AU1445" s="66"/>
      <c r="AV1445" s="66"/>
      <c r="AW1445" s="66"/>
      <c r="AX1445" s="66"/>
      <c r="AY1445" s="66"/>
      <c r="AZ1445" s="66"/>
      <c r="BA1445" s="66"/>
      <c r="BB1445" s="66"/>
      <c r="BC1445" s="66"/>
      <c r="BD1445" s="66"/>
      <c r="BE1445" s="66"/>
      <c r="BF1445" s="66"/>
      <c r="BG1445" s="66"/>
      <c r="BH1445" s="66"/>
      <c r="BI1445" s="66"/>
      <c r="BJ1445" s="66"/>
      <c r="BK1445" s="66"/>
      <c r="BL1445" s="66"/>
    </row>
    <row r="1446" spans="27:64" x14ac:dyDescent="0.2">
      <c r="AA1446" s="66"/>
      <c r="AB1446" s="66"/>
      <c r="AC1446" s="66"/>
      <c r="AD1446" s="66"/>
      <c r="AE1446" s="66"/>
      <c r="AG1446" s="67"/>
      <c r="AN1446" s="66"/>
      <c r="AO1446" s="66"/>
      <c r="AP1446" s="66"/>
      <c r="AQ1446" s="66"/>
      <c r="AR1446" s="66"/>
      <c r="AS1446" s="66"/>
      <c r="AT1446" s="66"/>
      <c r="AU1446" s="66"/>
      <c r="AV1446" s="66"/>
    </row>
    <row r="1447" spans="27:64" x14ac:dyDescent="0.2">
      <c r="AA1447" s="66"/>
      <c r="AB1447" s="66"/>
      <c r="AC1447" s="66"/>
      <c r="AD1447" s="66"/>
      <c r="AE1447" s="66"/>
      <c r="AG1447" s="67"/>
      <c r="AN1447" s="66"/>
      <c r="AO1447" s="66"/>
      <c r="AP1447" s="66"/>
      <c r="AQ1447" s="66"/>
      <c r="AR1447" s="66"/>
      <c r="AS1447" s="66"/>
      <c r="AT1447" s="66"/>
      <c r="AU1447" s="66"/>
    </row>
    <row r="1448" spans="27:64" x14ac:dyDescent="0.2">
      <c r="AA1448" s="66"/>
      <c r="AB1448" s="66"/>
      <c r="AC1448" s="66"/>
      <c r="AD1448" s="66"/>
      <c r="AE1448" s="66"/>
      <c r="AG1448" s="67"/>
      <c r="AN1448" s="66"/>
      <c r="AO1448" s="66"/>
      <c r="AP1448" s="66"/>
      <c r="AQ1448" s="66"/>
      <c r="AR1448" s="66"/>
      <c r="AS1448" s="66"/>
      <c r="AT1448" s="66"/>
      <c r="AU1448" s="66"/>
      <c r="AV1448" s="66"/>
      <c r="AX1448" s="66"/>
    </row>
    <row r="1449" spans="27:64" x14ac:dyDescent="0.2">
      <c r="AA1449" s="66"/>
      <c r="AB1449" s="66"/>
      <c r="AC1449" s="66"/>
      <c r="AD1449" s="66"/>
      <c r="AE1449" s="66"/>
      <c r="AG1449" s="67"/>
      <c r="AN1449" s="66"/>
      <c r="AO1449" s="66"/>
      <c r="AP1449" s="66"/>
      <c r="AQ1449" s="66"/>
      <c r="AR1449" s="66"/>
      <c r="AS1449" s="66"/>
      <c r="AT1449" s="66"/>
      <c r="AU1449" s="66"/>
      <c r="AV1449" s="66"/>
      <c r="AX1449" s="66"/>
      <c r="AY1449" s="66"/>
      <c r="AZ1449" s="66"/>
      <c r="BA1449" s="66"/>
      <c r="BB1449" s="66"/>
      <c r="BC1449" s="66"/>
      <c r="BD1449" s="66"/>
      <c r="BE1449" s="66"/>
      <c r="BF1449" s="66"/>
      <c r="BG1449" s="66"/>
      <c r="BH1449" s="66"/>
      <c r="BI1449" s="66"/>
      <c r="BJ1449" s="66"/>
      <c r="BK1449" s="66"/>
      <c r="BL1449" s="66"/>
    </row>
    <row r="1450" spans="27:64" x14ac:dyDescent="0.2">
      <c r="AA1450" s="66"/>
      <c r="AB1450" s="66"/>
      <c r="AC1450" s="66"/>
      <c r="AD1450" s="66"/>
      <c r="AE1450" s="66"/>
      <c r="AG1450" s="67"/>
      <c r="AN1450" s="66"/>
      <c r="AO1450" s="66"/>
      <c r="AP1450" s="66"/>
      <c r="AQ1450" s="66"/>
      <c r="AR1450" s="66"/>
      <c r="AS1450" s="66"/>
      <c r="AT1450" s="66"/>
      <c r="AU1450" s="66"/>
      <c r="AV1450" s="66"/>
      <c r="AW1450" s="66"/>
      <c r="AX1450" s="66"/>
      <c r="AY1450" s="66"/>
      <c r="AZ1450" s="66"/>
      <c r="BA1450" s="66"/>
      <c r="BB1450" s="66"/>
      <c r="BC1450" s="66"/>
      <c r="BD1450" s="66"/>
      <c r="BE1450" s="66"/>
      <c r="BF1450" s="66"/>
      <c r="BG1450" s="66"/>
      <c r="BH1450" s="66"/>
      <c r="BI1450" s="66"/>
      <c r="BJ1450" s="66"/>
      <c r="BK1450" s="66"/>
      <c r="BL1450" s="66"/>
    </row>
    <row r="1451" spans="27:64" x14ac:dyDescent="0.2">
      <c r="AA1451" s="66"/>
      <c r="AB1451" s="66"/>
      <c r="AC1451" s="66"/>
      <c r="AD1451" s="66"/>
      <c r="AE1451" s="66"/>
      <c r="AG1451" s="67"/>
      <c r="AN1451" s="66"/>
      <c r="AO1451" s="66"/>
      <c r="AP1451" s="66"/>
      <c r="AQ1451" s="66"/>
      <c r="AR1451" s="66"/>
      <c r="AS1451" s="66"/>
      <c r="AT1451" s="66"/>
      <c r="AU1451" s="66"/>
      <c r="AV1451" s="66"/>
      <c r="AW1451" s="66"/>
      <c r="AX1451" s="66"/>
      <c r="AY1451" s="66"/>
      <c r="AZ1451" s="66"/>
      <c r="BA1451" s="66"/>
      <c r="BB1451" s="66"/>
      <c r="BC1451" s="66"/>
      <c r="BD1451" s="66"/>
      <c r="BE1451" s="66"/>
      <c r="BF1451" s="66"/>
      <c r="BG1451" s="66"/>
      <c r="BH1451" s="66"/>
      <c r="BI1451" s="66"/>
      <c r="BJ1451" s="66"/>
      <c r="BK1451" s="66"/>
      <c r="BL1451" s="66"/>
    </row>
    <row r="1452" spans="27:64" x14ac:dyDescent="0.2">
      <c r="AA1452" s="66"/>
      <c r="AB1452" s="66"/>
      <c r="AC1452" s="66"/>
      <c r="AD1452" s="66"/>
      <c r="AE1452" s="66"/>
      <c r="AG1452" s="67"/>
      <c r="AN1452" s="66"/>
      <c r="AO1452" s="66"/>
      <c r="AP1452" s="66"/>
      <c r="AQ1452" s="66"/>
      <c r="AR1452" s="66"/>
      <c r="AS1452" s="66"/>
      <c r="AT1452" s="66"/>
      <c r="AU1452" s="66"/>
    </row>
    <row r="1453" spans="27:64" x14ac:dyDescent="0.2">
      <c r="AA1453" s="66"/>
      <c r="AB1453" s="66"/>
      <c r="AC1453" s="66"/>
      <c r="AD1453" s="66"/>
      <c r="AE1453" s="66"/>
      <c r="AG1453" s="67"/>
      <c r="AN1453" s="66"/>
      <c r="AO1453" s="66"/>
      <c r="AP1453" s="66"/>
      <c r="AQ1453" s="66"/>
      <c r="AR1453" s="66"/>
      <c r="AS1453" s="66"/>
      <c r="AT1453" s="66"/>
      <c r="AU1453" s="66"/>
    </row>
    <row r="1454" spans="27:64" x14ac:dyDescent="0.2">
      <c r="AA1454" s="66"/>
      <c r="AB1454" s="66"/>
      <c r="AC1454" s="66"/>
      <c r="AD1454" s="66"/>
      <c r="AE1454" s="66"/>
      <c r="AG1454" s="67"/>
      <c r="AN1454" s="66"/>
      <c r="AO1454" s="66"/>
      <c r="AP1454" s="66"/>
      <c r="AQ1454" s="66"/>
      <c r="AR1454" s="66"/>
      <c r="AS1454" s="66"/>
      <c r="AT1454" s="66"/>
      <c r="AU1454" s="66"/>
      <c r="AV1454" s="66"/>
      <c r="AX1454" s="66"/>
      <c r="AY1454" s="66"/>
      <c r="AZ1454" s="66"/>
      <c r="BA1454" s="66"/>
      <c r="BB1454" s="66"/>
      <c r="BC1454" s="66"/>
      <c r="BD1454" s="66"/>
      <c r="BE1454" s="66"/>
      <c r="BF1454" s="66"/>
      <c r="BG1454" s="66"/>
      <c r="BH1454" s="66"/>
      <c r="BI1454" s="66"/>
      <c r="BJ1454" s="66"/>
      <c r="BK1454" s="66"/>
      <c r="BL1454" s="66"/>
    </row>
    <row r="1455" spans="27:64" x14ac:dyDescent="0.2">
      <c r="AA1455" s="66"/>
      <c r="AB1455" s="66"/>
      <c r="AC1455" s="66"/>
      <c r="AD1455" s="66"/>
      <c r="AE1455" s="66"/>
      <c r="AG1455" s="67"/>
      <c r="AN1455" s="66"/>
      <c r="AO1455" s="66"/>
      <c r="AP1455" s="66"/>
      <c r="AQ1455" s="66"/>
      <c r="AR1455" s="66"/>
      <c r="AS1455" s="66"/>
      <c r="AT1455" s="66"/>
      <c r="AU1455" s="66"/>
      <c r="AV1455" s="66"/>
      <c r="AW1455" s="66"/>
      <c r="AX1455" s="66"/>
      <c r="AY1455" s="66"/>
      <c r="AZ1455" s="66"/>
      <c r="BA1455" s="66"/>
      <c r="BB1455" s="66"/>
      <c r="BC1455" s="66"/>
      <c r="BD1455" s="66"/>
      <c r="BE1455" s="66"/>
      <c r="BF1455" s="66"/>
      <c r="BG1455" s="66"/>
      <c r="BH1455" s="66"/>
      <c r="BI1455" s="66"/>
      <c r="BJ1455" s="66"/>
      <c r="BK1455" s="66"/>
      <c r="BL1455" s="66"/>
    </row>
    <row r="1456" spans="27:64" x14ac:dyDescent="0.2">
      <c r="AA1456" s="66"/>
      <c r="AB1456" s="66"/>
      <c r="AC1456" s="66"/>
      <c r="AD1456" s="66"/>
      <c r="AE1456" s="66"/>
      <c r="AG1456" s="67"/>
      <c r="AN1456" s="66"/>
      <c r="AO1456" s="66"/>
      <c r="AP1456" s="66"/>
      <c r="AQ1456" s="66"/>
      <c r="AR1456" s="66"/>
      <c r="AS1456" s="66"/>
      <c r="AT1456" s="66"/>
      <c r="AU1456" s="66"/>
      <c r="AV1456" s="66"/>
      <c r="AW1456" s="66"/>
      <c r="AX1456" s="66"/>
      <c r="AY1456" s="66"/>
      <c r="AZ1456" s="66"/>
      <c r="BA1456" s="66"/>
      <c r="BB1456" s="66"/>
      <c r="BC1456" s="66"/>
      <c r="BD1456" s="66"/>
      <c r="BE1456" s="66"/>
      <c r="BF1456" s="66"/>
      <c r="BG1456" s="66"/>
      <c r="BH1456" s="66"/>
      <c r="BI1456" s="66"/>
      <c r="BJ1456" s="66"/>
      <c r="BK1456" s="66"/>
      <c r="BL1456" s="66"/>
    </row>
    <row r="1457" spans="27:64" x14ac:dyDescent="0.2">
      <c r="AA1457" s="66"/>
      <c r="AB1457" s="66"/>
      <c r="AC1457" s="66"/>
      <c r="AD1457" s="66"/>
      <c r="AE1457" s="66"/>
      <c r="AG1457" s="67"/>
      <c r="AN1457" s="66"/>
      <c r="AO1457" s="66"/>
      <c r="AP1457" s="66"/>
      <c r="AQ1457" s="66"/>
      <c r="AR1457" s="66"/>
      <c r="AS1457" s="66"/>
      <c r="AT1457" s="66"/>
      <c r="AU1457" s="66"/>
    </row>
    <row r="1458" spans="27:64" x14ac:dyDescent="0.2">
      <c r="AA1458" s="66"/>
      <c r="AB1458" s="66"/>
      <c r="AC1458" s="66"/>
      <c r="AD1458" s="66"/>
      <c r="AE1458" s="66"/>
      <c r="AG1458" s="67"/>
      <c r="AN1458" s="66"/>
      <c r="AO1458" s="66"/>
      <c r="AP1458" s="66"/>
      <c r="AQ1458" s="66"/>
      <c r="AR1458" s="66"/>
      <c r="AS1458" s="66"/>
      <c r="AT1458" s="66"/>
      <c r="AU1458" s="66"/>
      <c r="AV1458" s="66"/>
      <c r="AW1458" s="66"/>
      <c r="AX1458" s="66"/>
      <c r="AY1458" s="66"/>
      <c r="AZ1458" s="66"/>
      <c r="BA1458" s="66"/>
      <c r="BB1458" s="66"/>
      <c r="BC1458" s="66"/>
      <c r="BD1458" s="66"/>
      <c r="BE1458" s="66"/>
      <c r="BF1458" s="66"/>
      <c r="BG1458" s="66"/>
      <c r="BH1458" s="66"/>
      <c r="BI1458" s="66"/>
      <c r="BJ1458" s="66"/>
      <c r="BK1458" s="66"/>
      <c r="BL1458" s="66"/>
    </row>
    <row r="1459" spans="27:64" x14ac:dyDescent="0.2">
      <c r="AA1459" s="66"/>
      <c r="AB1459" s="66"/>
      <c r="AC1459" s="66"/>
      <c r="AD1459" s="66"/>
      <c r="AE1459" s="66"/>
      <c r="AG1459" s="67"/>
      <c r="AN1459" s="66"/>
      <c r="AO1459" s="66"/>
      <c r="AP1459" s="66"/>
      <c r="AQ1459" s="66"/>
      <c r="AR1459" s="66"/>
      <c r="AS1459" s="66"/>
      <c r="AT1459" s="66"/>
      <c r="AU1459" s="66"/>
      <c r="AV1459" s="66"/>
    </row>
    <row r="1460" spans="27:64" x14ac:dyDescent="0.2">
      <c r="AA1460" s="66"/>
      <c r="AB1460" s="66"/>
      <c r="AC1460" s="66"/>
      <c r="AD1460" s="66"/>
      <c r="AE1460" s="66"/>
      <c r="AG1460" s="67"/>
      <c r="AN1460" s="66"/>
      <c r="AO1460" s="66"/>
      <c r="AP1460" s="66"/>
      <c r="AQ1460" s="66"/>
      <c r="AR1460" s="66"/>
      <c r="AS1460" s="66"/>
      <c r="AT1460" s="66"/>
      <c r="AU1460" s="66"/>
      <c r="AV1460" s="66"/>
    </row>
    <row r="1461" spans="27:64" x14ac:dyDescent="0.2">
      <c r="AA1461" s="66"/>
      <c r="AB1461" s="66"/>
      <c r="AC1461" s="66"/>
      <c r="AD1461" s="66"/>
      <c r="AE1461" s="66"/>
      <c r="AG1461" s="67"/>
      <c r="AN1461" s="66"/>
      <c r="AO1461" s="66"/>
      <c r="AP1461" s="66"/>
      <c r="AQ1461" s="66"/>
      <c r="AR1461" s="66"/>
      <c r="AS1461" s="66"/>
      <c r="AT1461" s="66"/>
      <c r="AU1461" s="66"/>
      <c r="AV1461" s="66"/>
    </row>
    <row r="1462" spans="27:64" x14ac:dyDescent="0.2">
      <c r="AA1462" s="66"/>
      <c r="AB1462" s="66"/>
      <c r="AC1462" s="66"/>
      <c r="AD1462" s="66"/>
      <c r="AE1462" s="66"/>
      <c r="AG1462" s="67"/>
      <c r="AN1462" s="66"/>
      <c r="AO1462" s="66"/>
      <c r="AP1462" s="66"/>
      <c r="AQ1462" s="66"/>
      <c r="AR1462" s="66"/>
      <c r="AS1462" s="66"/>
      <c r="AT1462" s="66"/>
      <c r="AU1462" s="66"/>
      <c r="AV1462" s="66"/>
      <c r="AW1462" s="66"/>
      <c r="AX1462" s="66"/>
      <c r="AY1462" s="66"/>
      <c r="AZ1462" s="66"/>
      <c r="BA1462" s="66"/>
      <c r="BB1462" s="66"/>
      <c r="BC1462" s="66"/>
      <c r="BD1462" s="66"/>
      <c r="BE1462" s="66"/>
      <c r="BF1462" s="66"/>
      <c r="BG1462" s="66"/>
      <c r="BH1462" s="66"/>
      <c r="BI1462" s="66"/>
      <c r="BJ1462" s="66"/>
      <c r="BK1462" s="66"/>
      <c r="BL1462" s="66"/>
    </row>
    <row r="1463" spans="27:64" x14ac:dyDescent="0.2">
      <c r="AA1463" s="66"/>
      <c r="AB1463" s="66"/>
      <c r="AC1463" s="66"/>
      <c r="AD1463" s="66"/>
      <c r="AE1463" s="66"/>
      <c r="AG1463" s="67"/>
      <c r="AN1463" s="66"/>
      <c r="AO1463" s="66"/>
      <c r="AP1463" s="66"/>
      <c r="AQ1463" s="66"/>
      <c r="AR1463" s="66"/>
      <c r="AS1463" s="66"/>
      <c r="AT1463" s="66"/>
      <c r="AU1463" s="66"/>
      <c r="AV1463" s="66"/>
      <c r="AW1463" s="66"/>
      <c r="AX1463" s="66"/>
      <c r="AY1463" s="66"/>
      <c r="AZ1463" s="66"/>
      <c r="BA1463" s="66"/>
      <c r="BB1463" s="66"/>
      <c r="BC1463" s="66"/>
      <c r="BD1463" s="66"/>
      <c r="BE1463" s="66"/>
      <c r="BF1463" s="66"/>
      <c r="BG1463" s="66"/>
      <c r="BH1463" s="66"/>
      <c r="BI1463" s="66"/>
      <c r="BJ1463" s="66"/>
      <c r="BK1463" s="66"/>
      <c r="BL1463" s="66"/>
    </row>
    <row r="1464" spans="27:64" x14ac:dyDescent="0.2">
      <c r="AA1464" s="66"/>
      <c r="AB1464" s="66"/>
      <c r="AC1464" s="66"/>
      <c r="AD1464" s="66"/>
      <c r="AE1464" s="66"/>
      <c r="AG1464" s="67"/>
      <c r="AN1464" s="66"/>
      <c r="AO1464" s="66"/>
      <c r="AP1464" s="66"/>
      <c r="AQ1464" s="66"/>
      <c r="AR1464" s="66"/>
      <c r="AS1464" s="66"/>
      <c r="AT1464" s="66"/>
      <c r="AU1464" s="66"/>
    </row>
    <row r="1465" spans="27:64" x14ac:dyDescent="0.2">
      <c r="AA1465" s="66"/>
      <c r="AB1465" s="66"/>
      <c r="AC1465" s="66"/>
      <c r="AD1465" s="66"/>
      <c r="AE1465" s="66"/>
      <c r="AG1465" s="67"/>
      <c r="AN1465" s="66"/>
      <c r="AO1465" s="66"/>
      <c r="AP1465" s="66"/>
      <c r="AQ1465" s="66"/>
      <c r="AR1465" s="66"/>
      <c r="AS1465" s="66"/>
      <c r="AT1465" s="66"/>
      <c r="AU1465" s="66"/>
      <c r="AV1465" s="66"/>
      <c r="AW1465" s="66"/>
      <c r="AX1465" s="66"/>
      <c r="AY1465" s="66"/>
      <c r="AZ1465" s="66"/>
      <c r="BA1465" s="66"/>
      <c r="BB1465" s="66"/>
      <c r="BC1465" s="66"/>
      <c r="BD1465" s="66"/>
      <c r="BE1465" s="66"/>
      <c r="BF1465" s="66"/>
      <c r="BG1465" s="66"/>
      <c r="BH1465" s="66"/>
      <c r="BI1465" s="66"/>
      <c r="BJ1465" s="66"/>
      <c r="BK1465" s="66"/>
      <c r="BL1465" s="66"/>
    </row>
    <row r="1466" spans="27:64" x14ac:dyDescent="0.2">
      <c r="AA1466" s="66"/>
      <c r="AB1466" s="66"/>
      <c r="AC1466" s="66"/>
      <c r="AD1466" s="66"/>
      <c r="AE1466" s="66"/>
      <c r="AG1466" s="67"/>
      <c r="AN1466" s="66"/>
      <c r="AO1466" s="66"/>
      <c r="AP1466" s="66"/>
      <c r="AQ1466" s="66"/>
      <c r="AR1466" s="66"/>
      <c r="AS1466" s="66"/>
      <c r="AT1466" s="66"/>
      <c r="AU1466" s="66"/>
      <c r="AV1466" s="66"/>
    </row>
    <row r="1467" spans="27:64" x14ac:dyDescent="0.2">
      <c r="AA1467" s="66"/>
      <c r="AB1467" s="66"/>
      <c r="AC1467" s="66"/>
      <c r="AD1467" s="66"/>
      <c r="AE1467" s="66"/>
      <c r="AG1467" s="67"/>
      <c r="AN1467" s="66"/>
      <c r="AO1467" s="66"/>
      <c r="AP1467" s="66"/>
      <c r="AQ1467" s="66"/>
      <c r="AR1467" s="66"/>
      <c r="AS1467" s="66"/>
      <c r="AT1467" s="66"/>
      <c r="AU1467" s="66"/>
      <c r="AV1467" s="66"/>
    </row>
    <row r="1468" spans="27:64" x14ac:dyDescent="0.2">
      <c r="AA1468" s="66"/>
      <c r="AB1468" s="66"/>
      <c r="AC1468" s="66"/>
      <c r="AD1468" s="66"/>
      <c r="AE1468" s="66"/>
      <c r="AG1468" s="67"/>
      <c r="AN1468" s="66"/>
      <c r="AO1468" s="66"/>
      <c r="AP1468" s="66"/>
      <c r="AQ1468" s="66"/>
      <c r="AR1468" s="66"/>
      <c r="AS1468" s="66"/>
      <c r="AT1468" s="66"/>
      <c r="AU1468" s="66"/>
    </row>
    <row r="1469" spans="27:64" x14ac:dyDescent="0.2">
      <c r="AA1469" s="66"/>
      <c r="AB1469" s="66"/>
      <c r="AC1469" s="66"/>
      <c r="AD1469" s="66"/>
      <c r="AE1469" s="66"/>
      <c r="AG1469" s="67"/>
      <c r="AN1469" s="66"/>
      <c r="AO1469" s="66"/>
      <c r="AP1469" s="66"/>
      <c r="AQ1469" s="66"/>
      <c r="AR1469" s="66"/>
      <c r="AS1469" s="66"/>
      <c r="AT1469" s="66"/>
      <c r="AU1469" s="66"/>
      <c r="AV1469" s="66"/>
      <c r="AX1469" s="66"/>
      <c r="AY1469" s="66"/>
      <c r="AZ1469" s="66"/>
      <c r="BA1469" s="66"/>
      <c r="BB1469" s="66"/>
      <c r="BC1469" s="66"/>
      <c r="BD1469" s="66"/>
      <c r="BE1469" s="66"/>
      <c r="BF1469" s="66"/>
      <c r="BG1469" s="66"/>
      <c r="BH1469" s="66"/>
      <c r="BI1469" s="66"/>
      <c r="BJ1469" s="66"/>
      <c r="BK1469" s="66"/>
      <c r="BL1469" s="66"/>
    </row>
    <row r="1470" spans="27:64" x14ac:dyDescent="0.2">
      <c r="AA1470" s="66"/>
      <c r="AB1470" s="66"/>
      <c r="AC1470" s="66"/>
      <c r="AD1470" s="66"/>
      <c r="AE1470" s="66"/>
      <c r="AG1470" s="67"/>
      <c r="AN1470" s="66"/>
      <c r="AO1470" s="66"/>
      <c r="AP1470" s="66"/>
      <c r="AQ1470" s="66"/>
      <c r="AR1470" s="66"/>
      <c r="AS1470" s="66"/>
      <c r="AT1470" s="66"/>
      <c r="AU1470" s="66"/>
      <c r="AV1470" s="66"/>
      <c r="AX1470" s="66"/>
    </row>
    <row r="1471" spans="27:64" x14ac:dyDescent="0.2">
      <c r="AA1471" s="66"/>
      <c r="AB1471" s="66"/>
      <c r="AC1471" s="66"/>
      <c r="AD1471" s="66"/>
      <c r="AE1471" s="66"/>
      <c r="AG1471" s="67"/>
      <c r="AN1471" s="66"/>
      <c r="AO1471" s="66"/>
      <c r="AP1471" s="66"/>
      <c r="AQ1471" s="66"/>
      <c r="AR1471" s="66"/>
      <c r="AS1471" s="66"/>
      <c r="AT1471" s="66"/>
      <c r="AU1471" s="66"/>
      <c r="AV1471" s="66"/>
      <c r="AX1471" s="66"/>
    </row>
    <row r="1472" spans="27:64" x14ac:dyDescent="0.2">
      <c r="AA1472" s="66"/>
      <c r="AB1472" s="66"/>
      <c r="AC1472" s="66"/>
      <c r="AD1472" s="66"/>
      <c r="AE1472" s="66"/>
      <c r="AG1472" s="67"/>
      <c r="AN1472" s="66"/>
      <c r="AO1472" s="66"/>
      <c r="AP1472" s="66"/>
      <c r="AQ1472" s="66"/>
      <c r="AR1472" s="66"/>
      <c r="AS1472" s="66"/>
      <c r="AT1472" s="66"/>
      <c r="AU1472" s="66"/>
      <c r="AV1472" s="66"/>
      <c r="AW1472" s="66"/>
      <c r="AX1472" s="66"/>
      <c r="AY1472" s="66"/>
      <c r="AZ1472" s="66"/>
      <c r="BA1472" s="66"/>
      <c r="BB1472" s="66"/>
      <c r="BC1472" s="66"/>
      <c r="BD1472" s="66"/>
      <c r="BE1472" s="66"/>
      <c r="BF1472" s="66"/>
      <c r="BG1472" s="66"/>
      <c r="BH1472" s="66"/>
      <c r="BI1472" s="66"/>
      <c r="BJ1472" s="66"/>
      <c r="BK1472" s="66"/>
      <c r="BL1472" s="66"/>
    </row>
    <row r="1473" spans="27:64" x14ac:dyDescent="0.2">
      <c r="AA1473" s="66"/>
      <c r="AB1473" s="66"/>
      <c r="AC1473" s="66"/>
      <c r="AD1473" s="66"/>
      <c r="AE1473" s="66"/>
      <c r="AG1473" s="67"/>
      <c r="AN1473" s="66"/>
      <c r="AO1473" s="66"/>
      <c r="AP1473" s="66"/>
      <c r="AQ1473" s="66"/>
      <c r="AR1473" s="66"/>
      <c r="AS1473" s="66"/>
      <c r="AT1473" s="66"/>
      <c r="AU1473" s="66"/>
      <c r="AV1473" s="66"/>
      <c r="AW1473" s="66"/>
      <c r="AX1473" s="66"/>
      <c r="AY1473" s="66"/>
      <c r="AZ1473" s="66"/>
      <c r="BA1473" s="66"/>
      <c r="BB1473" s="66"/>
      <c r="BC1473" s="66"/>
      <c r="BD1473" s="66"/>
      <c r="BE1473" s="66"/>
      <c r="BF1473" s="66"/>
      <c r="BG1473" s="66"/>
      <c r="BH1473" s="66"/>
      <c r="BI1473" s="66"/>
      <c r="BJ1473" s="66"/>
      <c r="BK1473" s="66"/>
      <c r="BL1473" s="66"/>
    </row>
    <row r="1474" spans="27:64" x14ac:dyDescent="0.2">
      <c r="AA1474" s="66"/>
      <c r="AB1474" s="66"/>
      <c r="AC1474" s="66"/>
      <c r="AD1474" s="66"/>
      <c r="AE1474" s="66"/>
      <c r="AG1474" s="67"/>
      <c r="AN1474" s="66"/>
      <c r="AO1474" s="66"/>
      <c r="AP1474" s="66"/>
      <c r="AQ1474" s="66"/>
      <c r="AR1474" s="66"/>
      <c r="AS1474" s="66"/>
      <c r="AT1474" s="66"/>
      <c r="AU1474" s="66"/>
      <c r="AV1474" s="66"/>
      <c r="AW1474" s="66"/>
      <c r="AX1474" s="66"/>
      <c r="AY1474" s="66"/>
      <c r="AZ1474" s="66"/>
      <c r="BA1474" s="66"/>
      <c r="BB1474" s="66"/>
      <c r="BC1474" s="66"/>
      <c r="BD1474" s="66"/>
      <c r="BE1474" s="66"/>
      <c r="BF1474" s="66"/>
      <c r="BG1474" s="66"/>
      <c r="BH1474" s="66"/>
      <c r="BI1474" s="66"/>
      <c r="BJ1474" s="66"/>
      <c r="BK1474" s="66"/>
      <c r="BL1474" s="66"/>
    </row>
    <row r="1475" spans="27:64" x14ac:dyDescent="0.2">
      <c r="AA1475" s="66"/>
      <c r="AB1475" s="66"/>
      <c r="AC1475" s="66"/>
      <c r="AD1475" s="66"/>
      <c r="AE1475" s="66"/>
      <c r="AG1475" s="67"/>
      <c r="AN1475" s="66"/>
      <c r="AO1475" s="66"/>
      <c r="AP1475" s="66"/>
      <c r="AQ1475" s="66"/>
      <c r="AR1475" s="66"/>
      <c r="AS1475" s="66"/>
      <c r="AT1475" s="66"/>
      <c r="AU1475" s="66"/>
      <c r="AV1475" s="66"/>
      <c r="AW1475" s="66"/>
      <c r="AX1475" s="66"/>
      <c r="AY1475" s="66"/>
      <c r="AZ1475" s="66"/>
      <c r="BA1475" s="66"/>
      <c r="BB1475" s="66"/>
      <c r="BC1475" s="66"/>
      <c r="BD1475" s="66"/>
      <c r="BE1475" s="66"/>
      <c r="BF1475" s="66"/>
      <c r="BG1475" s="66"/>
      <c r="BH1475" s="66"/>
      <c r="BI1475" s="66"/>
      <c r="BJ1475" s="66"/>
      <c r="BK1475" s="66"/>
      <c r="BL1475" s="66"/>
    </row>
    <row r="1476" spans="27:64" x14ac:dyDescent="0.2">
      <c r="AA1476" s="66"/>
      <c r="AB1476" s="66"/>
      <c r="AC1476" s="66"/>
      <c r="AD1476" s="66"/>
      <c r="AE1476" s="66"/>
      <c r="AG1476" s="67"/>
      <c r="AN1476" s="66"/>
      <c r="AO1476" s="66"/>
      <c r="AP1476" s="66"/>
      <c r="AQ1476" s="66"/>
      <c r="AR1476" s="66"/>
      <c r="AS1476" s="66"/>
      <c r="AT1476" s="66"/>
      <c r="AU1476" s="66"/>
      <c r="AV1476" s="66"/>
    </row>
    <row r="1477" spans="27:64" x14ac:dyDescent="0.2">
      <c r="AA1477" s="66"/>
      <c r="AB1477" s="66"/>
      <c r="AC1477" s="66"/>
      <c r="AD1477" s="66"/>
      <c r="AE1477" s="66"/>
      <c r="AG1477" s="67"/>
      <c r="AN1477" s="66"/>
      <c r="AO1477" s="66"/>
      <c r="AP1477" s="66"/>
      <c r="AQ1477" s="66"/>
      <c r="AR1477" s="66"/>
      <c r="AS1477" s="66"/>
      <c r="AT1477" s="66"/>
      <c r="AU1477" s="66"/>
    </row>
    <row r="1478" spans="27:64" x14ac:dyDescent="0.2">
      <c r="AA1478" s="66"/>
      <c r="AB1478" s="66"/>
      <c r="AC1478" s="66"/>
      <c r="AD1478" s="66"/>
      <c r="AE1478" s="66"/>
      <c r="AG1478" s="67"/>
      <c r="AN1478" s="66"/>
      <c r="AO1478" s="66"/>
      <c r="AP1478" s="66"/>
      <c r="AQ1478" s="66"/>
      <c r="AR1478" s="66"/>
      <c r="AS1478" s="66"/>
      <c r="AT1478" s="66"/>
      <c r="AU1478" s="66"/>
    </row>
    <row r="1479" spans="27:64" x14ac:dyDescent="0.2">
      <c r="AA1479" s="66"/>
      <c r="AB1479" s="66"/>
      <c r="AC1479" s="66"/>
      <c r="AD1479" s="66"/>
      <c r="AE1479" s="66"/>
      <c r="AG1479" s="67"/>
      <c r="AN1479" s="66"/>
      <c r="AO1479" s="66"/>
      <c r="AP1479" s="66"/>
      <c r="AQ1479" s="66"/>
      <c r="AR1479" s="66"/>
      <c r="AS1479" s="66"/>
      <c r="AT1479" s="66"/>
      <c r="AU1479" s="66"/>
      <c r="AV1479" s="66"/>
    </row>
    <row r="1480" spans="27:64" x14ac:dyDescent="0.2">
      <c r="AA1480" s="66"/>
      <c r="AB1480" s="66"/>
      <c r="AC1480" s="66"/>
      <c r="AD1480" s="66"/>
      <c r="AE1480" s="66"/>
      <c r="AG1480" s="67"/>
      <c r="AN1480" s="66"/>
      <c r="AO1480" s="66"/>
      <c r="AP1480" s="66"/>
      <c r="AQ1480" s="66"/>
      <c r="AR1480" s="66"/>
      <c r="AS1480" s="66"/>
      <c r="AT1480" s="66"/>
      <c r="AU1480" s="66"/>
      <c r="AV1480" s="66"/>
      <c r="AW1480" s="66"/>
      <c r="AX1480" s="66"/>
      <c r="AY1480" s="66"/>
      <c r="AZ1480" s="66"/>
      <c r="BA1480" s="66"/>
      <c r="BB1480" s="66"/>
      <c r="BC1480" s="66"/>
      <c r="BD1480" s="66"/>
      <c r="BE1480" s="66"/>
      <c r="BF1480" s="66"/>
      <c r="BG1480" s="66"/>
      <c r="BH1480" s="66"/>
      <c r="BI1480" s="66"/>
      <c r="BJ1480" s="66"/>
      <c r="BK1480" s="66"/>
      <c r="BL1480" s="66"/>
    </row>
    <row r="1481" spans="27:64" x14ac:dyDescent="0.2">
      <c r="AA1481" s="66"/>
      <c r="AB1481" s="66"/>
      <c r="AC1481" s="66"/>
      <c r="AD1481" s="66"/>
      <c r="AE1481" s="66"/>
      <c r="AG1481" s="67"/>
      <c r="AN1481" s="66"/>
      <c r="AO1481" s="66"/>
      <c r="AP1481" s="66"/>
      <c r="AQ1481" s="66"/>
      <c r="AR1481" s="66"/>
      <c r="AS1481" s="66"/>
      <c r="AT1481" s="66"/>
      <c r="AU1481" s="66"/>
      <c r="AV1481" s="66"/>
      <c r="AW1481" s="66"/>
      <c r="AX1481" s="66"/>
      <c r="AY1481" s="66"/>
      <c r="AZ1481" s="66"/>
      <c r="BA1481" s="66"/>
      <c r="BB1481" s="66"/>
      <c r="BC1481" s="66"/>
      <c r="BD1481" s="66"/>
      <c r="BE1481" s="66"/>
      <c r="BF1481" s="66"/>
      <c r="BG1481" s="66"/>
      <c r="BH1481" s="66"/>
      <c r="BI1481" s="66"/>
      <c r="BJ1481" s="66"/>
      <c r="BK1481" s="66"/>
      <c r="BL1481" s="66"/>
    </row>
    <row r="1482" spans="27:64" x14ac:dyDescent="0.2">
      <c r="AA1482" s="66"/>
      <c r="AB1482" s="66"/>
      <c r="AC1482" s="66"/>
      <c r="AD1482" s="66"/>
      <c r="AE1482" s="66"/>
      <c r="AG1482" s="67"/>
      <c r="AN1482" s="66"/>
      <c r="AO1482" s="66"/>
      <c r="AP1482" s="66"/>
      <c r="AQ1482" s="66"/>
      <c r="AR1482" s="66"/>
      <c r="AS1482" s="66"/>
      <c r="AT1482" s="66"/>
      <c r="AU1482" s="66"/>
    </row>
    <row r="1483" spans="27:64" x14ac:dyDescent="0.2">
      <c r="AA1483" s="66"/>
      <c r="AB1483" s="66"/>
      <c r="AC1483" s="66"/>
      <c r="AD1483" s="66"/>
      <c r="AE1483" s="66"/>
      <c r="AG1483" s="67"/>
      <c r="AN1483" s="66"/>
      <c r="AO1483" s="66"/>
      <c r="AP1483" s="66"/>
      <c r="AQ1483" s="66"/>
      <c r="AR1483" s="66"/>
      <c r="AS1483" s="66"/>
      <c r="AT1483" s="66"/>
      <c r="AU1483" s="66"/>
      <c r="AV1483" s="66"/>
      <c r="AX1483" s="66"/>
    </row>
    <row r="1484" spans="27:64" x14ac:dyDescent="0.2">
      <c r="AA1484" s="66"/>
      <c r="AB1484" s="66"/>
      <c r="AC1484" s="66"/>
      <c r="AD1484" s="66"/>
      <c r="AE1484" s="66"/>
      <c r="AG1484" s="67"/>
      <c r="AN1484" s="66"/>
      <c r="AO1484" s="66"/>
      <c r="AP1484" s="66"/>
      <c r="AQ1484" s="66"/>
      <c r="AR1484" s="66"/>
      <c r="AS1484" s="66"/>
      <c r="AT1484" s="66"/>
      <c r="AU1484" s="66"/>
      <c r="AV1484" s="66"/>
    </row>
    <row r="1485" spans="27:64" x14ac:dyDescent="0.2">
      <c r="AA1485" s="66"/>
      <c r="AB1485" s="66"/>
      <c r="AC1485" s="66"/>
      <c r="AD1485" s="66"/>
      <c r="AE1485" s="66"/>
      <c r="AG1485" s="67"/>
      <c r="AN1485" s="66"/>
      <c r="AO1485" s="66"/>
      <c r="AP1485" s="66"/>
      <c r="AQ1485" s="66"/>
      <c r="AR1485" s="66"/>
      <c r="AS1485" s="66"/>
      <c r="AT1485" s="66"/>
      <c r="AU1485" s="66"/>
    </row>
    <row r="1486" spans="27:64" x14ac:dyDescent="0.2">
      <c r="AA1486" s="66"/>
      <c r="AB1486" s="66"/>
      <c r="AC1486" s="66"/>
      <c r="AD1486" s="66"/>
      <c r="AE1486" s="66"/>
      <c r="AG1486" s="67"/>
      <c r="AN1486" s="66"/>
      <c r="AO1486" s="66"/>
      <c r="AP1486" s="66"/>
      <c r="AQ1486" s="66"/>
      <c r="AR1486" s="66"/>
      <c r="AS1486" s="66"/>
      <c r="AT1486" s="66"/>
      <c r="AU1486" s="66"/>
    </row>
    <row r="1487" spans="27:64" x14ac:dyDescent="0.2">
      <c r="AA1487" s="66"/>
      <c r="AB1487" s="66"/>
      <c r="AC1487" s="66"/>
      <c r="AD1487" s="66"/>
      <c r="AE1487" s="66"/>
      <c r="AG1487" s="67"/>
      <c r="AN1487" s="66"/>
      <c r="AO1487" s="66"/>
      <c r="AP1487" s="66"/>
      <c r="AQ1487" s="66"/>
      <c r="AR1487" s="66"/>
      <c r="AS1487" s="66"/>
      <c r="AT1487" s="66"/>
      <c r="AU1487" s="66"/>
    </row>
    <row r="1488" spans="27:64" x14ac:dyDescent="0.2">
      <c r="AA1488" s="66"/>
      <c r="AB1488" s="66"/>
      <c r="AC1488" s="66"/>
      <c r="AD1488" s="66"/>
      <c r="AE1488" s="66"/>
      <c r="AG1488" s="67"/>
      <c r="AN1488" s="66"/>
      <c r="AO1488" s="66"/>
      <c r="AP1488" s="66"/>
      <c r="AQ1488" s="66"/>
      <c r="AR1488" s="66"/>
      <c r="AS1488" s="66"/>
      <c r="AT1488" s="66"/>
      <c r="AU1488" s="66"/>
    </row>
    <row r="1489" spans="27:64" x14ac:dyDescent="0.2">
      <c r="AA1489" s="66"/>
      <c r="AB1489" s="66"/>
      <c r="AC1489" s="66"/>
      <c r="AD1489" s="66"/>
      <c r="AE1489" s="66"/>
      <c r="AG1489" s="67"/>
      <c r="AN1489" s="66"/>
      <c r="AO1489" s="66"/>
      <c r="AP1489" s="66"/>
      <c r="AQ1489" s="66"/>
      <c r="AR1489" s="66"/>
      <c r="AS1489" s="66"/>
      <c r="AT1489" s="66"/>
      <c r="AU1489" s="66"/>
      <c r="AV1489" s="66"/>
      <c r="AW1489" s="66"/>
      <c r="AX1489" s="66"/>
      <c r="AY1489" s="66"/>
      <c r="AZ1489" s="66"/>
      <c r="BA1489" s="66"/>
      <c r="BB1489" s="66"/>
      <c r="BC1489" s="66"/>
      <c r="BD1489" s="66"/>
      <c r="BE1489" s="66"/>
      <c r="BF1489" s="66"/>
      <c r="BG1489" s="66"/>
      <c r="BH1489" s="66"/>
      <c r="BI1489" s="66"/>
      <c r="BJ1489" s="66"/>
      <c r="BK1489" s="66"/>
      <c r="BL1489" s="66"/>
    </row>
    <row r="1490" spans="27:64" x14ac:dyDescent="0.2">
      <c r="AA1490" s="66"/>
      <c r="AB1490" s="66"/>
      <c r="AC1490" s="66"/>
      <c r="AD1490" s="66"/>
      <c r="AE1490" s="66"/>
      <c r="AG1490" s="67"/>
      <c r="AN1490" s="66"/>
      <c r="AO1490" s="66"/>
      <c r="AP1490" s="66"/>
      <c r="AQ1490" s="66"/>
      <c r="AR1490" s="66"/>
      <c r="AS1490" s="66"/>
      <c r="AT1490" s="66"/>
      <c r="AU1490" s="66"/>
    </row>
    <row r="1491" spans="27:64" x14ac:dyDescent="0.2">
      <c r="AA1491" s="66"/>
      <c r="AB1491" s="66"/>
      <c r="AC1491" s="66"/>
      <c r="AD1491" s="66"/>
      <c r="AE1491" s="66"/>
      <c r="AG1491" s="67"/>
      <c r="AN1491" s="66"/>
      <c r="AO1491" s="66"/>
      <c r="AP1491" s="66"/>
      <c r="AQ1491" s="66"/>
      <c r="AR1491" s="66"/>
      <c r="AS1491" s="66"/>
      <c r="AT1491" s="66"/>
      <c r="AU1491" s="66"/>
      <c r="AV1491" s="66"/>
      <c r="AW1491" s="66"/>
      <c r="AX1491" s="66"/>
      <c r="AY1491" s="66"/>
      <c r="AZ1491" s="66"/>
      <c r="BA1491" s="66"/>
      <c r="BB1491" s="66"/>
      <c r="BC1491" s="66"/>
      <c r="BD1491" s="66"/>
      <c r="BE1491" s="66"/>
      <c r="BF1491" s="66"/>
      <c r="BG1491" s="66"/>
      <c r="BH1491" s="66"/>
      <c r="BI1491" s="66"/>
      <c r="BJ1491" s="66"/>
      <c r="BK1491" s="66"/>
      <c r="BL1491" s="66"/>
    </row>
    <row r="1492" spans="27:64" x14ac:dyDescent="0.2">
      <c r="AA1492" s="66"/>
      <c r="AB1492" s="66"/>
      <c r="AC1492" s="66"/>
      <c r="AD1492" s="66"/>
      <c r="AE1492" s="66"/>
      <c r="AG1492" s="67"/>
      <c r="AN1492" s="66"/>
      <c r="AO1492" s="66"/>
      <c r="AP1492" s="66"/>
      <c r="AQ1492" s="66"/>
      <c r="AR1492" s="66"/>
      <c r="AS1492" s="66"/>
      <c r="AT1492" s="66"/>
      <c r="AU1492" s="66"/>
      <c r="AV1492" s="66"/>
      <c r="AX1492" s="66"/>
    </row>
    <row r="1493" spans="27:64" x14ac:dyDescent="0.2">
      <c r="AA1493" s="66"/>
      <c r="AB1493" s="66"/>
      <c r="AC1493" s="66"/>
      <c r="AD1493" s="66"/>
      <c r="AE1493" s="66"/>
      <c r="AG1493" s="67"/>
      <c r="AN1493" s="66"/>
      <c r="AO1493" s="66"/>
      <c r="AP1493" s="66"/>
      <c r="AQ1493" s="66"/>
      <c r="AR1493" s="66"/>
      <c r="AS1493" s="66"/>
      <c r="AT1493" s="66"/>
      <c r="AU1493" s="66"/>
      <c r="AV1493" s="66"/>
    </row>
    <row r="1494" spans="27:64" x14ac:dyDescent="0.2">
      <c r="AA1494" s="66"/>
      <c r="AB1494" s="66"/>
      <c r="AC1494" s="66"/>
      <c r="AD1494" s="66"/>
      <c r="AE1494" s="66"/>
      <c r="AG1494" s="67"/>
      <c r="AN1494" s="66"/>
      <c r="AO1494" s="66"/>
      <c r="AP1494" s="66"/>
      <c r="AQ1494" s="66"/>
      <c r="AR1494" s="66"/>
      <c r="AS1494" s="66"/>
      <c r="AT1494" s="66"/>
      <c r="AU1494" s="66"/>
      <c r="AV1494" s="66"/>
    </row>
    <row r="1495" spans="27:64" x14ac:dyDescent="0.2">
      <c r="AA1495" s="66"/>
      <c r="AB1495" s="66"/>
      <c r="AC1495" s="66"/>
      <c r="AD1495" s="66"/>
      <c r="AE1495" s="66"/>
      <c r="AG1495" s="67"/>
      <c r="AN1495" s="66"/>
      <c r="AO1495" s="66"/>
      <c r="AP1495" s="66"/>
      <c r="AQ1495" s="66"/>
      <c r="AR1495" s="66"/>
      <c r="AS1495" s="66"/>
      <c r="AT1495" s="66"/>
      <c r="AU1495" s="66"/>
      <c r="AV1495" s="66"/>
      <c r="AX1495" s="66"/>
    </row>
    <row r="1496" spans="27:64" x14ac:dyDescent="0.2">
      <c r="AA1496" s="66"/>
      <c r="AB1496" s="66"/>
      <c r="AC1496" s="66"/>
      <c r="AD1496" s="66"/>
      <c r="AE1496" s="66"/>
      <c r="AG1496" s="67"/>
      <c r="AN1496" s="66"/>
      <c r="AO1496" s="66"/>
      <c r="AP1496" s="66"/>
      <c r="AQ1496" s="66"/>
      <c r="AR1496" s="66"/>
      <c r="AS1496" s="66"/>
      <c r="AT1496" s="66"/>
      <c r="AU1496" s="66"/>
      <c r="AV1496" s="66"/>
      <c r="AW1496" s="66"/>
      <c r="AX1496" s="66"/>
      <c r="AY1496" s="66"/>
      <c r="AZ1496" s="66"/>
      <c r="BA1496" s="66"/>
      <c r="BB1496" s="66"/>
      <c r="BC1496" s="66"/>
      <c r="BD1496" s="66"/>
      <c r="BE1496" s="66"/>
      <c r="BF1496" s="66"/>
      <c r="BG1496" s="66"/>
      <c r="BH1496" s="66"/>
      <c r="BI1496" s="66"/>
      <c r="BJ1496" s="66"/>
      <c r="BK1496" s="66"/>
      <c r="BL1496" s="66"/>
    </row>
    <row r="1497" spans="27:64" x14ac:dyDescent="0.2">
      <c r="AA1497" s="66"/>
      <c r="AB1497" s="66"/>
      <c r="AC1497" s="66"/>
      <c r="AD1497" s="66"/>
      <c r="AE1497" s="66"/>
      <c r="AG1497" s="67"/>
      <c r="AN1497" s="66"/>
      <c r="AO1497" s="66"/>
      <c r="AP1497" s="66"/>
      <c r="AQ1497" s="66"/>
      <c r="AR1497" s="66"/>
      <c r="AS1497" s="66"/>
      <c r="AT1497" s="66"/>
      <c r="AU1497" s="66"/>
      <c r="AV1497" s="66"/>
    </row>
    <row r="1498" spans="27:64" x14ac:dyDescent="0.2">
      <c r="AA1498" s="66"/>
      <c r="AB1498" s="66"/>
      <c r="AC1498" s="66"/>
      <c r="AD1498" s="66"/>
      <c r="AE1498" s="66"/>
      <c r="AG1498" s="67"/>
      <c r="AN1498" s="66"/>
      <c r="AO1498" s="66"/>
      <c r="AP1498" s="66"/>
      <c r="AQ1498" s="66"/>
      <c r="AR1498" s="66"/>
      <c r="AS1498" s="66"/>
      <c r="AT1498" s="66"/>
      <c r="AU1498" s="66"/>
      <c r="AV1498" s="66"/>
      <c r="AX1498" s="66"/>
    </row>
    <row r="1499" spans="27:64" x14ac:dyDescent="0.2">
      <c r="AA1499" s="66"/>
      <c r="AB1499" s="66"/>
      <c r="AC1499" s="66"/>
      <c r="AD1499" s="66"/>
      <c r="AE1499" s="66"/>
      <c r="AG1499" s="67"/>
      <c r="AN1499" s="66"/>
      <c r="AO1499" s="66"/>
      <c r="AP1499" s="66"/>
      <c r="AQ1499" s="66"/>
      <c r="AR1499" s="66"/>
      <c r="AS1499" s="66"/>
      <c r="AT1499" s="66"/>
      <c r="AU1499" s="66"/>
      <c r="AV1499" s="66"/>
      <c r="AW1499" s="66"/>
      <c r="AX1499" s="66"/>
      <c r="AY1499" s="66"/>
      <c r="AZ1499" s="66"/>
      <c r="BA1499" s="66"/>
      <c r="BB1499" s="66"/>
      <c r="BC1499" s="66"/>
      <c r="BD1499" s="66"/>
      <c r="BE1499" s="66"/>
      <c r="BF1499" s="66"/>
      <c r="BG1499" s="66"/>
      <c r="BH1499" s="66"/>
      <c r="BI1499" s="66"/>
      <c r="BJ1499" s="66"/>
      <c r="BK1499" s="66"/>
      <c r="BL1499" s="66"/>
    </row>
    <row r="1500" spans="27:64" x14ac:dyDescent="0.2">
      <c r="AA1500" s="66"/>
      <c r="AB1500" s="66"/>
      <c r="AC1500" s="66"/>
      <c r="AD1500" s="66"/>
      <c r="AE1500" s="66"/>
      <c r="AG1500" s="67"/>
      <c r="AN1500" s="66"/>
      <c r="AO1500" s="66"/>
      <c r="AP1500" s="66"/>
      <c r="AQ1500" s="66"/>
      <c r="AR1500" s="66"/>
      <c r="AS1500" s="66"/>
      <c r="AT1500" s="66"/>
      <c r="AU1500" s="66"/>
      <c r="AV1500" s="66"/>
    </row>
    <row r="1501" spans="27:64" x14ac:dyDescent="0.2">
      <c r="AA1501" s="66"/>
      <c r="AB1501" s="66"/>
      <c r="AC1501" s="66"/>
      <c r="AD1501" s="66"/>
      <c r="AE1501" s="66"/>
      <c r="AG1501" s="67"/>
      <c r="AN1501" s="66"/>
      <c r="AO1501" s="66"/>
      <c r="AP1501" s="66"/>
      <c r="AQ1501" s="66"/>
      <c r="AR1501" s="66"/>
      <c r="AS1501" s="66"/>
      <c r="AT1501" s="66"/>
      <c r="AU1501" s="66"/>
      <c r="AV1501" s="66"/>
    </row>
    <row r="1502" spans="27:64" x14ac:dyDescent="0.2">
      <c r="AA1502" s="66"/>
      <c r="AB1502" s="66"/>
      <c r="AC1502" s="66"/>
      <c r="AD1502" s="66"/>
      <c r="AE1502" s="66"/>
      <c r="AG1502" s="67"/>
      <c r="AN1502" s="66"/>
      <c r="AO1502" s="66"/>
      <c r="AP1502" s="66"/>
      <c r="AQ1502" s="66"/>
      <c r="AR1502" s="66"/>
      <c r="AS1502" s="66"/>
      <c r="AT1502" s="66"/>
      <c r="AU1502" s="66"/>
      <c r="AV1502" s="66"/>
      <c r="AX1502" s="66"/>
      <c r="AY1502" s="66"/>
      <c r="AZ1502" s="66"/>
      <c r="BA1502" s="66"/>
      <c r="BB1502" s="66"/>
      <c r="BC1502" s="66"/>
      <c r="BD1502" s="66"/>
      <c r="BE1502" s="66"/>
      <c r="BF1502" s="66"/>
      <c r="BG1502" s="66"/>
      <c r="BH1502" s="66"/>
      <c r="BI1502" s="66"/>
      <c r="BJ1502" s="66"/>
      <c r="BK1502" s="66"/>
      <c r="BL1502" s="66"/>
    </row>
    <row r="1503" spans="27:64" x14ac:dyDescent="0.2">
      <c r="AA1503" s="66"/>
      <c r="AB1503" s="66"/>
      <c r="AC1503" s="66"/>
      <c r="AD1503" s="66"/>
      <c r="AE1503" s="66"/>
      <c r="AG1503" s="67"/>
      <c r="AN1503" s="66"/>
      <c r="AO1503" s="66"/>
      <c r="AP1503" s="66"/>
      <c r="AQ1503" s="66"/>
      <c r="AR1503" s="66"/>
      <c r="AS1503" s="66"/>
      <c r="AT1503" s="66"/>
      <c r="AU1503" s="66"/>
      <c r="AV1503" s="66"/>
    </row>
    <row r="1504" spans="27:64" x14ac:dyDescent="0.2">
      <c r="AA1504" s="66"/>
      <c r="AB1504" s="66"/>
      <c r="AC1504" s="66"/>
      <c r="AD1504" s="66"/>
      <c r="AE1504" s="66"/>
      <c r="AG1504" s="67"/>
      <c r="AN1504" s="66"/>
      <c r="AO1504" s="66"/>
      <c r="AP1504" s="66"/>
      <c r="AQ1504" s="66"/>
      <c r="AR1504" s="66"/>
      <c r="AS1504" s="66"/>
      <c r="AT1504" s="66"/>
      <c r="AU1504" s="66"/>
      <c r="AV1504" s="66"/>
      <c r="AX1504" s="66"/>
      <c r="AY1504" s="66"/>
      <c r="AZ1504" s="66"/>
      <c r="BA1504" s="66"/>
      <c r="BB1504" s="66"/>
      <c r="BC1504" s="66"/>
      <c r="BD1504" s="66"/>
      <c r="BE1504" s="66"/>
      <c r="BF1504" s="66"/>
      <c r="BG1504" s="66"/>
      <c r="BH1504" s="66"/>
      <c r="BI1504" s="66"/>
      <c r="BJ1504" s="66"/>
      <c r="BK1504" s="66"/>
      <c r="BL1504" s="66"/>
    </row>
    <row r="1505" spans="27:64" x14ac:dyDescent="0.2">
      <c r="AA1505" s="66"/>
      <c r="AB1505" s="66"/>
      <c r="AC1505" s="66"/>
      <c r="AD1505" s="66"/>
      <c r="AE1505" s="66"/>
      <c r="AG1505" s="67"/>
      <c r="AN1505" s="66"/>
      <c r="AO1505" s="66"/>
      <c r="AP1505" s="66"/>
      <c r="AQ1505" s="66"/>
      <c r="AR1505" s="66"/>
      <c r="AS1505" s="66"/>
      <c r="AT1505" s="66"/>
      <c r="AU1505" s="66"/>
    </row>
    <row r="1506" spans="27:64" x14ac:dyDescent="0.2">
      <c r="AA1506" s="66"/>
      <c r="AB1506" s="66"/>
      <c r="AC1506" s="66"/>
      <c r="AD1506" s="66"/>
      <c r="AE1506" s="66"/>
      <c r="AG1506" s="67"/>
      <c r="AN1506" s="66"/>
      <c r="AO1506" s="66"/>
      <c r="AP1506" s="66"/>
      <c r="AQ1506" s="66"/>
      <c r="AR1506" s="66"/>
      <c r="AS1506" s="66"/>
      <c r="AT1506" s="66"/>
      <c r="AU1506" s="66"/>
      <c r="AV1506" s="66"/>
      <c r="AX1506" s="66"/>
    </row>
    <row r="1507" spans="27:64" x14ac:dyDescent="0.2">
      <c r="AA1507" s="66"/>
      <c r="AB1507" s="66"/>
      <c r="AC1507" s="66"/>
      <c r="AD1507" s="66"/>
      <c r="AE1507" s="66"/>
      <c r="AG1507" s="67"/>
      <c r="AN1507" s="66"/>
      <c r="AO1507" s="66"/>
      <c r="AP1507" s="66"/>
      <c r="AQ1507" s="66"/>
      <c r="AR1507" s="66"/>
      <c r="AS1507" s="66"/>
      <c r="AT1507" s="66"/>
      <c r="AU1507" s="66"/>
    </row>
    <row r="1508" spans="27:64" x14ac:dyDescent="0.2">
      <c r="AA1508" s="66"/>
      <c r="AB1508" s="66"/>
      <c r="AC1508" s="66"/>
      <c r="AD1508" s="66"/>
      <c r="AE1508" s="66"/>
      <c r="AG1508" s="67"/>
      <c r="AN1508" s="66"/>
      <c r="AO1508" s="66"/>
      <c r="AP1508" s="66"/>
      <c r="AQ1508" s="66"/>
      <c r="AR1508" s="66"/>
      <c r="AS1508" s="66"/>
      <c r="AT1508" s="66"/>
      <c r="AU1508" s="66"/>
      <c r="AV1508" s="66"/>
    </row>
    <row r="1509" spans="27:64" x14ac:dyDescent="0.2">
      <c r="AA1509" s="66"/>
      <c r="AB1509" s="66"/>
      <c r="AC1509" s="66"/>
      <c r="AD1509" s="66"/>
      <c r="AE1509" s="66"/>
      <c r="AG1509" s="67"/>
      <c r="AN1509" s="66"/>
      <c r="AO1509" s="66"/>
      <c r="AP1509" s="66"/>
      <c r="AQ1509" s="66"/>
      <c r="AR1509" s="66"/>
      <c r="AS1509" s="66"/>
      <c r="AT1509" s="66"/>
      <c r="AU1509" s="66"/>
      <c r="AV1509" s="66"/>
      <c r="AW1509" s="66"/>
      <c r="AX1509" s="66"/>
      <c r="AY1509" s="66"/>
      <c r="AZ1509" s="66"/>
      <c r="BA1509" s="66"/>
      <c r="BB1509" s="66"/>
      <c r="BC1509" s="66"/>
      <c r="BD1509" s="66"/>
      <c r="BE1509" s="66"/>
      <c r="BF1509" s="66"/>
      <c r="BG1509" s="66"/>
      <c r="BH1509" s="66"/>
      <c r="BI1509" s="66"/>
      <c r="BJ1509" s="66"/>
      <c r="BK1509" s="66"/>
      <c r="BL1509" s="66"/>
    </row>
    <row r="1510" spans="27:64" x14ac:dyDescent="0.2">
      <c r="AA1510" s="66"/>
      <c r="AB1510" s="66"/>
      <c r="AC1510" s="66"/>
      <c r="AD1510" s="66"/>
      <c r="AE1510" s="66"/>
      <c r="AG1510" s="67"/>
      <c r="AN1510" s="66"/>
      <c r="AO1510" s="66"/>
      <c r="AP1510" s="66"/>
      <c r="AQ1510" s="66"/>
      <c r="AR1510" s="66"/>
      <c r="AS1510" s="66"/>
      <c r="AT1510" s="66"/>
      <c r="AU1510" s="66"/>
    </row>
    <row r="1511" spans="27:64" x14ac:dyDescent="0.2">
      <c r="AA1511" s="66"/>
      <c r="AB1511" s="66"/>
      <c r="AC1511" s="66"/>
      <c r="AD1511" s="66"/>
      <c r="AE1511" s="66"/>
      <c r="AG1511" s="67"/>
      <c r="AN1511" s="66"/>
      <c r="AO1511" s="66"/>
      <c r="AP1511" s="66"/>
      <c r="AQ1511" s="66"/>
      <c r="AR1511" s="66"/>
      <c r="AS1511" s="66"/>
      <c r="AT1511" s="66"/>
      <c r="AU1511" s="66"/>
      <c r="AV1511" s="66"/>
      <c r="AX1511" s="66"/>
    </row>
    <row r="1512" spans="27:64" x14ac:dyDescent="0.2">
      <c r="AA1512" s="66"/>
      <c r="AB1512" s="66"/>
      <c r="AC1512" s="66"/>
      <c r="AD1512" s="66"/>
      <c r="AE1512" s="66"/>
      <c r="AG1512" s="67"/>
      <c r="AN1512" s="66"/>
      <c r="AO1512" s="66"/>
      <c r="AP1512" s="66"/>
      <c r="AQ1512" s="66"/>
      <c r="AR1512" s="66"/>
      <c r="AS1512" s="66"/>
      <c r="AT1512" s="66"/>
      <c r="AU1512" s="66"/>
      <c r="AV1512" s="66"/>
      <c r="AW1512" s="66"/>
      <c r="AX1512" s="66"/>
      <c r="AY1512" s="66"/>
      <c r="AZ1512" s="66"/>
      <c r="BA1512" s="66"/>
      <c r="BB1512" s="66"/>
      <c r="BC1512" s="66"/>
      <c r="BD1512" s="66"/>
      <c r="BE1512" s="66"/>
      <c r="BF1512" s="66"/>
      <c r="BG1512" s="66"/>
      <c r="BH1512" s="66"/>
      <c r="BI1512" s="66"/>
      <c r="BJ1512" s="66"/>
      <c r="BK1512" s="66"/>
      <c r="BL1512" s="66"/>
    </row>
    <row r="1513" spans="27:64" x14ac:dyDescent="0.2">
      <c r="AA1513" s="66"/>
      <c r="AB1513" s="66"/>
      <c r="AC1513" s="66"/>
      <c r="AD1513" s="66"/>
      <c r="AE1513" s="66"/>
      <c r="AG1513" s="67"/>
      <c r="AN1513" s="66"/>
      <c r="AO1513" s="66"/>
      <c r="AP1513" s="66"/>
      <c r="AQ1513" s="66"/>
      <c r="AR1513" s="66"/>
      <c r="AS1513" s="66"/>
      <c r="AT1513" s="66"/>
      <c r="AU1513" s="66"/>
      <c r="AV1513" s="66"/>
      <c r="AW1513" s="66"/>
      <c r="AX1513" s="66"/>
      <c r="AY1513" s="66"/>
      <c r="AZ1513" s="66"/>
      <c r="BA1513" s="66"/>
      <c r="BB1513" s="66"/>
      <c r="BC1513" s="66"/>
      <c r="BD1513" s="66"/>
      <c r="BE1513" s="66"/>
      <c r="BF1513" s="66"/>
      <c r="BG1513" s="66"/>
      <c r="BH1513" s="66"/>
      <c r="BI1513" s="66"/>
      <c r="BJ1513" s="66"/>
      <c r="BK1513" s="66"/>
      <c r="BL1513" s="66"/>
    </row>
    <row r="1514" spans="27:64" x14ac:dyDescent="0.2">
      <c r="AA1514" s="66"/>
      <c r="AB1514" s="66"/>
      <c r="AC1514" s="66"/>
      <c r="AD1514" s="66"/>
      <c r="AE1514" s="66"/>
      <c r="AG1514" s="67"/>
      <c r="AN1514" s="66"/>
      <c r="AO1514" s="66"/>
      <c r="AP1514" s="66"/>
      <c r="AQ1514" s="66"/>
      <c r="AR1514" s="66"/>
      <c r="AS1514" s="66"/>
      <c r="AT1514" s="66"/>
      <c r="AU1514" s="66"/>
      <c r="AV1514" s="66"/>
      <c r="AW1514" s="66"/>
      <c r="AX1514" s="66"/>
      <c r="AY1514" s="66"/>
      <c r="AZ1514" s="66"/>
      <c r="BA1514" s="66"/>
      <c r="BB1514" s="66"/>
      <c r="BC1514" s="66"/>
      <c r="BD1514" s="66"/>
      <c r="BE1514" s="66"/>
      <c r="BF1514" s="66"/>
      <c r="BG1514" s="66"/>
      <c r="BH1514" s="66"/>
      <c r="BI1514" s="66"/>
      <c r="BJ1514" s="66"/>
      <c r="BK1514" s="66"/>
      <c r="BL1514" s="66"/>
    </row>
    <row r="1515" spans="27:64" x14ac:dyDescent="0.2">
      <c r="AA1515" s="66"/>
      <c r="AB1515" s="66"/>
      <c r="AC1515" s="66"/>
      <c r="AD1515" s="66"/>
      <c r="AE1515" s="66"/>
      <c r="AG1515" s="67"/>
      <c r="AN1515" s="66"/>
      <c r="AO1515" s="66"/>
      <c r="AP1515" s="66"/>
      <c r="AQ1515" s="66"/>
      <c r="AR1515" s="66"/>
      <c r="AS1515" s="66"/>
      <c r="AT1515" s="66"/>
      <c r="AU1515" s="66"/>
      <c r="AV1515" s="66"/>
    </row>
    <row r="1516" spans="27:64" x14ac:dyDescent="0.2">
      <c r="AA1516" s="66"/>
      <c r="AB1516" s="66"/>
      <c r="AC1516" s="66"/>
      <c r="AD1516" s="66"/>
      <c r="AE1516" s="66"/>
      <c r="AG1516" s="67"/>
      <c r="AN1516" s="66"/>
      <c r="AO1516" s="66"/>
      <c r="AP1516" s="66"/>
      <c r="AQ1516" s="66"/>
      <c r="AR1516" s="66"/>
      <c r="AS1516" s="66"/>
      <c r="AT1516" s="66"/>
      <c r="AU1516" s="66"/>
      <c r="AV1516" s="66"/>
    </row>
    <row r="1517" spans="27:64" x14ac:dyDescent="0.2">
      <c r="AA1517" s="66"/>
      <c r="AB1517" s="66"/>
      <c r="AC1517" s="66"/>
      <c r="AD1517" s="66"/>
      <c r="AE1517" s="66"/>
      <c r="AG1517" s="67"/>
      <c r="AN1517" s="66"/>
      <c r="AO1517" s="66"/>
      <c r="AP1517" s="66"/>
      <c r="AQ1517" s="66"/>
      <c r="AR1517" s="66"/>
      <c r="AS1517" s="66"/>
      <c r="AT1517" s="66"/>
      <c r="AU1517" s="66"/>
      <c r="AV1517" s="66"/>
      <c r="AX1517" s="66"/>
      <c r="AY1517" s="66"/>
      <c r="AZ1517" s="66"/>
      <c r="BA1517" s="66"/>
      <c r="BB1517" s="66"/>
      <c r="BC1517" s="66"/>
      <c r="BD1517" s="66"/>
      <c r="BE1517" s="66"/>
      <c r="BF1517" s="66"/>
      <c r="BG1517" s="66"/>
      <c r="BH1517" s="66"/>
      <c r="BI1517" s="66"/>
      <c r="BJ1517" s="66"/>
      <c r="BK1517" s="66"/>
      <c r="BL1517" s="66"/>
    </row>
    <row r="1518" spans="27:64" x14ac:dyDescent="0.2">
      <c r="AA1518" s="66"/>
      <c r="AB1518" s="66"/>
      <c r="AC1518" s="66"/>
      <c r="AD1518" s="66"/>
      <c r="AE1518" s="66"/>
      <c r="AG1518" s="67"/>
      <c r="AN1518" s="66"/>
      <c r="AO1518" s="66"/>
      <c r="AP1518" s="66"/>
      <c r="AQ1518" s="66"/>
      <c r="AR1518" s="66"/>
      <c r="AS1518" s="66"/>
      <c r="AT1518" s="66"/>
      <c r="AU1518" s="66"/>
      <c r="AV1518" s="66"/>
    </row>
    <row r="1519" spans="27:64" x14ac:dyDescent="0.2">
      <c r="AA1519" s="66"/>
      <c r="AB1519" s="66"/>
      <c r="AC1519" s="66"/>
      <c r="AD1519" s="66"/>
      <c r="AE1519" s="66"/>
      <c r="AG1519" s="67"/>
      <c r="AN1519" s="66"/>
      <c r="AO1519" s="66"/>
      <c r="AP1519" s="66"/>
      <c r="AQ1519" s="66"/>
      <c r="AR1519" s="66"/>
      <c r="AS1519" s="66"/>
      <c r="AT1519" s="66"/>
      <c r="AU1519" s="66"/>
      <c r="AV1519" s="66"/>
      <c r="AX1519" s="66"/>
      <c r="AY1519" s="66"/>
      <c r="AZ1519" s="66"/>
      <c r="BA1519" s="66"/>
      <c r="BB1519" s="66"/>
      <c r="BC1519" s="66"/>
      <c r="BD1519" s="66"/>
      <c r="BE1519" s="66"/>
      <c r="BF1519" s="66"/>
      <c r="BG1519" s="66"/>
      <c r="BH1519" s="66"/>
      <c r="BI1519" s="66"/>
      <c r="BJ1519" s="66"/>
      <c r="BK1519" s="66"/>
      <c r="BL1519" s="66"/>
    </row>
    <row r="1520" spans="27:64" x14ac:dyDescent="0.2">
      <c r="AA1520" s="66"/>
      <c r="AB1520" s="66"/>
      <c r="AC1520" s="66"/>
      <c r="AD1520" s="66"/>
      <c r="AE1520" s="66"/>
      <c r="AG1520" s="67"/>
      <c r="AN1520" s="66"/>
      <c r="AO1520" s="66"/>
      <c r="AP1520" s="66"/>
      <c r="AQ1520" s="66"/>
      <c r="AR1520" s="66"/>
      <c r="AS1520" s="66"/>
      <c r="AT1520" s="66"/>
      <c r="AU1520" s="66"/>
      <c r="AV1520" s="66"/>
    </row>
    <row r="1521" spans="27:64" x14ac:dyDescent="0.2">
      <c r="AA1521" s="66"/>
      <c r="AB1521" s="66"/>
      <c r="AC1521" s="66"/>
      <c r="AD1521" s="66"/>
      <c r="AE1521" s="66"/>
      <c r="AG1521" s="67"/>
      <c r="AN1521" s="66"/>
      <c r="AO1521" s="66"/>
      <c r="AP1521" s="66"/>
      <c r="AQ1521" s="66"/>
      <c r="AR1521" s="66"/>
      <c r="AS1521" s="66"/>
      <c r="AT1521" s="66"/>
      <c r="AU1521" s="66"/>
      <c r="AV1521" s="66"/>
    </row>
    <row r="1522" spans="27:64" x14ac:dyDescent="0.2">
      <c r="AA1522" s="66"/>
      <c r="AB1522" s="66"/>
      <c r="AC1522" s="66"/>
      <c r="AD1522" s="66"/>
      <c r="AE1522" s="66"/>
      <c r="AG1522" s="67"/>
      <c r="AN1522" s="66"/>
      <c r="AO1522" s="66"/>
      <c r="AP1522" s="66"/>
      <c r="AQ1522" s="66"/>
      <c r="AR1522" s="66"/>
      <c r="AS1522" s="66"/>
      <c r="AT1522" s="66"/>
      <c r="AU1522" s="66"/>
      <c r="AV1522" s="66"/>
      <c r="AX1522" s="66"/>
    </row>
    <row r="1523" spans="27:64" x14ac:dyDescent="0.2">
      <c r="AA1523" s="66"/>
      <c r="AB1523" s="66"/>
      <c r="AC1523" s="66"/>
      <c r="AD1523" s="66"/>
      <c r="AE1523" s="66"/>
      <c r="AG1523" s="67"/>
      <c r="AN1523" s="66"/>
      <c r="AO1523" s="66"/>
      <c r="AP1523" s="66"/>
      <c r="AQ1523" s="66"/>
      <c r="AR1523" s="66"/>
      <c r="AS1523" s="66"/>
      <c r="AT1523" s="66"/>
      <c r="AU1523" s="66"/>
      <c r="AV1523" s="66"/>
    </row>
    <row r="1524" spans="27:64" x14ac:dyDescent="0.2">
      <c r="AA1524" s="66"/>
      <c r="AB1524" s="66"/>
      <c r="AC1524" s="66"/>
      <c r="AD1524" s="66"/>
      <c r="AE1524" s="66"/>
      <c r="AG1524" s="67"/>
      <c r="AN1524" s="66"/>
      <c r="AO1524" s="66"/>
      <c r="AP1524" s="66"/>
      <c r="AQ1524" s="66"/>
      <c r="AR1524" s="66"/>
      <c r="AS1524" s="66"/>
      <c r="AT1524" s="66"/>
      <c r="AU1524" s="66"/>
      <c r="AV1524" s="66"/>
      <c r="AX1524" s="66"/>
    </row>
    <row r="1525" spans="27:64" x14ac:dyDescent="0.2">
      <c r="AA1525" s="66"/>
      <c r="AB1525" s="66"/>
      <c r="AC1525" s="66"/>
      <c r="AD1525" s="66"/>
      <c r="AE1525" s="66"/>
      <c r="AG1525" s="67"/>
      <c r="AN1525" s="66"/>
      <c r="AO1525" s="66"/>
      <c r="AP1525" s="66"/>
      <c r="AQ1525" s="66"/>
      <c r="AR1525" s="66"/>
      <c r="AS1525" s="66"/>
      <c r="AT1525" s="66"/>
      <c r="AU1525" s="66"/>
      <c r="AV1525" s="66"/>
    </row>
    <row r="1526" spans="27:64" x14ac:dyDescent="0.2">
      <c r="AA1526" s="66"/>
      <c r="AB1526" s="66"/>
      <c r="AC1526" s="66"/>
      <c r="AD1526" s="66"/>
      <c r="AE1526" s="66"/>
      <c r="AG1526" s="67"/>
      <c r="AN1526" s="66"/>
      <c r="AO1526" s="66"/>
      <c r="AP1526" s="66"/>
      <c r="AQ1526" s="66"/>
      <c r="AR1526" s="66"/>
      <c r="AS1526" s="66"/>
      <c r="AT1526" s="66"/>
      <c r="AU1526" s="66"/>
      <c r="AV1526" s="66"/>
    </row>
    <row r="1527" spans="27:64" x14ac:dyDescent="0.2">
      <c r="AA1527" s="66"/>
      <c r="AB1527" s="66"/>
      <c r="AC1527" s="66"/>
      <c r="AD1527" s="66"/>
      <c r="AE1527" s="66"/>
      <c r="AG1527" s="67"/>
      <c r="AN1527" s="66"/>
      <c r="AO1527" s="66"/>
      <c r="AP1527" s="66"/>
      <c r="AQ1527" s="66"/>
      <c r="AR1527" s="66"/>
      <c r="AS1527" s="66"/>
      <c r="AT1527" s="66"/>
      <c r="AU1527" s="66"/>
      <c r="AV1527" s="66"/>
    </row>
    <row r="1528" spans="27:64" x14ac:dyDescent="0.2">
      <c r="AA1528" s="66"/>
      <c r="AB1528" s="66"/>
      <c r="AC1528" s="66"/>
      <c r="AD1528" s="66"/>
      <c r="AE1528" s="66"/>
      <c r="AG1528" s="67"/>
      <c r="AN1528" s="66"/>
      <c r="AO1528" s="66"/>
      <c r="AP1528" s="66"/>
      <c r="AQ1528" s="66"/>
      <c r="AR1528" s="66"/>
      <c r="AS1528" s="66"/>
      <c r="AT1528" s="66"/>
      <c r="AU1528" s="66"/>
    </row>
    <row r="1529" spans="27:64" x14ac:dyDescent="0.2">
      <c r="AA1529" s="66"/>
      <c r="AB1529" s="66"/>
      <c r="AC1529" s="66"/>
      <c r="AD1529" s="66"/>
      <c r="AE1529" s="66"/>
      <c r="AG1529" s="67"/>
      <c r="AN1529" s="66"/>
      <c r="AO1529" s="66"/>
      <c r="AP1529" s="66"/>
      <c r="AQ1529" s="66"/>
      <c r="AR1529" s="66"/>
      <c r="AS1529" s="66"/>
      <c r="AT1529" s="66"/>
      <c r="AU1529" s="66"/>
      <c r="AV1529" s="66"/>
    </row>
    <row r="1530" spans="27:64" x14ac:dyDescent="0.2">
      <c r="AA1530" s="66"/>
      <c r="AB1530" s="66"/>
      <c r="AC1530" s="66"/>
      <c r="AD1530" s="66"/>
      <c r="AE1530" s="66"/>
      <c r="AG1530" s="67"/>
      <c r="AN1530" s="66"/>
      <c r="AO1530" s="66"/>
      <c r="AP1530" s="66"/>
      <c r="AQ1530" s="66"/>
      <c r="AR1530" s="66"/>
      <c r="AS1530" s="66"/>
      <c r="AT1530" s="66"/>
      <c r="AU1530" s="66"/>
      <c r="AV1530" s="66"/>
      <c r="AW1530" s="66"/>
      <c r="AX1530" s="66"/>
      <c r="AY1530" s="66"/>
      <c r="AZ1530" s="66"/>
      <c r="BA1530" s="66"/>
      <c r="BB1530" s="66"/>
      <c r="BC1530" s="66"/>
      <c r="BD1530" s="66"/>
      <c r="BE1530" s="66"/>
      <c r="BF1530" s="66"/>
      <c r="BG1530" s="66"/>
      <c r="BH1530" s="66"/>
      <c r="BI1530" s="66"/>
      <c r="BJ1530" s="66"/>
      <c r="BK1530" s="66"/>
      <c r="BL1530" s="66"/>
    </row>
    <row r="1531" spans="27:64" x14ac:dyDescent="0.2">
      <c r="AA1531" s="66"/>
      <c r="AB1531" s="66"/>
      <c r="AC1531" s="66"/>
      <c r="AD1531" s="66"/>
      <c r="AE1531" s="66"/>
      <c r="AG1531" s="67"/>
      <c r="AN1531" s="66"/>
      <c r="AO1531" s="66"/>
      <c r="AP1531" s="66"/>
      <c r="AQ1531" s="66"/>
      <c r="AR1531" s="66"/>
      <c r="AS1531" s="66"/>
      <c r="AT1531" s="66"/>
      <c r="AU1531" s="66"/>
    </row>
    <row r="1532" spans="27:64" x14ac:dyDescent="0.2">
      <c r="AA1532" s="66"/>
      <c r="AB1532" s="66"/>
      <c r="AC1532" s="66"/>
      <c r="AD1532" s="66"/>
      <c r="AE1532" s="66"/>
      <c r="AG1532" s="67"/>
      <c r="AN1532" s="66"/>
      <c r="AO1532" s="66"/>
      <c r="AP1532" s="66"/>
      <c r="AQ1532" s="66"/>
      <c r="AR1532" s="66"/>
      <c r="AS1532" s="66"/>
      <c r="AT1532" s="66"/>
      <c r="AU1532" s="66"/>
    </row>
    <row r="1533" spans="27:64" x14ac:dyDescent="0.2">
      <c r="AA1533" s="66"/>
      <c r="AB1533" s="66"/>
      <c r="AC1533" s="66"/>
      <c r="AD1533" s="66"/>
      <c r="AE1533" s="66"/>
      <c r="AG1533" s="67"/>
      <c r="AN1533" s="66"/>
      <c r="AO1533" s="66"/>
      <c r="AP1533" s="66"/>
      <c r="AQ1533" s="66"/>
      <c r="AR1533" s="66"/>
      <c r="AS1533" s="66"/>
      <c r="AT1533" s="66"/>
      <c r="AU1533" s="66"/>
    </row>
    <row r="1534" spans="27:64" x14ac:dyDescent="0.2">
      <c r="AA1534" s="66"/>
      <c r="AB1534" s="66"/>
      <c r="AC1534" s="66"/>
      <c r="AD1534" s="66"/>
      <c r="AE1534" s="66"/>
      <c r="AG1534" s="67"/>
      <c r="AN1534" s="66"/>
      <c r="AO1534" s="66"/>
      <c r="AP1534" s="66"/>
      <c r="AQ1534" s="66"/>
      <c r="AR1534" s="66"/>
      <c r="AS1534" s="66"/>
      <c r="AT1534" s="66"/>
      <c r="AU1534" s="66"/>
      <c r="AV1534" s="66"/>
    </row>
    <row r="1535" spans="27:64" x14ac:dyDescent="0.2">
      <c r="AA1535" s="66"/>
      <c r="AB1535" s="66"/>
      <c r="AC1535" s="66"/>
      <c r="AD1535" s="66"/>
      <c r="AE1535" s="66"/>
      <c r="AG1535" s="67"/>
      <c r="AN1535" s="66"/>
      <c r="AO1535" s="66"/>
      <c r="AP1535" s="66"/>
      <c r="AQ1535" s="66"/>
      <c r="AR1535" s="66"/>
      <c r="AS1535" s="66"/>
      <c r="AT1535" s="66"/>
      <c r="AU1535" s="66"/>
      <c r="AV1535" s="66"/>
    </row>
    <row r="1536" spans="27:64" x14ac:dyDescent="0.2">
      <c r="AA1536" s="66"/>
      <c r="AB1536" s="66"/>
      <c r="AC1536" s="66"/>
      <c r="AD1536" s="66"/>
      <c r="AE1536" s="66"/>
      <c r="AG1536" s="67"/>
      <c r="AN1536" s="66"/>
      <c r="AO1536" s="66"/>
      <c r="AP1536" s="66"/>
      <c r="AQ1536" s="66"/>
      <c r="AR1536" s="66"/>
      <c r="AS1536" s="66"/>
      <c r="AT1536" s="66"/>
      <c r="AU1536" s="66"/>
      <c r="AV1536" s="66"/>
    </row>
    <row r="1537" spans="27:64" x14ac:dyDescent="0.2">
      <c r="AA1537" s="66"/>
      <c r="AB1537" s="66"/>
      <c r="AC1537" s="66"/>
      <c r="AD1537" s="66"/>
      <c r="AE1537" s="66"/>
      <c r="AG1537" s="67"/>
      <c r="AN1537" s="66"/>
      <c r="AO1537" s="66"/>
      <c r="AP1537" s="66"/>
      <c r="AQ1537" s="66"/>
      <c r="AR1537" s="66"/>
      <c r="AS1537" s="66"/>
      <c r="AT1537" s="66"/>
      <c r="AU1537" s="66"/>
    </row>
    <row r="1538" spans="27:64" x14ac:dyDescent="0.2">
      <c r="AA1538" s="66"/>
      <c r="AB1538" s="66"/>
      <c r="AC1538" s="66"/>
      <c r="AD1538" s="66"/>
      <c r="AE1538" s="66"/>
      <c r="AG1538" s="67"/>
      <c r="AN1538" s="66"/>
      <c r="AO1538" s="66"/>
      <c r="AP1538" s="66"/>
      <c r="AQ1538" s="66"/>
      <c r="AR1538" s="66"/>
      <c r="AS1538" s="66"/>
      <c r="AT1538" s="66"/>
      <c r="AU1538" s="66"/>
      <c r="AV1538" s="66"/>
      <c r="AW1538" s="66"/>
      <c r="AX1538" s="66"/>
      <c r="AY1538" s="66"/>
      <c r="AZ1538" s="66"/>
      <c r="BA1538" s="66"/>
      <c r="BB1538" s="66"/>
      <c r="BC1538" s="66"/>
      <c r="BD1538" s="66"/>
      <c r="BE1538" s="66"/>
      <c r="BF1538" s="66"/>
      <c r="BG1538" s="66"/>
      <c r="BH1538" s="66"/>
      <c r="BI1538" s="66"/>
      <c r="BJ1538" s="66"/>
      <c r="BK1538" s="66"/>
      <c r="BL1538" s="66"/>
    </row>
    <row r="1539" spans="27:64" x14ac:dyDescent="0.2">
      <c r="AA1539" s="66"/>
      <c r="AB1539" s="66"/>
      <c r="AC1539" s="66"/>
      <c r="AD1539" s="66"/>
      <c r="AE1539" s="66"/>
      <c r="AG1539" s="67"/>
      <c r="AN1539" s="66"/>
      <c r="AO1539" s="66"/>
      <c r="AP1539" s="66"/>
      <c r="AQ1539" s="66"/>
      <c r="AR1539" s="66"/>
      <c r="AS1539" s="66"/>
      <c r="AT1539" s="66"/>
      <c r="AU1539" s="66"/>
      <c r="AV1539" s="66"/>
      <c r="AX1539" s="66"/>
      <c r="AY1539" s="66"/>
      <c r="AZ1539" s="66"/>
      <c r="BA1539" s="66"/>
      <c r="BB1539" s="66"/>
      <c r="BC1539" s="66"/>
      <c r="BD1539" s="66"/>
      <c r="BE1539" s="66"/>
      <c r="BF1539" s="66"/>
      <c r="BG1539" s="66"/>
      <c r="BH1539" s="66"/>
      <c r="BI1539" s="66"/>
      <c r="BJ1539" s="66"/>
      <c r="BK1539" s="66"/>
      <c r="BL1539" s="66"/>
    </row>
    <row r="1540" spans="27:64" x14ac:dyDescent="0.2">
      <c r="AA1540" s="66"/>
      <c r="AB1540" s="66"/>
      <c r="AC1540" s="66"/>
      <c r="AD1540" s="66"/>
      <c r="AE1540" s="66"/>
      <c r="AG1540" s="67"/>
      <c r="AN1540" s="66"/>
      <c r="AO1540" s="66"/>
      <c r="AP1540" s="66"/>
      <c r="AQ1540" s="66"/>
      <c r="AR1540" s="66"/>
      <c r="AS1540" s="66"/>
      <c r="AT1540" s="66"/>
      <c r="AU1540" s="66"/>
    </row>
    <row r="1541" spans="27:64" x14ac:dyDescent="0.2">
      <c r="AA1541" s="66"/>
      <c r="AB1541" s="66"/>
      <c r="AC1541" s="66"/>
      <c r="AD1541" s="66"/>
      <c r="AE1541" s="66"/>
      <c r="AG1541" s="67"/>
      <c r="AN1541" s="66"/>
      <c r="AO1541" s="66"/>
      <c r="AP1541" s="66"/>
      <c r="AQ1541" s="66"/>
      <c r="AR1541" s="66"/>
      <c r="AS1541" s="66"/>
      <c r="AT1541" s="66"/>
      <c r="AU1541" s="66"/>
      <c r="AV1541" s="66"/>
    </row>
    <row r="1542" spans="27:64" x14ac:dyDescent="0.2">
      <c r="AA1542" s="66"/>
      <c r="AB1542" s="66"/>
      <c r="AC1542" s="66"/>
      <c r="AD1542" s="66"/>
      <c r="AE1542" s="66"/>
      <c r="AG1542" s="67"/>
      <c r="AN1542" s="66"/>
      <c r="AO1542" s="66"/>
      <c r="AP1542" s="66"/>
      <c r="AQ1542" s="66"/>
      <c r="AR1542" s="66"/>
      <c r="AS1542" s="66"/>
      <c r="AT1542" s="66"/>
      <c r="AU1542" s="66"/>
    </row>
    <row r="1543" spans="27:64" x14ac:dyDescent="0.2">
      <c r="AA1543" s="66"/>
      <c r="AB1543" s="66"/>
      <c r="AC1543" s="66"/>
      <c r="AD1543" s="66"/>
      <c r="AE1543" s="66"/>
      <c r="AG1543" s="67"/>
      <c r="AN1543" s="66"/>
      <c r="AO1543" s="66"/>
      <c r="AP1543" s="66"/>
      <c r="AQ1543" s="66"/>
      <c r="AR1543" s="66"/>
      <c r="AS1543" s="66"/>
      <c r="AT1543" s="66"/>
      <c r="AU1543" s="66"/>
      <c r="AV1543" s="66"/>
      <c r="AW1543" s="66"/>
      <c r="AX1543" s="66"/>
      <c r="AY1543" s="66"/>
      <c r="AZ1543" s="66"/>
      <c r="BA1543" s="66"/>
      <c r="BB1543" s="66"/>
      <c r="BC1543" s="66"/>
      <c r="BD1543" s="66"/>
      <c r="BE1543" s="66"/>
      <c r="BF1543" s="66"/>
      <c r="BG1543" s="66"/>
      <c r="BH1543" s="66"/>
      <c r="BI1543" s="66"/>
      <c r="BJ1543" s="66"/>
      <c r="BK1543" s="66"/>
      <c r="BL1543" s="66"/>
    </row>
    <row r="1544" spans="27:64" x14ac:dyDescent="0.2">
      <c r="AA1544" s="66"/>
      <c r="AB1544" s="66"/>
      <c r="AC1544" s="66"/>
      <c r="AD1544" s="66"/>
      <c r="AE1544" s="66"/>
      <c r="AG1544" s="67"/>
      <c r="AN1544" s="66"/>
      <c r="AO1544" s="66"/>
      <c r="AP1544" s="66"/>
      <c r="AQ1544" s="66"/>
      <c r="AR1544" s="66"/>
      <c r="AS1544" s="66"/>
      <c r="AT1544" s="66"/>
      <c r="AU1544" s="66"/>
    </row>
    <row r="1545" spans="27:64" x14ac:dyDescent="0.2">
      <c r="AA1545" s="66"/>
      <c r="AB1545" s="66"/>
      <c r="AC1545" s="66"/>
      <c r="AD1545" s="66"/>
      <c r="AE1545" s="66"/>
      <c r="AG1545" s="67"/>
      <c r="AN1545" s="66"/>
      <c r="AO1545" s="66"/>
      <c r="AP1545" s="66"/>
      <c r="AQ1545" s="66"/>
      <c r="AR1545" s="66"/>
      <c r="AS1545" s="66"/>
      <c r="AT1545" s="66"/>
      <c r="AU1545" s="66"/>
      <c r="AV1545" s="66"/>
      <c r="AX1545" s="66"/>
    </row>
    <row r="1546" spans="27:64" x14ac:dyDescent="0.2">
      <c r="AA1546" s="66"/>
      <c r="AB1546" s="66"/>
      <c r="AC1546" s="66"/>
      <c r="AD1546" s="66"/>
      <c r="AE1546" s="66"/>
      <c r="AG1546" s="67"/>
      <c r="AN1546" s="66"/>
      <c r="AO1546" s="66"/>
      <c r="AP1546" s="66"/>
      <c r="AQ1546" s="66"/>
      <c r="AR1546" s="66"/>
      <c r="AS1546" s="66"/>
      <c r="AT1546" s="66"/>
      <c r="AU1546" s="66"/>
      <c r="AV1546" s="66"/>
      <c r="AX1546" s="66"/>
    </row>
    <row r="1547" spans="27:64" x14ac:dyDescent="0.2">
      <c r="AA1547" s="66"/>
      <c r="AB1547" s="66"/>
      <c r="AC1547" s="66"/>
      <c r="AD1547" s="66"/>
      <c r="AE1547" s="66"/>
      <c r="AG1547" s="67"/>
      <c r="AN1547" s="66"/>
      <c r="AO1547" s="66"/>
      <c r="AP1547" s="66"/>
      <c r="AQ1547" s="66"/>
      <c r="AR1547" s="66"/>
      <c r="AS1547" s="66"/>
      <c r="AT1547" s="66"/>
      <c r="AU1547" s="66"/>
      <c r="AV1547" s="66"/>
      <c r="AX1547" s="66"/>
    </row>
    <row r="1548" spans="27:64" x14ac:dyDescent="0.2">
      <c r="AA1548" s="66"/>
      <c r="AB1548" s="66"/>
      <c r="AC1548" s="66"/>
      <c r="AD1548" s="66"/>
      <c r="AE1548" s="66"/>
      <c r="AG1548" s="67"/>
      <c r="AN1548" s="66"/>
      <c r="AO1548" s="66"/>
      <c r="AP1548" s="66"/>
      <c r="AQ1548" s="66"/>
      <c r="AR1548" s="66"/>
      <c r="AS1548" s="66"/>
      <c r="AT1548" s="66"/>
      <c r="AU1548" s="66"/>
      <c r="AV1548" s="66"/>
    </row>
    <row r="1549" spans="27:64" x14ac:dyDescent="0.2">
      <c r="AA1549" s="66"/>
      <c r="AB1549" s="66"/>
      <c r="AC1549" s="66"/>
      <c r="AD1549" s="66"/>
      <c r="AE1549" s="66"/>
      <c r="AG1549" s="67"/>
      <c r="AN1549" s="66"/>
      <c r="AO1549" s="66"/>
      <c r="AP1549" s="66"/>
      <c r="AQ1549" s="66"/>
      <c r="AR1549" s="66"/>
      <c r="AS1549" s="66"/>
      <c r="AT1549" s="66"/>
      <c r="AU1549" s="66"/>
    </row>
    <row r="1550" spans="27:64" x14ac:dyDescent="0.2">
      <c r="AA1550" s="66"/>
      <c r="AB1550" s="66"/>
      <c r="AC1550" s="66"/>
      <c r="AD1550" s="66"/>
      <c r="AE1550" s="66"/>
      <c r="AG1550" s="67"/>
      <c r="AN1550" s="66"/>
      <c r="AO1550" s="66"/>
      <c r="AP1550" s="66"/>
      <c r="AQ1550" s="66"/>
      <c r="AR1550" s="66"/>
      <c r="AS1550" s="66"/>
      <c r="AT1550" s="66"/>
      <c r="AU1550" s="66"/>
      <c r="AV1550" s="66"/>
    </row>
    <row r="1551" spans="27:64" x14ac:dyDescent="0.2">
      <c r="AA1551" s="66"/>
      <c r="AB1551" s="66"/>
      <c r="AC1551" s="66"/>
      <c r="AD1551" s="66"/>
      <c r="AE1551" s="66"/>
      <c r="AG1551" s="67"/>
      <c r="AN1551" s="66"/>
      <c r="AO1551" s="66"/>
      <c r="AP1551" s="66"/>
      <c r="AQ1551" s="66"/>
      <c r="AR1551" s="66"/>
      <c r="AS1551" s="66"/>
      <c r="AT1551" s="66"/>
      <c r="AU1551" s="66"/>
      <c r="AV1551" s="66"/>
    </row>
    <row r="1552" spans="27:64" x14ac:dyDescent="0.2">
      <c r="AA1552" s="66"/>
      <c r="AB1552" s="66"/>
      <c r="AC1552" s="66"/>
      <c r="AD1552" s="66"/>
      <c r="AE1552" s="66"/>
      <c r="AG1552" s="67"/>
      <c r="AN1552" s="66"/>
      <c r="AO1552" s="66"/>
      <c r="AP1552" s="66"/>
      <c r="AQ1552" s="66"/>
      <c r="AR1552" s="66"/>
      <c r="AS1552" s="66"/>
      <c r="AT1552" s="66"/>
      <c r="AU1552" s="66"/>
      <c r="AV1552" s="66"/>
      <c r="AW1552" s="66"/>
      <c r="AX1552" s="66"/>
      <c r="AY1552" s="66"/>
      <c r="AZ1552" s="66"/>
      <c r="BA1552" s="66"/>
      <c r="BB1552" s="66"/>
      <c r="BC1552" s="66"/>
      <c r="BD1552" s="66"/>
      <c r="BE1552" s="66"/>
      <c r="BF1552" s="66"/>
      <c r="BG1552" s="66"/>
      <c r="BH1552" s="66"/>
      <c r="BI1552" s="66"/>
      <c r="BJ1552" s="66"/>
      <c r="BK1552" s="66"/>
      <c r="BL1552" s="66"/>
    </row>
    <row r="1553" spans="27:64" x14ac:dyDescent="0.2">
      <c r="AA1553" s="66"/>
      <c r="AB1553" s="66"/>
      <c r="AC1553" s="66"/>
      <c r="AD1553" s="66"/>
      <c r="AE1553" s="66"/>
      <c r="AG1553" s="67"/>
      <c r="AN1553" s="66"/>
      <c r="AO1553" s="66"/>
      <c r="AP1553" s="66"/>
      <c r="AQ1553" s="66"/>
      <c r="AR1553" s="66"/>
      <c r="AS1553" s="66"/>
      <c r="AT1553" s="66"/>
      <c r="AU1553" s="66"/>
    </row>
    <row r="1554" spans="27:64" x14ac:dyDescent="0.2">
      <c r="AA1554" s="66"/>
      <c r="AB1554" s="66"/>
      <c r="AC1554" s="66"/>
      <c r="AD1554" s="66"/>
      <c r="AE1554" s="66"/>
      <c r="AG1554" s="67"/>
      <c r="AN1554" s="66"/>
      <c r="AO1554" s="66"/>
      <c r="AP1554" s="66"/>
      <c r="AQ1554" s="66"/>
      <c r="AR1554" s="66"/>
      <c r="AS1554" s="66"/>
      <c r="AT1554" s="66"/>
      <c r="AU1554" s="66"/>
    </row>
    <row r="1555" spans="27:64" x14ac:dyDescent="0.2">
      <c r="AA1555" s="66"/>
      <c r="AB1555" s="66"/>
      <c r="AC1555" s="66"/>
      <c r="AD1555" s="66"/>
      <c r="AE1555" s="66"/>
      <c r="AG1555" s="67"/>
      <c r="AN1555" s="66"/>
      <c r="AO1555" s="66"/>
      <c r="AP1555" s="66"/>
      <c r="AQ1555" s="66"/>
      <c r="AR1555" s="66"/>
      <c r="AS1555" s="66"/>
      <c r="AT1555" s="66"/>
      <c r="AU1555" s="66"/>
      <c r="AV1555" s="66"/>
      <c r="AW1555" s="66"/>
      <c r="AX1555" s="66"/>
      <c r="AY1555" s="66"/>
      <c r="AZ1555" s="66"/>
      <c r="BA1555" s="66"/>
      <c r="BB1555" s="66"/>
      <c r="BC1555" s="66"/>
      <c r="BD1555" s="66"/>
      <c r="BE1555" s="66"/>
      <c r="BF1555" s="66"/>
      <c r="BG1555" s="66"/>
      <c r="BH1555" s="66"/>
      <c r="BI1555" s="66"/>
      <c r="BJ1555" s="66"/>
      <c r="BK1555" s="66"/>
      <c r="BL1555" s="66"/>
    </row>
    <row r="1556" spans="27:64" x14ac:dyDescent="0.2">
      <c r="AA1556" s="66"/>
      <c r="AB1556" s="66"/>
      <c r="AC1556" s="66"/>
      <c r="AD1556" s="66"/>
      <c r="AE1556" s="66"/>
      <c r="AG1556" s="67"/>
      <c r="AN1556" s="66"/>
      <c r="AO1556" s="66"/>
      <c r="AP1556" s="66"/>
      <c r="AQ1556" s="66"/>
      <c r="AR1556" s="66"/>
      <c r="AS1556" s="66"/>
      <c r="AT1556" s="66"/>
      <c r="AU1556" s="66"/>
      <c r="AV1556" s="66"/>
      <c r="AX1556" s="66"/>
      <c r="AY1556" s="66"/>
      <c r="AZ1556" s="66"/>
      <c r="BA1556" s="66"/>
      <c r="BB1556" s="66"/>
      <c r="BC1556" s="66"/>
      <c r="BD1556" s="66"/>
      <c r="BE1556" s="66"/>
      <c r="BF1556" s="66"/>
      <c r="BG1556" s="66"/>
      <c r="BH1556" s="66"/>
      <c r="BI1556" s="66"/>
      <c r="BJ1556" s="66"/>
      <c r="BK1556" s="66"/>
      <c r="BL1556" s="66"/>
    </row>
    <row r="1557" spans="27:64" x14ac:dyDescent="0.2">
      <c r="AA1557" s="66"/>
      <c r="AB1557" s="66"/>
      <c r="AC1557" s="66"/>
      <c r="AD1557" s="66"/>
      <c r="AE1557" s="66"/>
      <c r="AG1557" s="67"/>
      <c r="AN1557" s="66"/>
      <c r="AO1557" s="66"/>
      <c r="AP1557" s="66"/>
      <c r="AQ1557" s="66"/>
      <c r="AR1557" s="66"/>
      <c r="AS1557" s="66"/>
      <c r="AT1557" s="66"/>
      <c r="AU1557" s="66"/>
      <c r="AV1557" s="66"/>
      <c r="AX1557" s="66"/>
    </row>
    <row r="1558" spans="27:64" x14ac:dyDescent="0.2">
      <c r="AA1558" s="66"/>
      <c r="AB1558" s="66"/>
      <c r="AC1558" s="66"/>
      <c r="AD1558" s="66"/>
      <c r="AE1558" s="66"/>
      <c r="AG1558" s="67"/>
      <c r="AN1558" s="66"/>
      <c r="AO1558" s="66"/>
      <c r="AP1558" s="66"/>
      <c r="AQ1558" s="66"/>
      <c r="AR1558" s="66"/>
      <c r="AS1558" s="66"/>
      <c r="AT1558" s="66"/>
      <c r="AU1558" s="66"/>
    </row>
    <row r="1559" spans="27:64" x14ac:dyDescent="0.2">
      <c r="AA1559" s="66"/>
      <c r="AB1559" s="66"/>
      <c r="AC1559" s="66"/>
      <c r="AD1559" s="66"/>
      <c r="AE1559" s="66"/>
      <c r="AG1559" s="67"/>
      <c r="AN1559" s="66"/>
      <c r="AO1559" s="66"/>
      <c r="AP1559" s="66"/>
      <c r="AQ1559" s="66"/>
      <c r="AR1559" s="66"/>
      <c r="AS1559" s="66"/>
      <c r="AT1559" s="66"/>
      <c r="AU1559" s="66"/>
      <c r="AV1559" s="66"/>
    </row>
    <row r="1560" spans="27:64" x14ac:dyDescent="0.2">
      <c r="AA1560" s="66"/>
      <c r="AB1560" s="66"/>
      <c r="AC1560" s="66"/>
      <c r="AD1560" s="66"/>
      <c r="AE1560" s="66"/>
      <c r="AG1560" s="67"/>
      <c r="AN1560" s="66"/>
      <c r="AO1560" s="66"/>
      <c r="AP1560" s="66"/>
      <c r="AQ1560" s="66"/>
      <c r="AR1560" s="66"/>
      <c r="AS1560" s="66"/>
      <c r="AT1560" s="66"/>
      <c r="AU1560" s="66"/>
      <c r="AV1560" s="66"/>
    </row>
    <row r="1561" spans="27:64" x14ac:dyDescent="0.2">
      <c r="AA1561" s="66"/>
      <c r="AB1561" s="66"/>
      <c r="AC1561" s="66"/>
      <c r="AD1561" s="66"/>
      <c r="AE1561" s="66"/>
      <c r="AG1561" s="67"/>
      <c r="AN1561" s="66"/>
      <c r="AO1561" s="66"/>
      <c r="AP1561" s="66"/>
      <c r="AQ1561" s="66"/>
      <c r="AR1561" s="66"/>
      <c r="AS1561" s="66"/>
      <c r="AT1561" s="66"/>
      <c r="AU1561" s="66"/>
      <c r="AV1561" s="66"/>
      <c r="AX1561" s="66"/>
    </row>
    <row r="1562" spans="27:64" x14ac:dyDescent="0.2">
      <c r="AA1562" s="66"/>
      <c r="AB1562" s="66"/>
      <c r="AC1562" s="66"/>
      <c r="AD1562" s="66"/>
      <c r="AE1562" s="66"/>
      <c r="AG1562" s="67"/>
      <c r="AN1562" s="66"/>
      <c r="AO1562" s="66"/>
      <c r="AP1562" s="66"/>
      <c r="AQ1562" s="66"/>
      <c r="AR1562" s="66"/>
      <c r="AS1562" s="66"/>
      <c r="AT1562" s="66"/>
      <c r="AU1562" s="66"/>
      <c r="AV1562" s="66"/>
      <c r="AX1562" s="66"/>
      <c r="AY1562" s="66"/>
      <c r="AZ1562" s="66"/>
      <c r="BA1562" s="66"/>
      <c r="BB1562" s="66"/>
      <c r="BC1562" s="66"/>
      <c r="BD1562" s="66"/>
      <c r="BE1562" s="66"/>
      <c r="BF1562" s="66"/>
      <c r="BG1562" s="66"/>
      <c r="BH1562" s="66"/>
      <c r="BI1562" s="66"/>
      <c r="BJ1562" s="66"/>
      <c r="BK1562" s="66"/>
      <c r="BL1562" s="66"/>
    </row>
    <row r="1563" spans="27:64" x14ac:dyDescent="0.2">
      <c r="AA1563" s="66"/>
      <c r="AB1563" s="66"/>
      <c r="AC1563" s="66"/>
      <c r="AD1563" s="66"/>
      <c r="AE1563" s="66"/>
      <c r="AG1563" s="67"/>
      <c r="AN1563" s="66"/>
      <c r="AO1563" s="66"/>
      <c r="AP1563" s="66"/>
      <c r="AQ1563" s="66"/>
      <c r="AR1563" s="66"/>
      <c r="AS1563" s="66"/>
      <c r="AT1563" s="66"/>
      <c r="AU1563" s="66"/>
      <c r="AV1563" s="66"/>
    </row>
    <row r="1564" spans="27:64" x14ac:dyDescent="0.2">
      <c r="AA1564" s="66"/>
      <c r="AB1564" s="66"/>
      <c r="AC1564" s="66"/>
      <c r="AD1564" s="66"/>
      <c r="AE1564" s="66"/>
      <c r="AG1564" s="67"/>
      <c r="AN1564" s="66"/>
      <c r="AO1564" s="66"/>
      <c r="AP1564" s="66"/>
      <c r="AQ1564" s="66"/>
      <c r="AR1564" s="66"/>
      <c r="AS1564" s="66"/>
      <c r="AT1564" s="66"/>
      <c r="AU1564" s="66"/>
      <c r="AV1564" s="66"/>
    </row>
    <row r="1565" spans="27:64" x14ac:dyDescent="0.2">
      <c r="AA1565" s="66"/>
      <c r="AB1565" s="66"/>
      <c r="AC1565" s="66"/>
      <c r="AD1565" s="66"/>
      <c r="AE1565" s="66"/>
      <c r="AG1565" s="67"/>
      <c r="AN1565" s="66"/>
      <c r="AO1565" s="66"/>
      <c r="AP1565" s="66"/>
      <c r="AQ1565" s="66"/>
      <c r="AR1565" s="66"/>
      <c r="AS1565" s="66"/>
      <c r="AT1565" s="66"/>
      <c r="AU1565" s="66"/>
      <c r="AV1565" s="66"/>
    </row>
    <row r="1566" spans="27:64" x14ac:dyDescent="0.2">
      <c r="AA1566" s="66"/>
      <c r="AB1566" s="66"/>
      <c r="AC1566" s="66"/>
      <c r="AD1566" s="66"/>
      <c r="AE1566" s="66"/>
      <c r="AG1566" s="67"/>
      <c r="AN1566" s="66"/>
      <c r="AO1566" s="66"/>
      <c r="AP1566" s="66"/>
      <c r="AQ1566" s="66"/>
      <c r="AR1566" s="66"/>
      <c r="AS1566" s="66"/>
      <c r="AT1566" s="66"/>
      <c r="AU1566" s="66"/>
      <c r="AV1566" s="66"/>
      <c r="AX1566" s="66"/>
    </row>
    <row r="1567" spans="27:64" x14ac:dyDescent="0.2">
      <c r="AA1567" s="66"/>
      <c r="AB1567" s="66"/>
      <c r="AC1567" s="66"/>
      <c r="AD1567" s="66"/>
      <c r="AE1567" s="66"/>
      <c r="AG1567" s="67"/>
      <c r="AN1567" s="66"/>
      <c r="AO1567" s="66"/>
      <c r="AP1567" s="66"/>
      <c r="AQ1567" s="66"/>
      <c r="AR1567" s="66"/>
      <c r="AS1567" s="66"/>
      <c r="AT1567" s="66"/>
      <c r="AU1567" s="66"/>
      <c r="AV1567" s="66"/>
      <c r="AX1567" s="66"/>
      <c r="AY1567" s="66"/>
      <c r="AZ1567" s="66"/>
      <c r="BA1567" s="66"/>
      <c r="BB1567" s="66"/>
      <c r="BC1567" s="66"/>
      <c r="BD1567" s="66"/>
      <c r="BE1567" s="66"/>
      <c r="BF1567" s="66"/>
      <c r="BG1567" s="66"/>
      <c r="BH1567" s="66"/>
      <c r="BI1567" s="66"/>
      <c r="BJ1567" s="66"/>
      <c r="BK1567" s="66"/>
      <c r="BL1567" s="66"/>
    </row>
    <row r="1568" spans="27:64" x14ac:dyDescent="0.2">
      <c r="AA1568" s="66"/>
      <c r="AB1568" s="66"/>
      <c r="AC1568" s="66"/>
      <c r="AD1568" s="66"/>
      <c r="AE1568" s="66"/>
      <c r="AG1568" s="67"/>
      <c r="AN1568" s="66"/>
      <c r="AO1568" s="66"/>
      <c r="AP1568" s="66"/>
      <c r="AQ1568" s="66"/>
      <c r="AR1568" s="66"/>
      <c r="AS1568" s="66"/>
      <c r="AT1568" s="66"/>
      <c r="AU1568" s="66"/>
    </row>
    <row r="1569" spans="27:64" x14ac:dyDescent="0.2">
      <c r="AA1569" s="66"/>
      <c r="AB1569" s="66"/>
      <c r="AC1569" s="66"/>
      <c r="AD1569" s="66"/>
      <c r="AE1569" s="66"/>
      <c r="AG1569" s="67"/>
      <c r="AN1569" s="66"/>
      <c r="AO1569" s="66"/>
      <c r="AP1569" s="66"/>
      <c r="AQ1569" s="66"/>
      <c r="AR1569" s="66"/>
      <c r="AS1569" s="66"/>
      <c r="AT1569" s="66"/>
      <c r="AU1569" s="66"/>
      <c r="AV1569" s="66"/>
    </row>
    <row r="1570" spans="27:64" x14ac:dyDescent="0.2">
      <c r="AA1570" s="66"/>
      <c r="AB1570" s="66"/>
      <c r="AC1570" s="66"/>
      <c r="AD1570" s="66"/>
      <c r="AE1570" s="66"/>
      <c r="AG1570" s="67"/>
      <c r="AN1570" s="66"/>
      <c r="AO1570" s="66"/>
      <c r="AP1570" s="66"/>
      <c r="AQ1570" s="66"/>
      <c r="AR1570" s="66"/>
      <c r="AS1570" s="66"/>
      <c r="AT1570" s="66"/>
      <c r="AU1570" s="66"/>
      <c r="AV1570" s="66"/>
    </row>
    <row r="1571" spans="27:64" x14ac:dyDescent="0.2">
      <c r="AA1571" s="66"/>
      <c r="AB1571" s="66"/>
      <c r="AC1571" s="66"/>
      <c r="AD1571" s="66"/>
      <c r="AE1571" s="66"/>
      <c r="AG1571" s="67"/>
      <c r="AN1571" s="66"/>
      <c r="AO1571" s="66"/>
      <c r="AP1571" s="66"/>
      <c r="AQ1571" s="66"/>
      <c r="AR1571" s="66"/>
      <c r="AS1571" s="66"/>
      <c r="AT1571" s="66"/>
      <c r="AU1571" s="66"/>
      <c r="AV1571" s="66"/>
      <c r="AX1571" s="66"/>
    </row>
    <row r="1572" spans="27:64" x14ac:dyDescent="0.2">
      <c r="AA1572" s="66"/>
      <c r="AB1572" s="66"/>
      <c r="AC1572" s="66"/>
      <c r="AD1572" s="66"/>
      <c r="AE1572" s="66"/>
      <c r="AG1572" s="67"/>
      <c r="AN1572" s="66"/>
      <c r="AO1572" s="66"/>
      <c r="AP1572" s="66"/>
      <c r="AQ1572" s="66"/>
      <c r="AR1572" s="66"/>
      <c r="AS1572" s="66"/>
      <c r="AT1572" s="66"/>
      <c r="AU1572" s="66"/>
      <c r="AV1572" s="66"/>
    </row>
    <row r="1573" spans="27:64" x14ac:dyDescent="0.2">
      <c r="AA1573" s="66"/>
      <c r="AB1573" s="66"/>
      <c r="AC1573" s="66"/>
      <c r="AD1573" s="66"/>
      <c r="AE1573" s="66"/>
      <c r="AG1573" s="67"/>
      <c r="AN1573" s="66"/>
      <c r="AO1573" s="66"/>
      <c r="AP1573" s="66"/>
      <c r="AQ1573" s="66"/>
      <c r="AR1573" s="66"/>
      <c r="AS1573" s="66"/>
      <c r="AT1573" s="66"/>
      <c r="AU1573" s="66"/>
    </row>
    <row r="1574" spans="27:64" x14ac:dyDescent="0.2">
      <c r="AA1574" s="66"/>
      <c r="AB1574" s="66"/>
      <c r="AC1574" s="66"/>
      <c r="AD1574" s="66"/>
      <c r="AE1574" s="66"/>
      <c r="AG1574" s="67"/>
      <c r="AN1574" s="66"/>
      <c r="AO1574" s="66"/>
      <c r="AP1574" s="66"/>
      <c r="AQ1574" s="66"/>
      <c r="AR1574" s="66"/>
      <c r="AS1574" s="66"/>
      <c r="AT1574" s="66"/>
      <c r="AU1574" s="66"/>
    </row>
    <row r="1575" spans="27:64" x14ac:dyDescent="0.2">
      <c r="AA1575" s="66"/>
      <c r="AB1575" s="66"/>
      <c r="AC1575" s="66"/>
      <c r="AD1575" s="66"/>
      <c r="AE1575" s="66"/>
      <c r="AG1575" s="67"/>
      <c r="AN1575" s="66"/>
      <c r="AO1575" s="66"/>
      <c r="AP1575" s="66"/>
      <c r="AQ1575" s="66"/>
      <c r="AR1575" s="66"/>
      <c r="AS1575" s="66"/>
      <c r="AT1575" s="66"/>
      <c r="AU1575" s="66"/>
      <c r="AV1575" s="66"/>
      <c r="AW1575" s="66"/>
      <c r="AX1575" s="66"/>
      <c r="AY1575" s="66"/>
      <c r="AZ1575" s="66"/>
      <c r="BA1575" s="66"/>
      <c r="BB1575" s="66"/>
      <c r="BC1575" s="66"/>
      <c r="BD1575" s="66"/>
      <c r="BE1575" s="66"/>
      <c r="BF1575" s="66"/>
      <c r="BG1575" s="66"/>
      <c r="BH1575" s="66"/>
      <c r="BI1575" s="66"/>
      <c r="BJ1575" s="66"/>
      <c r="BK1575" s="66"/>
      <c r="BL1575" s="66"/>
    </row>
    <row r="1576" spans="27:64" x14ac:dyDescent="0.2">
      <c r="AA1576" s="66"/>
      <c r="AB1576" s="66"/>
      <c r="AC1576" s="66"/>
      <c r="AD1576" s="66"/>
      <c r="AE1576" s="66"/>
      <c r="AG1576" s="67"/>
      <c r="AN1576" s="66"/>
      <c r="AO1576" s="66"/>
      <c r="AP1576" s="66"/>
      <c r="AQ1576" s="66"/>
      <c r="AR1576" s="66"/>
      <c r="AS1576" s="66"/>
      <c r="AT1576" s="66"/>
      <c r="AU1576" s="66"/>
    </row>
    <row r="1577" spans="27:64" x14ac:dyDescent="0.2">
      <c r="AA1577" s="66"/>
      <c r="AB1577" s="66"/>
      <c r="AC1577" s="66"/>
      <c r="AD1577" s="66"/>
      <c r="AE1577" s="66"/>
      <c r="AG1577" s="67"/>
      <c r="AN1577" s="66"/>
      <c r="AO1577" s="66"/>
      <c r="AP1577" s="66"/>
      <c r="AQ1577" s="66"/>
      <c r="AR1577" s="66"/>
      <c r="AS1577" s="66"/>
      <c r="AT1577" s="66"/>
      <c r="AU1577" s="66"/>
      <c r="AV1577" s="66"/>
      <c r="AW1577" s="66"/>
      <c r="AX1577" s="66"/>
      <c r="AY1577" s="66"/>
      <c r="AZ1577" s="66"/>
      <c r="BA1577" s="66"/>
      <c r="BB1577" s="66"/>
      <c r="BC1577" s="66"/>
      <c r="BD1577" s="66"/>
      <c r="BE1577" s="66"/>
      <c r="BF1577" s="66"/>
      <c r="BG1577" s="66"/>
      <c r="BH1577" s="66"/>
      <c r="BI1577" s="66"/>
      <c r="BJ1577" s="66"/>
      <c r="BK1577" s="66"/>
      <c r="BL1577" s="66"/>
    </row>
    <row r="1578" spans="27:64" x14ac:dyDescent="0.2">
      <c r="AA1578" s="66"/>
      <c r="AB1578" s="66"/>
      <c r="AC1578" s="66"/>
      <c r="AD1578" s="66"/>
      <c r="AE1578" s="66"/>
      <c r="AG1578" s="67"/>
      <c r="AN1578" s="66"/>
      <c r="AO1578" s="66"/>
      <c r="AP1578" s="66"/>
      <c r="AQ1578" s="66"/>
      <c r="AR1578" s="66"/>
      <c r="AS1578" s="66"/>
      <c r="AT1578" s="66"/>
      <c r="AU1578" s="66"/>
      <c r="AV1578" s="66"/>
      <c r="AX1578" s="66"/>
      <c r="AY1578" s="66"/>
      <c r="AZ1578" s="66"/>
      <c r="BA1578" s="66"/>
      <c r="BB1578" s="66"/>
      <c r="BC1578" s="66"/>
      <c r="BD1578" s="66"/>
      <c r="BE1578" s="66"/>
      <c r="BF1578" s="66"/>
      <c r="BG1578" s="66"/>
      <c r="BH1578" s="66"/>
      <c r="BI1578" s="66"/>
      <c r="BJ1578" s="66"/>
      <c r="BK1578" s="66"/>
      <c r="BL1578" s="66"/>
    </row>
    <row r="1579" spans="27:64" x14ac:dyDescent="0.2">
      <c r="AA1579" s="66"/>
      <c r="AB1579" s="66"/>
      <c r="AC1579" s="66"/>
      <c r="AD1579" s="66"/>
      <c r="AE1579" s="66"/>
      <c r="AG1579" s="67"/>
      <c r="AN1579" s="66"/>
      <c r="AO1579" s="66"/>
      <c r="AP1579" s="66"/>
      <c r="AQ1579" s="66"/>
      <c r="AR1579" s="66"/>
      <c r="AS1579" s="66"/>
      <c r="AT1579" s="66"/>
      <c r="AU1579" s="66"/>
      <c r="AV1579" s="66"/>
      <c r="AW1579" s="66"/>
      <c r="AX1579" s="66"/>
      <c r="AY1579" s="66"/>
      <c r="AZ1579" s="66"/>
      <c r="BA1579" s="66"/>
      <c r="BB1579" s="66"/>
      <c r="BC1579" s="66"/>
      <c r="BD1579" s="66"/>
      <c r="BE1579" s="66"/>
      <c r="BF1579" s="66"/>
      <c r="BG1579" s="66"/>
      <c r="BH1579" s="66"/>
      <c r="BI1579" s="66"/>
      <c r="BJ1579" s="66"/>
      <c r="BK1579" s="66"/>
      <c r="BL1579" s="66"/>
    </row>
    <row r="1580" spans="27:64" x14ac:dyDescent="0.2">
      <c r="AA1580" s="66"/>
      <c r="AB1580" s="66"/>
      <c r="AC1580" s="66"/>
      <c r="AD1580" s="66"/>
      <c r="AE1580" s="66"/>
      <c r="AG1580" s="67"/>
      <c r="AN1580" s="66"/>
      <c r="AO1580" s="66"/>
      <c r="AP1580" s="66"/>
      <c r="AQ1580" s="66"/>
      <c r="AR1580" s="66"/>
      <c r="AS1580" s="66"/>
      <c r="AT1580" s="66"/>
      <c r="AU1580" s="66"/>
      <c r="AV1580" s="66"/>
      <c r="AX1580" s="66"/>
      <c r="AY1580" s="66"/>
      <c r="AZ1580" s="66"/>
      <c r="BA1580" s="66"/>
      <c r="BB1580" s="66"/>
      <c r="BC1580" s="66"/>
      <c r="BD1580" s="66"/>
      <c r="BE1580" s="66"/>
      <c r="BF1580" s="66"/>
      <c r="BG1580" s="66"/>
      <c r="BH1580" s="66"/>
      <c r="BI1580" s="66"/>
      <c r="BJ1580" s="66"/>
      <c r="BK1580" s="66"/>
      <c r="BL1580" s="66"/>
    </row>
    <row r="1581" spans="27:64" x14ac:dyDescent="0.2">
      <c r="AA1581" s="66"/>
      <c r="AB1581" s="66"/>
      <c r="AC1581" s="66"/>
      <c r="AD1581" s="66"/>
      <c r="AE1581" s="66"/>
      <c r="AG1581" s="67"/>
      <c r="AN1581" s="66"/>
      <c r="AO1581" s="66"/>
      <c r="AP1581" s="66"/>
      <c r="AQ1581" s="66"/>
      <c r="AR1581" s="66"/>
      <c r="AS1581" s="66"/>
      <c r="AT1581" s="66"/>
      <c r="AU1581" s="66"/>
      <c r="AV1581" s="66"/>
      <c r="AW1581" s="66"/>
      <c r="AX1581" s="66"/>
      <c r="AY1581" s="66"/>
      <c r="AZ1581" s="66"/>
      <c r="BA1581" s="66"/>
      <c r="BB1581" s="66"/>
      <c r="BC1581" s="66"/>
      <c r="BD1581" s="66"/>
      <c r="BE1581" s="66"/>
      <c r="BF1581" s="66"/>
      <c r="BG1581" s="66"/>
      <c r="BH1581" s="66"/>
      <c r="BI1581" s="66"/>
      <c r="BJ1581" s="66"/>
      <c r="BK1581" s="66"/>
      <c r="BL1581" s="66"/>
    </row>
    <row r="1582" spans="27:64" x14ac:dyDescent="0.2">
      <c r="AA1582" s="66"/>
      <c r="AB1582" s="66"/>
      <c r="AC1582" s="66"/>
      <c r="AD1582" s="66"/>
      <c r="AE1582" s="66"/>
      <c r="AG1582" s="67"/>
      <c r="AN1582" s="66"/>
      <c r="AO1582" s="66"/>
      <c r="AP1582" s="66"/>
      <c r="AQ1582" s="66"/>
      <c r="AR1582" s="66"/>
      <c r="AS1582" s="66"/>
      <c r="AT1582" s="66"/>
      <c r="AU1582" s="66"/>
      <c r="AV1582" s="66"/>
      <c r="AX1582" s="66"/>
    </row>
    <row r="1583" spans="27:64" x14ac:dyDescent="0.2">
      <c r="AA1583" s="66"/>
      <c r="AB1583" s="66"/>
      <c r="AC1583" s="66"/>
      <c r="AD1583" s="66"/>
      <c r="AE1583" s="66"/>
      <c r="AG1583" s="67"/>
      <c r="AN1583" s="66"/>
      <c r="AO1583" s="66"/>
      <c r="AP1583" s="66"/>
      <c r="AQ1583" s="66"/>
      <c r="AR1583" s="66"/>
      <c r="AS1583" s="66"/>
      <c r="AT1583" s="66"/>
      <c r="AU1583" s="66"/>
      <c r="AV1583" s="66"/>
      <c r="AW1583" s="66"/>
      <c r="AX1583" s="66"/>
      <c r="AY1583" s="66"/>
      <c r="AZ1583" s="66"/>
      <c r="BA1583" s="66"/>
      <c r="BB1583" s="66"/>
      <c r="BC1583" s="66"/>
      <c r="BD1583" s="66"/>
      <c r="BE1583" s="66"/>
      <c r="BF1583" s="66"/>
      <c r="BG1583" s="66"/>
      <c r="BH1583" s="66"/>
      <c r="BI1583" s="66"/>
      <c r="BJ1583" s="66"/>
      <c r="BK1583" s="66"/>
      <c r="BL1583" s="66"/>
    </row>
    <row r="1584" spans="27:64" x14ac:dyDescent="0.2">
      <c r="AA1584" s="66"/>
      <c r="AB1584" s="66"/>
      <c r="AC1584" s="66"/>
      <c r="AD1584" s="66"/>
      <c r="AE1584" s="66"/>
      <c r="AG1584" s="67"/>
      <c r="AN1584" s="66"/>
      <c r="AO1584" s="66"/>
      <c r="AP1584" s="66"/>
      <c r="AQ1584" s="66"/>
      <c r="AR1584" s="66"/>
      <c r="AS1584" s="66"/>
      <c r="AT1584" s="66"/>
      <c r="AU1584" s="66"/>
      <c r="AV1584" s="66"/>
      <c r="AX1584" s="66"/>
    </row>
    <row r="1585" spans="27:64" x14ac:dyDescent="0.2">
      <c r="AA1585" s="66"/>
      <c r="AB1585" s="66"/>
      <c r="AC1585" s="66"/>
      <c r="AD1585" s="66"/>
      <c r="AE1585" s="66"/>
      <c r="AG1585" s="67"/>
      <c r="AN1585" s="66"/>
      <c r="AO1585" s="66"/>
      <c r="AP1585" s="66"/>
      <c r="AQ1585" s="66"/>
      <c r="AR1585" s="66"/>
      <c r="AS1585" s="66"/>
      <c r="AT1585" s="66"/>
      <c r="AU1585" s="66"/>
      <c r="AV1585" s="66"/>
      <c r="AW1585" s="66"/>
      <c r="AX1585" s="66"/>
      <c r="AY1585" s="66"/>
      <c r="AZ1585" s="66"/>
      <c r="BA1585" s="66"/>
      <c r="BB1585" s="66"/>
      <c r="BC1585" s="66"/>
      <c r="BD1585" s="66"/>
      <c r="BE1585" s="66"/>
      <c r="BF1585" s="66"/>
      <c r="BG1585" s="66"/>
      <c r="BH1585" s="66"/>
      <c r="BI1585" s="66"/>
      <c r="BJ1585" s="66"/>
      <c r="BK1585" s="66"/>
      <c r="BL1585" s="66"/>
    </row>
    <row r="1586" spans="27:64" x14ac:dyDescent="0.2">
      <c r="AA1586" s="66"/>
      <c r="AB1586" s="66"/>
      <c r="AC1586" s="66"/>
      <c r="AD1586" s="66"/>
      <c r="AE1586" s="66"/>
      <c r="AG1586" s="67"/>
      <c r="AN1586" s="66"/>
      <c r="AO1586" s="66"/>
      <c r="AP1586" s="66"/>
      <c r="AQ1586" s="66"/>
      <c r="AR1586" s="66"/>
      <c r="AS1586" s="66"/>
      <c r="AT1586" s="66"/>
      <c r="AU1586" s="66"/>
      <c r="AV1586" s="66"/>
      <c r="AW1586" s="66"/>
      <c r="AX1586" s="66"/>
      <c r="AY1586" s="66"/>
      <c r="AZ1586" s="66"/>
      <c r="BA1586" s="66"/>
      <c r="BB1586" s="66"/>
      <c r="BC1586" s="66"/>
      <c r="BD1586" s="66"/>
      <c r="BE1586" s="66"/>
      <c r="BF1586" s="66"/>
      <c r="BG1586" s="66"/>
      <c r="BH1586" s="66"/>
      <c r="BI1586" s="66"/>
      <c r="BJ1586" s="66"/>
      <c r="BK1586" s="66"/>
      <c r="BL1586" s="66"/>
    </row>
    <row r="1587" spans="27:64" x14ac:dyDescent="0.2">
      <c r="AA1587" s="66"/>
      <c r="AB1587" s="66"/>
      <c r="AC1587" s="66"/>
      <c r="AD1587" s="66"/>
      <c r="AE1587" s="66"/>
      <c r="AG1587" s="67"/>
      <c r="AN1587" s="66"/>
      <c r="AO1587" s="66"/>
      <c r="AP1587" s="66"/>
      <c r="AQ1587" s="66"/>
      <c r="AR1587" s="66"/>
      <c r="AS1587" s="66"/>
      <c r="AT1587" s="66"/>
      <c r="AU1587" s="66"/>
      <c r="AV1587" s="66"/>
      <c r="AW1587" s="66"/>
      <c r="AX1587" s="66"/>
      <c r="AY1587" s="66"/>
      <c r="AZ1587" s="66"/>
      <c r="BA1587" s="66"/>
      <c r="BB1587" s="66"/>
      <c r="BC1587" s="66"/>
      <c r="BD1587" s="66"/>
      <c r="BE1587" s="66"/>
      <c r="BF1587" s="66"/>
      <c r="BG1587" s="66"/>
      <c r="BH1587" s="66"/>
      <c r="BI1587" s="66"/>
      <c r="BJ1587" s="66"/>
      <c r="BK1587" s="66"/>
      <c r="BL1587" s="66"/>
    </row>
    <row r="1588" spans="27:64" x14ac:dyDescent="0.2">
      <c r="AA1588" s="66"/>
      <c r="AB1588" s="66"/>
      <c r="AC1588" s="66"/>
      <c r="AD1588" s="66"/>
      <c r="AE1588" s="66"/>
      <c r="AG1588" s="67"/>
      <c r="AN1588" s="66"/>
      <c r="AO1588" s="66"/>
      <c r="AP1588" s="66"/>
      <c r="AQ1588" s="66"/>
      <c r="AR1588" s="66"/>
      <c r="AS1588" s="66"/>
      <c r="AT1588" s="66"/>
      <c r="AU1588" s="66"/>
      <c r="AV1588" s="66"/>
      <c r="AW1588" s="66"/>
      <c r="AX1588" s="66"/>
      <c r="AY1588" s="66"/>
      <c r="AZ1588" s="66"/>
      <c r="BA1588" s="66"/>
      <c r="BB1588" s="66"/>
      <c r="BC1588" s="66"/>
      <c r="BD1588" s="66"/>
      <c r="BE1588" s="66"/>
      <c r="BF1588" s="66"/>
      <c r="BG1588" s="66"/>
      <c r="BH1588" s="66"/>
      <c r="BI1588" s="66"/>
      <c r="BJ1588" s="66"/>
      <c r="BK1588" s="66"/>
      <c r="BL1588" s="66"/>
    </row>
    <row r="1589" spans="27:64" x14ac:dyDescent="0.2">
      <c r="AA1589" s="66"/>
      <c r="AB1589" s="66"/>
      <c r="AC1589" s="66"/>
      <c r="AD1589" s="66"/>
      <c r="AE1589" s="66"/>
      <c r="AG1589" s="67"/>
      <c r="AN1589" s="66"/>
      <c r="AO1589" s="66"/>
      <c r="AP1589" s="66"/>
      <c r="AQ1589" s="66"/>
      <c r="AR1589" s="66"/>
      <c r="AS1589" s="66"/>
      <c r="AT1589" s="66"/>
      <c r="AU1589" s="66"/>
      <c r="AV1589" s="66"/>
      <c r="AX1589" s="66"/>
    </row>
    <row r="1590" spans="27:64" x14ac:dyDescent="0.2">
      <c r="AA1590" s="66"/>
      <c r="AB1590" s="66"/>
      <c r="AC1590" s="66"/>
      <c r="AD1590" s="66"/>
      <c r="AE1590" s="66"/>
      <c r="AG1590" s="67"/>
      <c r="AN1590" s="66"/>
      <c r="AO1590" s="66"/>
      <c r="AP1590" s="66"/>
      <c r="AQ1590" s="66"/>
      <c r="AR1590" s="66"/>
      <c r="AS1590" s="66"/>
      <c r="AT1590" s="66"/>
      <c r="AU1590" s="66"/>
    </row>
    <row r="1591" spans="27:64" x14ac:dyDescent="0.2">
      <c r="AA1591" s="66"/>
      <c r="AB1591" s="66"/>
      <c r="AC1591" s="66"/>
      <c r="AD1591" s="66"/>
      <c r="AE1591" s="66"/>
      <c r="AG1591" s="67"/>
      <c r="AN1591" s="66"/>
      <c r="AO1591" s="66"/>
      <c r="AP1591" s="66"/>
      <c r="AQ1591" s="66"/>
      <c r="AR1591" s="66"/>
      <c r="AS1591" s="66"/>
      <c r="AT1591" s="66"/>
      <c r="AU1591" s="66"/>
    </row>
    <row r="1592" spans="27:64" x14ac:dyDescent="0.2">
      <c r="AA1592" s="66"/>
      <c r="AB1592" s="66"/>
      <c r="AC1592" s="66"/>
      <c r="AD1592" s="66"/>
      <c r="AE1592" s="66"/>
      <c r="AG1592" s="67"/>
      <c r="AN1592" s="66"/>
      <c r="AO1592" s="66"/>
      <c r="AP1592" s="66"/>
      <c r="AQ1592" s="66"/>
      <c r="AR1592" s="66"/>
      <c r="AS1592" s="66"/>
      <c r="AT1592" s="66"/>
      <c r="AU1592" s="66"/>
    </row>
    <row r="1593" spans="27:64" x14ac:dyDescent="0.2">
      <c r="AA1593" s="66"/>
      <c r="AB1593" s="66"/>
      <c r="AC1593" s="66"/>
      <c r="AD1593" s="66"/>
      <c r="AE1593" s="66"/>
      <c r="AG1593" s="67"/>
      <c r="AN1593" s="66"/>
      <c r="AO1593" s="66"/>
      <c r="AP1593" s="66"/>
      <c r="AQ1593" s="66"/>
      <c r="AR1593" s="66"/>
      <c r="AS1593" s="66"/>
      <c r="AT1593" s="66"/>
      <c r="AU1593" s="66"/>
      <c r="AV1593" s="66"/>
    </row>
    <row r="1594" spans="27:64" x14ac:dyDescent="0.2">
      <c r="AA1594" s="66"/>
      <c r="AB1594" s="66"/>
      <c r="AC1594" s="66"/>
      <c r="AD1594" s="66"/>
      <c r="AE1594" s="66"/>
      <c r="AG1594" s="67"/>
      <c r="AN1594" s="66"/>
      <c r="AO1594" s="66"/>
      <c r="AP1594" s="66"/>
      <c r="AQ1594" s="66"/>
      <c r="AR1594" s="66"/>
      <c r="AS1594" s="66"/>
      <c r="AT1594" s="66"/>
      <c r="AU1594" s="66"/>
      <c r="AV1594" s="66"/>
      <c r="AX1594" s="66"/>
    </row>
    <row r="1595" spans="27:64" x14ac:dyDescent="0.2">
      <c r="AA1595" s="66"/>
      <c r="AB1595" s="66"/>
      <c r="AC1595" s="66"/>
      <c r="AD1595" s="66"/>
      <c r="AE1595" s="66"/>
      <c r="AG1595" s="67"/>
      <c r="AN1595" s="66"/>
      <c r="AO1595" s="66"/>
      <c r="AP1595" s="66"/>
      <c r="AQ1595" s="66"/>
      <c r="AR1595" s="66"/>
      <c r="AS1595" s="66"/>
      <c r="AT1595" s="66"/>
      <c r="AU1595" s="66"/>
      <c r="AV1595" s="66"/>
      <c r="AW1595" s="66"/>
      <c r="AX1595" s="66"/>
      <c r="AY1595" s="66"/>
      <c r="AZ1595" s="66"/>
      <c r="BA1595" s="66"/>
      <c r="BB1595" s="66"/>
      <c r="BC1595" s="66"/>
      <c r="BD1595" s="66"/>
      <c r="BE1595" s="66"/>
      <c r="BF1595" s="66"/>
      <c r="BG1595" s="66"/>
      <c r="BH1595" s="66"/>
      <c r="BI1595" s="66"/>
      <c r="BJ1595" s="66"/>
      <c r="BK1595" s="66"/>
      <c r="BL1595" s="66"/>
    </row>
    <row r="1596" spans="27:64" x14ac:dyDescent="0.2">
      <c r="AA1596" s="66"/>
      <c r="AB1596" s="66"/>
      <c r="AC1596" s="66"/>
      <c r="AD1596" s="66"/>
      <c r="AE1596" s="66"/>
      <c r="AG1596" s="67"/>
      <c r="AN1596" s="66"/>
      <c r="AO1596" s="66"/>
      <c r="AP1596" s="66"/>
      <c r="AQ1596" s="66"/>
      <c r="AR1596" s="66"/>
      <c r="AS1596" s="66"/>
      <c r="AT1596" s="66"/>
      <c r="AU1596" s="66"/>
      <c r="AV1596" s="66"/>
    </row>
    <row r="1597" spans="27:64" x14ac:dyDescent="0.2">
      <c r="AA1597" s="66"/>
      <c r="AB1597" s="66"/>
      <c r="AC1597" s="66"/>
      <c r="AD1597" s="66"/>
      <c r="AE1597" s="66"/>
      <c r="AG1597" s="67"/>
      <c r="AN1597" s="66"/>
      <c r="AO1597" s="66"/>
      <c r="AP1597" s="66"/>
      <c r="AQ1597" s="66"/>
      <c r="AR1597" s="66"/>
      <c r="AS1597" s="66"/>
      <c r="AT1597" s="66"/>
      <c r="AU1597" s="66"/>
      <c r="AV1597" s="66"/>
      <c r="AX1597" s="66"/>
    </row>
    <row r="1598" spans="27:64" x14ac:dyDescent="0.2">
      <c r="AA1598" s="66"/>
      <c r="AB1598" s="66"/>
      <c r="AC1598" s="66"/>
      <c r="AD1598" s="66"/>
      <c r="AE1598" s="66"/>
      <c r="AG1598" s="67"/>
      <c r="AN1598" s="66"/>
      <c r="AO1598" s="66"/>
      <c r="AP1598" s="66"/>
      <c r="AQ1598" s="66"/>
      <c r="AR1598" s="66"/>
      <c r="AS1598" s="66"/>
      <c r="AT1598" s="66"/>
      <c r="AU1598" s="66"/>
    </row>
    <row r="1599" spans="27:64" x14ac:dyDescent="0.2">
      <c r="AA1599" s="66"/>
      <c r="AB1599" s="66"/>
      <c r="AC1599" s="66"/>
      <c r="AD1599" s="66"/>
      <c r="AE1599" s="66"/>
      <c r="AG1599" s="67"/>
      <c r="AN1599" s="66"/>
      <c r="AO1599" s="66"/>
      <c r="AP1599" s="66"/>
      <c r="AQ1599" s="66"/>
      <c r="AR1599" s="66"/>
      <c r="AS1599" s="66"/>
      <c r="AT1599" s="66"/>
      <c r="AU1599" s="66"/>
      <c r="AV1599" s="66"/>
      <c r="AX1599" s="66"/>
    </row>
    <row r="1600" spans="27:64" x14ac:dyDescent="0.2">
      <c r="AA1600" s="66"/>
      <c r="AB1600" s="66"/>
      <c r="AC1600" s="66"/>
      <c r="AD1600" s="66"/>
      <c r="AE1600" s="66"/>
      <c r="AG1600" s="67"/>
      <c r="AN1600" s="66"/>
      <c r="AO1600" s="66"/>
      <c r="AP1600" s="66"/>
      <c r="AQ1600" s="66"/>
      <c r="AR1600" s="66"/>
      <c r="AS1600" s="66"/>
      <c r="AT1600" s="66"/>
      <c r="AU1600" s="66"/>
    </row>
    <row r="1601" spans="27:64" x14ac:dyDescent="0.2">
      <c r="AA1601" s="66"/>
      <c r="AB1601" s="66"/>
      <c r="AC1601" s="66"/>
      <c r="AD1601" s="66"/>
      <c r="AE1601" s="66"/>
      <c r="AG1601" s="67"/>
      <c r="AN1601" s="66"/>
      <c r="AO1601" s="66"/>
      <c r="AP1601" s="66"/>
      <c r="AQ1601" s="66"/>
      <c r="AR1601" s="66"/>
      <c r="AS1601" s="66"/>
      <c r="AT1601" s="66"/>
      <c r="AU1601" s="66"/>
      <c r="AV1601" s="66"/>
    </row>
    <row r="1602" spans="27:64" x14ac:dyDescent="0.2">
      <c r="AA1602" s="66"/>
      <c r="AB1602" s="66"/>
      <c r="AC1602" s="66"/>
      <c r="AD1602" s="66"/>
      <c r="AE1602" s="66"/>
      <c r="AG1602" s="67"/>
      <c r="AN1602" s="66"/>
      <c r="AO1602" s="66"/>
      <c r="AP1602" s="66"/>
      <c r="AQ1602" s="66"/>
      <c r="AR1602" s="66"/>
      <c r="AS1602" s="66"/>
      <c r="AT1602" s="66"/>
      <c r="AU1602" s="66"/>
      <c r="AV1602" s="66"/>
      <c r="AW1602" s="66"/>
      <c r="AX1602" s="66"/>
      <c r="AY1602" s="66"/>
      <c r="AZ1602" s="66"/>
      <c r="BA1602" s="66"/>
      <c r="BB1602" s="66"/>
      <c r="BC1602" s="66"/>
      <c r="BD1602" s="66"/>
      <c r="BE1602" s="66"/>
      <c r="BF1602" s="66"/>
      <c r="BG1602" s="66"/>
      <c r="BH1602" s="66"/>
      <c r="BI1602" s="66"/>
      <c r="BJ1602" s="66"/>
      <c r="BK1602" s="66"/>
      <c r="BL1602" s="66"/>
    </row>
    <row r="1603" spans="27:64" x14ac:dyDescent="0.2">
      <c r="AA1603" s="66"/>
      <c r="AB1603" s="66"/>
      <c r="AC1603" s="66"/>
      <c r="AD1603" s="66"/>
      <c r="AE1603" s="66"/>
      <c r="AG1603" s="67"/>
      <c r="AN1603" s="66"/>
      <c r="AO1603" s="66"/>
      <c r="AP1603" s="66"/>
      <c r="AQ1603" s="66"/>
      <c r="AR1603" s="66"/>
      <c r="AS1603" s="66"/>
      <c r="AT1603" s="66"/>
      <c r="AU1603" s="66"/>
    </row>
    <row r="1604" spans="27:64" x14ac:dyDescent="0.2">
      <c r="AA1604" s="66"/>
      <c r="AB1604" s="66"/>
      <c r="AC1604" s="66"/>
      <c r="AD1604" s="66"/>
      <c r="AE1604" s="66"/>
      <c r="AG1604" s="67"/>
      <c r="AN1604" s="66"/>
      <c r="AO1604" s="66"/>
      <c r="AP1604" s="66"/>
      <c r="AQ1604" s="66"/>
      <c r="AR1604" s="66"/>
      <c r="AS1604" s="66"/>
      <c r="AT1604" s="66"/>
      <c r="AU1604" s="66"/>
      <c r="AV1604" s="66"/>
    </row>
    <row r="1605" spans="27:64" x14ac:dyDescent="0.2">
      <c r="AA1605" s="66"/>
      <c r="AB1605" s="66"/>
      <c r="AC1605" s="66"/>
      <c r="AD1605" s="66"/>
      <c r="AE1605" s="66"/>
      <c r="AG1605" s="67"/>
      <c r="AN1605" s="66"/>
      <c r="AO1605" s="66"/>
      <c r="AP1605" s="66"/>
      <c r="AQ1605" s="66"/>
      <c r="AR1605" s="66"/>
      <c r="AS1605" s="66"/>
      <c r="AT1605" s="66"/>
      <c r="AU1605" s="66"/>
    </row>
    <row r="1606" spans="27:64" x14ac:dyDescent="0.2">
      <c r="AA1606" s="66"/>
      <c r="AB1606" s="66"/>
      <c r="AC1606" s="66"/>
      <c r="AD1606" s="66"/>
      <c r="AE1606" s="66"/>
      <c r="AG1606" s="67"/>
      <c r="AN1606" s="66"/>
      <c r="AO1606" s="66"/>
      <c r="AP1606" s="66"/>
      <c r="AQ1606" s="66"/>
      <c r="AR1606" s="66"/>
      <c r="AS1606" s="66"/>
      <c r="AT1606" s="66"/>
      <c r="AU1606" s="66"/>
      <c r="AV1606" s="66"/>
      <c r="AX1606" s="66"/>
    </row>
    <row r="1607" spans="27:64" x14ac:dyDescent="0.2">
      <c r="AA1607" s="66"/>
      <c r="AB1607" s="66"/>
      <c r="AC1607" s="66"/>
      <c r="AD1607" s="66"/>
      <c r="AE1607" s="66"/>
      <c r="AG1607" s="67"/>
      <c r="AN1607" s="66"/>
      <c r="AO1607" s="66"/>
      <c r="AP1607" s="66"/>
      <c r="AQ1607" s="66"/>
      <c r="AR1607" s="66"/>
      <c r="AS1607" s="66"/>
      <c r="AT1607" s="66"/>
      <c r="AU1607" s="66"/>
      <c r="AV1607" s="66"/>
    </row>
    <row r="1608" spans="27:64" x14ac:dyDescent="0.2">
      <c r="AA1608" s="66"/>
      <c r="AB1608" s="66"/>
      <c r="AC1608" s="66"/>
      <c r="AD1608" s="66"/>
      <c r="AE1608" s="66"/>
      <c r="AG1608" s="67"/>
      <c r="AN1608" s="66"/>
      <c r="AO1608" s="66"/>
      <c r="AP1608" s="66"/>
      <c r="AQ1608" s="66"/>
      <c r="AR1608" s="66"/>
      <c r="AS1608" s="66"/>
      <c r="AT1608" s="66"/>
      <c r="AU1608" s="66"/>
    </row>
    <row r="1609" spans="27:64" x14ac:dyDescent="0.2">
      <c r="AA1609" s="66"/>
      <c r="AB1609" s="66"/>
      <c r="AC1609" s="66"/>
      <c r="AD1609" s="66"/>
      <c r="AE1609" s="66"/>
      <c r="AG1609" s="67"/>
      <c r="AN1609" s="66"/>
      <c r="AO1609" s="66"/>
      <c r="AP1609" s="66"/>
      <c r="AQ1609" s="66"/>
      <c r="AR1609" s="66"/>
      <c r="AS1609" s="66"/>
      <c r="AT1609" s="66"/>
      <c r="AU1609" s="66"/>
    </row>
    <row r="1610" spans="27:64" x14ac:dyDescent="0.2">
      <c r="AA1610" s="66"/>
      <c r="AB1610" s="66"/>
      <c r="AC1610" s="66"/>
      <c r="AD1610" s="66"/>
      <c r="AE1610" s="66"/>
      <c r="AG1610" s="67"/>
      <c r="AN1610" s="66"/>
      <c r="AO1610" s="66"/>
      <c r="AP1610" s="66"/>
      <c r="AQ1610" s="66"/>
      <c r="AR1610" s="66"/>
      <c r="AS1610" s="66"/>
      <c r="AT1610" s="66"/>
      <c r="AU1610" s="66"/>
      <c r="AV1610" s="66"/>
      <c r="AX1610" s="66"/>
      <c r="AY1610" s="66"/>
      <c r="AZ1610" s="66"/>
      <c r="BA1610" s="66"/>
      <c r="BB1610" s="66"/>
      <c r="BC1610" s="66"/>
      <c r="BD1610" s="66"/>
      <c r="BE1610" s="66"/>
      <c r="BF1610" s="66"/>
      <c r="BG1610" s="66"/>
      <c r="BH1610" s="66"/>
      <c r="BI1610" s="66"/>
      <c r="BJ1610" s="66"/>
      <c r="BK1610" s="66"/>
      <c r="BL1610" s="66"/>
    </row>
    <row r="1611" spans="27:64" x14ac:dyDescent="0.2">
      <c r="AA1611" s="66"/>
      <c r="AB1611" s="66"/>
      <c r="AC1611" s="66"/>
      <c r="AD1611" s="66"/>
      <c r="AE1611" s="66"/>
      <c r="AG1611" s="67"/>
      <c r="AN1611" s="66"/>
      <c r="AO1611" s="66"/>
      <c r="AP1611" s="66"/>
      <c r="AQ1611" s="66"/>
      <c r="AR1611" s="66"/>
      <c r="AS1611" s="66"/>
      <c r="AT1611" s="66"/>
      <c r="AU1611" s="66"/>
      <c r="AV1611" s="66"/>
    </row>
    <row r="1612" spans="27:64" x14ac:dyDescent="0.2">
      <c r="AA1612" s="66"/>
      <c r="AB1612" s="66"/>
      <c r="AC1612" s="66"/>
      <c r="AD1612" s="66"/>
      <c r="AE1612" s="66"/>
      <c r="AG1612" s="67"/>
      <c r="AN1612" s="66"/>
      <c r="AO1612" s="66"/>
      <c r="AP1612" s="66"/>
      <c r="AQ1612" s="66"/>
      <c r="AR1612" s="66"/>
      <c r="AS1612" s="66"/>
      <c r="AT1612" s="66"/>
      <c r="AU1612" s="66"/>
      <c r="AV1612" s="66"/>
    </row>
    <row r="1613" spans="27:64" x14ac:dyDescent="0.2">
      <c r="AA1613" s="66"/>
      <c r="AB1613" s="66"/>
      <c r="AC1613" s="66"/>
      <c r="AD1613" s="66"/>
      <c r="AE1613" s="66"/>
      <c r="AG1613" s="67"/>
      <c r="AN1613" s="66"/>
      <c r="AO1613" s="66"/>
      <c r="AP1613" s="66"/>
      <c r="AQ1613" s="66"/>
      <c r="AR1613" s="66"/>
      <c r="AS1613" s="66"/>
      <c r="AT1613" s="66"/>
      <c r="AU1613" s="66"/>
      <c r="AV1613" s="66"/>
    </row>
    <row r="1614" spans="27:64" x14ac:dyDescent="0.2">
      <c r="AA1614" s="66"/>
      <c r="AB1614" s="66"/>
      <c r="AC1614" s="66"/>
      <c r="AD1614" s="66"/>
      <c r="AE1614" s="66"/>
      <c r="AG1614" s="67"/>
      <c r="AN1614" s="66"/>
      <c r="AO1614" s="66"/>
      <c r="AP1614" s="66"/>
      <c r="AQ1614" s="66"/>
      <c r="AR1614" s="66"/>
      <c r="AS1614" s="66"/>
      <c r="AT1614" s="66"/>
      <c r="AU1614" s="66"/>
      <c r="AV1614" s="66"/>
      <c r="AX1614" s="66"/>
    </row>
    <row r="1615" spans="27:64" x14ac:dyDescent="0.2">
      <c r="AA1615" s="66"/>
      <c r="AB1615" s="66"/>
      <c r="AC1615" s="66"/>
      <c r="AD1615" s="66"/>
      <c r="AE1615" s="66"/>
      <c r="AG1615" s="67"/>
      <c r="AN1615" s="66"/>
      <c r="AO1615" s="66"/>
      <c r="AP1615" s="66"/>
      <c r="AQ1615" s="66"/>
      <c r="AR1615" s="66"/>
      <c r="AS1615" s="66"/>
      <c r="AT1615" s="66"/>
      <c r="AU1615" s="66"/>
      <c r="AV1615" s="66"/>
    </row>
    <row r="1616" spans="27:64" x14ac:dyDescent="0.2">
      <c r="AA1616" s="66"/>
      <c r="AB1616" s="66"/>
      <c r="AC1616" s="66"/>
      <c r="AD1616" s="66"/>
      <c r="AE1616" s="66"/>
      <c r="AG1616" s="67"/>
      <c r="AN1616" s="66"/>
      <c r="AO1616" s="66"/>
      <c r="AP1616" s="66"/>
      <c r="AQ1616" s="66"/>
      <c r="AR1616" s="66"/>
      <c r="AS1616" s="66"/>
      <c r="AT1616" s="66"/>
      <c r="AU1616" s="66"/>
      <c r="AV1616" s="66"/>
    </row>
    <row r="1617" spans="27:64" x14ac:dyDescent="0.2">
      <c r="AA1617" s="66"/>
      <c r="AB1617" s="66"/>
      <c r="AC1617" s="66"/>
      <c r="AD1617" s="66"/>
      <c r="AE1617" s="66"/>
      <c r="AG1617" s="67"/>
      <c r="AN1617" s="66"/>
      <c r="AO1617" s="66"/>
      <c r="AP1617" s="66"/>
      <c r="AQ1617" s="66"/>
      <c r="AR1617" s="66"/>
      <c r="AS1617" s="66"/>
      <c r="AT1617" s="66"/>
      <c r="AU1617" s="66"/>
      <c r="AV1617" s="66"/>
      <c r="AW1617" s="66"/>
      <c r="AX1617" s="66"/>
      <c r="AY1617" s="66"/>
      <c r="AZ1617" s="66"/>
      <c r="BA1617" s="66"/>
      <c r="BB1617" s="66"/>
      <c r="BC1617" s="66"/>
      <c r="BD1617" s="66"/>
      <c r="BE1617" s="66"/>
      <c r="BF1617" s="66"/>
      <c r="BG1617" s="66"/>
      <c r="BH1617" s="66"/>
      <c r="BI1617" s="66"/>
      <c r="BJ1617" s="66"/>
      <c r="BK1617" s="66"/>
      <c r="BL1617" s="66"/>
    </row>
    <row r="1618" spans="27:64" x14ac:dyDescent="0.2">
      <c r="AA1618" s="66"/>
      <c r="AB1618" s="66"/>
      <c r="AC1618" s="66"/>
      <c r="AD1618" s="66"/>
      <c r="AE1618" s="66"/>
      <c r="AG1618" s="67"/>
      <c r="AN1618" s="66"/>
      <c r="AO1618" s="66"/>
      <c r="AP1618" s="66"/>
      <c r="AQ1618" s="66"/>
      <c r="AR1618" s="66"/>
      <c r="AS1618" s="66"/>
      <c r="AT1618" s="66"/>
      <c r="AU1618" s="66"/>
      <c r="AV1618" s="66"/>
      <c r="AX1618" s="66"/>
      <c r="AY1618" s="66"/>
      <c r="AZ1618" s="66"/>
      <c r="BA1618" s="66"/>
      <c r="BB1618" s="66"/>
      <c r="BC1618" s="66"/>
      <c r="BD1618" s="66"/>
      <c r="BE1618" s="66"/>
      <c r="BF1618" s="66"/>
      <c r="BG1618" s="66"/>
      <c r="BH1618" s="66"/>
      <c r="BI1618" s="66"/>
      <c r="BJ1618" s="66"/>
      <c r="BK1618" s="66"/>
      <c r="BL1618" s="66"/>
    </row>
    <row r="1619" spans="27:64" x14ac:dyDescent="0.2">
      <c r="AA1619" s="66"/>
      <c r="AB1619" s="66"/>
      <c r="AC1619" s="66"/>
      <c r="AD1619" s="66"/>
      <c r="AE1619" s="66"/>
      <c r="AG1619" s="67"/>
      <c r="AN1619" s="66"/>
      <c r="AO1619" s="66"/>
      <c r="AP1619" s="66"/>
      <c r="AQ1619" s="66"/>
      <c r="AR1619" s="66"/>
      <c r="AS1619" s="66"/>
      <c r="AT1619" s="66"/>
      <c r="AU1619" s="66"/>
      <c r="AV1619" s="66"/>
      <c r="AX1619" s="66"/>
    </row>
    <row r="1620" spans="27:64" x14ac:dyDescent="0.2">
      <c r="AA1620" s="66"/>
      <c r="AB1620" s="66"/>
      <c r="AC1620" s="66"/>
      <c r="AD1620" s="66"/>
      <c r="AE1620" s="66"/>
      <c r="AG1620" s="67"/>
      <c r="AN1620" s="66"/>
      <c r="AO1620" s="66"/>
      <c r="AP1620" s="66"/>
      <c r="AQ1620" s="66"/>
      <c r="AR1620" s="66"/>
      <c r="AS1620" s="66"/>
      <c r="AT1620" s="66"/>
      <c r="AU1620" s="66"/>
      <c r="AV1620" s="66"/>
      <c r="AW1620" s="66"/>
      <c r="AX1620" s="66"/>
      <c r="AY1620" s="66"/>
      <c r="AZ1620" s="66"/>
      <c r="BA1620" s="66"/>
      <c r="BB1620" s="66"/>
      <c r="BC1620" s="66"/>
      <c r="BD1620" s="66"/>
      <c r="BE1620" s="66"/>
      <c r="BF1620" s="66"/>
      <c r="BG1620" s="66"/>
      <c r="BH1620" s="66"/>
      <c r="BI1620" s="66"/>
      <c r="BJ1620" s="66"/>
      <c r="BK1620" s="66"/>
      <c r="BL1620" s="66"/>
    </row>
    <row r="1621" spans="27:64" x14ac:dyDescent="0.2">
      <c r="AA1621" s="66"/>
      <c r="AB1621" s="66"/>
      <c r="AC1621" s="66"/>
      <c r="AD1621" s="66"/>
      <c r="AE1621" s="66"/>
      <c r="AG1621" s="67"/>
      <c r="AN1621" s="66"/>
      <c r="AO1621" s="66"/>
      <c r="AP1621" s="66"/>
      <c r="AQ1621" s="66"/>
      <c r="AR1621" s="66"/>
      <c r="AS1621" s="66"/>
      <c r="AT1621" s="66"/>
      <c r="AU1621" s="66"/>
    </row>
    <row r="1622" spans="27:64" x14ac:dyDescent="0.2">
      <c r="AA1622" s="66"/>
      <c r="AB1622" s="66"/>
      <c r="AC1622" s="66"/>
      <c r="AD1622" s="66"/>
      <c r="AE1622" s="66"/>
      <c r="AG1622" s="67"/>
      <c r="AN1622" s="66"/>
      <c r="AO1622" s="66"/>
      <c r="AP1622" s="66"/>
      <c r="AQ1622" s="66"/>
      <c r="AR1622" s="66"/>
      <c r="AS1622" s="66"/>
      <c r="AT1622" s="66"/>
      <c r="AU1622" s="66"/>
    </row>
    <row r="1623" spans="27:64" x14ac:dyDescent="0.2">
      <c r="AA1623" s="66"/>
      <c r="AB1623" s="66"/>
      <c r="AC1623" s="66"/>
      <c r="AD1623" s="66"/>
      <c r="AE1623" s="66"/>
      <c r="AG1623" s="67"/>
      <c r="AN1623" s="66"/>
      <c r="AO1623" s="66"/>
      <c r="AP1623" s="66"/>
      <c r="AQ1623" s="66"/>
      <c r="AR1623" s="66"/>
      <c r="AS1623" s="66"/>
      <c r="AT1623" s="66"/>
      <c r="AU1623" s="66"/>
      <c r="AV1623" s="66"/>
      <c r="AX1623" s="66"/>
      <c r="AY1623" s="66"/>
      <c r="AZ1623" s="66"/>
      <c r="BA1623" s="66"/>
      <c r="BB1623" s="66"/>
      <c r="BC1623" s="66"/>
      <c r="BD1623" s="66"/>
      <c r="BE1623" s="66"/>
      <c r="BF1623" s="66"/>
      <c r="BG1623" s="66"/>
      <c r="BH1623" s="66"/>
      <c r="BI1623" s="66"/>
      <c r="BJ1623" s="66"/>
      <c r="BK1623" s="66"/>
      <c r="BL1623" s="66"/>
    </row>
    <row r="1624" spans="27:64" x14ac:dyDescent="0.2">
      <c r="AA1624" s="66"/>
      <c r="AB1624" s="66"/>
      <c r="AC1624" s="66"/>
      <c r="AD1624" s="66"/>
      <c r="AE1624" s="66"/>
      <c r="AG1624" s="67"/>
      <c r="AN1624" s="66"/>
      <c r="AO1624" s="66"/>
      <c r="AP1624" s="66"/>
      <c r="AQ1624" s="66"/>
      <c r="AR1624" s="66"/>
      <c r="AS1624" s="66"/>
      <c r="AT1624" s="66"/>
      <c r="AU1624" s="66"/>
      <c r="AV1624" s="66"/>
    </row>
    <row r="1625" spans="27:64" x14ac:dyDescent="0.2">
      <c r="AA1625" s="66"/>
      <c r="AB1625" s="66"/>
      <c r="AC1625" s="66"/>
      <c r="AD1625" s="66"/>
      <c r="AE1625" s="66"/>
      <c r="AG1625" s="67"/>
      <c r="AN1625" s="66"/>
      <c r="AO1625" s="66"/>
      <c r="AP1625" s="66"/>
      <c r="AQ1625" s="66"/>
      <c r="AR1625" s="66"/>
      <c r="AS1625" s="66"/>
      <c r="AT1625" s="66"/>
      <c r="AU1625" s="66"/>
      <c r="AV1625" s="66"/>
      <c r="AW1625" s="66"/>
      <c r="AX1625" s="66"/>
      <c r="AY1625" s="66"/>
      <c r="AZ1625" s="66"/>
      <c r="BA1625" s="66"/>
      <c r="BB1625" s="66"/>
      <c r="BC1625" s="66"/>
      <c r="BD1625" s="66"/>
      <c r="BE1625" s="66"/>
      <c r="BF1625" s="66"/>
      <c r="BG1625" s="66"/>
      <c r="BH1625" s="66"/>
      <c r="BI1625" s="66"/>
      <c r="BJ1625" s="66"/>
      <c r="BK1625" s="66"/>
      <c r="BL1625" s="66"/>
    </row>
    <row r="1626" spans="27:64" x14ac:dyDescent="0.2">
      <c r="AA1626" s="66"/>
      <c r="AB1626" s="66"/>
      <c r="AC1626" s="66"/>
      <c r="AD1626" s="66"/>
      <c r="AE1626" s="66"/>
      <c r="AG1626" s="67"/>
      <c r="AN1626" s="66"/>
      <c r="AO1626" s="66"/>
      <c r="AP1626" s="66"/>
      <c r="AQ1626" s="66"/>
      <c r="AR1626" s="66"/>
      <c r="AS1626" s="66"/>
      <c r="AT1626" s="66"/>
      <c r="AU1626" s="66"/>
    </row>
    <row r="1627" spans="27:64" x14ac:dyDescent="0.2">
      <c r="AA1627" s="66"/>
      <c r="AB1627" s="66"/>
      <c r="AC1627" s="66"/>
      <c r="AD1627" s="66"/>
      <c r="AE1627" s="66"/>
      <c r="AG1627" s="67"/>
      <c r="AN1627" s="66"/>
      <c r="AO1627" s="66"/>
      <c r="AP1627" s="66"/>
      <c r="AQ1627" s="66"/>
      <c r="AR1627" s="66"/>
      <c r="AS1627" s="66"/>
      <c r="AT1627" s="66"/>
      <c r="AU1627" s="66"/>
      <c r="AV1627" s="66"/>
      <c r="AW1627" s="66"/>
      <c r="AX1627" s="66"/>
      <c r="AY1627" s="66"/>
      <c r="AZ1627" s="66"/>
      <c r="BA1627" s="66"/>
      <c r="BB1627" s="66"/>
      <c r="BC1627" s="66"/>
      <c r="BD1627" s="66"/>
      <c r="BE1627" s="66"/>
      <c r="BF1627" s="66"/>
      <c r="BG1627" s="66"/>
      <c r="BH1627" s="66"/>
      <c r="BI1627" s="66"/>
      <c r="BJ1627" s="66"/>
      <c r="BK1627" s="66"/>
      <c r="BL1627" s="66"/>
    </row>
    <row r="1628" spans="27:64" x14ac:dyDescent="0.2">
      <c r="AA1628" s="66"/>
      <c r="AB1628" s="66"/>
      <c r="AC1628" s="66"/>
      <c r="AD1628" s="66"/>
      <c r="AE1628" s="66"/>
      <c r="AG1628" s="67"/>
      <c r="AN1628" s="66"/>
      <c r="AO1628" s="66"/>
      <c r="AP1628" s="66"/>
      <c r="AQ1628" s="66"/>
      <c r="AR1628" s="66"/>
      <c r="AS1628" s="66"/>
      <c r="AT1628" s="66"/>
      <c r="AU1628" s="66"/>
    </row>
    <row r="1629" spans="27:64" x14ac:dyDescent="0.2">
      <c r="AA1629" s="66"/>
      <c r="AB1629" s="66"/>
      <c r="AC1629" s="66"/>
      <c r="AD1629" s="66"/>
      <c r="AE1629" s="66"/>
      <c r="AG1629" s="67"/>
      <c r="AN1629" s="66"/>
      <c r="AO1629" s="66"/>
      <c r="AP1629" s="66"/>
      <c r="AQ1629" s="66"/>
      <c r="AR1629" s="66"/>
      <c r="AS1629" s="66"/>
      <c r="AT1629" s="66"/>
      <c r="AU1629" s="66"/>
    </row>
    <row r="1630" spans="27:64" x14ac:dyDescent="0.2">
      <c r="AA1630" s="66"/>
      <c r="AB1630" s="66"/>
      <c r="AC1630" s="66"/>
      <c r="AD1630" s="66"/>
      <c r="AE1630" s="66"/>
      <c r="AG1630" s="67"/>
      <c r="AN1630" s="66"/>
      <c r="AO1630" s="66"/>
      <c r="AP1630" s="66"/>
      <c r="AQ1630" s="66"/>
      <c r="AR1630" s="66"/>
      <c r="AS1630" s="66"/>
      <c r="AT1630" s="66"/>
      <c r="AU1630" s="66"/>
    </row>
    <row r="1631" spans="27:64" x14ac:dyDescent="0.2">
      <c r="AA1631" s="66"/>
      <c r="AB1631" s="66"/>
      <c r="AC1631" s="66"/>
      <c r="AD1631" s="66"/>
      <c r="AE1631" s="66"/>
      <c r="AG1631" s="67"/>
      <c r="AN1631" s="66"/>
      <c r="AO1631" s="66"/>
      <c r="AP1631" s="66"/>
      <c r="AQ1631" s="66"/>
      <c r="AR1631" s="66"/>
      <c r="AS1631" s="66"/>
      <c r="AT1631" s="66"/>
      <c r="AU1631" s="66"/>
    </row>
    <row r="1632" spans="27:64" x14ac:dyDescent="0.2">
      <c r="AA1632" s="66"/>
      <c r="AB1632" s="66"/>
      <c r="AC1632" s="66"/>
      <c r="AD1632" s="66"/>
      <c r="AE1632" s="66"/>
      <c r="AG1632" s="67"/>
      <c r="AN1632" s="66"/>
      <c r="AO1632" s="66"/>
      <c r="AP1632" s="66"/>
      <c r="AQ1632" s="66"/>
      <c r="AR1632" s="66"/>
      <c r="AS1632" s="66"/>
      <c r="AT1632" s="66"/>
      <c r="AU1632" s="66"/>
    </row>
    <row r="1633" spans="27:64" x14ac:dyDescent="0.2">
      <c r="AA1633" s="66"/>
      <c r="AB1633" s="66"/>
      <c r="AC1633" s="66"/>
      <c r="AD1633" s="66"/>
      <c r="AE1633" s="66"/>
      <c r="AG1633" s="67"/>
      <c r="AN1633" s="66"/>
      <c r="AO1633" s="66"/>
      <c r="AP1633" s="66"/>
      <c r="AQ1633" s="66"/>
      <c r="AR1633" s="66"/>
      <c r="AS1633" s="66"/>
      <c r="AT1633" s="66"/>
      <c r="AU1633" s="66"/>
      <c r="AV1633" s="66"/>
      <c r="AX1633" s="66"/>
    </row>
    <row r="1634" spans="27:64" x14ac:dyDescent="0.2">
      <c r="AA1634" s="66"/>
      <c r="AB1634" s="66"/>
      <c r="AC1634" s="66"/>
      <c r="AD1634" s="66"/>
      <c r="AE1634" s="66"/>
      <c r="AG1634" s="67"/>
      <c r="AN1634" s="66"/>
      <c r="AO1634" s="66"/>
      <c r="AP1634" s="66"/>
      <c r="AQ1634" s="66"/>
      <c r="AR1634" s="66"/>
      <c r="AS1634" s="66"/>
      <c r="AT1634" s="66"/>
      <c r="AU1634" s="66"/>
      <c r="AV1634" s="66"/>
      <c r="AX1634" s="66"/>
    </row>
    <row r="1635" spans="27:64" x14ac:dyDescent="0.2">
      <c r="AA1635" s="66"/>
      <c r="AB1635" s="66"/>
      <c r="AC1635" s="66"/>
      <c r="AD1635" s="66"/>
      <c r="AE1635" s="66"/>
      <c r="AG1635" s="67"/>
      <c r="AN1635" s="66"/>
      <c r="AO1635" s="66"/>
      <c r="AP1635" s="66"/>
      <c r="AQ1635" s="66"/>
      <c r="AR1635" s="66"/>
      <c r="AS1635" s="66"/>
      <c r="AT1635" s="66"/>
      <c r="AU1635" s="66"/>
      <c r="AV1635" s="66"/>
      <c r="AW1635" s="66"/>
      <c r="AX1635" s="66"/>
      <c r="AY1635" s="66"/>
      <c r="AZ1635" s="66"/>
      <c r="BA1635" s="66"/>
      <c r="BB1635" s="66"/>
      <c r="BC1635" s="66"/>
      <c r="BD1635" s="66"/>
      <c r="BE1635" s="66"/>
      <c r="BF1635" s="66"/>
      <c r="BG1635" s="66"/>
      <c r="BH1635" s="66"/>
      <c r="BI1635" s="66"/>
      <c r="BJ1635" s="66"/>
      <c r="BK1635" s="66"/>
      <c r="BL1635" s="66"/>
    </row>
    <row r="1636" spans="27:64" x14ac:dyDescent="0.2">
      <c r="AA1636" s="66"/>
      <c r="AB1636" s="66"/>
      <c r="AC1636" s="66"/>
      <c r="AD1636" s="66"/>
      <c r="AE1636" s="66"/>
      <c r="AG1636" s="67"/>
      <c r="AN1636" s="66"/>
      <c r="AO1636" s="66"/>
      <c r="AP1636" s="66"/>
      <c r="AQ1636" s="66"/>
      <c r="AR1636" s="66"/>
      <c r="AS1636" s="66"/>
      <c r="AT1636" s="66"/>
      <c r="AU1636" s="66"/>
    </row>
    <row r="1637" spans="27:64" x14ac:dyDescent="0.2">
      <c r="AA1637" s="66"/>
      <c r="AB1637" s="66"/>
      <c r="AC1637" s="66"/>
      <c r="AD1637" s="66"/>
      <c r="AE1637" s="66"/>
      <c r="AG1637" s="67"/>
      <c r="AN1637" s="66"/>
      <c r="AO1637" s="66"/>
      <c r="AP1637" s="66"/>
      <c r="AQ1637" s="66"/>
      <c r="AR1637" s="66"/>
      <c r="AS1637" s="66"/>
      <c r="AT1637" s="66"/>
      <c r="AU1637" s="66"/>
      <c r="AV1637" s="66"/>
      <c r="AX1637" s="66"/>
      <c r="AY1637" s="66"/>
      <c r="AZ1637" s="66"/>
      <c r="BA1637" s="66"/>
      <c r="BB1637" s="66"/>
      <c r="BC1637" s="66"/>
      <c r="BD1637" s="66"/>
      <c r="BE1637" s="66"/>
      <c r="BF1637" s="66"/>
      <c r="BG1637" s="66"/>
      <c r="BH1637" s="66"/>
      <c r="BI1637" s="66"/>
      <c r="BJ1637" s="66"/>
      <c r="BK1637" s="66"/>
      <c r="BL1637" s="66"/>
    </row>
    <row r="1638" spans="27:64" x14ac:dyDescent="0.2">
      <c r="AA1638" s="66"/>
      <c r="AB1638" s="66"/>
      <c r="AC1638" s="66"/>
      <c r="AD1638" s="66"/>
      <c r="AE1638" s="66"/>
      <c r="AG1638" s="67"/>
      <c r="AN1638" s="66"/>
      <c r="AO1638" s="66"/>
      <c r="AP1638" s="66"/>
      <c r="AQ1638" s="66"/>
      <c r="AR1638" s="66"/>
      <c r="AS1638" s="66"/>
      <c r="AT1638" s="66"/>
      <c r="AU1638" s="66"/>
      <c r="AV1638" s="3"/>
    </row>
    <row r="1639" spans="27:64" x14ac:dyDescent="0.2">
      <c r="AA1639" s="66"/>
      <c r="AB1639" s="66"/>
      <c r="AC1639" s="66"/>
      <c r="AD1639" s="66"/>
      <c r="AE1639" s="66"/>
      <c r="AG1639" s="67"/>
      <c r="AN1639" s="66"/>
      <c r="AO1639" s="66"/>
      <c r="AP1639" s="66"/>
      <c r="AQ1639" s="66"/>
      <c r="AR1639" s="66"/>
      <c r="AS1639" s="66"/>
      <c r="AT1639" s="66"/>
      <c r="AU1639" s="66"/>
      <c r="AV1639" s="66"/>
    </row>
    <row r="1640" spans="27:64" x14ac:dyDescent="0.2">
      <c r="AA1640" s="66"/>
      <c r="AB1640" s="66"/>
      <c r="AC1640" s="66"/>
      <c r="AD1640" s="66"/>
      <c r="AE1640" s="66"/>
      <c r="AG1640" s="67"/>
      <c r="AN1640" s="66"/>
      <c r="AO1640" s="66"/>
      <c r="AP1640" s="66"/>
      <c r="AQ1640" s="66"/>
      <c r="AR1640" s="66"/>
      <c r="AS1640" s="66"/>
      <c r="AT1640" s="66"/>
      <c r="AU1640" s="66"/>
      <c r="AV1640" s="66"/>
      <c r="AX1640" s="66"/>
      <c r="AY1640" s="66"/>
      <c r="AZ1640" s="66"/>
      <c r="BA1640" s="66"/>
      <c r="BB1640" s="66"/>
      <c r="BC1640" s="66"/>
      <c r="BD1640" s="66"/>
      <c r="BE1640" s="66"/>
      <c r="BF1640" s="66"/>
      <c r="BG1640" s="66"/>
      <c r="BH1640" s="66"/>
      <c r="BI1640" s="66"/>
      <c r="BJ1640" s="66"/>
      <c r="BK1640" s="66"/>
      <c r="BL1640" s="66"/>
    </row>
    <row r="1641" spans="27:64" x14ac:dyDescent="0.2">
      <c r="AA1641" s="66"/>
      <c r="AB1641" s="66"/>
      <c r="AC1641" s="66"/>
      <c r="AD1641" s="66"/>
      <c r="AE1641" s="66"/>
      <c r="AG1641" s="67"/>
      <c r="AN1641" s="66"/>
      <c r="AO1641" s="66"/>
      <c r="AP1641" s="66"/>
      <c r="AQ1641" s="66"/>
      <c r="AR1641" s="66"/>
      <c r="AS1641" s="66"/>
      <c r="AT1641" s="66"/>
      <c r="AU1641" s="66"/>
      <c r="AV1641" s="66"/>
    </row>
    <row r="1642" spans="27:64" x14ac:dyDescent="0.2">
      <c r="AA1642" s="66"/>
      <c r="AB1642" s="66"/>
      <c r="AC1642" s="66"/>
      <c r="AD1642" s="66"/>
      <c r="AE1642" s="66"/>
      <c r="AG1642" s="67"/>
      <c r="AN1642" s="66"/>
      <c r="AO1642" s="66"/>
      <c r="AP1642" s="66"/>
      <c r="AQ1642" s="66"/>
      <c r="AR1642" s="66"/>
      <c r="AS1642" s="66"/>
      <c r="AT1642" s="66"/>
      <c r="AU1642" s="66"/>
      <c r="AV1642" s="66"/>
    </row>
    <row r="1643" spans="27:64" x14ac:dyDescent="0.2">
      <c r="AA1643" s="66"/>
      <c r="AB1643" s="66"/>
      <c r="AC1643" s="66"/>
      <c r="AD1643" s="66"/>
      <c r="AE1643" s="66"/>
      <c r="AG1643" s="67"/>
      <c r="AN1643" s="66"/>
      <c r="AO1643" s="66"/>
      <c r="AP1643" s="66"/>
      <c r="AQ1643" s="66"/>
      <c r="AR1643" s="66"/>
      <c r="AS1643" s="66"/>
      <c r="AT1643" s="66"/>
      <c r="AU1643" s="66"/>
    </row>
    <row r="1644" spans="27:64" x14ac:dyDescent="0.2">
      <c r="AA1644" s="66"/>
      <c r="AB1644" s="66"/>
      <c r="AC1644" s="66"/>
      <c r="AD1644" s="66"/>
      <c r="AE1644" s="66"/>
      <c r="AG1644" s="67"/>
      <c r="AN1644" s="66"/>
      <c r="AO1644" s="66"/>
      <c r="AP1644" s="66"/>
      <c r="AQ1644" s="66"/>
      <c r="AR1644" s="66"/>
      <c r="AS1644" s="66"/>
      <c r="AT1644" s="66"/>
      <c r="AU1644" s="66"/>
    </row>
    <row r="1645" spans="27:64" x14ac:dyDescent="0.2">
      <c r="AA1645" s="66"/>
      <c r="AB1645" s="66"/>
      <c r="AC1645" s="66"/>
      <c r="AD1645" s="66"/>
      <c r="AE1645" s="66"/>
      <c r="AG1645" s="67"/>
      <c r="AN1645" s="66"/>
      <c r="AO1645" s="66"/>
      <c r="AP1645" s="66"/>
      <c r="AQ1645" s="66"/>
      <c r="AR1645" s="66"/>
      <c r="AS1645" s="66"/>
      <c r="AT1645" s="66"/>
      <c r="AU1645" s="66"/>
    </row>
    <row r="1646" spans="27:64" x14ac:dyDescent="0.2">
      <c r="AA1646" s="66"/>
      <c r="AB1646" s="66"/>
      <c r="AC1646" s="66"/>
      <c r="AD1646" s="66"/>
      <c r="AE1646" s="66"/>
      <c r="AG1646" s="67"/>
      <c r="AN1646" s="66"/>
      <c r="AO1646" s="66"/>
      <c r="AP1646" s="66"/>
      <c r="AQ1646" s="66"/>
      <c r="AR1646" s="66"/>
      <c r="AS1646" s="66"/>
      <c r="AT1646" s="66"/>
      <c r="AU1646" s="66"/>
    </row>
    <row r="1647" spans="27:64" x14ac:dyDescent="0.2">
      <c r="AA1647" s="66"/>
      <c r="AB1647" s="66"/>
      <c r="AC1647" s="66"/>
      <c r="AD1647" s="66"/>
      <c r="AE1647" s="66"/>
      <c r="AG1647" s="67"/>
      <c r="AN1647" s="66"/>
      <c r="AO1647" s="66"/>
      <c r="AP1647" s="66"/>
      <c r="AQ1647" s="66"/>
      <c r="AR1647" s="66"/>
      <c r="AS1647" s="66"/>
      <c r="AT1647" s="66"/>
      <c r="AU1647" s="66"/>
    </row>
    <row r="1648" spans="27:64" x14ac:dyDescent="0.2">
      <c r="AA1648" s="66"/>
      <c r="AB1648" s="66"/>
      <c r="AC1648" s="66"/>
      <c r="AD1648" s="66"/>
      <c r="AE1648" s="66"/>
      <c r="AG1648" s="67"/>
      <c r="AN1648" s="66"/>
      <c r="AO1648" s="66"/>
      <c r="AP1648" s="66"/>
      <c r="AQ1648" s="66"/>
      <c r="AR1648" s="66"/>
      <c r="AS1648" s="66"/>
      <c r="AT1648" s="66"/>
      <c r="AU1648" s="66"/>
    </row>
    <row r="1649" spans="27:64" x14ac:dyDescent="0.2">
      <c r="AA1649" s="66"/>
      <c r="AB1649" s="66"/>
      <c r="AC1649" s="66"/>
      <c r="AD1649" s="66"/>
      <c r="AE1649" s="66"/>
      <c r="AG1649" s="67"/>
      <c r="AN1649" s="66"/>
      <c r="AO1649" s="66"/>
      <c r="AP1649" s="66"/>
      <c r="AQ1649" s="66"/>
      <c r="AR1649" s="66"/>
      <c r="AS1649" s="66"/>
      <c r="AT1649" s="66"/>
      <c r="AU1649" s="66"/>
    </row>
    <row r="1650" spans="27:64" x14ac:dyDescent="0.2">
      <c r="AA1650" s="66"/>
      <c r="AB1650" s="66"/>
      <c r="AC1650" s="66"/>
      <c r="AD1650" s="66"/>
      <c r="AE1650" s="66"/>
      <c r="AG1650" s="67"/>
      <c r="AN1650" s="66"/>
      <c r="AO1650" s="66"/>
      <c r="AP1650" s="66"/>
      <c r="AQ1650" s="66"/>
      <c r="AR1650" s="66"/>
      <c r="AS1650" s="66"/>
      <c r="AT1650" s="66"/>
      <c r="AU1650" s="66"/>
      <c r="AV1650" s="66"/>
    </row>
    <row r="1651" spans="27:64" x14ac:dyDescent="0.2">
      <c r="AA1651" s="66"/>
      <c r="AB1651" s="66"/>
      <c r="AC1651" s="66"/>
      <c r="AD1651" s="66"/>
      <c r="AE1651" s="66"/>
      <c r="AG1651" s="67"/>
      <c r="AN1651" s="66"/>
      <c r="AO1651" s="66"/>
      <c r="AP1651" s="66"/>
      <c r="AQ1651" s="66"/>
      <c r="AR1651" s="66"/>
      <c r="AS1651" s="66"/>
      <c r="AT1651" s="66"/>
      <c r="AU1651" s="66"/>
      <c r="AV1651" s="66"/>
      <c r="AW1651" s="66"/>
      <c r="AX1651" s="66"/>
      <c r="AY1651" s="66"/>
      <c r="AZ1651" s="66"/>
      <c r="BA1651" s="66"/>
      <c r="BB1651" s="66"/>
      <c r="BC1651" s="66"/>
      <c r="BD1651" s="66"/>
      <c r="BE1651" s="66"/>
      <c r="BF1651" s="66"/>
      <c r="BG1651" s="66"/>
      <c r="BH1651" s="66"/>
      <c r="BI1651" s="66"/>
      <c r="BJ1651" s="66"/>
      <c r="BK1651" s="66"/>
      <c r="BL1651" s="66"/>
    </row>
    <row r="1652" spans="27:64" x14ac:dyDescent="0.2">
      <c r="AA1652" s="66"/>
      <c r="AB1652" s="66"/>
      <c r="AC1652" s="66"/>
      <c r="AD1652" s="66"/>
      <c r="AE1652" s="66"/>
      <c r="AG1652" s="67"/>
      <c r="AN1652" s="66"/>
      <c r="AO1652" s="66"/>
      <c r="AP1652" s="66"/>
      <c r="AQ1652" s="66"/>
      <c r="AR1652" s="66"/>
      <c r="AS1652" s="66"/>
      <c r="AT1652" s="66"/>
      <c r="AU1652" s="66"/>
    </row>
    <row r="1653" spans="27:64" x14ac:dyDescent="0.2">
      <c r="AA1653" s="66"/>
      <c r="AB1653" s="66"/>
      <c r="AC1653" s="66"/>
      <c r="AD1653" s="66"/>
      <c r="AE1653" s="66"/>
      <c r="AG1653" s="67"/>
      <c r="AN1653" s="66"/>
      <c r="AO1653" s="66"/>
      <c r="AP1653" s="66"/>
      <c r="AQ1653" s="66"/>
      <c r="AR1653" s="66"/>
      <c r="AS1653" s="66"/>
      <c r="AT1653" s="66"/>
      <c r="AU1653" s="66"/>
    </row>
    <row r="1654" spans="27:64" x14ac:dyDescent="0.2">
      <c r="AA1654" s="66"/>
      <c r="AB1654" s="66"/>
      <c r="AC1654" s="66"/>
      <c r="AD1654" s="66"/>
      <c r="AE1654" s="66"/>
      <c r="AG1654" s="67"/>
      <c r="AN1654" s="66"/>
      <c r="AO1654" s="66"/>
      <c r="AP1654" s="66"/>
      <c r="AQ1654" s="66"/>
      <c r="AR1654" s="66"/>
      <c r="AS1654" s="66"/>
      <c r="AT1654" s="66"/>
      <c r="AU1654" s="66"/>
    </row>
    <row r="1655" spans="27:64" x14ac:dyDescent="0.2">
      <c r="AA1655" s="66"/>
      <c r="AB1655" s="66"/>
      <c r="AC1655" s="66"/>
      <c r="AD1655" s="66"/>
      <c r="AE1655" s="66"/>
      <c r="AG1655" s="67"/>
      <c r="AN1655" s="66"/>
      <c r="AO1655" s="66"/>
      <c r="AP1655" s="66"/>
      <c r="AQ1655" s="66"/>
      <c r="AR1655" s="66"/>
      <c r="AS1655" s="66"/>
      <c r="AT1655" s="66"/>
      <c r="AU1655" s="66"/>
    </row>
    <row r="1656" spans="27:64" x14ac:dyDescent="0.2">
      <c r="AA1656" s="66"/>
      <c r="AB1656" s="66"/>
      <c r="AC1656" s="66"/>
      <c r="AD1656" s="66"/>
      <c r="AE1656" s="66"/>
      <c r="AG1656" s="67"/>
      <c r="AN1656" s="66"/>
      <c r="AO1656" s="66"/>
      <c r="AP1656" s="66"/>
      <c r="AQ1656" s="66"/>
      <c r="AR1656" s="66"/>
      <c r="AS1656" s="66"/>
      <c r="AT1656" s="66"/>
      <c r="AU1656" s="66"/>
      <c r="AV1656" s="66"/>
      <c r="AW1656" s="66"/>
      <c r="AX1656" s="66"/>
      <c r="AY1656" s="66"/>
      <c r="AZ1656" s="66"/>
      <c r="BA1656" s="66"/>
      <c r="BB1656" s="66"/>
      <c r="BC1656" s="66"/>
      <c r="BD1656" s="66"/>
      <c r="BE1656" s="66"/>
      <c r="BF1656" s="66"/>
      <c r="BG1656" s="66"/>
      <c r="BH1656" s="66"/>
      <c r="BI1656" s="66"/>
      <c r="BJ1656" s="66"/>
      <c r="BK1656" s="66"/>
      <c r="BL1656" s="66"/>
    </row>
    <row r="1657" spans="27:64" x14ac:dyDescent="0.2">
      <c r="AA1657" s="66"/>
      <c r="AB1657" s="66"/>
      <c r="AC1657" s="66"/>
      <c r="AD1657" s="66"/>
      <c r="AE1657" s="66"/>
      <c r="AG1657" s="67"/>
      <c r="AN1657" s="66"/>
      <c r="AO1657" s="66"/>
      <c r="AP1657" s="66"/>
      <c r="AQ1657" s="66"/>
      <c r="AR1657" s="66"/>
      <c r="AS1657" s="66"/>
      <c r="AT1657" s="66"/>
      <c r="AU1657" s="66"/>
    </row>
    <row r="1658" spans="27:64" x14ac:dyDescent="0.2">
      <c r="AA1658" s="66"/>
      <c r="AB1658" s="66"/>
      <c r="AC1658" s="66"/>
      <c r="AD1658" s="66"/>
      <c r="AE1658" s="66"/>
      <c r="AG1658" s="67"/>
      <c r="AN1658" s="66"/>
      <c r="AO1658" s="66"/>
      <c r="AP1658" s="66"/>
      <c r="AQ1658" s="66"/>
      <c r="AR1658" s="66"/>
      <c r="AS1658" s="66"/>
      <c r="AT1658" s="66"/>
      <c r="AU1658" s="66"/>
    </row>
    <row r="1659" spans="27:64" x14ac:dyDescent="0.2">
      <c r="AA1659" s="66"/>
      <c r="AB1659" s="66"/>
      <c r="AC1659" s="66"/>
      <c r="AD1659" s="66"/>
      <c r="AE1659" s="66"/>
      <c r="AG1659" s="67"/>
      <c r="AN1659" s="66"/>
      <c r="AO1659" s="66"/>
      <c r="AP1659" s="66"/>
      <c r="AQ1659" s="66"/>
      <c r="AR1659" s="66"/>
      <c r="AS1659" s="66"/>
      <c r="AT1659" s="66"/>
      <c r="AU1659" s="66"/>
      <c r="AV1659" s="66"/>
      <c r="AX1659" s="66"/>
    </row>
    <row r="1660" spans="27:64" x14ac:dyDescent="0.2">
      <c r="AA1660" s="66"/>
      <c r="AB1660" s="66"/>
      <c r="AC1660" s="66"/>
      <c r="AD1660" s="66"/>
      <c r="AE1660" s="66"/>
      <c r="AG1660" s="67"/>
      <c r="AN1660" s="66"/>
      <c r="AO1660" s="66"/>
      <c r="AP1660" s="66"/>
      <c r="AQ1660" s="66"/>
      <c r="AR1660" s="66"/>
      <c r="AS1660" s="66"/>
      <c r="AT1660" s="66"/>
      <c r="AU1660" s="66"/>
      <c r="AV1660" s="66"/>
      <c r="AX1660" s="66"/>
      <c r="AY1660" s="66"/>
      <c r="AZ1660" s="66"/>
      <c r="BA1660" s="66"/>
      <c r="BB1660" s="66"/>
      <c r="BC1660" s="66"/>
      <c r="BD1660" s="66"/>
      <c r="BE1660" s="66"/>
      <c r="BF1660" s="66"/>
      <c r="BG1660" s="66"/>
      <c r="BH1660" s="66"/>
      <c r="BI1660" s="66"/>
      <c r="BJ1660" s="66"/>
      <c r="BK1660" s="66"/>
      <c r="BL1660" s="66"/>
    </row>
    <row r="1661" spans="27:64" x14ac:dyDescent="0.2">
      <c r="AA1661" s="66"/>
      <c r="AB1661" s="66"/>
      <c r="AC1661" s="66"/>
      <c r="AD1661" s="66"/>
      <c r="AE1661" s="66"/>
      <c r="AG1661" s="67"/>
      <c r="AN1661" s="66"/>
      <c r="AO1661" s="66"/>
      <c r="AP1661" s="66"/>
      <c r="AQ1661" s="66"/>
      <c r="AR1661" s="66"/>
      <c r="AS1661" s="66"/>
      <c r="AT1661" s="66"/>
      <c r="AU1661" s="66"/>
      <c r="AV1661" s="66"/>
      <c r="AW1661" s="66"/>
      <c r="AX1661" s="66"/>
      <c r="AY1661" s="66"/>
      <c r="AZ1661" s="66"/>
      <c r="BA1661" s="66"/>
      <c r="BB1661" s="66"/>
      <c r="BC1661" s="66"/>
      <c r="BD1661" s="66"/>
      <c r="BE1661" s="66"/>
      <c r="BF1661" s="66"/>
      <c r="BG1661" s="66"/>
      <c r="BH1661" s="66"/>
      <c r="BI1661" s="66"/>
      <c r="BJ1661" s="66"/>
      <c r="BK1661" s="66"/>
      <c r="BL1661" s="66"/>
    </row>
    <row r="1662" spans="27:64" x14ac:dyDescent="0.2">
      <c r="AA1662" s="66"/>
      <c r="AB1662" s="66"/>
      <c r="AC1662" s="66"/>
      <c r="AD1662" s="66"/>
      <c r="AE1662" s="66"/>
      <c r="AG1662" s="67"/>
      <c r="AN1662" s="66"/>
      <c r="AO1662" s="66"/>
      <c r="AP1662" s="66"/>
      <c r="AQ1662" s="66"/>
      <c r="AR1662" s="66"/>
      <c r="AS1662" s="66"/>
      <c r="AT1662" s="66"/>
      <c r="AU1662" s="66"/>
      <c r="AV1662" s="66"/>
    </row>
    <row r="1663" spans="27:64" x14ac:dyDescent="0.2">
      <c r="AA1663" s="66"/>
      <c r="AB1663" s="66"/>
      <c r="AC1663" s="66"/>
      <c r="AD1663" s="66"/>
      <c r="AE1663" s="66"/>
      <c r="AG1663" s="67"/>
      <c r="AN1663" s="66"/>
      <c r="AO1663" s="66"/>
      <c r="AP1663" s="66"/>
      <c r="AQ1663" s="66"/>
      <c r="AR1663" s="66"/>
      <c r="AS1663" s="66"/>
      <c r="AT1663" s="66"/>
      <c r="AU1663" s="66"/>
    </row>
    <row r="1664" spans="27:64" x14ac:dyDescent="0.2">
      <c r="AA1664" s="66"/>
      <c r="AB1664" s="66"/>
      <c r="AC1664" s="66"/>
      <c r="AD1664" s="66"/>
      <c r="AE1664" s="66"/>
      <c r="AG1664" s="67"/>
      <c r="AN1664" s="66"/>
      <c r="AO1664" s="66"/>
      <c r="AP1664" s="66"/>
      <c r="AQ1664" s="66"/>
      <c r="AR1664" s="66"/>
      <c r="AS1664" s="66"/>
      <c r="AT1664" s="66"/>
      <c r="AU1664" s="66"/>
      <c r="AV1664" s="66"/>
    </row>
    <row r="1665" spans="27:64" x14ac:dyDescent="0.2">
      <c r="AA1665" s="66"/>
      <c r="AB1665" s="66"/>
      <c r="AC1665" s="66"/>
      <c r="AD1665" s="66"/>
      <c r="AE1665" s="66"/>
      <c r="AG1665" s="67"/>
      <c r="AN1665" s="66"/>
      <c r="AO1665" s="66"/>
      <c r="AP1665" s="66"/>
      <c r="AQ1665" s="66"/>
      <c r="AR1665" s="66"/>
      <c r="AS1665" s="66"/>
      <c r="AT1665" s="66"/>
      <c r="AU1665" s="66"/>
      <c r="AV1665" s="66"/>
    </row>
    <row r="1666" spans="27:64" x14ac:dyDescent="0.2">
      <c r="AA1666" s="66"/>
      <c r="AB1666" s="66"/>
      <c r="AC1666" s="66"/>
      <c r="AD1666" s="66"/>
      <c r="AE1666" s="66"/>
      <c r="AG1666" s="67"/>
      <c r="AN1666" s="66"/>
      <c r="AO1666" s="66"/>
      <c r="AP1666" s="66"/>
      <c r="AQ1666" s="66"/>
      <c r="AR1666" s="66"/>
      <c r="AS1666" s="66"/>
      <c r="AT1666" s="66"/>
      <c r="AU1666" s="66"/>
    </row>
    <row r="1667" spans="27:64" x14ac:dyDescent="0.2">
      <c r="AA1667" s="66"/>
      <c r="AB1667" s="66"/>
      <c r="AC1667" s="66"/>
      <c r="AD1667" s="66"/>
      <c r="AE1667" s="66"/>
      <c r="AG1667" s="67"/>
      <c r="AN1667" s="66"/>
      <c r="AO1667" s="66"/>
      <c r="AP1667" s="66"/>
      <c r="AQ1667" s="66"/>
      <c r="AR1667" s="66"/>
      <c r="AS1667" s="66"/>
      <c r="AT1667" s="66"/>
      <c r="AU1667" s="66"/>
      <c r="AV1667" s="66"/>
      <c r="AX1667" s="66"/>
    </row>
    <row r="1668" spans="27:64" x14ac:dyDescent="0.2">
      <c r="AA1668" s="66"/>
      <c r="AB1668" s="66"/>
      <c r="AC1668" s="66"/>
      <c r="AD1668" s="66"/>
      <c r="AE1668" s="66"/>
      <c r="AG1668" s="67"/>
      <c r="AN1668" s="66"/>
      <c r="AO1668" s="66"/>
      <c r="AP1668" s="66"/>
      <c r="AQ1668" s="66"/>
      <c r="AR1668" s="66"/>
      <c r="AS1668" s="66"/>
      <c r="AT1668" s="66"/>
      <c r="AU1668" s="66"/>
    </row>
    <row r="1669" spans="27:64" x14ac:dyDescent="0.2">
      <c r="AA1669" s="66"/>
      <c r="AB1669" s="66"/>
      <c r="AC1669" s="66"/>
      <c r="AD1669" s="66"/>
      <c r="AE1669" s="66"/>
      <c r="AG1669" s="67"/>
      <c r="AN1669" s="66"/>
      <c r="AO1669" s="66"/>
      <c r="AP1669" s="66"/>
      <c r="AQ1669" s="66"/>
      <c r="AR1669" s="66"/>
      <c r="AS1669" s="66"/>
      <c r="AT1669" s="66"/>
      <c r="AU1669" s="66"/>
    </row>
    <row r="1670" spans="27:64" x14ac:dyDescent="0.2">
      <c r="AA1670" s="66"/>
      <c r="AB1670" s="66"/>
      <c r="AC1670" s="66"/>
      <c r="AD1670" s="66"/>
      <c r="AE1670" s="66"/>
      <c r="AG1670" s="67"/>
      <c r="AN1670" s="66"/>
      <c r="AO1670" s="66"/>
      <c r="AP1670" s="66"/>
      <c r="AQ1670" s="66"/>
      <c r="AR1670" s="66"/>
      <c r="AS1670" s="66"/>
      <c r="AT1670" s="66"/>
      <c r="AU1670" s="66"/>
    </row>
    <row r="1671" spans="27:64" x14ac:dyDescent="0.2">
      <c r="AA1671" s="66"/>
      <c r="AB1671" s="66"/>
      <c r="AC1671" s="66"/>
      <c r="AD1671" s="66"/>
      <c r="AE1671" s="66"/>
      <c r="AG1671" s="67"/>
      <c r="AN1671" s="66"/>
      <c r="AO1671" s="66"/>
      <c r="AP1671" s="66"/>
      <c r="AQ1671" s="66"/>
      <c r="AR1671" s="66"/>
      <c r="AS1671" s="66"/>
      <c r="AT1671" s="66"/>
      <c r="AU1671" s="66"/>
      <c r="AV1671" s="66"/>
      <c r="AX1671" s="66"/>
    </row>
    <row r="1672" spans="27:64" x14ac:dyDescent="0.2">
      <c r="AA1672" s="66"/>
      <c r="AB1672" s="66"/>
      <c r="AC1672" s="66"/>
      <c r="AD1672" s="66"/>
      <c r="AE1672" s="66"/>
      <c r="AG1672" s="67"/>
      <c r="AN1672" s="66"/>
      <c r="AO1672" s="66"/>
      <c r="AP1672" s="66"/>
      <c r="AQ1672" s="66"/>
      <c r="AR1672" s="66"/>
      <c r="AS1672" s="66"/>
      <c r="AT1672" s="66"/>
      <c r="AU1672" s="66"/>
      <c r="AV1672" s="66"/>
    </row>
    <row r="1673" spans="27:64" x14ac:dyDescent="0.2">
      <c r="AA1673" s="66"/>
      <c r="AB1673" s="66"/>
      <c r="AC1673" s="66"/>
      <c r="AD1673" s="66"/>
      <c r="AE1673" s="66"/>
      <c r="AG1673" s="67"/>
      <c r="AN1673" s="66"/>
      <c r="AO1673" s="66"/>
      <c r="AP1673" s="66"/>
      <c r="AQ1673" s="66"/>
      <c r="AR1673" s="66"/>
      <c r="AS1673" s="66"/>
      <c r="AT1673" s="66"/>
      <c r="AU1673" s="66"/>
      <c r="AV1673" s="66"/>
      <c r="AW1673" s="66"/>
      <c r="AX1673" s="66"/>
      <c r="AY1673" s="66"/>
      <c r="AZ1673" s="66"/>
      <c r="BA1673" s="66"/>
      <c r="BB1673" s="66"/>
      <c r="BC1673" s="66"/>
      <c r="BD1673" s="66"/>
      <c r="BE1673" s="66"/>
      <c r="BF1673" s="66"/>
      <c r="BG1673" s="66"/>
      <c r="BH1673" s="66"/>
      <c r="BI1673" s="66"/>
      <c r="BJ1673" s="66"/>
      <c r="BK1673" s="66"/>
      <c r="BL1673" s="66"/>
    </row>
    <row r="1674" spans="27:64" x14ac:dyDescent="0.2">
      <c r="AA1674" s="66"/>
      <c r="AB1674" s="66"/>
      <c r="AC1674" s="66"/>
      <c r="AD1674" s="66"/>
      <c r="AE1674" s="66"/>
      <c r="AG1674" s="67"/>
      <c r="AN1674" s="66"/>
      <c r="AO1674" s="66"/>
      <c r="AP1674" s="66"/>
      <c r="AQ1674" s="66"/>
      <c r="AR1674" s="66"/>
      <c r="AS1674" s="66"/>
      <c r="AT1674" s="66"/>
      <c r="AU1674" s="66"/>
      <c r="AV1674" s="66"/>
      <c r="AW1674" s="66"/>
      <c r="AX1674" s="66"/>
      <c r="AY1674" s="66"/>
      <c r="AZ1674" s="66"/>
      <c r="BA1674" s="66"/>
      <c r="BB1674" s="66"/>
      <c r="BC1674" s="66"/>
      <c r="BD1674" s="66"/>
      <c r="BE1674" s="66"/>
      <c r="BF1674" s="66"/>
      <c r="BG1674" s="66"/>
      <c r="BH1674" s="66"/>
      <c r="BI1674" s="66"/>
      <c r="BJ1674" s="66"/>
      <c r="BK1674" s="66"/>
      <c r="BL1674" s="66"/>
    </row>
    <row r="1675" spans="27:64" x14ac:dyDescent="0.2">
      <c r="AA1675" s="66"/>
      <c r="AB1675" s="66"/>
      <c r="AC1675" s="66"/>
      <c r="AD1675" s="66"/>
      <c r="AE1675" s="66"/>
      <c r="AG1675" s="67"/>
      <c r="AN1675" s="66"/>
      <c r="AO1675" s="66"/>
      <c r="AP1675" s="66"/>
      <c r="AQ1675" s="66"/>
      <c r="AR1675" s="66"/>
      <c r="AS1675" s="66"/>
      <c r="AT1675" s="66"/>
      <c r="AU1675" s="66"/>
      <c r="AV1675" s="66"/>
      <c r="AW1675" s="66"/>
      <c r="AX1675" s="66"/>
      <c r="AY1675" s="66"/>
      <c r="AZ1675" s="66"/>
      <c r="BA1675" s="66"/>
      <c r="BB1675" s="66"/>
      <c r="BC1675" s="66"/>
      <c r="BD1675" s="66"/>
      <c r="BE1675" s="66"/>
      <c r="BF1675" s="66"/>
      <c r="BG1675" s="66"/>
      <c r="BH1675" s="66"/>
      <c r="BI1675" s="66"/>
      <c r="BJ1675" s="66"/>
      <c r="BK1675" s="66"/>
      <c r="BL1675" s="66"/>
    </row>
    <row r="1676" spans="27:64" x14ac:dyDescent="0.2">
      <c r="AA1676" s="66"/>
      <c r="AB1676" s="66"/>
      <c r="AC1676" s="66"/>
      <c r="AD1676" s="66"/>
      <c r="AE1676" s="66"/>
      <c r="AG1676" s="67"/>
      <c r="AN1676" s="66"/>
      <c r="AO1676" s="66"/>
      <c r="AP1676" s="66"/>
      <c r="AQ1676" s="66"/>
      <c r="AR1676" s="66"/>
      <c r="AS1676" s="66"/>
      <c r="AT1676" s="66"/>
      <c r="AU1676" s="66"/>
      <c r="AV1676" s="66"/>
      <c r="AW1676" s="66"/>
      <c r="AX1676" s="66"/>
      <c r="AY1676" s="66"/>
      <c r="AZ1676" s="66"/>
      <c r="BA1676" s="66"/>
      <c r="BB1676" s="66"/>
      <c r="BC1676" s="66"/>
      <c r="BD1676" s="66"/>
      <c r="BE1676" s="66"/>
      <c r="BF1676" s="66"/>
      <c r="BG1676" s="66"/>
      <c r="BH1676" s="66"/>
      <c r="BI1676" s="66"/>
      <c r="BJ1676" s="66"/>
      <c r="BK1676" s="66"/>
      <c r="BL1676" s="66"/>
    </row>
    <row r="1677" spans="27:64" x14ac:dyDescent="0.2">
      <c r="AA1677" s="66"/>
      <c r="AB1677" s="66"/>
      <c r="AC1677" s="66"/>
      <c r="AD1677" s="66"/>
      <c r="AE1677" s="66"/>
      <c r="AG1677" s="67"/>
      <c r="AN1677" s="66"/>
      <c r="AO1677" s="66"/>
      <c r="AP1677" s="66"/>
      <c r="AQ1677" s="66"/>
      <c r="AR1677" s="66"/>
      <c r="AS1677" s="66"/>
      <c r="AT1677" s="66"/>
      <c r="AU1677" s="66"/>
      <c r="AV1677" s="66"/>
      <c r="AX1677" s="66"/>
    </row>
    <row r="1678" spans="27:64" x14ac:dyDescent="0.2">
      <c r="AA1678" s="66"/>
      <c r="AB1678" s="66"/>
      <c r="AC1678" s="66"/>
      <c r="AD1678" s="66"/>
      <c r="AE1678" s="66"/>
      <c r="AG1678" s="67"/>
      <c r="AN1678" s="66"/>
      <c r="AO1678" s="66"/>
      <c r="AP1678" s="66"/>
      <c r="AQ1678" s="66"/>
      <c r="AR1678" s="66"/>
      <c r="AS1678" s="66"/>
      <c r="AT1678" s="66"/>
      <c r="AU1678" s="66"/>
      <c r="AV1678" s="66"/>
      <c r="AW1678" s="66"/>
      <c r="AX1678" s="66"/>
      <c r="AY1678" s="66"/>
      <c r="AZ1678" s="66"/>
      <c r="BA1678" s="66"/>
      <c r="BB1678" s="66"/>
      <c r="BC1678" s="66"/>
      <c r="BD1678" s="66"/>
      <c r="BE1678" s="66"/>
      <c r="BF1678" s="66"/>
      <c r="BG1678" s="66"/>
      <c r="BH1678" s="66"/>
      <c r="BI1678" s="66"/>
      <c r="BJ1678" s="66"/>
      <c r="BK1678" s="66"/>
      <c r="BL1678" s="66"/>
    </row>
    <row r="1679" spans="27:64" x14ac:dyDescent="0.2">
      <c r="AA1679" s="66"/>
      <c r="AB1679" s="66"/>
      <c r="AC1679" s="66"/>
      <c r="AD1679" s="66"/>
      <c r="AE1679" s="66"/>
      <c r="AG1679" s="67"/>
      <c r="AN1679" s="66"/>
      <c r="AO1679" s="66"/>
      <c r="AP1679" s="66"/>
      <c r="AQ1679" s="66"/>
      <c r="AR1679" s="66"/>
      <c r="AS1679" s="66"/>
      <c r="AT1679" s="66"/>
      <c r="AU1679" s="66"/>
      <c r="AV1679" s="66"/>
      <c r="AW1679" s="66"/>
      <c r="AX1679" s="66"/>
      <c r="AY1679" s="66"/>
      <c r="AZ1679" s="66"/>
      <c r="BA1679" s="66"/>
      <c r="BB1679" s="66"/>
      <c r="BC1679" s="66"/>
      <c r="BD1679" s="66"/>
      <c r="BE1679" s="66"/>
      <c r="BF1679" s="66"/>
      <c r="BG1679" s="66"/>
      <c r="BH1679" s="66"/>
      <c r="BI1679" s="66"/>
      <c r="BJ1679" s="66"/>
      <c r="BK1679" s="66"/>
      <c r="BL1679" s="66"/>
    </row>
    <row r="1680" spans="27:64" x14ac:dyDescent="0.2">
      <c r="AA1680" s="66"/>
      <c r="AB1680" s="66"/>
      <c r="AC1680" s="66"/>
      <c r="AD1680" s="66"/>
      <c r="AE1680" s="66"/>
      <c r="AG1680" s="67"/>
      <c r="AN1680" s="66"/>
      <c r="AO1680" s="66"/>
      <c r="AP1680" s="66"/>
      <c r="AQ1680" s="66"/>
      <c r="AR1680" s="66"/>
      <c r="AS1680" s="66"/>
      <c r="AT1680" s="66"/>
      <c r="AU1680" s="66"/>
      <c r="AV1680" s="66"/>
      <c r="AX1680" s="66"/>
    </row>
    <row r="1681" spans="27:64" x14ac:dyDescent="0.2">
      <c r="AA1681" s="66"/>
      <c r="AB1681" s="66"/>
      <c r="AC1681" s="66"/>
      <c r="AD1681" s="66"/>
      <c r="AE1681" s="66"/>
      <c r="AG1681" s="67"/>
      <c r="AN1681" s="66"/>
      <c r="AO1681" s="66"/>
      <c r="AP1681" s="66"/>
      <c r="AQ1681" s="66"/>
      <c r="AR1681" s="66"/>
      <c r="AS1681" s="66"/>
      <c r="AT1681" s="66"/>
      <c r="AU1681" s="66"/>
      <c r="AV1681" s="66"/>
      <c r="AX1681" s="66"/>
    </row>
    <row r="1682" spans="27:64" x14ac:dyDescent="0.2">
      <c r="AA1682" s="66"/>
      <c r="AB1682" s="66"/>
      <c r="AC1682" s="66"/>
      <c r="AD1682" s="66"/>
      <c r="AE1682" s="66"/>
      <c r="AG1682" s="67"/>
      <c r="AN1682" s="66"/>
      <c r="AO1682" s="66"/>
      <c r="AP1682" s="66"/>
      <c r="AQ1682" s="66"/>
      <c r="AR1682" s="66"/>
      <c r="AS1682" s="66"/>
      <c r="AT1682" s="66"/>
      <c r="AU1682" s="66"/>
      <c r="AV1682" s="66"/>
      <c r="AX1682" s="66"/>
      <c r="AY1682" s="66"/>
      <c r="AZ1682" s="66"/>
      <c r="BA1682" s="66"/>
      <c r="BB1682" s="66"/>
      <c r="BC1682" s="66"/>
      <c r="BD1682" s="66"/>
      <c r="BE1682" s="66"/>
      <c r="BF1682" s="66"/>
      <c r="BG1682" s="66"/>
      <c r="BH1682" s="66"/>
      <c r="BI1682" s="66"/>
      <c r="BJ1682" s="66"/>
      <c r="BK1682" s="66"/>
      <c r="BL1682" s="66"/>
    </row>
    <row r="1683" spans="27:64" x14ac:dyDescent="0.2">
      <c r="AA1683" s="66"/>
      <c r="AB1683" s="66"/>
      <c r="AC1683" s="66"/>
      <c r="AD1683" s="66"/>
      <c r="AE1683" s="66"/>
      <c r="AG1683" s="67"/>
      <c r="AN1683" s="66"/>
      <c r="AO1683" s="66"/>
      <c r="AP1683" s="66"/>
      <c r="AQ1683" s="66"/>
      <c r="AR1683" s="66"/>
      <c r="AS1683" s="66"/>
      <c r="AT1683" s="66"/>
      <c r="AU1683" s="66"/>
      <c r="AV1683" s="66"/>
      <c r="AW1683" s="66"/>
      <c r="AX1683" s="66"/>
      <c r="AY1683" s="66"/>
      <c r="AZ1683" s="66"/>
      <c r="BA1683" s="66"/>
      <c r="BB1683" s="66"/>
      <c r="BC1683" s="66"/>
      <c r="BD1683" s="66"/>
      <c r="BE1683" s="66"/>
      <c r="BF1683" s="66"/>
      <c r="BG1683" s="66"/>
      <c r="BH1683" s="66"/>
      <c r="BI1683" s="66"/>
      <c r="BJ1683" s="66"/>
      <c r="BK1683" s="66"/>
      <c r="BL1683" s="66"/>
    </row>
    <row r="1684" spans="27:64" x14ac:dyDescent="0.2">
      <c r="AA1684" s="66"/>
      <c r="AB1684" s="66"/>
      <c r="AC1684" s="66"/>
      <c r="AD1684" s="66"/>
      <c r="AE1684" s="66"/>
      <c r="AG1684" s="67"/>
      <c r="AN1684" s="66"/>
      <c r="AO1684" s="66"/>
      <c r="AP1684" s="66"/>
      <c r="AQ1684" s="66"/>
      <c r="AR1684" s="66"/>
      <c r="AS1684" s="66"/>
      <c r="AT1684" s="66"/>
      <c r="AU1684" s="66"/>
      <c r="AV1684" s="66"/>
      <c r="AW1684" s="66"/>
      <c r="AX1684" s="66"/>
      <c r="AY1684" s="66"/>
      <c r="AZ1684" s="66"/>
      <c r="BA1684" s="66"/>
      <c r="BB1684" s="66"/>
      <c r="BC1684" s="66"/>
      <c r="BD1684" s="66"/>
      <c r="BE1684" s="66"/>
      <c r="BF1684" s="66"/>
      <c r="BG1684" s="66"/>
      <c r="BH1684" s="66"/>
      <c r="BI1684" s="66"/>
      <c r="BJ1684" s="66"/>
      <c r="BK1684" s="66"/>
      <c r="BL1684" s="66"/>
    </row>
    <row r="1685" spans="27:64" x14ac:dyDescent="0.2">
      <c r="AA1685" s="66"/>
      <c r="AB1685" s="66"/>
      <c r="AC1685" s="66"/>
      <c r="AD1685" s="66"/>
      <c r="AE1685" s="66"/>
      <c r="AG1685" s="67"/>
      <c r="AN1685" s="66"/>
      <c r="AO1685" s="66"/>
      <c r="AP1685" s="66"/>
      <c r="AQ1685" s="66"/>
      <c r="AR1685" s="66"/>
      <c r="AS1685" s="66"/>
      <c r="AT1685" s="66"/>
      <c r="AU1685" s="66"/>
      <c r="AV1685" s="66"/>
    </row>
    <row r="1686" spans="27:64" x14ac:dyDescent="0.2">
      <c r="AA1686" s="66"/>
      <c r="AB1686" s="66"/>
      <c r="AC1686" s="66"/>
      <c r="AD1686" s="66"/>
      <c r="AE1686" s="66"/>
      <c r="AG1686" s="67"/>
      <c r="AN1686" s="66"/>
      <c r="AO1686" s="66"/>
      <c r="AP1686" s="66"/>
      <c r="AQ1686" s="66"/>
      <c r="AR1686" s="66"/>
      <c r="AS1686" s="66"/>
      <c r="AT1686" s="66"/>
      <c r="AU1686" s="66"/>
      <c r="AV1686" s="66"/>
    </row>
    <row r="1687" spans="27:64" x14ac:dyDescent="0.2">
      <c r="AA1687" s="66"/>
      <c r="AB1687" s="66"/>
      <c r="AC1687" s="66"/>
      <c r="AD1687" s="66"/>
      <c r="AE1687" s="66"/>
      <c r="AG1687" s="67"/>
      <c r="AN1687" s="66"/>
      <c r="AO1687" s="66"/>
      <c r="AP1687" s="66"/>
      <c r="AQ1687" s="66"/>
      <c r="AR1687" s="66"/>
      <c r="AS1687" s="66"/>
      <c r="AT1687" s="66"/>
      <c r="AU1687" s="66"/>
      <c r="AV1687" s="66"/>
    </row>
    <row r="1688" spans="27:64" x14ac:dyDescent="0.2">
      <c r="AA1688" s="66"/>
      <c r="AB1688" s="66"/>
      <c r="AC1688" s="66"/>
      <c r="AD1688" s="66"/>
      <c r="AE1688" s="66"/>
      <c r="AG1688" s="67"/>
      <c r="AN1688" s="66"/>
      <c r="AO1688" s="66"/>
      <c r="AP1688" s="66"/>
      <c r="AQ1688" s="66"/>
      <c r="AR1688" s="66"/>
      <c r="AS1688" s="66"/>
      <c r="AT1688" s="66"/>
      <c r="AU1688" s="66"/>
      <c r="AV1688" s="66"/>
      <c r="AX1688" s="66"/>
    </row>
    <row r="1689" spans="27:64" x14ac:dyDescent="0.2">
      <c r="AA1689" s="66"/>
      <c r="AB1689" s="66"/>
      <c r="AC1689" s="66"/>
      <c r="AD1689" s="66"/>
      <c r="AE1689" s="66"/>
      <c r="AG1689" s="67"/>
      <c r="AN1689" s="66"/>
      <c r="AO1689" s="66"/>
      <c r="AP1689" s="66"/>
      <c r="AQ1689" s="66"/>
      <c r="AR1689" s="66"/>
      <c r="AS1689" s="66"/>
      <c r="AT1689" s="66"/>
      <c r="AU1689" s="66"/>
      <c r="AV1689" s="66"/>
      <c r="AW1689" s="66"/>
      <c r="AX1689" s="66"/>
      <c r="AY1689" s="66"/>
      <c r="AZ1689" s="66"/>
      <c r="BA1689" s="66"/>
      <c r="BB1689" s="66"/>
      <c r="BC1689" s="66"/>
      <c r="BD1689" s="66"/>
      <c r="BE1689" s="66"/>
      <c r="BF1689" s="66"/>
      <c r="BG1689" s="66"/>
      <c r="BH1689" s="66"/>
      <c r="BI1689" s="66"/>
      <c r="BJ1689" s="66"/>
      <c r="BK1689" s="66"/>
      <c r="BL1689" s="66"/>
    </row>
    <row r="1690" spans="27:64" x14ac:dyDescent="0.2">
      <c r="AA1690" s="66"/>
      <c r="AB1690" s="66"/>
      <c r="AC1690" s="66"/>
      <c r="AD1690" s="66"/>
      <c r="AE1690" s="66"/>
      <c r="AG1690" s="67"/>
      <c r="AN1690" s="66"/>
      <c r="AO1690" s="66"/>
      <c r="AP1690" s="66"/>
      <c r="AQ1690" s="66"/>
      <c r="AR1690" s="66"/>
      <c r="AS1690" s="66"/>
      <c r="AT1690" s="66"/>
      <c r="AU1690" s="66"/>
      <c r="AV1690" s="66"/>
      <c r="AW1690" s="66"/>
      <c r="AX1690" s="66"/>
      <c r="AY1690" s="66"/>
      <c r="AZ1690" s="66"/>
      <c r="BA1690" s="66"/>
      <c r="BB1690" s="66"/>
      <c r="BC1690" s="66"/>
      <c r="BD1690" s="66"/>
      <c r="BE1690" s="66"/>
      <c r="BF1690" s="66"/>
      <c r="BG1690" s="66"/>
      <c r="BH1690" s="66"/>
      <c r="BI1690" s="66"/>
      <c r="BJ1690" s="66"/>
      <c r="BK1690" s="66"/>
      <c r="BL1690" s="66"/>
    </row>
    <row r="1691" spans="27:64" x14ac:dyDescent="0.2">
      <c r="AA1691" s="66"/>
      <c r="AB1691" s="66"/>
      <c r="AC1691" s="66"/>
      <c r="AD1691" s="66"/>
      <c r="AE1691" s="66"/>
      <c r="AG1691" s="67"/>
      <c r="AN1691" s="66"/>
      <c r="AO1691" s="66"/>
      <c r="AP1691" s="66"/>
      <c r="AQ1691" s="66"/>
      <c r="AR1691" s="66"/>
      <c r="AS1691" s="66"/>
      <c r="AT1691" s="66"/>
      <c r="AU1691" s="66"/>
    </row>
    <row r="1692" spans="27:64" x14ac:dyDescent="0.2">
      <c r="AA1692" s="66"/>
      <c r="AB1692" s="66"/>
      <c r="AC1692" s="66"/>
      <c r="AD1692" s="66"/>
      <c r="AE1692" s="66"/>
      <c r="AG1692" s="67"/>
      <c r="AN1692" s="66"/>
      <c r="AO1692" s="66"/>
      <c r="AP1692" s="66"/>
      <c r="AQ1692" s="66"/>
      <c r="AR1692" s="66"/>
      <c r="AS1692" s="66"/>
      <c r="AT1692" s="66"/>
      <c r="AU1692" s="66"/>
      <c r="AV1692" s="66"/>
      <c r="AX1692" s="66"/>
    </row>
    <row r="1693" spans="27:64" x14ac:dyDescent="0.2">
      <c r="AA1693" s="66"/>
      <c r="AB1693" s="66"/>
      <c r="AC1693" s="66"/>
      <c r="AD1693" s="66"/>
      <c r="AE1693" s="66"/>
      <c r="AG1693" s="67"/>
      <c r="AN1693" s="66"/>
      <c r="AO1693" s="66"/>
      <c r="AP1693" s="66"/>
      <c r="AQ1693" s="66"/>
      <c r="AR1693" s="66"/>
      <c r="AS1693" s="66"/>
      <c r="AT1693" s="66"/>
      <c r="AU1693" s="66"/>
      <c r="AV1693" s="66"/>
    </row>
    <row r="1694" spans="27:64" x14ac:dyDescent="0.2">
      <c r="AA1694" s="66"/>
      <c r="AB1694" s="66"/>
      <c r="AC1694" s="66"/>
      <c r="AD1694" s="66"/>
      <c r="AE1694" s="66"/>
      <c r="AG1694" s="67"/>
      <c r="AN1694" s="66"/>
      <c r="AO1694" s="66"/>
      <c r="AP1694" s="66"/>
      <c r="AQ1694" s="66"/>
      <c r="AR1694" s="66"/>
      <c r="AS1694" s="66"/>
      <c r="AT1694" s="66"/>
      <c r="AU1694" s="66"/>
      <c r="AV1694" s="66"/>
    </row>
    <row r="1695" spans="27:64" x14ac:dyDescent="0.2">
      <c r="AA1695" s="66"/>
      <c r="AB1695" s="66"/>
      <c r="AC1695" s="66"/>
      <c r="AD1695" s="66"/>
      <c r="AE1695" s="66"/>
      <c r="AG1695" s="67"/>
      <c r="AN1695" s="66"/>
      <c r="AO1695" s="66"/>
      <c r="AP1695" s="66"/>
      <c r="AQ1695" s="66"/>
      <c r="AR1695" s="66"/>
      <c r="AS1695" s="66"/>
      <c r="AT1695" s="66"/>
      <c r="AU1695" s="66"/>
    </row>
    <row r="1696" spans="27:64" x14ac:dyDescent="0.2">
      <c r="AA1696" s="66"/>
      <c r="AB1696" s="66"/>
      <c r="AC1696" s="66"/>
      <c r="AD1696" s="66"/>
      <c r="AE1696" s="66"/>
      <c r="AG1696" s="67"/>
      <c r="AN1696" s="66"/>
      <c r="AO1696" s="66"/>
      <c r="AP1696" s="66"/>
      <c r="AQ1696" s="66"/>
      <c r="AR1696" s="66"/>
      <c r="AS1696" s="66"/>
      <c r="AT1696" s="66"/>
      <c r="AU1696" s="66"/>
    </row>
    <row r="1697" spans="27:64" x14ac:dyDescent="0.2">
      <c r="AA1697" s="66"/>
      <c r="AB1697" s="66"/>
      <c r="AC1697" s="66"/>
      <c r="AD1697" s="66"/>
      <c r="AE1697" s="66"/>
      <c r="AG1697" s="67"/>
      <c r="AN1697" s="66"/>
      <c r="AO1697" s="66"/>
      <c r="AP1697" s="66"/>
      <c r="AQ1697" s="66"/>
      <c r="AR1697" s="66"/>
      <c r="AS1697" s="66"/>
      <c r="AT1697" s="66"/>
      <c r="AU1697" s="66"/>
    </row>
    <row r="1698" spans="27:64" x14ac:dyDescent="0.2">
      <c r="AA1698" s="66"/>
      <c r="AB1698" s="66"/>
      <c r="AC1698" s="66"/>
      <c r="AD1698" s="66"/>
      <c r="AE1698" s="66"/>
      <c r="AG1698" s="67"/>
      <c r="AN1698" s="66"/>
      <c r="AO1698" s="66"/>
      <c r="AP1698" s="66"/>
      <c r="AQ1698" s="66"/>
      <c r="AR1698" s="66"/>
      <c r="AS1698" s="66"/>
      <c r="AT1698" s="66"/>
      <c r="AU1698" s="66"/>
    </row>
    <row r="1699" spans="27:64" x14ac:dyDescent="0.2">
      <c r="AA1699" s="66"/>
      <c r="AB1699" s="66"/>
      <c r="AC1699" s="66"/>
      <c r="AD1699" s="66"/>
      <c r="AE1699" s="66"/>
      <c r="AG1699" s="67"/>
      <c r="AN1699" s="66"/>
      <c r="AO1699" s="66"/>
      <c r="AP1699" s="66"/>
      <c r="AQ1699" s="66"/>
      <c r="AR1699" s="66"/>
      <c r="AS1699" s="66"/>
      <c r="AT1699" s="66"/>
      <c r="AU1699" s="66"/>
    </row>
    <row r="1700" spans="27:64" x14ac:dyDescent="0.2">
      <c r="AA1700" s="66"/>
      <c r="AB1700" s="66"/>
      <c r="AC1700" s="66"/>
      <c r="AD1700" s="66"/>
      <c r="AE1700" s="66"/>
      <c r="AG1700" s="67"/>
      <c r="AN1700" s="66"/>
      <c r="AO1700" s="66"/>
      <c r="AP1700" s="66"/>
      <c r="AQ1700" s="66"/>
      <c r="AR1700" s="66"/>
      <c r="AS1700" s="66"/>
      <c r="AT1700" s="66"/>
      <c r="AU1700" s="66"/>
    </row>
    <row r="1701" spans="27:64" x14ac:dyDescent="0.2">
      <c r="AA1701" s="66"/>
      <c r="AB1701" s="66"/>
      <c r="AC1701" s="66"/>
      <c r="AD1701" s="66"/>
      <c r="AE1701" s="66"/>
      <c r="AG1701" s="67"/>
      <c r="AN1701" s="66"/>
      <c r="AO1701" s="66"/>
      <c r="AP1701" s="66"/>
      <c r="AQ1701" s="66"/>
      <c r="AR1701" s="66"/>
      <c r="AS1701" s="66"/>
      <c r="AT1701" s="66"/>
      <c r="AU1701" s="66"/>
    </row>
    <row r="1702" spans="27:64" x14ac:dyDescent="0.2">
      <c r="AA1702" s="66"/>
      <c r="AB1702" s="66"/>
      <c r="AC1702" s="66"/>
      <c r="AD1702" s="66"/>
      <c r="AE1702" s="66"/>
      <c r="AG1702" s="67"/>
      <c r="AN1702" s="66"/>
      <c r="AO1702" s="66"/>
      <c r="AP1702" s="66"/>
      <c r="AQ1702" s="66"/>
      <c r="AR1702" s="66"/>
      <c r="AS1702" s="66"/>
      <c r="AT1702" s="66"/>
      <c r="AU1702" s="66"/>
    </row>
    <row r="1703" spans="27:64" x14ac:dyDescent="0.2">
      <c r="AA1703" s="66"/>
      <c r="AB1703" s="66"/>
      <c r="AC1703" s="66"/>
      <c r="AD1703" s="66"/>
      <c r="AE1703" s="66"/>
      <c r="AG1703" s="67"/>
      <c r="AN1703" s="66"/>
      <c r="AO1703" s="66"/>
      <c r="AP1703" s="66"/>
      <c r="AQ1703" s="66"/>
      <c r="AR1703" s="66"/>
      <c r="AS1703" s="66"/>
      <c r="AT1703" s="66"/>
      <c r="AU1703" s="66"/>
      <c r="AV1703" s="66"/>
    </row>
    <row r="1704" spans="27:64" x14ac:dyDescent="0.2">
      <c r="AA1704" s="66"/>
      <c r="AB1704" s="66"/>
      <c r="AC1704" s="66"/>
      <c r="AD1704" s="66"/>
      <c r="AE1704" s="66"/>
      <c r="AG1704" s="67"/>
      <c r="AN1704" s="66"/>
      <c r="AO1704" s="66"/>
      <c r="AP1704" s="66"/>
      <c r="AQ1704" s="66"/>
      <c r="AR1704" s="66"/>
      <c r="AS1704" s="66"/>
      <c r="AT1704" s="66"/>
      <c r="AU1704" s="66"/>
      <c r="AV1704" s="66"/>
      <c r="AW1704" s="66"/>
      <c r="AX1704" s="66"/>
      <c r="AY1704" s="66"/>
      <c r="AZ1704" s="66"/>
      <c r="BA1704" s="66"/>
      <c r="BB1704" s="66"/>
      <c r="BC1704" s="66"/>
      <c r="BD1704" s="66"/>
      <c r="BE1704" s="66"/>
      <c r="BF1704" s="66"/>
      <c r="BG1704" s="66"/>
      <c r="BH1704" s="66"/>
      <c r="BI1704" s="66"/>
      <c r="BJ1704" s="66"/>
      <c r="BK1704" s="66"/>
      <c r="BL1704" s="66"/>
    </row>
    <row r="1705" spans="27:64" x14ac:dyDescent="0.2">
      <c r="AA1705" s="66"/>
      <c r="AB1705" s="66"/>
      <c r="AC1705" s="66"/>
      <c r="AD1705" s="66"/>
      <c r="AE1705" s="66"/>
      <c r="AG1705" s="67"/>
      <c r="AN1705" s="66"/>
      <c r="AO1705" s="66"/>
      <c r="AP1705" s="66"/>
      <c r="AQ1705" s="66"/>
      <c r="AR1705" s="66"/>
      <c r="AS1705" s="66"/>
      <c r="AT1705" s="66"/>
      <c r="AU1705" s="66"/>
      <c r="AV1705" s="66"/>
    </row>
    <row r="1706" spans="27:64" x14ac:dyDescent="0.2">
      <c r="AA1706" s="66"/>
      <c r="AB1706" s="66"/>
      <c r="AC1706" s="66"/>
      <c r="AD1706" s="66"/>
      <c r="AE1706" s="66"/>
      <c r="AG1706" s="67"/>
      <c r="AN1706" s="66"/>
      <c r="AO1706" s="66"/>
      <c r="AP1706" s="66"/>
      <c r="AQ1706" s="66"/>
      <c r="AR1706" s="66"/>
      <c r="AS1706" s="66"/>
      <c r="AT1706" s="66"/>
      <c r="AU1706" s="66"/>
      <c r="AV1706" s="66"/>
    </row>
    <row r="1707" spans="27:64" x14ac:dyDescent="0.2">
      <c r="AA1707" s="66"/>
      <c r="AB1707" s="66"/>
      <c r="AC1707" s="66"/>
      <c r="AD1707" s="66"/>
      <c r="AE1707" s="66"/>
      <c r="AG1707" s="67"/>
      <c r="AN1707" s="66"/>
      <c r="AO1707" s="66"/>
      <c r="AP1707" s="66"/>
      <c r="AQ1707" s="66"/>
      <c r="AR1707" s="66"/>
      <c r="AS1707" s="66"/>
      <c r="AT1707" s="66"/>
      <c r="AU1707" s="66"/>
      <c r="AV1707" s="66"/>
      <c r="AX1707" s="66"/>
    </row>
    <row r="1708" spans="27:64" x14ac:dyDescent="0.2">
      <c r="AA1708" s="66"/>
      <c r="AB1708" s="66"/>
      <c r="AC1708" s="66"/>
      <c r="AD1708" s="66"/>
      <c r="AE1708" s="66"/>
      <c r="AG1708" s="67"/>
      <c r="AN1708" s="66"/>
      <c r="AO1708" s="66"/>
      <c r="AP1708" s="66"/>
      <c r="AQ1708" s="66"/>
      <c r="AR1708" s="66"/>
      <c r="AS1708" s="66"/>
      <c r="AT1708" s="66"/>
      <c r="AU1708" s="66"/>
      <c r="AV1708" s="66"/>
    </row>
    <row r="1709" spans="27:64" x14ac:dyDescent="0.2">
      <c r="AA1709" s="66"/>
      <c r="AB1709" s="66"/>
      <c r="AC1709" s="66"/>
      <c r="AD1709" s="66"/>
      <c r="AE1709" s="66"/>
      <c r="AG1709" s="67"/>
      <c r="AN1709" s="66"/>
      <c r="AO1709" s="66"/>
      <c r="AP1709" s="66"/>
      <c r="AQ1709" s="66"/>
      <c r="AR1709" s="66"/>
      <c r="AS1709" s="66"/>
      <c r="AT1709" s="66"/>
      <c r="AU1709" s="66"/>
    </row>
    <row r="1710" spans="27:64" x14ac:dyDescent="0.2">
      <c r="AA1710" s="66"/>
      <c r="AB1710" s="66"/>
      <c r="AC1710" s="66"/>
      <c r="AD1710" s="66"/>
      <c r="AE1710" s="66"/>
      <c r="AG1710" s="67"/>
      <c r="AN1710" s="66"/>
      <c r="AO1710" s="66"/>
      <c r="AP1710" s="66"/>
      <c r="AQ1710" s="66"/>
      <c r="AR1710" s="66"/>
      <c r="AS1710" s="66"/>
      <c r="AT1710" s="66"/>
      <c r="AU1710" s="66"/>
      <c r="AV1710" s="66"/>
      <c r="AX1710" s="66"/>
    </row>
    <row r="1711" spans="27:64" x14ac:dyDescent="0.2">
      <c r="AA1711" s="66"/>
      <c r="AB1711" s="66"/>
      <c r="AC1711" s="66"/>
      <c r="AD1711" s="66"/>
      <c r="AE1711" s="66"/>
      <c r="AG1711" s="67"/>
      <c r="AN1711" s="66"/>
      <c r="AO1711" s="66"/>
      <c r="AP1711" s="66"/>
      <c r="AQ1711" s="66"/>
      <c r="AR1711" s="66"/>
      <c r="AS1711" s="66"/>
      <c r="AT1711" s="66"/>
      <c r="AU1711" s="66"/>
      <c r="AV1711" s="66"/>
      <c r="AX1711" s="66"/>
      <c r="AY1711" s="66"/>
      <c r="AZ1711" s="66"/>
      <c r="BA1711" s="66"/>
      <c r="BB1711" s="66"/>
      <c r="BC1711" s="66"/>
      <c r="BD1711" s="66"/>
      <c r="BE1711" s="66"/>
      <c r="BF1711" s="66"/>
      <c r="BG1711" s="66"/>
      <c r="BH1711" s="66"/>
      <c r="BI1711" s="66"/>
      <c r="BJ1711" s="66"/>
      <c r="BK1711" s="66"/>
      <c r="BL1711" s="66"/>
    </row>
    <row r="1712" spans="27:64" x14ac:dyDescent="0.2">
      <c r="AA1712" s="66"/>
      <c r="AB1712" s="66"/>
      <c r="AC1712" s="66"/>
      <c r="AD1712" s="66"/>
      <c r="AE1712" s="66"/>
      <c r="AG1712" s="67"/>
      <c r="AN1712" s="66"/>
      <c r="AO1712" s="66"/>
      <c r="AP1712" s="66"/>
      <c r="AQ1712" s="66"/>
      <c r="AR1712" s="66"/>
      <c r="AS1712" s="66"/>
      <c r="AT1712" s="66"/>
      <c r="AU1712" s="66"/>
      <c r="AV1712" s="66"/>
      <c r="AW1712" s="66"/>
      <c r="AX1712" s="66"/>
      <c r="AY1712" s="66"/>
      <c r="AZ1712" s="66"/>
      <c r="BA1712" s="66"/>
      <c r="BB1712" s="66"/>
      <c r="BC1712" s="66"/>
      <c r="BD1712" s="66"/>
      <c r="BE1712" s="66"/>
      <c r="BF1712" s="66"/>
      <c r="BG1712" s="66"/>
      <c r="BH1712" s="66"/>
      <c r="BI1712" s="66"/>
      <c r="BJ1712" s="66"/>
      <c r="BK1712" s="66"/>
      <c r="BL1712" s="66"/>
    </row>
    <row r="1713" spans="27:64" x14ac:dyDescent="0.2">
      <c r="AA1713" s="66"/>
      <c r="AB1713" s="66"/>
      <c r="AC1713" s="66"/>
      <c r="AD1713" s="66"/>
      <c r="AE1713" s="66"/>
      <c r="AG1713" s="67"/>
      <c r="AN1713" s="66"/>
      <c r="AO1713" s="66"/>
      <c r="AP1713" s="66"/>
      <c r="AQ1713" s="66"/>
      <c r="AR1713" s="66"/>
      <c r="AS1713" s="66"/>
      <c r="AT1713" s="66"/>
      <c r="AU1713" s="66"/>
      <c r="AV1713" s="66"/>
    </row>
    <row r="1714" spans="27:64" x14ac:dyDescent="0.2">
      <c r="AA1714" s="66"/>
      <c r="AB1714" s="66"/>
      <c r="AC1714" s="66"/>
      <c r="AD1714" s="66"/>
      <c r="AE1714" s="66"/>
      <c r="AG1714" s="67"/>
      <c r="AN1714" s="66"/>
      <c r="AO1714" s="66"/>
      <c r="AP1714" s="66"/>
      <c r="AQ1714" s="66"/>
      <c r="AR1714" s="66"/>
      <c r="AS1714" s="66"/>
      <c r="AT1714" s="66"/>
      <c r="AU1714" s="66"/>
    </row>
    <row r="1715" spans="27:64" x14ac:dyDescent="0.2">
      <c r="AA1715" s="66"/>
      <c r="AB1715" s="66"/>
      <c r="AC1715" s="66"/>
      <c r="AD1715" s="66"/>
      <c r="AE1715" s="66"/>
      <c r="AG1715" s="67"/>
      <c r="AN1715" s="66"/>
      <c r="AO1715" s="66"/>
      <c r="AP1715" s="66"/>
      <c r="AQ1715" s="66"/>
      <c r="AR1715" s="66"/>
      <c r="AS1715" s="66"/>
      <c r="AT1715" s="66"/>
      <c r="AU1715" s="66"/>
      <c r="AV1715" s="66"/>
    </row>
    <row r="1716" spans="27:64" x14ac:dyDescent="0.2">
      <c r="AA1716" s="66"/>
      <c r="AB1716" s="66"/>
      <c r="AC1716" s="66"/>
      <c r="AD1716" s="66"/>
      <c r="AE1716" s="66"/>
      <c r="AG1716" s="67"/>
      <c r="AN1716" s="66"/>
      <c r="AO1716" s="66"/>
      <c r="AP1716" s="66"/>
      <c r="AQ1716" s="66"/>
      <c r="AR1716" s="66"/>
      <c r="AS1716" s="66"/>
      <c r="AT1716" s="66"/>
      <c r="AU1716" s="66"/>
      <c r="AV1716" s="66"/>
    </row>
    <row r="1717" spans="27:64" x14ac:dyDescent="0.2">
      <c r="AA1717" s="66"/>
      <c r="AB1717" s="66"/>
      <c r="AC1717" s="66"/>
      <c r="AD1717" s="66"/>
      <c r="AE1717" s="66"/>
      <c r="AG1717" s="67"/>
      <c r="AN1717" s="66"/>
      <c r="AO1717" s="66"/>
      <c r="AP1717" s="66"/>
      <c r="AQ1717" s="66"/>
      <c r="AR1717" s="66"/>
      <c r="AS1717" s="66"/>
      <c r="AT1717" s="66"/>
      <c r="AU1717" s="66"/>
      <c r="AV1717" s="66"/>
    </row>
    <row r="1718" spans="27:64" x14ac:dyDescent="0.2">
      <c r="AA1718" s="66"/>
      <c r="AB1718" s="66"/>
      <c r="AC1718" s="66"/>
      <c r="AD1718" s="66"/>
      <c r="AE1718" s="66"/>
      <c r="AG1718" s="67"/>
      <c r="AN1718" s="66"/>
      <c r="AO1718" s="66"/>
      <c r="AP1718" s="66"/>
      <c r="AQ1718" s="66"/>
      <c r="AR1718" s="66"/>
      <c r="AS1718" s="66"/>
      <c r="AT1718" s="66"/>
      <c r="AU1718" s="66"/>
      <c r="AV1718" s="66"/>
    </row>
    <row r="1719" spans="27:64" x14ac:dyDescent="0.2">
      <c r="AA1719" s="66"/>
      <c r="AB1719" s="66"/>
      <c r="AC1719" s="66"/>
      <c r="AD1719" s="66"/>
      <c r="AE1719" s="66"/>
      <c r="AG1719" s="67"/>
      <c r="AN1719" s="66"/>
      <c r="AO1719" s="66"/>
      <c r="AP1719" s="66"/>
      <c r="AQ1719" s="66"/>
      <c r="AR1719" s="66"/>
      <c r="AS1719" s="66"/>
      <c r="AT1719" s="66"/>
      <c r="AU1719" s="66"/>
      <c r="AV1719" s="66"/>
    </row>
    <row r="1720" spans="27:64" x14ac:dyDescent="0.2">
      <c r="AA1720" s="66"/>
      <c r="AB1720" s="66"/>
      <c r="AC1720" s="66"/>
      <c r="AD1720" s="66"/>
      <c r="AE1720" s="66"/>
      <c r="AG1720" s="67"/>
      <c r="AN1720" s="66"/>
      <c r="AO1720" s="66"/>
      <c r="AP1720" s="66"/>
      <c r="AQ1720" s="66"/>
      <c r="AR1720" s="66"/>
      <c r="AS1720" s="66"/>
      <c r="AT1720" s="66"/>
      <c r="AU1720" s="66"/>
      <c r="AV1720" s="66"/>
      <c r="AX1720" s="66"/>
      <c r="AY1720" s="66"/>
      <c r="AZ1720" s="66"/>
      <c r="BA1720" s="66"/>
      <c r="BB1720" s="66"/>
      <c r="BC1720" s="66"/>
      <c r="BD1720" s="66"/>
      <c r="BE1720" s="66"/>
      <c r="BF1720" s="66"/>
      <c r="BG1720" s="66"/>
      <c r="BH1720" s="66"/>
      <c r="BI1720" s="66"/>
      <c r="BJ1720" s="66"/>
      <c r="BK1720" s="66"/>
      <c r="BL1720" s="66"/>
    </row>
    <row r="1721" spans="27:64" x14ac:dyDescent="0.2">
      <c r="AA1721" s="66"/>
      <c r="AB1721" s="66"/>
      <c r="AC1721" s="66"/>
      <c r="AD1721" s="66"/>
      <c r="AE1721" s="66"/>
      <c r="AG1721" s="67"/>
      <c r="AN1721" s="66"/>
      <c r="AO1721" s="66"/>
      <c r="AP1721" s="66"/>
      <c r="AQ1721" s="66"/>
      <c r="AR1721" s="66"/>
      <c r="AS1721" s="66"/>
      <c r="AT1721" s="66"/>
      <c r="AU1721" s="66"/>
    </row>
    <row r="1722" spans="27:64" x14ac:dyDescent="0.2">
      <c r="AA1722" s="66"/>
      <c r="AB1722" s="66"/>
      <c r="AC1722" s="66"/>
      <c r="AD1722" s="66"/>
      <c r="AE1722" s="66"/>
      <c r="AG1722" s="67"/>
      <c r="AN1722" s="66"/>
      <c r="AO1722" s="66"/>
      <c r="AP1722" s="66"/>
      <c r="AQ1722" s="66"/>
      <c r="AR1722" s="66"/>
      <c r="AS1722" s="66"/>
      <c r="AT1722" s="66"/>
      <c r="AU1722" s="66"/>
      <c r="AV1722" s="66"/>
    </row>
    <row r="1723" spans="27:64" x14ac:dyDescent="0.2">
      <c r="AA1723" s="66"/>
      <c r="AB1723" s="66"/>
      <c r="AC1723" s="66"/>
      <c r="AD1723" s="66"/>
      <c r="AE1723" s="66"/>
      <c r="AG1723" s="67"/>
      <c r="AN1723" s="66"/>
      <c r="AO1723" s="66"/>
      <c r="AP1723" s="66"/>
      <c r="AQ1723" s="66"/>
      <c r="AR1723" s="66"/>
      <c r="AS1723" s="66"/>
      <c r="AT1723" s="66"/>
      <c r="AU1723" s="66"/>
      <c r="AV1723" s="66"/>
    </row>
    <row r="1724" spans="27:64" x14ac:dyDescent="0.2">
      <c r="AA1724" s="66"/>
      <c r="AB1724" s="66"/>
      <c r="AC1724" s="66"/>
      <c r="AD1724" s="66"/>
      <c r="AE1724" s="66"/>
      <c r="AG1724" s="67"/>
      <c r="AN1724" s="66"/>
      <c r="AO1724" s="66"/>
      <c r="AP1724" s="66"/>
      <c r="AQ1724" s="66"/>
      <c r="AR1724" s="66"/>
      <c r="AS1724" s="66"/>
      <c r="AT1724" s="66"/>
      <c r="AU1724" s="66"/>
    </row>
    <row r="1725" spans="27:64" x14ac:dyDescent="0.2">
      <c r="AA1725" s="66"/>
      <c r="AB1725" s="66"/>
      <c r="AC1725" s="66"/>
      <c r="AD1725" s="66"/>
      <c r="AE1725" s="66"/>
      <c r="AG1725" s="67"/>
      <c r="AN1725" s="66"/>
      <c r="AO1725" s="66"/>
      <c r="AP1725" s="66"/>
      <c r="AQ1725" s="66"/>
      <c r="AR1725" s="66"/>
      <c r="AS1725" s="66"/>
      <c r="AT1725" s="66"/>
      <c r="AU1725" s="66"/>
      <c r="AV1725" s="66"/>
      <c r="AX1725" s="66"/>
      <c r="AY1725" s="66"/>
      <c r="AZ1725" s="66"/>
      <c r="BA1725" s="66"/>
      <c r="BB1725" s="66"/>
      <c r="BC1725" s="66"/>
      <c r="BD1725" s="66"/>
      <c r="BE1725" s="66"/>
      <c r="BF1725" s="66"/>
      <c r="BG1725" s="66"/>
      <c r="BH1725" s="66"/>
      <c r="BI1725" s="66"/>
      <c r="BJ1725" s="66"/>
      <c r="BK1725" s="66"/>
      <c r="BL1725" s="66"/>
    </row>
    <row r="1726" spans="27:64" x14ac:dyDescent="0.2">
      <c r="AA1726" s="66"/>
      <c r="AB1726" s="66"/>
      <c r="AC1726" s="66"/>
      <c r="AD1726" s="66"/>
      <c r="AE1726" s="66"/>
      <c r="AG1726" s="67"/>
      <c r="AN1726" s="66"/>
      <c r="AO1726" s="66"/>
      <c r="AP1726" s="66"/>
      <c r="AQ1726" s="66"/>
      <c r="AR1726" s="66"/>
      <c r="AS1726" s="66"/>
      <c r="AT1726" s="66"/>
      <c r="AU1726" s="66"/>
      <c r="AV1726" s="66"/>
    </row>
    <row r="1727" spans="27:64" x14ac:dyDescent="0.2">
      <c r="AA1727" s="66"/>
      <c r="AB1727" s="66"/>
      <c r="AC1727" s="66"/>
      <c r="AD1727" s="66"/>
      <c r="AE1727" s="66"/>
      <c r="AG1727" s="67"/>
      <c r="AN1727" s="66"/>
      <c r="AO1727" s="66"/>
      <c r="AP1727" s="66"/>
      <c r="AQ1727" s="66"/>
      <c r="AR1727" s="66"/>
      <c r="AS1727" s="66"/>
      <c r="AT1727" s="66"/>
      <c r="AU1727" s="66"/>
    </row>
    <row r="1728" spans="27:64" x14ac:dyDescent="0.2">
      <c r="AA1728" s="66"/>
      <c r="AB1728" s="66"/>
      <c r="AC1728" s="66"/>
      <c r="AD1728" s="66"/>
      <c r="AE1728" s="66"/>
      <c r="AG1728" s="67"/>
      <c r="AN1728" s="66"/>
      <c r="AO1728" s="66"/>
      <c r="AP1728" s="66"/>
      <c r="AQ1728" s="66"/>
      <c r="AR1728" s="66"/>
      <c r="AS1728" s="66"/>
      <c r="AT1728" s="66"/>
      <c r="AU1728" s="66"/>
    </row>
    <row r="1729" spans="27:64" x14ac:dyDescent="0.2">
      <c r="AA1729" s="66"/>
      <c r="AB1729" s="66"/>
      <c r="AC1729" s="66"/>
      <c r="AD1729" s="66"/>
      <c r="AE1729" s="66"/>
      <c r="AG1729" s="67"/>
      <c r="AN1729" s="66"/>
      <c r="AO1729" s="66"/>
      <c r="AP1729" s="66"/>
      <c r="AQ1729" s="66"/>
      <c r="AR1729" s="66"/>
      <c r="AS1729" s="66"/>
      <c r="AT1729" s="66"/>
      <c r="AU1729" s="66"/>
    </row>
    <row r="1730" spans="27:64" x14ac:dyDescent="0.2">
      <c r="AA1730" s="66"/>
      <c r="AB1730" s="66"/>
      <c r="AC1730" s="66"/>
      <c r="AD1730" s="66"/>
      <c r="AE1730" s="66"/>
      <c r="AG1730" s="67"/>
      <c r="AN1730" s="66"/>
      <c r="AO1730" s="66"/>
      <c r="AP1730" s="66"/>
      <c r="AQ1730" s="66"/>
      <c r="AR1730" s="66"/>
      <c r="AS1730" s="66"/>
      <c r="AT1730" s="66"/>
      <c r="AU1730" s="66"/>
      <c r="AV1730" s="66"/>
      <c r="AX1730" s="66"/>
      <c r="AY1730" s="66"/>
      <c r="AZ1730" s="66"/>
      <c r="BA1730" s="66"/>
      <c r="BB1730" s="66"/>
      <c r="BC1730" s="66"/>
      <c r="BD1730" s="66"/>
      <c r="BE1730" s="66"/>
      <c r="BF1730" s="66"/>
      <c r="BG1730" s="66"/>
      <c r="BH1730" s="66"/>
      <c r="BI1730" s="66"/>
      <c r="BJ1730" s="66"/>
      <c r="BK1730" s="66"/>
      <c r="BL1730" s="66"/>
    </row>
    <row r="1731" spans="27:64" x14ac:dyDescent="0.2">
      <c r="AA1731" s="66"/>
      <c r="AB1731" s="66"/>
      <c r="AC1731" s="66"/>
      <c r="AD1731" s="66"/>
      <c r="AE1731" s="66"/>
      <c r="AG1731" s="67"/>
      <c r="AN1731" s="66"/>
      <c r="AO1731" s="66"/>
      <c r="AP1731" s="66"/>
      <c r="AQ1731" s="66"/>
      <c r="AR1731" s="66"/>
      <c r="AS1731" s="66"/>
      <c r="AT1731" s="66"/>
      <c r="AU1731" s="66"/>
    </row>
    <row r="1732" spans="27:64" x14ac:dyDescent="0.2">
      <c r="AA1732" s="66"/>
      <c r="AB1732" s="66"/>
      <c r="AC1732" s="66"/>
      <c r="AD1732" s="66"/>
      <c r="AE1732" s="66"/>
      <c r="AG1732" s="67"/>
      <c r="AN1732" s="66"/>
      <c r="AO1732" s="66"/>
      <c r="AP1732" s="66"/>
      <c r="AQ1732" s="66"/>
      <c r="AR1732" s="66"/>
      <c r="AS1732" s="66"/>
      <c r="AT1732" s="66"/>
      <c r="AU1732" s="66"/>
      <c r="AV1732" s="66"/>
      <c r="AX1732" s="66"/>
    </row>
    <row r="1733" spans="27:64" x14ac:dyDescent="0.2">
      <c r="AA1733" s="66"/>
      <c r="AB1733" s="66"/>
      <c r="AC1733" s="66"/>
      <c r="AD1733" s="66"/>
      <c r="AE1733" s="66"/>
      <c r="AG1733" s="67"/>
      <c r="AN1733" s="66"/>
      <c r="AO1733" s="66"/>
      <c r="AP1733" s="66"/>
      <c r="AQ1733" s="66"/>
      <c r="AR1733" s="66"/>
      <c r="AS1733" s="66"/>
      <c r="AT1733" s="66"/>
      <c r="AU1733" s="66"/>
    </row>
    <row r="1734" spans="27:64" x14ac:dyDescent="0.2">
      <c r="AA1734" s="66"/>
      <c r="AB1734" s="66"/>
      <c r="AC1734" s="66"/>
      <c r="AD1734" s="66"/>
      <c r="AE1734" s="66"/>
      <c r="AG1734" s="67"/>
      <c r="AN1734" s="66"/>
      <c r="AO1734" s="66"/>
      <c r="AP1734" s="66"/>
      <c r="AQ1734" s="66"/>
      <c r="AR1734" s="66"/>
      <c r="AS1734" s="66"/>
      <c r="AT1734" s="66"/>
      <c r="AU1734" s="66"/>
    </row>
    <row r="1735" spans="27:64" x14ac:dyDescent="0.2">
      <c r="AA1735" s="66"/>
      <c r="AB1735" s="66"/>
      <c r="AC1735" s="66"/>
      <c r="AD1735" s="66"/>
      <c r="AE1735" s="66"/>
      <c r="AG1735" s="67"/>
      <c r="AN1735" s="66"/>
      <c r="AO1735" s="66"/>
      <c r="AP1735" s="66"/>
      <c r="AQ1735" s="66"/>
      <c r="AR1735" s="66"/>
      <c r="AS1735" s="66"/>
      <c r="AT1735" s="66"/>
      <c r="AU1735" s="66"/>
      <c r="AV1735" s="66"/>
      <c r="AW1735" s="66"/>
      <c r="AX1735" s="66"/>
      <c r="AY1735" s="66"/>
      <c r="AZ1735" s="66"/>
      <c r="BA1735" s="66"/>
      <c r="BB1735" s="66"/>
      <c r="BC1735" s="66"/>
      <c r="BD1735" s="66"/>
      <c r="BE1735" s="66"/>
      <c r="BF1735" s="66"/>
      <c r="BG1735" s="66"/>
      <c r="BH1735" s="66"/>
      <c r="BI1735" s="66"/>
      <c r="BJ1735" s="66"/>
      <c r="BK1735" s="66"/>
      <c r="BL1735" s="66"/>
    </row>
    <row r="1736" spans="27:64" x14ac:dyDescent="0.2">
      <c r="AA1736" s="66"/>
      <c r="AB1736" s="66"/>
      <c r="AC1736" s="66"/>
      <c r="AD1736" s="66"/>
      <c r="AE1736" s="66"/>
      <c r="AG1736" s="67"/>
      <c r="AN1736" s="66"/>
      <c r="AO1736" s="66"/>
      <c r="AP1736" s="66"/>
      <c r="AQ1736" s="66"/>
      <c r="AR1736" s="66"/>
      <c r="AS1736" s="66"/>
      <c r="AT1736" s="66"/>
      <c r="AU1736" s="66"/>
      <c r="AV1736" s="66"/>
      <c r="AW1736" s="66"/>
      <c r="AX1736" s="66"/>
      <c r="AY1736" s="66"/>
      <c r="AZ1736" s="66"/>
      <c r="BA1736" s="66"/>
      <c r="BB1736" s="66"/>
      <c r="BC1736" s="66"/>
      <c r="BD1736" s="66"/>
      <c r="BE1736" s="66"/>
      <c r="BF1736" s="66"/>
      <c r="BG1736" s="66"/>
      <c r="BH1736" s="66"/>
      <c r="BI1736" s="66"/>
      <c r="BJ1736" s="66"/>
      <c r="BK1736" s="66"/>
      <c r="BL1736" s="66"/>
    </row>
    <row r="1737" spans="27:64" x14ac:dyDescent="0.2">
      <c r="AA1737" s="66"/>
      <c r="AB1737" s="66"/>
      <c r="AC1737" s="66"/>
      <c r="AD1737" s="66"/>
      <c r="AE1737" s="66"/>
      <c r="AG1737" s="67"/>
      <c r="AN1737" s="66"/>
      <c r="AO1737" s="66"/>
      <c r="AP1737" s="66"/>
      <c r="AQ1737" s="66"/>
      <c r="AR1737" s="66"/>
      <c r="AS1737" s="66"/>
      <c r="AT1737" s="66"/>
      <c r="AU1737" s="66"/>
    </row>
    <row r="1738" spans="27:64" x14ac:dyDescent="0.2">
      <c r="AA1738" s="66"/>
      <c r="AB1738" s="66"/>
      <c r="AC1738" s="66"/>
      <c r="AD1738" s="66"/>
      <c r="AE1738" s="66"/>
      <c r="AG1738" s="67"/>
      <c r="AN1738" s="66"/>
      <c r="AO1738" s="66"/>
      <c r="AP1738" s="66"/>
      <c r="AQ1738" s="66"/>
      <c r="AR1738" s="66"/>
      <c r="AS1738" s="66"/>
      <c r="AT1738" s="66"/>
      <c r="AU1738" s="66"/>
    </row>
    <row r="1739" spans="27:64" x14ac:dyDescent="0.2">
      <c r="AA1739" s="66"/>
      <c r="AB1739" s="66"/>
      <c r="AC1739" s="66"/>
      <c r="AD1739" s="66"/>
      <c r="AE1739" s="66"/>
      <c r="AG1739" s="67"/>
      <c r="AN1739" s="66"/>
      <c r="AO1739" s="66"/>
      <c r="AP1739" s="66"/>
      <c r="AQ1739" s="66"/>
      <c r="AR1739" s="66"/>
      <c r="AS1739" s="66"/>
      <c r="AT1739" s="66"/>
      <c r="AU1739" s="66"/>
      <c r="AV1739" s="66"/>
    </row>
    <row r="1740" spans="27:64" x14ac:dyDescent="0.2">
      <c r="AA1740" s="66"/>
      <c r="AB1740" s="66"/>
      <c r="AC1740" s="66"/>
      <c r="AD1740" s="66"/>
      <c r="AE1740" s="66"/>
      <c r="AG1740" s="67"/>
      <c r="AN1740" s="66"/>
      <c r="AO1740" s="66"/>
      <c r="AP1740" s="66"/>
      <c r="AQ1740" s="66"/>
      <c r="AR1740" s="66"/>
      <c r="AS1740" s="66"/>
      <c r="AT1740" s="66"/>
      <c r="AU1740" s="66"/>
    </row>
    <row r="1741" spans="27:64" x14ac:dyDescent="0.2">
      <c r="AA1741" s="66"/>
      <c r="AB1741" s="66"/>
      <c r="AC1741" s="66"/>
      <c r="AD1741" s="66"/>
      <c r="AE1741" s="66"/>
      <c r="AG1741" s="67"/>
      <c r="AN1741" s="66"/>
      <c r="AO1741" s="66"/>
      <c r="AP1741" s="66"/>
      <c r="AQ1741" s="66"/>
      <c r="AR1741" s="66"/>
      <c r="AS1741" s="66"/>
      <c r="AT1741" s="66"/>
      <c r="AU1741" s="66"/>
    </row>
    <row r="1742" spans="27:64" x14ac:dyDescent="0.2">
      <c r="AA1742" s="66"/>
      <c r="AB1742" s="66"/>
      <c r="AC1742" s="66"/>
      <c r="AD1742" s="66"/>
      <c r="AE1742" s="66"/>
      <c r="AG1742" s="67"/>
      <c r="AN1742" s="66"/>
      <c r="AO1742" s="66"/>
      <c r="AP1742" s="66"/>
      <c r="AQ1742" s="66"/>
      <c r="AR1742" s="66"/>
      <c r="AS1742" s="66"/>
      <c r="AT1742" s="66"/>
      <c r="AU1742" s="66"/>
    </row>
    <row r="1743" spans="27:64" x14ac:dyDescent="0.2">
      <c r="AA1743" s="66"/>
      <c r="AB1743" s="66"/>
      <c r="AC1743" s="66"/>
      <c r="AD1743" s="66"/>
      <c r="AE1743" s="66"/>
      <c r="AG1743" s="67"/>
      <c r="AN1743" s="66"/>
      <c r="AO1743" s="66"/>
      <c r="AP1743" s="66"/>
      <c r="AQ1743" s="66"/>
      <c r="AR1743" s="66"/>
      <c r="AS1743" s="66"/>
      <c r="AT1743" s="66"/>
      <c r="AU1743" s="66"/>
    </row>
    <row r="1744" spans="27:64" x14ac:dyDescent="0.2">
      <c r="AA1744" s="66"/>
      <c r="AB1744" s="66"/>
      <c r="AC1744" s="66"/>
      <c r="AD1744" s="66"/>
      <c r="AE1744" s="66"/>
      <c r="AG1744" s="67"/>
      <c r="AN1744" s="66"/>
      <c r="AO1744" s="66"/>
      <c r="AP1744" s="66"/>
      <c r="AQ1744" s="66"/>
      <c r="AR1744" s="66"/>
      <c r="AS1744" s="66"/>
      <c r="AT1744" s="66"/>
      <c r="AU1744" s="66"/>
    </row>
    <row r="1745" spans="27:64" x14ac:dyDescent="0.2">
      <c r="AA1745" s="66"/>
      <c r="AB1745" s="66"/>
      <c r="AC1745" s="66"/>
      <c r="AD1745" s="66"/>
      <c r="AE1745" s="66"/>
      <c r="AG1745" s="67"/>
      <c r="AN1745" s="66"/>
      <c r="AO1745" s="66"/>
      <c r="AP1745" s="66"/>
      <c r="AQ1745" s="66"/>
      <c r="AR1745" s="66"/>
      <c r="AS1745" s="66"/>
      <c r="AT1745" s="66"/>
      <c r="AU1745" s="66"/>
      <c r="AV1745" s="66"/>
    </row>
    <row r="1746" spans="27:64" x14ac:dyDescent="0.2">
      <c r="AA1746" s="66"/>
      <c r="AB1746" s="66"/>
      <c r="AC1746" s="66"/>
      <c r="AD1746" s="66"/>
      <c r="AE1746" s="66"/>
      <c r="AG1746" s="67"/>
      <c r="AN1746" s="66"/>
      <c r="AO1746" s="66"/>
      <c r="AP1746" s="66"/>
      <c r="AQ1746" s="66"/>
      <c r="AR1746" s="66"/>
      <c r="AS1746" s="66"/>
      <c r="AT1746" s="66"/>
      <c r="AU1746" s="66"/>
    </row>
    <row r="1747" spans="27:64" x14ac:dyDescent="0.2">
      <c r="AA1747" s="66"/>
      <c r="AB1747" s="66"/>
      <c r="AC1747" s="66"/>
      <c r="AD1747" s="66"/>
      <c r="AE1747" s="66"/>
      <c r="AG1747" s="67"/>
      <c r="AN1747" s="66"/>
      <c r="AO1747" s="66"/>
      <c r="AP1747" s="66"/>
      <c r="AQ1747" s="66"/>
      <c r="AR1747" s="66"/>
      <c r="AS1747" s="66"/>
      <c r="AT1747" s="66"/>
      <c r="AU1747" s="66"/>
    </row>
    <row r="1748" spans="27:64" x14ac:dyDescent="0.2">
      <c r="AA1748" s="66"/>
      <c r="AB1748" s="66"/>
      <c r="AC1748" s="66"/>
      <c r="AD1748" s="66"/>
      <c r="AE1748" s="66"/>
      <c r="AG1748" s="67"/>
      <c r="AN1748" s="66"/>
      <c r="AO1748" s="66"/>
      <c r="AP1748" s="66"/>
      <c r="AQ1748" s="66"/>
      <c r="AR1748" s="66"/>
      <c r="AS1748" s="66"/>
      <c r="AT1748" s="66"/>
      <c r="AU1748" s="66"/>
      <c r="AV1748" s="66"/>
      <c r="AW1748" s="66"/>
      <c r="AX1748" s="66"/>
      <c r="AY1748" s="66"/>
      <c r="AZ1748" s="66"/>
      <c r="BA1748" s="66"/>
      <c r="BB1748" s="66"/>
      <c r="BC1748" s="66"/>
      <c r="BD1748" s="66"/>
      <c r="BE1748" s="66"/>
      <c r="BF1748" s="66"/>
      <c r="BG1748" s="66"/>
      <c r="BH1748" s="66"/>
      <c r="BI1748" s="66"/>
      <c r="BJ1748" s="66"/>
      <c r="BK1748" s="66"/>
      <c r="BL1748" s="66"/>
    </row>
    <row r="1749" spans="27:64" x14ac:dyDescent="0.2">
      <c r="AA1749" s="66"/>
      <c r="AB1749" s="66"/>
      <c r="AC1749" s="66"/>
      <c r="AD1749" s="66"/>
      <c r="AE1749" s="66"/>
      <c r="AG1749" s="67"/>
      <c r="AN1749" s="66"/>
      <c r="AO1749" s="66"/>
      <c r="AP1749" s="66"/>
      <c r="AQ1749" s="66"/>
      <c r="AR1749" s="66"/>
      <c r="AS1749" s="66"/>
      <c r="AT1749" s="66"/>
      <c r="AU1749" s="66"/>
    </row>
    <row r="1750" spans="27:64" x14ac:dyDescent="0.2">
      <c r="AA1750" s="66"/>
      <c r="AB1750" s="66"/>
      <c r="AC1750" s="66"/>
      <c r="AD1750" s="66"/>
      <c r="AE1750" s="66"/>
      <c r="AG1750" s="67"/>
      <c r="AN1750" s="66"/>
      <c r="AO1750" s="66"/>
      <c r="AP1750" s="66"/>
      <c r="AQ1750" s="66"/>
      <c r="AR1750" s="66"/>
      <c r="AS1750" s="66"/>
      <c r="AT1750" s="66"/>
      <c r="AU1750" s="66"/>
    </row>
    <row r="1751" spans="27:64" x14ac:dyDescent="0.2">
      <c r="AA1751" s="66"/>
      <c r="AB1751" s="66"/>
      <c r="AC1751" s="66"/>
      <c r="AD1751" s="66"/>
      <c r="AE1751" s="66"/>
      <c r="AG1751" s="67"/>
      <c r="AN1751" s="66"/>
      <c r="AO1751" s="66"/>
      <c r="AP1751" s="66"/>
      <c r="AQ1751" s="66"/>
      <c r="AR1751" s="66"/>
      <c r="AS1751" s="66"/>
      <c r="AT1751" s="66"/>
      <c r="AU1751" s="66"/>
    </row>
    <row r="1752" spans="27:64" x14ac:dyDescent="0.2">
      <c r="AA1752" s="66"/>
      <c r="AB1752" s="66"/>
      <c r="AC1752" s="66"/>
      <c r="AD1752" s="66"/>
      <c r="AE1752" s="66"/>
      <c r="AG1752" s="67"/>
      <c r="AN1752" s="66"/>
      <c r="AO1752" s="66"/>
      <c r="AP1752" s="66"/>
      <c r="AQ1752" s="66"/>
      <c r="AR1752" s="66"/>
      <c r="AS1752" s="66"/>
      <c r="AT1752" s="66"/>
      <c r="AU1752" s="66"/>
    </row>
    <row r="1753" spans="27:64" x14ac:dyDescent="0.2">
      <c r="AA1753" s="66"/>
      <c r="AB1753" s="66"/>
      <c r="AC1753" s="66"/>
      <c r="AD1753" s="66"/>
      <c r="AE1753" s="66"/>
      <c r="AG1753" s="67"/>
      <c r="AN1753" s="66"/>
      <c r="AO1753" s="66"/>
      <c r="AP1753" s="66"/>
      <c r="AQ1753" s="66"/>
      <c r="AR1753" s="66"/>
      <c r="AS1753" s="66"/>
      <c r="AT1753" s="66"/>
      <c r="AU1753" s="66"/>
    </row>
    <row r="1754" spans="27:64" x14ac:dyDescent="0.2">
      <c r="AA1754" s="66"/>
      <c r="AB1754" s="66"/>
      <c r="AC1754" s="66"/>
      <c r="AD1754" s="66"/>
      <c r="AE1754" s="66"/>
      <c r="AG1754" s="67"/>
      <c r="AN1754" s="66"/>
      <c r="AO1754" s="66"/>
      <c r="AP1754" s="66"/>
      <c r="AQ1754" s="66"/>
      <c r="AR1754" s="66"/>
      <c r="AS1754" s="66"/>
      <c r="AT1754" s="66"/>
      <c r="AU1754" s="66"/>
      <c r="AV1754" s="66"/>
      <c r="AW1754" s="66"/>
      <c r="AX1754" s="66"/>
      <c r="AY1754" s="66"/>
      <c r="AZ1754" s="66"/>
      <c r="BA1754" s="66"/>
      <c r="BB1754" s="66"/>
      <c r="BC1754" s="66"/>
      <c r="BD1754" s="66"/>
      <c r="BE1754" s="66"/>
      <c r="BF1754" s="66"/>
      <c r="BG1754" s="66"/>
      <c r="BH1754" s="66"/>
      <c r="BI1754" s="66"/>
      <c r="BJ1754" s="66"/>
      <c r="BK1754" s="66"/>
      <c r="BL1754" s="66"/>
    </row>
    <row r="1755" spans="27:64" x14ac:dyDescent="0.2">
      <c r="AA1755" s="66"/>
      <c r="AB1755" s="66"/>
      <c r="AC1755" s="66"/>
      <c r="AD1755" s="66"/>
      <c r="AE1755" s="66"/>
      <c r="AG1755" s="67"/>
      <c r="AN1755" s="66"/>
      <c r="AO1755" s="66"/>
      <c r="AP1755" s="66"/>
      <c r="AQ1755" s="66"/>
      <c r="AR1755" s="66"/>
      <c r="AS1755" s="66"/>
      <c r="AT1755" s="66"/>
      <c r="AU1755" s="66"/>
      <c r="AV1755" s="66"/>
      <c r="AW1755" s="66"/>
      <c r="AX1755" s="66"/>
      <c r="AY1755" s="66"/>
      <c r="AZ1755" s="66"/>
      <c r="BA1755" s="66"/>
      <c r="BB1755" s="66"/>
      <c r="BC1755" s="66"/>
      <c r="BD1755" s="66"/>
      <c r="BE1755" s="66"/>
      <c r="BF1755" s="66"/>
      <c r="BG1755" s="66"/>
      <c r="BH1755" s="66"/>
      <c r="BI1755" s="66"/>
      <c r="BJ1755" s="66"/>
      <c r="BK1755" s="66"/>
      <c r="BL1755" s="66"/>
    </row>
    <row r="1756" spans="27:64" x14ac:dyDescent="0.2">
      <c r="AA1756" s="66"/>
      <c r="AB1756" s="66"/>
      <c r="AC1756" s="66"/>
      <c r="AD1756" s="66"/>
      <c r="AE1756" s="66"/>
      <c r="AG1756" s="67"/>
      <c r="AN1756" s="66"/>
      <c r="AO1756" s="66"/>
      <c r="AP1756" s="66"/>
      <c r="AQ1756" s="66"/>
      <c r="AR1756" s="66"/>
      <c r="AS1756" s="66"/>
      <c r="AT1756" s="66"/>
      <c r="AU1756" s="66"/>
      <c r="AV1756" s="66"/>
    </row>
    <row r="1757" spans="27:64" x14ac:dyDescent="0.2">
      <c r="AA1757" s="66"/>
      <c r="AB1757" s="66"/>
      <c r="AC1757" s="66"/>
      <c r="AD1757" s="66"/>
      <c r="AE1757" s="66"/>
      <c r="AG1757" s="67"/>
      <c r="AN1757" s="66"/>
      <c r="AO1757" s="66"/>
      <c r="AP1757" s="66"/>
      <c r="AQ1757" s="66"/>
      <c r="AR1757" s="66"/>
      <c r="AS1757" s="66"/>
      <c r="AT1757" s="66"/>
      <c r="AU1757" s="66"/>
      <c r="AV1757" s="66"/>
    </row>
    <row r="1758" spans="27:64" x14ac:dyDescent="0.2">
      <c r="AA1758" s="66"/>
      <c r="AB1758" s="66"/>
      <c r="AC1758" s="66"/>
      <c r="AD1758" s="66"/>
      <c r="AE1758" s="66"/>
      <c r="AG1758" s="67"/>
      <c r="AN1758" s="66"/>
      <c r="AO1758" s="66"/>
      <c r="AP1758" s="66"/>
      <c r="AQ1758" s="66"/>
      <c r="AR1758" s="66"/>
      <c r="AS1758" s="66"/>
      <c r="AT1758" s="66"/>
      <c r="AU1758" s="66"/>
    </row>
    <row r="1759" spans="27:64" x14ac:dyDescent="0.2">
      <c r="AA1759" s="66"/>
      <c r="AB1759" s="66"/>
      <c r="AC1759" s="66"/>
      <c r="AD1759" s="66"/>
      <c r="AE1759" s="66"/>
      <c r="AG1759" s="67"/>
      <c r="AN1759" s="66"/>
      <c r="AO1759" s="66"/>
      <c r="AP1759" s="66"/>
      <c r="AQ1759" s="66"/>
      <c r="AR1759" s="66"/>
      <c r="AS1759" s="66"/>
      <c r="AT1759" s="66"/>
      <c r="AU1759" s="66"/>
    </row>
    <row r="1760" spans="27:64" x14ac:dyDescent="0.2">
      <c r="AA1760" s="66"/>
      <c r="AB1760" s="66"/>
      <c r="AC1760" s="66"/>
      <c r="AD1760" s="66"/>
      <c r="AE1760" s="66"/>
      <c r="AG1760" s="67"/>
      <c r="AN1760" s="66"/>
      <c r="AO1760" s="66"/>
      <c r="AP1760" s="66"/>
      <c r="AQ1760" s="66"/>
      <c r="AR1760" s="66"/>
      <c r="AS1760" s="66"/>
      <c r="AT1760" s="66"/>
      <c r="AU1760" s="66"/>
      <c r="AV1760" s="66"/>
      <c r="AW1760" s="66"/>
      <c r="AX1760" s="66"/>
      <c r="AY1760" s="66"/>
      <c r="AZ1760" s="66"/>
      <c r="BA1760" s="66"/>
      <c r="BB1760" s="66"/>
      <c r="BC1760" s="66"/>
      <c r="BD1760" s="66"/>
      <c r="BE1760" s="66"/>
      <c r="BF1760" s="66"/>
      <c r="BG1760" s="66"/>
      <c r="BH1760" s="66"/>
      <c r="BI1760" s="66"/>
      <c r="BJ1760" s="66"/>
      <c r="BK1760" s="66"/>
      <c r="BL1760" s="66"/>
    </row>
    <row r="1761" spans="27:64" x14ac:dyDescent="0.2">
      <c r="AA1761" s="66"/>
      <c r="AB1761" s="66"/>
      <c r="AC1761" s="66"/>
      <c r="AD1761" s="66"/>
      <c r="AE1761" s="66"/>
      <c r="AG1761" s="67"/>
      <c r="AN1761" s="66"/>
      <c r="AO1761" s="66"/>
      <c r="AP1761" s="66"/>
      <c r="AQ1761" s="66"/>
      <c r="AR1761" s="66"/>
      <c r="AS1761" s="66"/>
      <c r="AT1761" s="66"/>
      <c r="AU1761" s="66"/>
      <c r="AV1761" s="66"/>
      <c r="AX1761" s="66"/>
      <c r="AY1761" s="66"/>
      <c r="AZ1761" s="66"/>
      <c r="BA1761" s="66"/>
      <c r="BB1761" s="66"/>
      <c r="BC1761" s="66"/>
      <c r="BD1761" s="66"/>
      <c r="BE1761" s="66"/>
      <c r="BF1761" s="66"/>
      <c r="BG1761" s="66"/>
      <c r="BH1761" s="66"/>
      <c r="BI1761" s="66"/>
      <c r="BJ1761" s="66"/>
      <c r="BK1761" s="66"/>
      <c r="BL1761" s="66"/>
    </row>
    <row r="1762" spans="27:64" x14ac:dyDescent="0.2">
      <c r="AA1762" s="66"/>
      <c r="AB1762" s="66"/>
      <c r="AC1762" s="66"/>
      <c r="AD1762" s="66"/>
      <c r="AE1762" s="66"/>
      <c r="AG1762" s="67"/>
      <c r="AN1762" s="66"/>
      <c r="AO1762" s="66"/>
      <c r="AP1762" s="66"/>
      <c r="AQ1762" s="66"/>
      <c r="AR1762" s="66"/>
      <c r="AS1762" s="66"/>
      <c r="AT1762" s="66"/>
      <c r="AU1762" s="66"/>
    </row>
    <row r="1763" spans="27:64" x14ac:dyDescent="0.2">
      <c r="AA1763" s="66"/>
      <c r="AB1763" s="66"/>
      <c r="AC1763" s="66"/>
      <c r="AD1763" s="66"/>
      <c r="AE1763" s="66"/>
      <c r="AG1763" s="67"/>
      <c r="AN1763" s="66"/>
      <c r="AO1763" s="66"/>
      <c r="AP1763" s="66"/>
      <c r="AQ1763" s="66"/>
      <c r="AR1763" s="66"/>
      <c r="AS1763" s="66"/>
      <c r="AT1763" s="66"/>
      <c r="AU1763" s="66"/>
      <c r="AV1763" s="66"/>
    </row>
    <row r="1764" spans="27:64" x14ac:dyDescent="0.2">
      <c r="AA1764" s="66"/>
      <c r="AB1764" s="66"/>
      <c r="AC1764" s="66"/>
      <c r="AD1764" s="66"/>
      <c r="AE1764" s="66"/>
      <c r="AG1764" s="67"/>
      <c r="AN1764" s="66"/>
      <c r="AO1764" s="66"/>
      <c r="AP1764" s="66"/>
      <c r="AQ1764" s="66"/>
      <c r="AR1764" s="66"/>
      <c r="AS1764" s="66"/>
      <c r="AT1764" s="66"/>
      <c r="AU1764" s="66"/>
    </row>
    <row r="1765" spans="27:64" x14ac:dyDescent="0.2">
      <c r="AA1765" s="66"/>
      <c r="AB1765" s="66"/>
      <c r="AC1765" s="66"/>
      <c r="AD1765" s="66"/>
      <c r="AE1765" s="66"/>
      <c r="AG1765" s="67"/>
      <c r="AN1765" s="66"/>
      <c r="AO1765" s="66"/>
      <c r="AP1765" s="66"/>
      <c r="AQ1765" s="66"/>
      <c r="AR1765" s="66"/>
      <c r="AS1765" s="66"/>
      <c r="AT1765" s="66"/>
      <c r="AU1765" s="66"/>
      <c r="AV1765" s="66"/>
    </row>
    <row r="1766" spans="27:64" x14ac:dyDescent="0.2">
      <c r="AA1766" s="66"/>
      <c r="AB1766" s="66"/>
      <c r="AC1766" s="66"/>
      <c r="AD1766" s="66"/>
      <c r="AE1766" s="66"/>
      <c r="AG1766" s="67"/>
      <c r="AN1766" s="66"/>
      <c r="AO1766" s="66"/>
      <c r="AP1766" s="66"/>
      <c r="AQ1766" s="66"/>
      <c r="AR1766" s="66"/>
      <c r="AS1766" s="66"/>
      <c r="AT1766" s="66"/>
      <c r="AU1766" s="66"/>
    </row>
    <row r="1767" spans="27:64" x14ac:dyDescent="0.2">
      <c r="AA1767" s="66"/>
      <c r="AB1767" s="66"/>
      <c r="AC1767" s="66"/>
      <c r="AD1767" s="66"/>
      <c r="AE1767" s="66"/>
      <c r="AG1767" s="67"/>
      <c r="AN1767" s="66"/>
      <c r="AO1767" s="66"/>
      <c r="AP1767" s="66"/>
      <c r="AQ1767" s="66"/>
      <c r="AR1767" s="66"/>
      <c r="AS1767" s="66"/>
      <c r="AT1767" s="66"/>
      <c r="AU1767" s="66"/>
      <c r="AV1767" s="66"/>
    </row>
    <row r="1768" spans="27:64" x14ac:dyDescent="0.2">
      <c r="AA1768" s="66"/>
      <c r="AB1768" s="66"/>
      <c r="AC1768" s="66"/>
      <c r="AD1768" s="66"/>
      <c r="AE1768" s="66"/>
      <c r="AG1768" s="67"/>
      <c r="AN1768" s="66"/>
      <c r="AO1768" s="66"/>
      <c r="AP1768" s="66"/>
      <c r="AQ1768" s="66"/>
      <c r="AR1768" s="66"/>
      <c r="AS1768" s="66"/>
      <c r="AT1768" s="66"/>
      <c r="AU1768" s="66"/>
      <c r="AV1768" s="66"/>
      <c r="AW1768" s="66"/>
      <c r="AX1768" s="66"/>
      <c r="AY1768" s="66"/>
      <c r="AZ1768" s="66"/>
      <c r="BA1768" s="66"/>
      <c r="BB1768" s="66"/>
      <c r="BC1768" s="66"/>
      <c r="BD1768" s="66"/>
      <c r="BE1768" s="66"/>
      <c r="BF1768" s="66"/>
      <c r="BG1768" s="66"/>
      <c r="BH1768" s="66"/>
      <c r="BI1768" s="66"/>
      <c r="BJ1768" s="66"/>
      <c r="BK1768" s="66"/>
      <c r="BL1768" s="66"/>
    </row>
    <row r="1769" spans="27:64" x14ac:dyDescent="0.2">
      <c r="AA1769" s="66"/>
      <c r="AB1769" s="66"/>
      <c r="AC1769" s="66"/>
      <c r="AD1769" s="66"/>
      <c r="AE1769" s="66"/>
      <c r="AG1769" s="67"/>
      <c r="AN1769" s="66"/>
      <c r="AO1769" s="66"/>
      <c r="AP1769" s="66"/>
      <c r="AQ1769" s="66"/>
      <c r="AR1769" s="66"/>
      <c r="AS1769" s="66"/>
      <c r="AT1769" s="66"/>
      <c r="AU1769" s="66"/>
    </row>
    <row r="1770" spans="27:64" x14ac:dyDescent="0.2">
      <c r="AA1770" s="66"/>
      <c r="AB1770" s="66"/>
      <c r="AC1770" s="66"/>
      <c r="AD1770" s="66"/>
      <c r="AE1770" s="66"/>
      <c r="AG1770" s="67"/>
      <c r="AN1770" s="66"/>
      <c r="AO1770" s="66"/>
      <c r="AP1770" s="66"/>
      <c r="AQ1770" s="66"/>
      <c r="AR1770" s="66"/>
      <c r="AS1770" s="66"/>
      <c r="AT1770" s="66"/>
      <c r="AU1770" s="66"/>
    </row>
    <row r="1771" spans="27:64" x14ac:dyDescent="0.2">
      <c r="AA1771" s="66"/>
      <c r="AB1771" s="66"/>
      <c r="AC1771" s="66"/>
      <c r="AD1771" s="66"/>
      <c r="AE1771" s="66"/>
      <c r="AG1771" s="67"/>
      <c r="AN1771" s="66"/>
      <c r="AO1771" s="66"/>
      <c r="AP1771" s="66"/>
      <c r="AQ1771" s="66"/>
      <c r="AR1771" s="66"/>
      <c r="AS1771" s="66"/>
      <c r="AT1771" s="66"/>
      <c r="AU1771" s="66"/>
    </row>
    <row r="1772" spans="27:64" x14ac:dyDescent="0.2">
      <c r="AA1772" s="66"/>
      <c r="AB1772" s="66"/>
      <c r="AC1772" s="66"/>
      <c r="AD1772" s="66"/>
      <c r="AE1772" s="66"/>
      <c r="AG1772" s="67"/>
      <c r="AN1772" s="66"/>
      <c r="AO1772" s="66"/>
      <c r="AP1772" s="66"/>
      <c r="AQ1772" s="66"/>
      <c r="AR1772" s="66"/>
      <c r="AS1772" s="66"/>
      <c r="AT1772" s="66"/>
      <c r="AU1772" s="66"/>
    </row>
    <row r="1773" spans="27:64" x14ac:dyDescent="0.2">
      <c r="AA1773" s="66"/>
      <c r="AB1773" s="66"/>
      <c r="AC1773" s="66"/>
      <c r="AD1773" s="66"/>
      <c r="AE1773" s="66"/>
      <c r="AG1773" s="67"/>
      <c r="AN1773" s="66"/>
      <c r="AO1773" s="66"/>
      <c r="AP1773" s="66"/>
      <c r="AQ1773" s="66"/>
      <c r="AR1773" s="66"/>
      <c r="AS1773" s="66"/>
      <c r="AT1773" s="66"/>
      <c r="AU1773" s="66"/>
    </row>
    <row r="1774" spans="27:64" x14ac:dyDescent="0.2">
      <c r="AA1774" s="66"/>
      <c r="AB1774" s="66"/>
      <c r="AC1774" s="66"/>
      <c r="AD1774" s="66"/>
      <c r="AE1774" s="66"/>
      <c r="AG1774" s="67"/>
      <c r="AN1774" s="66"/>
      <c r="AO1774" s="66"/>
      <c r="AP1774" s="66"/>
      <c r="AQ1774" s="66"/>
      <c r="AR1774" s="66"/>
      <c r="AS1774" s="66"/>
      <c r="AT1774" s="66"/>
      <c r="AU1774" s="66"/>
    </row>
    <row r="1775" spans="27:64" x14ac:dyDescent="0.2">
      <c r="AA1775" s="66"/>
      <c r="AB1775" s="66"/>
      <c r="AC1775" s="66"/>
      <c r="AD1775" s="66"/>
      <c r="AE1775" s="66"/>
      <c r="AG1775" s="67"/>
      <c r="AN1775" s="66"/>
      <c r="AO1775" s="66"/>
      <c r="AP1775" s="66"/>
      <c r="AQ1775" s="66"/>
      <c r="AR1775" s="66"/>
      <c r="AS1775" s="66"/>
      <c r="AT1775" s="66"/>
      <c r="AU1775" s="66"/>
    </row>
    <row r="1776" spans="27:64" x14ac:dyDescent="0.2">
      <c r="AA1776" s="66"/>
      <c r="AB1776" s="66"/>
      <c r="AC1776" s="66"/>
      <c r="AD1776" s="66"/>
      <c r="AE1776" s="66"/>
      <c r="AG1776" s="67"/>
      <c r="AN1776" s="66"/>
      <c r="AO1776" s="66"/>
      <c r="AP1776" s="66"/>
      <c r="AQ1776" s="66"/>
      <c r="AR1776" s="66"/>
      <c r="AS1776" s="66"/>
      <c r="AT1776" s="66"/>
      <c r="AU1776" s="66"/>
    </row>
    <row r="1777" spans="27:48" x14ac:dyDescent="0.2">
      <c r="AA1777" s="66"/>
      <c r="AB1777" s="66"/>
      <c r="AC1777" s="66"/>
      <c r="AD1777" s="66"/>
      <c r="AE1777" s="66"/>
      <c r="AG1777" s="67"/>
      <c r="AN1777" s="66"/>
      <c r="AO1777" s="66"/>
      <c r="AP1777" s="66"/>
      <c r="AQ1777" s="66"/>
      <c r="AR1777" s="66"/>
      <c r="AS1777" s="66"/>
      <c r="AT1777" s="66"/>
      <c r="AU1777" s="66"/>
    </row>
    <row r="1778" spans="27:48" x14ac:dyDescent="0.2">
      <c r="AA1778" s="66"/>
      <c r="AB1778" s="66"/>
      <c r="AC1778" s="66"/>
      <c r="AD1778" s="66"/>
      <c r="AE1778" s="66"/>
      <c r="AG1778" s="67"/>
      <c r="AN1778" s="66"/>
      <c r="AO1778" s="66"/>
      <c r="AP1778" s="66"/>
      <c r="AQ1778" s="66"/>
      <c r="AR1778" s="66"/>
      <c r="AS1778" s="66"/>
      <c r="AT1778" s="66"/>
      <c r="AU1778" s="66"/>
    </row>
    <row r="1779" spans="27:48" x14ac:dyDescent="0.2">
      <c r="AA1779" s="66"/>
      <c r="AB1779" s="66"/>
      <c r="AC1779" s="66"/>
      <c r="AD1779" s="66"/>
      <c r="AE1779" s="66"/>
      <c r="AG1779" s="67"/>
      <c r="AN1779" s="66"/>
      <c r="AO1779" s="66"/>
      <c r="AP1779" s="66"/>
      <c r="AQ1779" s="66"/>
      <c r="AR1779" s="66"/>
      <c r="AS1779" s="66"/>
      <c r="AT1779" s="66"/>
      <c r="AU1779" s="66"/>
      <c r="AV1779" s="66"/>
    </row>
    <row r="1780" spans="27:48" x14ac:dyDescent="0.2">
      <c r="AA1780" s="66"/>
      <c r="AB1780" s="66"/>
      <c r="AC1780" s="66"/>
      <c r="AD1780" s="66"/>
      <c r="AE1780" s="66"/>
      <c r="AG1780" s="67"/>
      <c r="AN1780" s="66"/>
      <c r="AO1780" s="66"/>
      <c r="AP1780" s="66"/>
      <c r="AQ1780" s="66"/>
      <c r="AR1780" s="66"/>
      <c r="AS1780" s="66"/>
      <c r="AT1780" s="66"/>
      <c r="AU1780" s="66"/>
    </row>
    <row r="1781" spans="27:48" x14ac:dyDescent="0.2">
      <c r="AA1781" s="66"/>
      <c r="AB1781" s="66"/>
      <c r="AC1781" s="66"/>
      <c r="AD1781" s="66"/>
      <c r="AE1781" s="66"/>
      <c r="AG1781" s="67"/>
      <c r="AN1781" s="66"/>
      <c r="AO1781" s="66"/>
      <c r="AP1781" s="66"/>
      <c r="AQ1781" s="66"/>
      <c r="AR1781" s="66"/>
      <c r="AS1781" s="66"/>
      <c r="AT1781" s="66"/>
      <c r="AU1781" s="66"/>
    </row>
    <row r="1782" spans="27:48" x14ac:dyDescent="0.2">
      <c r="AA1782" s="66"/>
      <c r="AB1782" s="66"/>
      <c r="AC1782" s="66"/>
      <c r="AD1782" s="66"/>
      <c r="AE1782" s="66"/>
      <c r="AG1782" s="67"/>
      <c r="AN1782" s="66"/>
      <c r="AO1782" s="66"/>
      <c r="AP1782" s="66"/>
      <c r="AQ1782" s="66"/>
      <c r="AR1782" s="66"/>
      <c r="AS1782" s="66"/>
      <c r="AT1782" s="66"/>
      <c r="AU1782" s="66"/>
    </row>
    <row r="1783" spans="27:48" x14ac:dyDescent="0.2">
      <c r="AA1783" s="66"/>
      <c r="AB1783" s="66"/>
      <c r="AC1783" s="66"/>
      <c r="AD1783" s="66"/>
      <c r="AE1783" s="66"/>
      <c r="AG1783" s="67"/>
      <c r="AN1783" s="66"/>
      <c r="AO1783" s="66"/>
      <c r="AP1783" s="66"/>
      <c r="AQ1783" s="66"/>
      <c r="AR1783" s="66"/>
      <c r="AS1783" s="66"/>
      <c r="AT1783" s="66"/>
      <c r="AU1783" s="66"/>
    </row>
    <row r="1784" spans="27:48" x14ac:dyDescent="0.2">
      <c r="AA1784" s="66"/>
      <c r="AB1784" s="66"/>
      <c r="AC1784" s="66"/>
      <c r="AD1784" s="66"/>
      <c r="AE1784" s="66"/>
      <c r="AG1784" s="67"/>
      <c r="AN1784" s="66"/>
      <c r="AO1784" s="66"/>
      <c r="AP1784" s="66"/>
      <c r="AQ1784" s="66"/>
      <c r="AR1784" s="66"/>
      <c r="AS1784" s="66"/>
      <c r="AT1784" s="66"/>
      <c r="AU1784" s="66"/>
      <c r="AV1784" s="66"/>
    </row>
    <row r="1785" spans="27:48" x14ac:dyDescent="0.2">
      <c r="AA1785" s="66"/>
      <c r="AB1785" s="66"/>
      <c r="AC1785" s="66"/>
      <c r="AD1785" s="66"/>
      <c r="AE1785" s="66"/>
      <c r="AG1785" s="67"/>
      <c r="AN1785" s="66"/>
      <c r="AO1785" s="66"/>
      <c r="AP1785" s="66"/>
      <c r="AQ1785" s="66"/>
      <c r="AR1785" s="66"/>
      <c r="AS1785" s="66"/>
      <c r="AT1785" s="66"/>
      <c r="AU1785" s="66"/>
    </row>
    <row r="1786" spans="27:48" x14ac:dyDescent="0.2">
      <c r="AA1786" s="66"/>
      <c r="AB1786" s="66"/>
      <c r="AC1786" s="66"/>
      <c r="AD1786" s="66"/>
      <c r="AE1786" s="66"/>
      <c r="AG1786" s="67"/>
      <c r="AN1786" s="66"/>
      <c r="AO1786" s="66"/>
      <c r="AP1786" s="66"/>
      <c r="AQ1786" s="66"/>
      <c r="AR1786" s="66"/>
      <c r="AS1786" s="66"/>
      <c r="AT1786" s="66"/>
      <c r="AU1786" s="66"/>
    </row>
    <row r="1787" spans="27:48" x14ac:dyDescent="0.2">
      <c r="AA1787" s="66"/>
      <c r="AB1787" s="66"/>
      <c r="AC1787" s="66"/>
      <c r="AD1787" s="66"/>
      <c r="AE1787" s="66"/>
      <c r="AG1787" s="67"/>
      <c r="AN1787" s="66"/>
      <c r="AO1787" s="66"/>
      <c r="AP1787" s="66"/>
      <c r="AQ1787" s="66"/>
      <c r="AR1787" s="66"/>
      <c r="AS1787" s="66"/>
      <c r="AT1787" s="66"/>
      <c r="AU1787" s="66"/>
    </row>
    <row r="1788" spans="27:48" x14ac:dyDescent="0.2">
      <c r="AA1788" s="66"/>
      <c r="AB1788" s="66"/>
      <c r="AC1788" s="66"/>
      <c r="AD1788" s="66"/>
      <c r="AE1788" s="66"/>
      <c r="AG1788" s="67"/>
      <c r="AN1788" s="66"/>
      <c r="AO1788" s="66"/>
      <c r="AP1788" s="66"/>
      <c r="AQ1788" s="66"/>
      <c r="AR1788" s="66"/>
      <c r="AS1788" s="66"/>
      <c r="AT1788" s="66"/>
      <c r="AU1788" s="66"/>
    </row>
    <row r="1789" spans="27:48" x14ac:dyDescent="0.2">
      <c r="AA1789" s="66"/>
      <c r="AB1789" s="66"/>
      <c r="AC1789" s="66"/>
      <c r="AD1789" s="66"/>
      <c r="AE1789" s="66"/>
      <c r="AG1789" s="67"/>
      <c r="AN1789" s="66"/>
      <c r="AO1789" s="66"/>
      <c r="AP1789" s="66"/>
      <c r="AQ1789" s="66"/>
      <c r="AR1789" s="66"/>
      <c r="AS1789" s="66"/>
      <c r="AT1789" s="66"/>
      <c r="AU1789" s="66"/>
    </row>
    <row r="1790" spans="27:48" x14ac:dyDescent="0.2">
      <c r="AA1790" s="66"/>
      <c r="AB1790" s="66"/>
      <c r="AC1790" s="66"/>
      <c r="AD1790" s="66"/>
      <c r="AE1790" s="66"/>
      <c r="AG1790" s="67"/>
      <c r="AN1790" s="66"/>
      <c r="AO1790" s="66"/>
      <c r="AP1790" s="66"/>
      <c r="AQ1790" s="66"/>
      <c r="AR1790" s="66"/>
      <c r="AS1790" s="66"/>
      <c r="AT1790" s="66"/>
      <c r="AU1790" s="66"/>
    </row>
    <row r="1791" spans="27:48" x14ac:dyDescent="0.2">
      <c r="AA1791" s="66"/>
      <c r="AB1791" s="66"/>
      <c r="AC1791" s="66"/>
      <c r="AD1791" s="66"/>
      <c r="AE1791" s="66"/>
      <c r="AG1791" s="67"/>
      <c r="AN1791" s="66"/>
      <c r="AO1791" s="66"/>
      <c r="AP1791" s="66"/>
      <c r="AQ1791" s="66"/>
      <c r="AR1791" s="66"/>
      <c r="AS1791" s="66"/>
      <c r="AT1791" s="66"/>
      <c r="AU1791" s="66"/>
    </row>
    <row r="1792" spans="27:48" x14ac:dyDescent="0.2">
      <c r="AA1792" s="66"/>
      <c r="AB1792" s="66"/>
      <c r="AC1792" s="66"/>
      <c r="AD1792" s="66"/>
      <c r="AE1792" s="66"/>
      <c r="AG1792" s="67"/>
      <c r="AN1792" s="66"/>
      <c r="AO1792" s="66"/>
      <c r="AP1792" s="66"/>
      <c r="AQ1792" s="66"/>
      <c r="AR1792" s="66"/>
      <c r="AS1792" s="66"/>
      <c r="AT1792" s="66"/>
      <c r="AU1792" s="66"/>
    </row>
    <row r="1793" spans="27:64" x14ac:dyDescent="0.2">
      <c r="AA1793" s="66"/>
      <c r="AB1793" s="66"/>
      <c r="AC1793" s="66"/>
      <c r="AD1793" s="66"/>
      <c r="AE1793" s="66"/>
      <c r="AG1793" s="67"/>
      <c r="AN1793" s="66"/>
      <c r="AO1793" s="66"/>
      <c r="AP1793" s="66"/>
      <c r="AQ1793" s="66"/>
      <c r="AR1793" s="66"/>
      <c r="AS1793" s="66"/>
      <c r="AT1793" s="66"/>
      <c r="AU1793" s="66"/>
      <c r="AV1793" s="66"/>
    </row>
    <row r="1794" spans="27:64" x14ac:dyDescent="0.2">
      <c r="AA1794" s="66"/>
      <c r="AB1794" s="66"/>
      <c r="AC1794" s="66"/>
      <c r="AD1794" s="66"/>
      <c r="AE1794" s="66"/>
      <c r="AG1794" s="67"/>
      <c r="AN1794" s="66"/>
      <c r="AO1794" s="66"/>
      <c r="AP1794" s="66"/>
      <c r="AQ1794" s="66"/>
      <c r="AR1794" s="66"/>
      <c r="AS1794" s="66"/>
      <c r="AT1794" s="66"/>
      <c r="AU1794" s="66"/>
    </row>
    <row r="1795" spans="27:64" x14ac:dyDescent="0.2">
      <c r="AA1795" s="66"/>
      <c r="AB1795" s="66"/>
      <c r="AC1795" s="66"/>
      <c r="AD1795" s="66"/>
      <c r="AE1795" s="66"/>
      <c r="AG1795" s="67"/>
      <c r="AN1795" s="66"/>
      <c r="AO1795" s="66"/>
      <c r="AP1795" s="66"/>
      <c r="AQ1795" s="66"/>
      <c r="AR1795" s="66"/>
      <c r="AS1795" s="66"/>
      <c r="AT1795" s="66"/>
      <c r="AU1795" s="66"/>
      <c r="AV1795" s="66"/>
      <c r="AX1795" s="66"/>
    </row>
    <row r="1796" spans="27:64" x14ac:dyDescent="0.2">
      <c r="AA1796" s="66"/>
      <c r="AB1796" s="66"/>
      <c r="AC1796" s="66"/>
      <c r="AD1796" s="66"/>
      <c r="AE1796" s="66"/>
      <c r="AG1796" s="67"/>
      <c r="AN1796" s="66"/>
      <c r="AO1796" s="66"/>
      <c r="AP1796" s="66"/>
      <c r="AQ1796" s="66"/>
      <c r="AR1796" s="66"/>
      <c r="AS1796" s="66"/>
      <c r="AT1796" s="66"/>
      <c r="AU1796" s="66"/>
      <c r="AV1796" s="66"/>
      <c r="AW1796" s="66"/>
      <c r="AX1796" s="66"/>
      <c r="AY1796" s="66"/>
      <c r="AZ1796" s="66"/>
      <c r="BA1796" s="66"/>
      <c r="BB1796" s="66"/>
      <c r="BC1796" s="66"/>
      <c r="BD1796" s="66"/>
      <c r="BE1796" s="66"/>
      <c r="BF1796" s="66"/>
      <c r="BG1796" s="66"/>
      <c r="BH1796" s="66"/>
      <c r="BI1796" s="66"/>
      <c r="BJ1796" s="66"/>
      <c r="BK1796" s="66"/>
      <c r="BL1796" s="66"/>
    </row>
    <row r="1797" spans="27:64" x14ac:dyDescent="0.2">
      <c r="AA1797" s="66"/>
      <c r="AB1797" s="66"/>
      <c r="AC1797" s="66"/>
      <c r="AD1797" s="66"/>
      <c r="AE1797" s="66"/>
      <c r="AG1797" s="67"/>
      <c r="AN1797" s="66"/>
      <c r="AO1797" s="66"/>
      <c r="AP1797" s="66"/>
      <c r="AQ1797" s="66"/>
      <c r="AR1797" s="66"/>
      <c r="AS1797" s="66"/>
      <c r="AT1797" s="66"/>
      <c r="AU1797" s="66"/>
    </row>
    <row r="1798" spans="27:64" x14ac:dyDescent="0.2">
      <c r="AA1798" s="66"/>
      <c r="AB1798" s="66"/>
      <c r="AC1798" s="66"/>
      <c r="AD1798" s="66"/>
      <c r="AE1798" s="66"/>
      <c r="AG1798" s="67"/>
      <c r="AN1798" s="66"/>
      <c r="AO1798" s="66"/>
      <c r="AP1798" s="66"/>
      <c r="AQ1798" s="66"/>
      <c r="AR1798" s="66"/>
      <c r="AS1798" s="66"/>
      <c r="AT1798" s="66"/>
      <c r="AU1798" s="66"/>
    </row>
    <row r="1799" spans="27:64" x14ac:dyDescent="0.2">
      <c r="AA1799" s="66"/>
      <c r="AB1799" s="66"/>
      <c r="AC1799" s="66"/>
      <c r="AD1799" s="66"/>
      <c r="AE1799" s="66"/>
      <c r="AG1799" s="67"/>
      <c r="AN1799" s="66"/>
      <c r="AO1799" s="66"/>
      <c r="AP1799" s="66"/>
      <c r="AQ1799" s="66"/>
      <c r="AR1799" s="66"/>
      <c r="AS1799" s="66"/>
      <c r="AT1799" s="66"/>
      <c r="AU1799" s="66"/>
    </row>
    <row r="1800" spans="27:64" x14ac:dyDescent="0.2">
      <c r="AA1800" s="66"/>
      <c r="AB1800" s="66"/>
      <c r="AC1800" s="66"/>
      <c r="AD1800" s="66"/>
      <c r="AE1800" s="66"/>
      <c r="AG1800" s="67"/>
      <c r="AN1800" s="66"/>
      <c r="AO1800" s="66"/>
      <c r="AP1800" s="66"/>
      <c r="AQ1800" s="66"/>
      <c r="AR1800" s="66"/>
      <c r="AS1800" s="66"/>
      <c r="AT1800" s="66"/>
      <c r="AU1800" s="66"/>
      <c r="AV1800" s="66"/>
      <c r="AX1800" s="66"/>
    </row>
    <row r="1801" spans="27:64" x14ac:dyDescent="0.2">
      <c r="AA1801" s="66"/>
      <c r="AB1801" s="66"/>
      <c r="AC1801" s="66"/>
      <c r="AD1801" s="66"/>
      <c r="AE1801" s="66"/>
      <c r="AG1801" s="67"/>
      <c r="AN1801" s="66"/>
      <c r="AO1801" s="66"/>
      <c r="AP1801" s="66"/>
      <c r="AQ1801" s="66"/>
      <c r="AR1801" s="66"/>
      <c r="AS1801" s="66"/>
      <c r="AT1801" s="66"/>
      <c r="AU1801" s="66"/>
      <c r="AV1801" s="66"/>
      <c r="AW1801" s="66"/>
      <c r="AX1801" s="66"/>
      <c r="AY1801" s="66"/>
      <c r="AZ1801" s="66"/>
      <c r="BA1801" s="66"/>
      <c r="BB1801" s="66"/>
      <c r="BC1801" s="66"/>
      <c r="BD1801" s="66"/>
      <c r="BE1801" s="66"/>
      <c r="BF1801" s="66"/>
      <c r="BG1801" s="66"/>
      <c r="BH1801" s="66"/>
      <c r="BI1801" s="66"/>
      <c r="BJ1801" s="66"/>
      <c r="BK1801" s="66"/>
      <c r="BL1801" s="66"/>
    </row>
    <row r="1802" spans="27:64" x14ac:dyDescent="0.2">
      <c r="AA1802" s="66"/>
      <c r="AB1802" s="66"/>
      <c r="AC1802" s="66"/>
      <c r="AD1802" s="66"/>
      <c r="AE1802" s="66"/>
      <c r="AG1802" s="67"/>
      <c r="AN1802" s="66"/>
      <c r="AO1802" s="66"/>
      <c r="AP1802" s="66"/>
      <c r="AQ1802" s="66"/>
      <c r="AR1802" s="66"/>
      <c r="AS1802" s="66"/>
      <c r="AT1802" s="66"/>
      <c r="AU1802" s="66"/>
    </row>
    <row r="1803" spans="27:64" x14ac:dyDescent="0.2">
      <c r="AA1803" s="66"/>
      <c r="AB1803" s="66"/>
      <c r="AC1803" s="66"/>
      <c r="AD1803" s="66"/>
      <c r="AE1803" s="66"/>
      <c r="AG1803" s="67"/>
      <c r="AN1803" s="66"/>
      <c r="AO1803" s="66"/>
      <c r="AP1803" s="66"/>
      <c r="AQ1803" s="66"/>
      <c r="AR1803" s="66"/>
      <c r="AS1803" s="66"/>
      <c r="AT1803" s="66"/>
      <c r="AU1803" s="66"/>
    </row>
    <row r="1804" spans="27:64" x14ac:dyDescent="0.2">
      <c r="AA1804" s="66"/>
      <c r="AB1804" s="66"/>
      <c r="AC1804" s="66"/>
      <c r="AD1804" s="66"/>
      <c r="AE1804" s="66"/>
      <c r="AG1804" s="67"/>
      <c r="AN1804" s="66"/>
      <c r="AO1804" s="66"/>
      <c r="AP1804" s="66"/>
      <c r="AQ1804" s="66"/>
      <c r="AR1804" s="66"/>
      <c r="AS1804" s="66"/>
      <c r="AT1804" s="66"/>
      <c r="AU1804" s="66"/>
    </row>
    <row r="1805" spans="27:64" x14ac:dyDescent="0.2">
      <c r="AA1805" s="66"/>
      <c r="AB1805" s="66"/>
      <c r="AC1805" s="66"/>
      <c r="AD1805" s="66"/>
      <c r="AE1805" s="66"/>
      <c r="AG1805" s="67"/>
      <c r="AN1805" s="66"/>
      <c r="AO1805" s="66"/>
      <c r="AP1805" s="66"/>
      <c r="AQ1805" s="66"/>
      <c r="AR1805" s="66"/>
      <c r="AS1805" s="66"/>
      <c r="AT1805" s="66"/>
      <c r="AU1805" s="66"/>
    </row>
    <row r="1806" spans="27:64" x14ac:dyDescent="0.2">
      <c r="AA1806" s="66"/>
      <c r="AB1806" s="66"/>
      <c r="AC1806" s="66"/>
      <c r="AD1806" s="66"/>
      <c r="AE1806" s="66"/>
      <c r="AG1806" s="67"/>
      <c r="AN1806" s="66"/>
      <c r="AO1806" s="66"/>
      <c r="AP1806" s="66"/>
      <c r="AQ1806" s="66"/>
      <c r="AR1806" s="66"/>
      <c r="AS1806" s="66"/>
      <c r="AT1806" s="66"/>
      <c r="AU1806" s="66"/>
      <c r="AV1806" s="66"/>
      <c r="AX1806" s="66"/>
    </row>
    <row r="1807" spans="27:64" x14ac:dyDescent="0.2">
      <c r="AA1807" s="66"/>
      <c r="AB1807" s="66"/>
      <c r="AC1807" s="66"/>
      <c r="AD1807" s="66"/>
      <c r="AE1807" s="66"/>
      <c r="AG1807" s="67"/>
      <c r="AN1807" s="66"/>
      <c r="AO1807" s="66"/>
      <c r="AP1807" s="66"/>
      <c r="AQ1807" s="66"/>
      <c r="AR1807" s="66"/>
      <c r="AS1807" s="66"/>
      <c r="AT1807" s="66"/>
      <c r="AU1807" s="66"/>
    </row>
    <row r="1808" spans="27:64" x14ac:dyDescent="0.2">
      <c r="AA1808" s="66"/>
      <c r="AB1808" s="66"/>
      <c r="AC1808" s="66"/>
      <c r="AD1808" s="66"/>
      <c r="AE1808" s="66"/>
      <c r="AG1808" s="67"/>
      <c r="AN1808" s="66"/>
      <c r="AO1808" s="66"/>
      <c r="AP1808" s="66"/>
      <c r="AQ1808" s="66"/>
      <c r="AR1808" s="66"/>
      <c r="AS1808" s="66"/>
      <c r="AT1808" s="66"/>
      <c r="AU1808" s="66"/>
    </row>
    <row r="1809" spans="27:64" x14ac:dyDescent="0.2">
      <c r="AA1809" s="66"/>
      <c r="AB1809" s="66"/>
      <c r="AC1809" s="66"/>
      <c r="AD1809" s="66"/>
      <c r="AE1809" s="66"/>
      <c r="AG1809" s="67"/>
      <c r="AN1809" s="66"/>
      <c r="AO1809" s="66"/>
      <c r="AP1809" s="66"/>
      <c r="AQ1809" s="66"/>
      <c r="AR1809" s="66"/>
      <c r="AS1809" s="66"/>
      <c r="AT1809" s="66"/>
      <c r="AU1809" s="66"/>
    </row>
    <row r="1810" spans="27:64" x14ac:dyDescent="0.2">
      <c r="AA1810" s="66"/>
      <c r="AB1810" s="66"/>
      <c r="AC1810" s="66"/>
      <c r="AD1810" s="66"/>
      <c r="AE1810" s="66"/>
      <c r="AG1810" s="67"/>
      <c r="AN1810" s="66"/>
      <c r="AO1810" s="66"/>
      <c r="AP1810" s="66"/>
      <c r="AQ1810" s="66"/>
      <c r="AR1810" s="66"/>
      <c r="AS1810" s="66"/>
      <c r="AT1810" s="66"/>
      <c r="AU1810" s="66"/>
    </row>
    <row r="1811" spans="27:64" x14ac:dyDescent="0.2">
      <c r="AA1811" s="66"/>
      <c r="AB1811" s="66"/>
      <c r="AC1811" s="66"/>
      <c r="AD1811" s="66"/>
      <c r="AE1811" s="66"/>
      <c r="AG1811" s="67"/>
      <c r="AN1811" s="66"/>
      <c r="AO1811" s="66"/>
      <c r="AP1811" s="66"/>
      <c r="AQ1811" s="66"/>
      <c r="AR1811" s="66"/>
      <c r="AS1811" s="66"/>
      <c r="AT1811" s="66"/>
      <c r="AU1811" s="66"/>
    </row>
    <row r="1812" spans="27:64" x14ac:dyDescent="0.2">
      <c r="AA1812" s="66"/>
      <c r="AB1812" s="66"/>
      <c r="AC1812" s="66"/>
      <c r="AD1812" s="66"/>
      <c r="AE1812" s="66"/>
      <c r="AG1812" s="67"/>
      <c r="AN1812" s="66"/>
      <c r="AO1812" s="66"/>
      <c r="AP1812" s="66"/>
      <c r="AQ1812" s="66"/>
      <c r="AR1812" s="66"/>
      <c r="AS1812" s="66"/>
      <c r="AT1812" s="66"/>
      <c r="AU1812" s="66"/>
    </row>
    <row r="1813" spans="27:64" x14ac:dyDescent="0.2">
      <c r="AA1813" s="66"/>
      <c r="AB1813" s="66"/>
      <c r="AC1813" s="66"/>
      <c r="AD1813" s="66"/>
      <c r="AE1813" s="66"/>
      <c r="AG1813" s="67"/>
      <c r="AN1813" s="66"/>
      <c r="AO1813" s="66"/>
      <c r="AP1813" s="66"/>
      <c r="AQ1813" s="66"/>
      <c r="AR1813" s="66"/>
      <c r="AS1813" s="66"/>
      <c r="AT1813" s="66"/>
      <c r="AU1813" s="66"/>
      <c r="AV1813" s="66"/>
      <c r="AX1813" s="66"/>
      <c r="AY1813" s="66"/>
      <c r="AZ1813" s="66"/>
      <c r="BA1813" s="66"/>
      <c r="BB1813" s="66"/>
      <c r="BC1813" s="66"/>
      <c r="BD1813" s="66"/>
      <c r="BE1813" s="66"/>
      <c r="BF1813" s="66"/>
      <c r="BG1813" s="66"/>
      <c r="BH1813" s="66"/>
      <c r="BI1813" s="66"/>
      <c r="BJ1813" s="66"/>
      <c r="BK1813" s="66"/>
      <c r="BL1813" s="66"/>
    </row>
    <row r="1814" spans="27:64" x14ac:dyDescent="0.2">
      <c r="AA1814" s="66"/>
      <c r="AB1814" s="66"/>
      <c r="AC1814" s="66"/>
      <c r="AD1814" s="66"/>
      <c r="AE1814" s="66"/>
      <c r="AG1814" s="67"/>
      <c r="AN1814" s="66"/>
      <c r="AO1814" s="66"/>
      <c r="AP1814" s="66"/>
      <c r="AQ1814" s="66"/>
      <c r="AR1814" s="66"/>
      <c r="AS1814" s="66"/>
      <c r="AT1814" s="66"/>
      <c r="AU1814" s="66"/>
      <c r="AV1814" s="66"/>
    </row>
    <row r="1815" spans="27:64" x14ac:dyDescent="0.2">
      <c r="AA1815" s="66"/>
      <c r="AB1815" s="66"/>
      <c r="AC1815" s="66"/>
      <c r="AD1815" s="66"/>
      <c r="AE1815" s="66"/>
      <c r="AG1815" s="67"/>
      <c r="AN1815" s="66"/>
      <c r="AO1815" s="66"/>
      <c r="AP1815" s="66"/>
      <c r="AQ1815" s="66"/>
      <c r="AR1815" s="66"/>
      <c r="AS1815" s="66"/>
      <c r="AT1815" s="66"/>
      <c r="AU1815" s="66"/>
    </row>
    <row r="1816" spans="27:64" x14ac:dyDescent="0.2">
      <c r="AA1816" s="66"/>
      <c r="AB1816" s="66"/>
      <c r="AC1816" s="66"/>
      <c r="AD1816" s="66"/>
      <c r="AE1816" s="66"/>
      <c r="AG1816" s="67"/>
      <c r="AN1816" s="66"/>
      <c r="AO1816" s="66"/>
      <c r="AP1816" s="66"/>
      <c r="AQ1816" s="66"/>
      <c r="AR1816" s="66"/>
      <c r="AS1816" s="66"/>
      <c r="AT1816" s="66"/>
      <c r="AU1816" s="66"/>
      <c r="AV1816" s="66"/>
    </row>
    <row r="1817" spans="27:64" x14ac:dyDescent="0.2">
      <c r="AA1817" s="66"/>
      <c r="AB1817" s="66"/>
      <c r="AC1817" s="66"/>
      <c r="AD1817" s="66"/>
      <c r="AE1817" s="66"/>
      <c r="AG1817" s="67"/>
      <c r="AN1817" s="66"/>
      <c r="AO1817" s="66"/>
      <c r="AP1817" s="66"/>
      <c r="AQ1817" s="66"/>
      <c r="AR1817" s="66"/>
      <c r="AS1817" s="66"/>
      <c r="AT1817" s="66"/>
      <c r="AU1817" s="66"/>
    </row>
    <row r="1818" spans="27:64" x14ac:dyDescent="0.2">
      <c r="AA1818" s="66"/>
      <c r="AB1818" s="66"/>
      <c r="AC1818" s="66"/>
      <c r="AD1818" s="66"/>
      <c r="AE1818" s="66"/>
      <c r="AG1818" s="67"/>
      <c r="AN1818" s="66"/>
      <c r="AO1818" s="66"/>
      <c r="AP1818" s="66"/>
      <c r="AQ1818" s="66"/>
      <c r="AR1818" s="66"/>
      <c r="AS1818" s="66"/>
      <c r="AT1818" s="66"/>
      <c r="AU1818" s="66"/>
    </row>
    <row r="1819" spans="27:64" x14ac:dyDescent="0.2">
      <c r="AA1819" s="66"/>
      <c r="AB1819" s="66"/>
      <c r="AC1819" s="66"/>
      <c r="AD1819" s="66"/>
      <c r="AE1819" s="66"/>
      <c r="AG1819" s="67"/>
      <c r="AN1819" s="66"/>
      <c r="AO1819" s="66"/>
      <c r="AP1819" s="66"/>
      <c r="AQ1819" s="66"/>
      <c r="AR1819" s="66"/>
      <c r="AS1819" s="66"/>
      <c r="AT1819" s="66"/>
      <c r="AU1819" s="66"/>
    </row>
    <row r="1820" spans="27:64" x14ac:dyDescent="0.2">
      <c r="AA1820" s="66"/>
      <c r="AB1820" s="66"/>
      <c r="AC1820" s="66"/>
      <c r="AD1820" s="66"/>
      <c r="AE1820" s="66"/>
      <c r="AG1820" s="67"/>
      <c r="AN1820" s="66"/>
      <c r="AO1820" s="66"/>
      <c r="AP1820" s="66"/>
      <c r="AQ1820" s="66"/>
      <c r="AR1820" s="66"/>
      <c r="AS1820" s="66"/>
      <c r="AT1820" s="66"/>
      <c r="AU1820" s="66"/>
    </row>
    <row r="1821" spans="27:64" x14ac:dyDescent="0.2">
      <c r="AA1821" s="66"/>
      <c r="AB1821" s="66"/>
      <c r="AC1821" s="66"/>
      <c r="AD1821" s="66"/>
      <c r="AE1821" s="66"/>
      <c r="AG1821" s="67"/>
      <c r="AN1821" s="66"/>
      <c r="AO1821" s="66"/>
      <c r="AP1821" s="66"/>
      <c r="AQ1821" s="66"/>
      <c r="AR1821" s="66"/>
      <c r="AS1821" s="66"/>
      <c r="AT1821" s="66"/>
      <c r="AU1821" s="66"/>
    </row>
    <row r="1822" spans="27:64" x14ac:dyDescent="0.2">
      <c r="AA1822" s="66"/>
      <c r="AB1822" s="66"/>
      <c r="AC1822" s="66"/>
      <c r="AD1822" s="66"/>
      <c r="AE1822" s="66"/>
      <c r="AG1822" s="67"/>
      <c r="AN1822" s="66"/>
      <c r="AO1822" s="66"/>
      <c r="AP1822" s="66"/>
      <c r="AQ1822" s="66"/>
      <c r="AR1822" s="66"/>
      <c r="AS1822" s="66"/>
      <c r="AT1822" s="66"/>
      <c r="AU1822" s="66"/>
    </row>
    <row r="1823" spans="27:64" x14ac:dyDescent="0.2">
      <c r="AA1823" s="66"/>
      <c r="AB1823" s="66"/>
      <c r="AC1823" s="66"/>
      <c r="AD1823" s="66"/>
      <c r="AE1823" s="66"/>
      <c r="AG1823" s="67"/>
      <c r="AN1823" s="66"/>
      <c r="AO1823" s="66"/>
      <c r="AP1823" s="66"/>
      <c r="AQ1823" s="66"/>
      <c r="AR1823" s="66"/>
      <c r="AS1823" s="66"/>
      <c r="AT1823" s="66"/>
      <c r="AU1823" s="66"/>
    </row>
    <row r="1824" spans="27:64" x14ac:dyDescent="0.2">
      <c r="AA1824" s="66"/>
      <c r="AB1824" s="66"/>
      <c r="AC1824" s="66"/>
      <c r="AD1824" s="66"/>
      <c r="AE1824" s="66"/>
      <c r="AG1824" s="67"/>
      <c r="AN1824" s="66"/>
      <c r="AO1824" s="66"/>
      <c r="AP1824" s="66"/>
      <c r="AQ1824" s="66"/>
      <c r="AR1824" s="66"/>
      <c r="AS1824" s="66"/>
      <c r="AT1824" s="66"/>
      <c r="AU1824" s="66"/>
    </row>
    <row r="1825" spans="27:64" x14ac:dyDescent="0.2">
      <c r="AA1825" s="66"/>
      <c r="AB1825" s="66"/>
      <c r="AC1825" s="66"/>
      <c r="AD1825" s="66"/>
      <c r="AE1825" s="66"/>
      <c r="AG1825" s="67"/>
      <c r="AN1825" s="66"/>
      <c r="AO1825" s="66"/>
      <c r="AP1825" s="66"/>
      <c r="AQ1825" s="66"/>
      <c r="AR1825" s="66"/>
      <c r="AS1825" s="66"/>
      <c r="AT1825" s="66"/>
      <c r="AU1825" s="66"/>
    </row>
    <row r="1826" spans="27:64" x14ac:dyDescent="0.2">
      <c r="AA1826" s="66"/>
      <c r="AB1826" s="66"/>
      <c r="AC1826" s="66"/>
      <c r="AD1826" s="66"/>
      <c r="AE1826" s="66"/>
      <c r="AG1826" s="67"/>
      <c r="AN1826" s="66"/>
      <c r="AO1826" s="66"/>
      <c r="AP1826" s="66"/>
      <c r="AQ1826" s="66"/>
      <c r="AR1826" s="66"/>
      <c r="AS1826" s="66"/>
      <c r="AT1826" s="66"/>
      <c r="AU1826" s="66"/>
      <c r="AV1826" s="66"/>
      <c r="AW1826" s="66"/>
      <c r="AX1826" s="66"/>
      <c r="AY1826" s="66"/>
      <c r="AZ1826" s="66"/>
      <c r="BA1826" s="66"/>
      <c r="BB1826" s="66"/>
      <c r="BC1826" s="66"/>
      <c r="BD1826" s="66"/>
      <c r="BE1826" s="66"/>
      <c r="BF1826" s="66"/>
      <c r="BG1826" s="66"/>
      <c r="BH1826" s="66"/>
      <c r="BI1826" s="66"/>
      <c r="BJ1826" s="66"/>
      <c r="BK1826" s="66"/>
      <c r="BL1826" s="66"/>
    </row>
    <row r="1827" spans="27:64" x14ac:dyDescent="0.2">
      <c r="AA1827" s="66"/>
      <c r="AB1827" s="66"/>
      <c r="AC1827" s="66"/>
      <c r="AD1827" s="66"/>
      <c r="AE1827" s="66"/>
      <c r="AG1827" s="67"/>
      <c r="AN1827" s="66"/>
      <c r="AO1827" s="66"/>
      <c r="AP1827" s="66"/>
      <c r="AQ1827" s="66"/>
      <c r="AR1827" s="66"/>
      <c r="AS1827" s="66"/>
      <c r="AT1827" s="66"/>
      <c r="AU1827" s="66"/>
    </row>
    <row r="1828" spans="27:64" x14ac:dyDescent="0.2">
      <c r="AA1828" s="66"/>
      <c r="AB1828" s="66"/>
      <c r="AC1828" s="66"/>
      <c r="AD1828" s="66"/>
      <c r="AE1828" s="66"/>
      <c r="AG1828" s="67"/>
      <c r="AN1828" s="66"/>
      <c r="AO1828" s="66"/>
      <c r="AP1828" s="66"/>
      <c r="AQ1828" s="66"/>
      <c r="AR1828" s="66"/>
      <c r="AS1828" s="66"/>
      <c r="AT1828" s="66"/>
      <c r="AU1828" s="66"/>
    </row>
    <row r="1829" spans="27:64" x14ac:dyDescent="0.2">
      <c r="AA1829" s="66"/>
      <c r="AB1829" s="66"/>
      <c r="AC1829" s="66"/>
      <c r="AD1829" s="66"/>
      <c r="AE1829" s="66"/>
      <c r="AG1829" s="67"/>
      <c r="AN1829" s="66"/>
      <c r="AO1829" s="66"/>
      <c r="AP1829" s="66"/>
      <c r="AQ1829" s="66"/>
      <c r="AR1829" s="66"/>
      <c r="AS1829" s="66"/>
      <c r="AT1829" s="66"/>
      <c r="AU1829" s="66"/>
    </row>
    <row r="1830" spans="27:64" x14ac:dyDescent="0.2">
      <c r="AA1830" s="66"/>
      <c r="AB1830" s="66"/>
      <c r="AC1830" s="66"/>
      <c r="AD1830" s="66"/>
      <c r="AE1830" s="66"/>
      <c r="AG1830" s="67"/>
      <c r="AN1830" s="66"/>
      <c r="AO1830" s="66"/>
      <c r="AP1830" s="66"/>
      <c r="AQ1830" s="66"/>
      <c r="AR1830" s="66"/>
      <c r="AS1830" s="66"/>
      <c r="AT1830" s="66"/>
      <c r="AU1830" s="66"/>
    </row>
    <row r="1831" spans="27:64" x14ac:dyDescent="0.2">
      <c r="AA1831" s="66"/>
      <c r="AB1831" s="66"/>
      <c r="AC1831" s="66"/>
      <c r="AD1831" s="66"/>
      <c r="AE1831" s="66"/>
      <c r="AG1831" s="67"/>
      <c r="AN1831" s="66"/>
      <c r="AO1831" s="66"/>
      <c r="AP1831" s="66"/>
      <c r="AQ1831" s="66"/>
      <c r="AR1831" s="66"/>
      <c r="AS1831" s="66"/>
      <c r="AT1831" s="66"/>
      <c r="AU1831" s="66"/>
    </row>
    <row r="1832" spans="27:64" x14ac:dyDescent="0.2">
      <c r="AA1832" s="66"/>
      <c r="AB1832" s="66"/>
      <c r="AC1832" s="66"/>
      <c r="AD1832" s="66"/>
      <c r="AE1832" s="66"/>
      <c r="AG1832" s="67"/>
      <c r="AN1832" s="66"/>
      <c r="AO1832" s="66"/>
      <c r="AP1832" s="66"/>
      <c r="AQ1832" s="66"/>
      <c r="AR1832" s="66"/>
      <c r="AS1832" s="66"/>
      <c r="AT1832" s="66"/>
      <c r="AU1832" s="66"/>
    </row>
    <row r="1833" spans="27:64" x14ac:dyDescent="0.2">
      <c r="AA1833" s="66"/>
      <c r="AB1833" s="66"/>
      <c r="AC1833" s="66"/>
      <c r="AD1833" s="66"/>
      <c r="AE1833" s="66"/>
      <c r="AG1833" s="67"/>
      <c r="AN1833" s="66"/>
      <c r="AO1833" s="66"/>
      <c r="AP1833" s="66"/>
      <c r="AQ1833" s="66"/>
      <c r="AR1833" s="66"/>
      <c r="AS1833" s="66"/>
      <c r="AT1833" s="66"/>
      <c r="AU1833" s="66"/>
    </row>
    <row r="1834" spans="27:64" x14ac:dyDescent="0.2">
      <c r="AA1834" s="66"/>
      <c r="AB1834" s="66"/>
      <c r="AC1834" s="66"/>
      <c r="AD1834" s="66"/>
      <c r="AE1834" s="66"/>
      <c r="AG1834" s="67"/>
      <c r="AN1834" s="66"/>
      <c r="AO1834" s="66"/>
      <c r="AP1834" s="66"/>
      <c r="AQ1834" s="66"/>
      <c r="AR1834" s="66"/>
      <c r="AS1834" s="66"/>
      <c r="AT1834" s="66"/>
      <c r="AU1834" s="66"/>
    </row>
    <row r="1835" spans="27:64" x14ac:dyDescent="0.2">
      <c r="AA1835" s="66"/>
      <c r="AB1835" s="66"/>
      <c r="AC1835" s="66"/>
      <c r="AD1835" s="66"/>
      <c r="AE1835" s="66"/>
      <c r="AG1835" s="67"/>
      <c r="AN1835" s="66"/>
      <c r="AO1835" s="66"/>
      <c r="AP1835" s="66"/>
      <c r="AQ1835" s="66"/>
      <c r="AR1835" s="66"/>
      <c r="AS1835" s="66"/>
      <c r="AT1835" s="66"/>
      <c r="AU1835" s="66"/>
    </row>
    <row r="1836" spans="27:64" x14ac:dyDescent="0.2">
      <c r="AA1836" s="66"/>
      <c r="AB1836" s="66"/>
      <c r="AC1836" s="66"/>
      <c r="AD1836" s="66"/>
      <c r="AE1836" s="66"/>
      <c r="AG1836" s="67"/>
      <c r="AN1836" s="66"/>
      <c r="AO1836" s="66"/>
      <c r="AP1836" s="66"/>
      <c r="AQ1836" s="66"/>
      <c r="AR1836" s="66"/>
      <c r="AS1836" s="66"/>
      <c r="AT1836" s="66"/>
      <c r="AU1836" s="66"/>
    </row>
    <row r="1837" spans="27:64" x14ac:dyDescent="0.2">
      <c r="AA1837" s="66"/>
      <c r="AB1837" s="66"/>
      <c r="AC1837" s="66"/>
      <c r="AD1837" s="66"/>
      <c r="AE1837" s="66"/>
      <c r="AG1837" s="67"/>
      <c r="AN1837" s="66"/>
      <c r="AO1837" s="66"/>
      <c r="AP1837" s="66"/>
      <c r="AQ1837" s="66"/>
      <c r="AR1837" s="66"/>
      <c r="AS1837" s="66"/>
      <c r="AT1837" s="66"/>
      <c r="AU1837" s="66"/>
    </row>
    <row r="1838" spans="27:64" x14ac:dyDescent="0.2">
      <c r="AA1838" s="66"/>
      <c r="AB1838" s="66"/>
      <c r="AC1838" s="66"/>
      <c r="AD1838" s="66"/>
      <c r="AE1838" s="66"/>
      <c r="AG1838" s="67"/>
      <c r="AN1838" s="66"/>
      <c r="AO1838" s="66"/>
      <c r="AP1838" s="66"/>
      <c r="AQ1838" s="66"/>
      <c r="AR1838" s="66"/>
      <c r="AS1838" s="66"/>
      <c r="AT1838" s="66"/>
      <c r="AU1838" s="66"/>
    </row>
    <row r="1839" spans="27:64" x14ac:dyDescent="0.2">
      <c r="AA1839" s="66"/>
      <c r="AB1839" s="66"/>
      <c r="AC1839" s="66"/>
      <c r="AD1839" s="66"/>
      <c r="AE1839" s="66"/>
      <c r="AG1839" s="67"/>
      <c r="AN1839" s="66"/>
      <c r="AO1839" s="66"/>
      <c r="AP1839" s="66"/>
      <c r="AQ1839" s="66"/>
      <c r="AR1839" s="66"/>
      <c r="AS1839" s="66"/>
      <c r="AT1839" s="66"/>
      <c r="AU1839" s="66"/>
    </row>
    <row r="1840" spans="27:64" x14ac:dyDescent="0.2">
      <c r="AA1840" s="66"/>
      <c r="AB1840" s="66"/>
      <c r="AC1840" s="66"/>
      <c r="AD1840" s="66"/>
      <c r="AE1840" s="66"/>
      <c r="AG1840" s="67"/>
      <c r="AN1840" s="66"/>
      <c r="AO1840" s="66"/>
      <c r="AP1840" s="66"/>
      <c r="AQ1840" s="66"/>
      <c r="AR1840" s="66"/>
      <c r="AS1840" s="66"/>
      <c r="AT1840" s="66"/>
      <c r="AU1840" s="66"/>
    </row>
    <row r="1841" spans="27:64" x14ac:dyDescent="0.2">
      <c r="AA1841" s="66"/>
      <c r="AB1841" s="66"/>
      <c r="AC1841" s="66"/>
      <c r="AD1841" s="66"/>
      <c r="AE1841" s="66"/>
      <c r="AG1841" s="67"/>
      <c r="AN1841" s="66"/>
      <c r="AO1841" s="66"/>
      <c r="AP1841" s="66"/>
      <c r="AQ1841" s="66"/>
      <c r="AR1841" s="66"/>
      <c r="AS1841" s="66"/>
      <c r="AT1841" s="66"/>
      <c r="AU1841" s="66"/>
    </row>
    <row r="1842" spans="27:64" x14ac:dyDescent="0.2">
      <c r="AA1842" s="66"/>
      <c r="AB1842" s="66"/>
      <c r="AC1842" s="66"/>
      <c r="AD1842" s="66"/>
      <c r="AE1842" s="66"/>
      <c r="AG1842" s="67"/>
      <c r="AN1842" s="66"/>
      <c r="AO1842" s="66"/>
      <c r="AP1842" s="66"/>
      <c r="AQ1842" s="66"/>
      <c r="AR1842" s="66"/>
      <c r="AS1842" s="66"/>
      <c r="AT1842" s="66"/>
      <c r="AU1842" s="66"/>
    </row>
    <row r="1843" spans="27:64" x14ac:dyDescent="0.2">
      <c r="AA1843" s="66"/>
      <c r="AB1843" s="66"/>
      <c r="AC1843" s="66"/>
      <c r="AD1843" s="66"/>
      <c r="AE1843" s="66"/>
      <c r="AG1843" s="67"/>
      <c r="AN1843" s="66"/>
      <c r="AO1843" s="66"/>
      <c r="AP1843" s="66"/>
      <c r="AQ1843" s="66"/>
      <c r="AR1843" s="66"/>
      <c r="AS1843" s="66"/>
      <c r="AT1843" s="66"/>
      <c r="AU1843" s="66"/>
    </row>
    <row r="1844" spans="27:64" x14ac:dyDescent="0.2">
      <c r="AA1844" s="66"/>
      <c r="AB1844" s="66"/>
      <c r="AC1844" s="66"/>
      <c r="AD1844" s="66"/>
      <c r="AE1844" s="66"/>
      <c r="AG1844" s="67"/>
      <c r="AN1844" s="66"/>
      <c r="AO1844" s="66"/>
      <c r="AP1844" s="66"/>
      <c r="AQ1844" s="66"/>
      <c r="AR1844" s="66"/>
      <c r="AS1844" s="66"/>
      <c r="AT1844" s="66"/>
      <c r="AU1844" s="66"/>
    </row>
    <row r="1845" spans="27:64" x14ac:dyDescent="0.2">
      <c r="AA1845" s="66"/>
      <c r="AB1845" s="66"/>
      <c r="AC1845" s="66"/>
      <c r="AD1845" s="66"/>
      <c r="AE1845" s="66"/>
      <c r="AG1845" s="67"/>
      <c r="AN1845" s="66"/>
      <c r="AO1845" s="66"/>
      <c r="AP1845" s="66"/>
      <c r="AQ1845" s="66"/>
      <c r="AR1845" s="66"/>
      <c r="AS1845" s="66"/>
      <c r="AT1845" s="66"/>
      <c r="AU1845" s="66"/>
      <c r="AV1845" s="66"/>
    </row>
    <row r="1846" spans="27:64" x14ac:dyDescent="0.2">
      <c r="AA1846" s="66"/>
      <c r="AB1846" s="66"/>
      <c r="AC1846" s="66"/>
      <c r="AD1846" s="66"/>
      <c r="AE1846" s="66"/>
      <c r="AG1846" s="67"/>
      <c r="AN1846" s="66"/>
      <c r="AO1846" s="66"/>
      <c r="AP1846" s="66"/>
      <c r="AQ1846" s="66"/>
      <c r="AR1846" s="66"/>
      <c r="AS1846" s="66"/>
      <c r="AT1846" s="66"/>
      <c r="AU1846" s="66"/>
    </row>
    <row r="1847" spans="27:64" x14ac:dyDescent="0.2">
      <c r="AA1847" s="66"/>
      <c r="AB1847" s="66"/>
      <c r="AC1847" s="66"/>
      <c r="AD1847" s="66"/>
      <c r="AE1847" s="66"/>
      <c r="AG1847" s="67"/>
      <c r="AN1847" s="66"/>
      <c r="AO1847" s="66"/>
      <c r="AP1847" s="66"/>
      <c r="AQ1847" s="66"/>
      <c r="AR1847" s="66"/>
      <c r="AS1847" s="66"/>
      <c r="AT1847" s="66"/>
      <c r="AU1847" s="66"/>
      <c r="AV1847" s="66"/>
      <c r="AW1847" s="66"/>
      <c r="AX1847" s="66"/>
      <c r="AY1847" s="66"/>
      <c r="AZ1847" s="66"/>
      <c r="BA1847" s="66"/>
      <c r="BB1847" s="66"/>
      <c r="BC1847" s="66"/>
      <c r="BD1847" s="66"/>
      <c r="BE1847" s="66"/>
      <c r="BF1847" s="66"/>
      <c r="BG1847" s="66"/>
      <c r="BH1847" s="66"/>
      <c r="BI1847" s="66"/>
      <c r="BJ1847" s="66"/>
      <c r="BK1847" s="66"/>
      <c r="BL1847" s="66"/>
    </row>
    <row r="1848" spans="27:64" x14ac:dyDescent="0.2">
      <c r="AA1848" s="66"/>
      <c r="AB1848" s="66"/>
      <c r="AC1848" s="66"/>
      <c r="AD1848" s="66"/>
      <c r="AE1848" s="66"/>
      <c r="AG1848" s="67"/>
      <c r="AN1848" s="66"/>
      <c r="AO1848" s="66"/>
      <c r="AP1848" s="66"/>
      <c r="AQ1848" s="66"/>
      <c r="AR1848" s="66"/>
      <c r="AS1848" s="66"/>
      <c r="AT1848" s="66"/>
      <c r="AU1848" s="66"/>
      <c r="AV1848" s="66"/>
    </row>
    <row r="1849" spans="27:64" x14ac:dyDescent="0.2">
      <c r="AA1849" s="66"/>
      <c r="AB1849" s="66"/>
      <c r="AC1849" s="66"/>
      <c r="AD1849" s="66"/>
      <c r="AE1849" s="66"/>
      <c r="AG1849" s="67"/>
      <c r="AN1849" s="66"/>
      <c r="AO1849" s="66"/>
      <c r="AP1849" s="66"/>
      <c r="AQ1849" s="66"/>
      <c r="AR1849" s="66"/>
      <c r="AS1849" s="66"/>
      <c r="AT1849" s="66"/>
      <c r="AU1849" s="66"/>
    </row>
    <row r="1850" spans="27:64" x14ac:dyDescent="0.2">
      <c r="AA1850" s="66"/>
      <c r="AB1850" s="66"/>
      <c r="AC1850" s="66"/>
      <c r="AD1850" s="66"/>
      <c r="AE1850" s="66"/>
      <c r="AG1850" s="67"/>
      <c r="AN1850" s="66"/>
      <c r="AO1850" s="66"/>
      <c r="AP1850" s="66"/>
      <c r="AQ1850" s="66"/>
      <c r="AR1850" s="66"/>
      <c r="AS1850" s="66"/>
      <c r="AT1850" s="66"/>
      <c r="AU1850" s="66"/>
    </row>
    <row r="1851" spans="27:64" x14ac:dyDescent="0.2">
      <c r="AA1851" s="66"/>
      <c r="AB1851" s="66"/>
      <c r="AC1851" s="66"/>
      <c r="AD1851" s="66"/>
      <c r="AE1851" s="66"/>
      <c r="AG1851" s="67"/>
      <c r="AN1851" s="66"/>
      <c r="AO1851" s="66"/>
      <c r="AP1851" s="66"/>
      <c r="AQ1851" s="66"/>
      <c r="AR1851" s="66"/>
      <c r="AS1851" s="66"/>
      <c r="AT1851" s="66"/>
      <c r="AU1851" s="66"/>
    </row>
    <row r="1852" spans="27:64" x14ac:dyDescent="0.2">
      <c r="AA1852" s="66"/>
      <c r="AB1852" s="66"/>
      <c r="AC1852" s="66"/>
      <c r="AD1852" s="66"/>
      <c r="AE1852" s="66"/>
      <c r="AG1852" s="67"/>
      <c r="AN1852" s="66"/>
      <c r="AO1852" s="66"/>
      <c r="AP1852" s="66"/>
      <c r="AQ1852" s="66"/>
      <c r="AR1852" s="66"/>
      <c r="AS1852" s="66"/>
      <c r="AT1852" s="66"/>
      <c r="AU1852" s="66"/>
    </row>
    <row r="1853" spans="27:64" x14ac:dyDescent="0.2">
      <c r="AA1853" s="66"/>
      <c r="AB1853" s="66"/>
      <c r="AC1853" s="66"/>
      <c r="AD1853" s="66"/>
      <c r="AE1853" s="66"/>
      <c r="AG1853" s="67"/>
      <c r="AN1853" s="66"/>
      <c r="AO1853" s="66"/>
      <c r="AP1853" s="66"/>
      <c r="AQ1853" s="66"/>
      <c r="AR1853" s="66"/>
      <c r="AS1853" s="66"/>
      <c r="AT1853" s="66"/>
      <c r="AU1853" s="66"/>
    </row>
    <row r="1854" spans="27:64" x14ac:dyDescent="0.2">
      <c r="AA1854" s="66"/>
      <c r="AB1854" s="66"/>
      <c r="AC1854" s="66"/>
      <c r="AD1854" s="66"/>
      <c r="AE1854" s="66"/>
      <c r="AG1854" s="67"/>
      <c r="AN1854" s="66"/>
      <c r="AO1854" s="66"/>
      <c r="AP1854" s="66"/>
      <c r="AQ1854" s="66"/>
      <c r="AR1854" s="66"/>
      <c r="AS1854" s="66"/>
      <c r="AT1854" s="66"/>
      <c r="AU1854" s="66"/>
    </row>
    <row r="1855" spans="27:64" x14ac:dyDescent="0.2">
      <c r="AA1855" s="66"/>
      <c r="AB1855" s="66"/>
      <c r="AC1855" s="66"/>
      <c r="AD1855" s="66"/>
      <c r="AE1855" s="66"/>
      <c r="AG1855" s="67"/>
      <c r="AN1855" s="66"/>
      <c r="AO1855" s="66"/>
      <c r="AP1855" s="66"/>
      <c r="AQ1855" s="66"/>
      <c r="AR1855" s="66"/>
      <c r="AS1855" s="66"/>
      <c r="AT1855" s="66"/>
      <c r="AU1855" s="66"/>
    </row>
    <row r="1856" spans="27:64" x14ac:dyDescent="0.2">
      <c r="AA1856" s="66"/>
      <c r="AB1856" s="66"/>
      <c r="AC1856" s="66"/>
      <c r="AD1856" s="66"/>
      <c r="AE1856" s="66"/>
      <c r="AG1856" s="67"/>
      <c r="AN1856" s="66"/>
      <c r="AO1856" s="66"/>
      <c r="AP1856" s="66"/>
      <c r="AQ1856" s="66"/>
      <c r="AR1856" s="66"/>
      <c r="AS1856" s="66"/>
      <c r="AT1856" s="66"/>
      <c r="AU1856" s="66"/>
    </row>
    <row r="1857" spans="27:47" x14ac:dyDescent="0.2">
      <c r="AA1857" s="66"/>
      <c r="AB1857" s="66"/>
      <c r="AC1857" s="66"/>
      <c r="AD1857" s="66"/>
      <c r="AE1857" s="66"/>
      <c r="AG1857" s="67"/>
      <c r="AN1857" s="66"/>
      <c r="AO1857" s="66"/>
      <c r="AP1857" s="66"/>
      <c r="AQ1857" s="66"/>
      <c r="AR1857" s="66"/>
      <c r="AS1857" s="66"/>
      <c r="AT1857" s="66"/>
      <c r="AU1857" s="66"/>
    </row>
    <row r="1858" spans="27:47" x14ac:dyDescent="0.2">
      <c r="AA1858" s="66"/>
      <c r="AB1858" s="66"/>
      <c r="AC1858" s="66"/>
      <c r="AD1858" s="66"/>
      <c r="AE1858" s="66"/>
      <c r="AG1858" s="67"/>
      <c r="AN1858" s="66"/>
      <c r="AO1858" s="66"/>
      <c r="AP1858" s="66"/>
      <c r="AQ1858" s="66"/>
      <c r="AR1858" s="66"/>
      <c r="AS1858" s="66"/>
      <c r="AT1858" s="66"/>
      <c r="AU1858" s="66"/>
    </row>
    <row r="1859" spans="27:47" x14ac:dyDescent="0.2">
      <c r="AA1859" s="66"/>
      <c r="AB1859" s="66"/>
      <c r="AC1859" s="66"/>
      <c r="AD1859" s="66"/>
      <c r="AE1859" s="66"/>
      <c r="AG1859" s="67"/>
      <c r="AN1859" s="66"/>
      <c r="AO1859" s="66"/>
      <c r="AP1859" s="66"/>
      <c r="AQ1859" s="66"/>
      <c r="AR1859" s="66"/>
      <c r="AS1859" s="66"/>
      <c r="AT1859" s="66"/>
      <c r="AU1859" s="66"/>
    </row>
    <row r="1860" spans="27:47" x14ac:dyDescent="0.2">
      <c r="AA1860" s="66"/>
      <c r="AB1860" s="66"/>
      <c r="AC1860" s="66"/>
      <c r="AD1860" s="66"/>
      <c r="AE1860" s="66"/>
      <c r="AG1860" s="67"/>
      <c r="AN1860" s="66"/>
      <c r="AO1860" s="66"/>
      <c r="AP1860" s="66"/>
      <c r="AQ1860" s="66"/>
      <c r="AR1860" s="66"/>
      <c r="AS1860" s="66"/>
      <c r="AT1860" s="66"/>
      <c r="AU1860" s="66"/>
    </row>
    <row r="1861" spans="27:47" x14ac:dyDescent="0.2">
      <c r="AA1861" s="66"/>
      <c r="AB1861" s="66"/>
      <c r="AC1861" s="66"/>
      <c r="AD1861" s="66"/>
      <c r="AE1861" s="66"/>
      <c r="AG1861" s="67"/>
      <c r="AN1861" s="66"/>
      <c r="AO1861" s="66"/>
      <c r="AP1861" s="66"/>
      <c r="AQ1861" s="66"/>
      <c r="AR1861" s="66"/>
      <c r="AS1861" s="66"/>
      <c r="AT1861" s="66"/>
      <c r="AU1861" s="66"/>
    </row>
    <row r="1862" spans="27:47" x14ac:dyDescent="0.2">
      <c r="AA1862" s="66"/>
      <c r="AB1862" s="66"/>
      <c r="AC1862" s="66"/>
      <c r="AD1862" s="66"/>
      <c r="AE1862" s="66"/>
      <c r="AG1862" s="67"/>
      <c r="AN1862" s="66"/>
      <c r="AO1862" s="66"/>
      <c r="AP1862" s="66"/>
      <c r="AQ1862" s="66"/>
      <c r="AR1862" s="66"/>
      <c r="AS1862" s="66"/>
      <c r="AT1862" s="66"/>
      <c r="AU1862" s="66"/>
    </row>
    <row r="1863" spans="27:47" x14ac:dyDescent="0.2">
      <c r="AA1863" s="66"/>
      <c r="AB1863" s="66"/>
      <c r="AC1863" s="66"/>
      <c r="AD1863" s="66"/>
      <c r="AE1863" s="66"/>
      <c r="AG1863" s="67"/>
      <c r="AN1863" s="66"/>
      <c r="AO1863" s="66"/>
      <c r="AP1863" s="66"/>
      <c r="AQ1863" s="66"/>
      <c r="AR1863" s="66"/>
      <c r="AS1863" s="66"/>
      <c r="AT1863" s="66"/>
      <c r="AU1863" s="66"/>
    </row>
    <row r="1864" spans="27:47" x14ac:dyDescent="0.2">
      <c r="AA1864" s="66"/>
      <c r="AB1864" s="66"/>
      <c r="AC1864" s="66"/>
      <c r="AD1864" s="66"/>
      <c r="AE1864" s="66"/>
      <c r="AG1864" s="67"/>
      <c r="AN1864" s="66"/>
      <c r="AO1864" s="66"/>
      <c r="AP1864" s="66"/>
      <c r="AQ1864" s="66"/>
      <c r="AR1864" s="66"/>
      <c r="AS1864" s="66"/>
      <c r="AT1864" s="66"/>
      <c r="AU1864" s="66"/>
    </row>
    <row r="1865" spans="27:47" x14ac:dyDescent="0.2">
      <c r="AA1865" s="66"/>
      <c r="AB1865" s="66"/>
      <c r="AC1865" s="66"/>
      <c r="AD1865" s="66"/>
      <c r="AE1865" s="66"/>
      <c r="AG1865" s="67"/>
      <c r="AN1865" s="66"/>
      <c r="AO1865" s="66"/>
      <c r="AP1865" s="66"/>
      <c r="AQ1865" s="66"/>
      <c r="AR1865" s="66"/>
      <c r="AS1865" s="66"/>
      <c r="AT1865" s="66"/>
      <c r="AU1865" s="66"/>
    </row>
    <row r="1866" spans="27:47" x14ac:dyDescent="0.2">
      <c r="AA1866" s="66"/>
      <c r="AB1866" s="66"/>
      <c r="AC1866" s="66"/>
      <c r="AD1866" s="66"/>
      <c r="AE1866" s="66"/>
      <c r="AG1866" s="67"/>
      <c r="AN1866" s="66"/>
      <c r="AO1866" s="66"/>
      <c r="AP1866" s="66"/>
      <c r="AQ1866" s="66"/>
      <c r="AR1866" s="66"/>
      <c r="AS1866" s="66"/>
      <c r="AT1866" s="66"/>
      <c r="AU1866" s="66"/>
    </row>
    <row r="1867" spans="27:47" x14ac:dyDescent="0.2">
      <c r="AA1867" s="66"/>
      <c r="AB1867" s="66"/>
      <c r="AC1867" s="66"/>
      <c r="AD1867" s="66"/>
      <c r="AE1867" s="66"/>
      <c r="AG1867" s="67"/>
      <c r="AN1867" s="66"/>
      <c r="AO1867" s="66"/>
      <c r="AP1867" s="66"/>
      <c r="AQ1867" s="66"/>
      <c r="AR1867" s="66"/>
      <c r="AS1867" s="66"/>
      <c r="AT1867" s="66"/>
      <c r="AU1867" s="66"/>
    </row>
    <row r="1868" spans="27:47" x14ac:dyDescent="0.2">
      <c r="AA1868" s="66"/>
      <c r="AB1868" s="66"/>
      <c r="AC1868" s="66"/>
      <c r="AD1868" s="66"/>
      <c r="AE1868" s="66"/>
      <c r="AG1868" s="67"/>
      <c r="AN1868" s="66"/>
      <c r="AO1868" s="66"/>
      <c r="AP1868" s="66"/>
      <c r="AQ1868" s="66"/>
      <c r="AR1868" s="66"/>
      <c r="AS1868" s="66"/>
      <c r="AT1868" s="66"/>
      <c r="AU1868" s="66"/>
    </row>
    <row r="1869" spans="27:47" x14ac:dyDescent="0.2">
      <c r="AA1869" s="66"/>
      <c r="AB1869" s="66"/>
      <c r="AC1869" s="66"/>
      <c r="AD1869" s="66"/>
      <c r="AE1869" s="66"/>
      <c r="AG1869" s="67"/>
      <c r="AN1869" s="66"/>
      <c r="AO1869" s="66"/>
      <c r="AP1869" s="66"/>
      <c r="AQ1869" s="66"/>
      <c r="AR1869" s="66"/>
      <c r="AS1869" s="66"/>
      <c r="AT1869" s="66"/>
      <c r="AU1869" s="66"/>
    </row>
    <row r="1870" spans="27:47" x14ac:dyDescent="0.2">
      <c r="AA1870" s="66"/>
      <c r="AB1870" s="66"/>
      <c r="AC1870" s="66"/>
      <c r="AD1870" s="66"/>
      <c r="AE1870" s="66"/>
      <c r="AG1870" s="67"/>
      <c r="AN1870" s="66"/>
      <c r="AO1870" s="66"/>
      <c r="AP1870" s="66"/>
      <c r="AQ1870" s="66"/>
      <c r="AR1870" s="66"/>
      <c r="AS1870" s="66"/>
      <c r="AT1870" s="66"/>
      <c r="AU1870" s="66"/>
    </row>
    <row r="1871" spans="27:47" x14ac:dyDescent="0.2">
      <c r="AA1871" s="66"/>
      <c r="AB1871" s="66"/>
      <c r="AC1871" s="66"/>
      <c r="AD1871" s="66"/>
      <c r="AE1871" s="66"/>
      <c r="AG1871" s="67"/>
      <c r="AN1871" s="66"/>
      <c r="AO1871" s="66"/>
      <c r="AP1871" s="66"/>
      <c r="AQ1871" s="66"/>
      <c r="AR1871" s="66"/>
      <c r="AS1871" s="66"/>
      <c r="AT1871" s="66"/>
      <c r="AU1871" s="66"/>
    </row>
    <row r="1872" spans="27:47" x14ac:dyDescent="0.2">
      <c r="AA1872" s="66"/>
      <c r="AB1872" s="66"/>
      <c r="AC1872" s="66"/>
      <c r="AD1872" s="66"/>
      <c r="AE1872" s="66"/>
      <c r="AG1872" s="67"/>
      <c r="AN1872" s="66"/>
      <c r="AO1872" s="66"/>
      <c r="AP1872" s="66"/>
      <c r="AQ1872" s="66"/>
      <c r="AR1872" s="66"/>
      <c r="AS1872" s="66"/>
      <c r="AT1872" s="66"/>
      <c r="AU1872" s="66"/>
    </row>
    <row r="1873" spans="27:47" x14ac:dyDescent="0.2">
      <c r="AA1873" s="66"/>
      <c r="AB1873" s="66"/>
      <c r="AC1873" s="66"/>
      <c r="AD1873" s="66"/>
      <c r="AE1873" s="66"/>
      <c r="AG1873" s="67"/>
      <c r="AN1873" s="66"/>
      <c r="AO1873" s="66"/>
      <c r="AP1873" s="66"/>
      <c r="AQ1873" s="66"/>
      <c r="AR1873" s="66"/>
      <c r="AS1873" s="66"/>
      <c r="AT1873" s="66"/>
      <c r="AU1873" s="66"/>
    </row>
    <row r="1874" spans="27:47" x14ac:dyDescent="0.2">
      <c r="AA1874" s="66"/>
      <c r="AB1874" s="66"/>
      <c r="AC1874" s="66"/>
      <c r="AD1874" s="66"/>
      <c r="AE1874" s="66"/>
      <c r="AG1874" s="67"/>
      <c r="AN1874" s="66"/>
      <c r="AO1874" s="66"/>
      <c r="AP1874" s="66"/>
      <c r="AQ1874" s="66"/>
      <c r="AR1874" s="66"/>
      <c r="AS1874" s="66"/>
      <c r="AT1874" s="66"/>
      <c r="AU1874" s="66"/>
    </row>
    <row r="1875" spans="27:47" x14ac:dyDescent="0.2">
      <c r="AA1875" s="66"/>
      <c r="AB1875" s="66"/>
      <c r="AC1875" s="66"/>
      <c r="AD1875" s="66"/>
      <c r="AE1875" s="66"/>
      <c r="AG1875" s="67"/>
      <c r="AN1875" s="66"/>
      <c r="AO1875" s="66"/>
      <c r="AP1875" s="66"/>
      <c r="AQ1875" s="66"/>
      <c r="AR1875" s="66"/>
      <c r="AS1875" s="66"/>
      <c r="AT1875" s="66"/>
      <c r="AU1875" s="66"/>
    </row>
    <row r="1876" spans="27:47" x14ac:dyDescent="0.2">
      <c r="AA1876" s="66"/>
      <c r="AB1876" s="66"/>
      <c r="AC1876" s="66"/>
      <c r="AD1876" s="66"/>
      <c r="AE1876" s="66"/>
      <c r="AG1876" s="67"/>
      <c r="AN1876" s="66"/>
      <c r="AO1876" s="66"/>
      <c r="AP1876" s="66"/>
      <c r="AQ1876" s="66"/>
      <c r="AR1876" s="66"/>
      <c r="AS1876" s="66"/>
      <c r="AT1876" s="66"/>
      <c r="AU1876" s="66"/>
    </row>
    <row r="1877" spans="27:47" x14ac:dyDescent="0.2">
      <c r="AA1877" s="66"/>
      <c r="AB1877" s="66"/>
      <c r="AC1877" s="66"/>
      <c r="AD1877" s="66"/>
      <c r="AE1877" s="66"/>
      <c r="AG1877" s="67"/>
      <c r="AN1877" s="66"/>
      <c r="AO1877" s="66"/>
      <c r="AP1877" s="66"/>
      <c r="AQ1877" s="66"/>
      <c r="AR1877" s="66"/>
      <c r="AS1877" s="66"/>
      <c r="AT1877" s="66"/>
      <c r="AU1877" s="66"/>
    </row>
    <row r="1878" spans="27:47" x14ac:dyDescent="0.2">
      <c r="AA1878" s="66"/>
      <c r="AB1878" s="66"/>
      <c r="AC1878" s="66"/>
      <c r="AD1878" s="66"/>
      <c r="AE1878" s="66"/>
      <c r="AG1878" s="67"/>
      <c r="AN1878" s="66"/>
      <c r="AO1878" s="66"/>
      <c r="AP1878" s="66"/>
      <c r="AQ1878" s="66"/>
      <c r="AR1878" s="66"/>
      <c r="AS1878" s="66"/>
      <c r="AT1878" s="66"/>
      <c r="AU1878" s="66"/>
    </row>
    <row r="1879" spans="27:47" x14ac:dyDescent="0.2">
      <c r="AA1879" s="66"/>
      <c r="AB1879" s="66"/>
      <c r="AC1879" s="66"/>
      <c r="AD1879" s="66"/>
      <c r="AE1879" s="66"/>
      <c r="AG1879" s="67"/>
      <c r="AN1879" s="66"/>
      <c r="AO1879" s="66"/>
      <c r="AP1879" s="66"/>
      <c r="AQ1879" s="66"/>
      <c r="AR1879" s="66"/>
      <c r="AS1879" s="66"/>
      <c r="AT1879" s="66"/>
      <c r="AU1879" s="66"/>
    </row>
    <row r="1880" spans="27:47" x14ac:dyDescent="0.2">
      <c r="AA1880" s="66"/>
      <c r="AB1880" s="66"/>
      <c r="AC1880" s="66"/>
      <c r="AD1880" s="66"/>
      <c r="AE1880" s="66"/>
      <c r="AG1880" s="67"/>
      <c r="AN1880" s="66"/>
      <c r="AO1880" s="66"/>
      <c r="AP1880" s="66"/>
      <c r="AQ1880" s="66"/>
      <c r="AR1880" s="66"/>
      <c r="AS1880" s="66"/>
      <c r="AT1880" s="66"/>
      <c r="AU1880" s="66"/>
    </row>
    <row r="1881" spans="27:47" x14ac:dyDescent="0.2">
      <c r="AA1881" s="66"/>
      <c r="AB1881" s="66"/>
      <c r="AC1881" s="66"/>
      <c r="AD1881" s="66"/>
      <c r="AE1881" s="66"/>
      <c r="AG1881" s="67"/>
      <c r="AN1881" s="66"/>
      <c r="AO1881" s="66"/>
      <c r="AP1881" s="66"/>
      <c r="AQ1881" s="66"/>
      <c r="AR1881" s="66"/>
      <c r="AS1881" s="66"/>
      <c r="AT1881" s="66"/>
      <c r="AU1881" s="66"/>
    </row>
    <row r="1882" spans="27:47" x14ac:dyDescent="0.2">
      <c r="AA1882" s="66"/>
      <c r="AB1882" s="66"/>
      <c r="AC1882" s="66"/>
      <c r="AD1882" s="66"/>
      <c r="AE1882" s="66"/>
      <c r="AG1882" s="67"/>
      <c r="AN1882" s="66"/>
      <c r="AO1882" s="66"/>
      <c r="AP1882" s="66"/>
      <c r="AQ1882" s="66"/>
      <c r="AR1882" s="66"/>
      <c r="AS1882" s="66"/>
      <c r="AT1882" s="66"/>
      <c r="AU1882" s="66"/>
    </row>
    <row r="1883" spans="27:47" x14ac:dyDescent="0.2">
      <c r="AA1883" s="66"/>
      <c r="AB1883" s="66"/>
      <c r="AC1883" s="66"/>
      <c r="AD1883" s="66"/>
      <c r="AE1883" s="66"/>
      <c r="AG1883" s="67"/>
      <c r="AN1883" s="66"/>
      <c r="AO1883" s="66"/>
      <c r="AP1883" s="66"/>
      <c r="AQ1883" s="66"/>
      <c r="AR1883" s="66"/>
      <c r="AS1883" s="66"/>
      <c r="AT1883" s="66"/>
      <c r="AU1883" s="66"/>
    </row>
    <row r="1884" spans="27:47" x14ac:dyDescent="0.2">
      <c r="AA1884" s="66"/>
      <c r="AB1884" s="66"/>
      <c r="AC1884" s="66"/>
      <c r="AD1884" s="66"/>
      <c r="AE1884" s="66"/>
      <c r="AG1884" s="67"/>
      <c r="AN1884" s="66"/>
      <c r="AO1884" s="66"/>
      <c r="AP1884" s="66"/>
      <c r="AQ1884" s="66"/>
      <c r="AR1884" s="66"/>
      <c r="AS1884" s="66"/>
      <c r="AT1884" s="66"/>
      <c r="AU1884" s="66"/>
    </row>
    <row r="1885" spans="27:47" x14ac:dyDescent="0.2">
      <c r="AA1885" s="66"/>
      <c r="AB1885" s="66"/>
      <c r="AC1885" s="66"/>
      <c r="AD1885" s="66"/>
      <c r="AE1885" s="66"/>
      <c r="AG1885" s="67"/>
      <c r="AN1885" s="66"/>
      <c r="AO1885" s="66"/>
      <c r="AP1885" s="66"/>
      <c r="AQ1885" s="66"/>
      <c r="AR1885" s="66"/>
      <c r="AS1885" s="66"/>
      <c r="AT1885" s="66"/>
      <c r="AU1885" s="66"/>
    </row>
    <row r="1886" spans="27:47" x14ac:dyDescent="0.2">
      <c r="AA1886" s="66"/>
      <c r="AB1886" s="66"/>
      <c r="AC1886" s="66"/>
      <c r="AD1886" s="66"/>
      <c r="AE1886" s="66"/>
      <c r="AG1886" s="67"/>
      <c r="AN1886" s="66"/>
      <c r="AO1886" s="66"/>
      <c r="AP1886" s="66"/>
      <c r="AQ1886" s="66"/>
      <c r="AR1886" s="66"/>
      <c r="AS1886" s="66"/>
      <c r="AT1886" s="66"/>
      <c r="AU1886" s="66"/>
    </row>
    <row r="1887" spans="27:47" x14ac:dyDescent="0.2">
      <c r="AA1887" s="66"/>
      <c r="AB1887" s="66"/>
      <c r="AC1887" s="66"/>
      <c r="AD1887" s="66"/>
      <c r="AE1887" s="66"/>
      <c r="AG1887" s="67"/>
      <c r="AN1887" s="66"/>
      <c r="AO1887" s="66"/>
      <c r="AP1887" s="66"/>
      <c r="AQ1887" s="66"/>
      <c r="AR1887" s="66"/>
      <c r="AS1887" s="66"/>
      <c r="AT1887" s="66"/>
      <c r="AU1887" s="66"/>
    </row>
    <row r="1888" spans="27:47" x14ac:dyDescent="0.2">
      <c r="AA1888" s="66"/>
      <c r="AB1888" s="66"/>
      <c r="AC1888" s="66"/>
      <c r="AD1888" s="66"/>
      <c r="AE1888" s="66"/>
      <c r="AG1888" s="67"/>
      <c r="AN1888" s="66"/>
      <c r="AO1888" s="66"/>
      <c r="AP1888" s="66"/>
      <c r="AQ1888" s="66"/>
      <c r="AR1888" s="66"/>
      <c r="AS1888" s="66"/>
      <c r="AT1888" s="66"/>
      <c r="AU1888" s="66"/>
    </row>
    <row r="1889" spans="27:47" x14ac:dyDescent="0.2">
      <c r="AA1889" s="66"/>
      <c r="AB1889" s="66"/>
      <c r="AC1889" s="66"/>
      <c r="AD1889" s="66"/>
      <c r="AE1889" s="66"/>
      <c r="AG1889" s="67"/>
      <c r="AN1889" s="66"/>
      <c r="AO1889" s="66"/>
      <c r="AP1889" s="66"/>
      <c r="AQ1889" s="66"/>
      <c r="AR1889" s="66"/>
      <c r="AS1889" s="66"/>
      <c r="AT1889" s="66"/>
      <c r="AU1889" s="66"/>
    </row>
    <row r="1890" spans="27:47" x14ac:dyDescent="0.2">
      <c r="AA1890" s="66"/>
      <c r="AB1890" s="66"/>
      <c r="AC1890" s="66"/>
      <c r="AD1890" s="66"/>
      <c r="AE1890" s="66"/>
      <c r="AG1890" s="67"/>
      <c r="AN1890" s="66"/>
      <c r="AO1890" s="66"/>
      <c r="AP1890" s="66"/>
      <c r="AQ1890" s="66"/>
      <c r="AR1890" s="66"/>
      <c r="AS1890" s="66"/>
      <c r="AT1890" s="66"/>
      <c r="AU1890" s="66"/>
    </row>
    <row r="1891" spans="27:47" x14ac:dyDescent="0.2">
      <c r="AA1891" s="66"/>
      <c r="AB1891" s="66"/>
      <c r="AC1891" s="66"/>
      <c r="AD1891" s="66"/>
      <c r="AE1891" s="66"/>
      <c r="AG1891" s="67"/>
      <c r="AN1891" s="66"/>
      <c r="AO1891" s="66"/>
      <c r="AP1891" s="66"/>
      <c r="AQ1891" s="66"/>
      <c r="AR1891" s="66"/>
      <c r="AS1891" s="66"/>
      <c r="AT1891" s="66"/>
      <c r="AU1891" s="66"/>
    </row>
    <row r="1892" spans="27:47" x14ac:dyDescent="0.2">
      <c r="AA1892" s="66"/>
      <c r="AB1892" s="66"/>
      <c r="AC1892" s="66"/>
      <c r="AD1892" s="66"/>
      <c r="AE1892" s="66"/>
      <c r="AG1892" s="67"/>
      <c r="AN1892" s="66"/>
      <c r="AO1892" s="66"/>
      <c r="AP1892" s="66"/>
      <c r="AQ1892" s="66"/>
      <c r="AR1892" s="66"/>
      <c r="AS1892" s="66"/>
      <c r="AT1892" s="66"/>
      <c r="AU1892" s="66"/>
    </row>
    <row r="1893" spans="27:47" x14ac:dyDescent="0.2">
      <c r="AA1893" s="66"/>
      <c r="AB1893" s="66"/>
      <c r="AC1893" s="66"/>
      <c r="AD1893" s="66"/>
      <c r="AE1893" s="66"/>
      <c r="AG1893" s="67"/>
      <c r="AN1893" s="66"/>
      <c r="AO1893" s="66"/>
      <c r="AP1893" s="66"/>
      <c r="AQ1893" s="66"/>
      <c r="AR1893" s="66"/>
      <c r="AS1893" s="66"/>
      <c r="AT1893" s="66"/>
      <c r="AU1893" s="66"/>
    </row>
    <row r="1894" spans="27:47" x14ac:dyDescent="0.2">
      <c r="AA1894" s="66"/>
      <c r="AB1894" s="66"/>
      <c r="AC1894" s="66"/>
      <c r="AD1894" s="66"/>
      <c r="AE1894" s="66"/>
      <c r="AG1894" s="67"/>
      <c r="AN1894" s="66"/>
      <c r="AO1894" s="66"/>
      <c r="AP1894" s="66"/>
      <c r="AQ1894" s="66"/>
      <c r="AR1894" s="66"/>
      <c r="AS1894" s="66"/>
      <c r="AT1894" s="66"/>
      <c r="AU1894" s="66"/>
    </row>
    <row r="1895" spans="27:47" x14ac:dyDescent="0.2">
      <c r="AA1895" s="66"/>
      <c r="AB1895" s="66"/>
      <c r="AC1895" s="66"/>
      <c r="AD1895" s="66"/>
      <c r="AE1895" s="66"/>
      <c r="AG1895" s="67"/>
      <c r="AN1895" s="66"/>
      <c r="AO1895" s="66"/>
      <c r="AP1895" s="66"/>
      <c r="AQ1895" s="66"/>
      <c r="AR1895" s="66"/>
      <c r="AS1895" s="66"/>
      <c r="AT1895" s="66"/>
      <c r="AU1895" s="66"/>
    </row>
    <row r="1896" spans="27:47" x14ac:dyDescent="0.2">
      <c r="AA1896" s="66"/>
      <c r="AB1896" s="66"/>
      <c r="AC1896" s="66"/>
      <c r="AD1896" s="66"/>
      <c r="AE1896" s="66"/>
      <c r="AG1896" s="67"/>
      <c r="AN1896" s="66"/>
      <c r="AO1896" s="66"/>
      <c r="AP1896" s="66"/>
      <c r="AQ1896" s="66"/>
      <c r="AR1896" s="66"/>
      <c r="AS1896" s="66"/>
      <c r="AT1896" s="66"/>
      <c r="AU1896" s="66"/>
    </row>
    <row r="1897" spans="27:47" x14ac:dyDescent="0.2">
      <c r="AA1897" s="66"/>
      <c r="AB1897" s="66"/>
      <c r="AC1897" s="66"/>
      <c r="AD1897" s="66"/>
      <c r="AE1897" s="66"/>
      <c r="AG1897" s="67"/>
      <c r="AN1897" s="66"/>
      <c r="AO1897" s="66"/>
      <c r="AP1897" s="66"/>
      <c r="AQ1897" s="66"/>
      <c r="AR1897" s="66"/>
      <c r="AS1897" s="66"/>
      <c r="AT1897" s="66"/>
      <c r="AU1897" s="66"/>
    </row>
    <row r="1898" spans="27:47" x14ac:dyDescent="0.2">
      <c r="AA1898" s="66"/>
      <c r="AB1898" s="66"/>
      <c r="AC1898" s="66"/>
      <c r="AD1898" s="66"/>
      <c r="AE1898" s="66"/>
      <c r="AG1898" s="67"/>
      <c r="AN1898" s="66"/>
      <c r="AO1898" s="66"/>
      <c r="AP1898" s="66"/>
      <c r="AQ1898" s="66"/>
      <c r="AR1898" s="66"/>
      <c r="AS1898" s="66"/>
      <c r="AT1898" s="66"/>
      <c r="AU1898" s="66"/>
    </row>
    <row r="1899" spans="27:47" x14ac:dyDescent="0.2">
      <c r="AA1899" s="66"/>
      <c r="AB1899" s="66"/>
      <c r="AC1899" s="66"/>
      <c r="AD1899" s="66"/>
      <c r="AE1899" s="66"/>
      <c r="AG1899" s="67"/>
      <c r="AN1899" s="66"/>
      <c r="AO1899" s="66"/>
      <c r="AP1899" s="66"/>
      <c r="AQ1899" s="66"/>
      <c r="AR1899" s="66"/>
      <c r="AS1899" s="66"/>
      <c r="AT1899" s="66"/>
      <c r="AU1899" s="66"/>
    </row>
    <row r="1900" spans="27:47" x14ac:dyDescent="0.2">
      <c r="AA1900" s="66"/>
      <c r="AB1900" s="66"/>
      <c r="AC1900" s="66"/>
      <c r="AD1900" s="66"/>
      <c r="AE1900" s="66"/>
      <c r="AG1900" s="67"/>
      <c r="AN1900" s="66"/>
      <c r="AO1900" s="66"/>
      <c r="AP1900" s="66"/>
      <c r="AQ1900" s="66"/>
      <c r="AR1900" s="66"/>
      <c r="AS1900" s="66"/>
      <c r="AT1900" s="66"/>
      <c r="AU1900" s="66"/>
    </row>
    <row r="1901" spans="27:47" x14ac:dyDescent="0.2">
      <c r="AA1901" s="66"/>
      <c r="AB1901" s="66"/>
      <c r="AC1901" s="66"/>
      <c r="AD1901" s="66"/>
      <c r="AE1901" s="66"/>
      <c r="AG1901" s="67"/>
      <c r="AN1901" s="66"/>
      <c r="AO1901" s="66"/>
      <c r="AP1901" s="66"/>
      <c r="AQ1901" s="66"/>
      <c r="AR1901" s="66"/>
      <c r="AS1901" s="66"/>
      <c r="AT1901" s="66"/>
      <c r="AU1901" s="66"/>
    </row>
    <row r="1902" spans="27:47" x14ac:dyDescent="0.2">
      <c r="AA1902" s="66"/>
      <c r="AB1902" s="66"/>
      <c r="AC1902" s="66"/>
      <c r="AD1902" s="66"/>
      <c r="AE1902" s="66"/>
      <c r="AG1902" s="67"/>
      <c r="AN1902" s="66"/>
      <c r="AO1902" s="66"/>
      <c r="AP1902" s="66"/>
      <c r="AQ1902" s="66"/>
      <c r="AR1902" s="66"/>
      <c r="AS1902" s="66"/>
      <c r="AT1902" s="66"/>
      <c r="AU1902" s="66"/>
    </row>
    <row r="1903" spans="27:47" x14ac:dyDescent="0.2">
      <c r="AA1903" s="66"/>
      <c r="AB1903" s="66"/>
      <c r="AC1903" s="66"/>
      <c r="AD1903" s="66"/>
      <c r="AE1903" s="66"/>
      <c r="AG1903" s="67"/>
      <c r="AN1903" s="66"/>
      <c r="AO1903" s="66"/>
      <c r="AP1903" s="66"/>
      <c r="AQ1903" s="66"/>
      <c r="AR1903" s="66"/>
      <c r="AS1903" s="66"/>
      <c r="AT1903" s="66"/>
      <c r="AU1903" s="66"/>
    </row>
    <row r="1904" spans="27:47" x14ac:dyDescent="0.2">
      <c r="AA1904" s="66"/>
      <c r="AB1904" s="66"/>
      <c r="AC1904" s="66"/>
      <c r="AD1904" s="66"/>
      <c r="AE1904" s="66"/>
      <c r="AG1904" s="67"/>
      <c r="AN1904" s="66"/>
      <c r="AO1904" s="66"/>
      <c r="AP1904" s="66"/>
      <c r="AQ1904" s="66"/>
      <c r="AR1904" s="66"/>
      <c r="AS1904" s="66"/>
      <c r="AT1904" s="66"/>
      <c r="AU1904" s="66"/>
    </row>
    <row r="1905" spans="27:48" x14ac:dyDescent="0.2">
      <c r="AA1905" s="66"/>
      <c r="AB1905" s="66"/>
      <c r="AC1905" s="66"/>
      <c r="AD1905" s="66"/>
      <c r="AE1905" s="66"/>
      <c r="AG1905" s="67"/>
      <c r="AN1905" s="66"/>
      <c r="AO1905" s="66"/>
      <c r="AP1905" s="66"/>
      <c r="AQ1905" s="66"/>
      <c r="AR1905" s="66"/>
      <c r="AS1905" s="66"/>
      <c r="AT1905" s="66"/>
      <c r="AU1905" s="66"/>
    </row>
    <row r="1906" spans="27:48" x14ac:dyDescent="0.2">
      <c r="AA1906" s="66"/>
      <c r="AB1906" s="66"/>
      <c r="AC1906" s="66"/>
      <c r="AD1906" s="66"/>
      <c r="AE1906" s="66"/>
      <c r="AG1906" s="67"/>
      <c r="AN1906" s="66"/>
      <c r="AO1906" s="66"/>
      <c r="AP1906" s="66"/>
      <c r="AQ1906" s="66"/>
      <c r="AR1906" s="66"/>
      <c r="AS1906" s="66"/>
      <c r="AT1906" s="66"/>
      <c r="AU1906" s="66"/>
    </row>
    <row r="1907" spans="27:48" x14ac:dyDescent="0.2">
      <c r="AA1907" s="66"/>
      <c r="AB1907" s="66"/>
      <c r="AC1907" s="66"/>
      <c r="AD1907" s="66"/>
      <c r="AE1907" s="66"/>
      <c r="AG1907" s="67"/>
      <c r="AN1907" s="66"/>
      <c r="AO1907" s="66"/>
      <c r="AP1907" s="66"/>
      <c r="AQ1907" s="66"/>
      <c r="AR1907" s="66"/>
      <c r="AS1907" s="66"/>
      <c r="AT1907" s="66"/>
      <c r="AU1907" s="66"/>
    </row>
    <row r="1908" spans="27:48" x14ac:dyDescent="0.2">
      <c r="AA1908" s="66"/>
      <c r="AB1908" s="66"/>
      <c r="AC1908" s="66"/>
      <c r="AD1908" s="66"/>
      <c r="AE1908" s="66"/>
      <c r="AG1908" s="67"/>
      <c r="AN1908" s="66"/>
      <c r="AO1908" s="66"/>
      <c r="AP1908" s="66"/>
      <c r="AQ1908" s="66"/>
      <c r="AR1908" s="66"/>
      <c r="AS1908" s="66"/>
      <c r="AT1908" s="66"/>
      <c r="AU1908" s="66"/>
    </row>
    <row r="1909" spans="27:48" x14ac:dyDescent="0.2">
      <c r="AA1909" s="66"/>
      <c r="AB1909" s="66"/>
      <c r="AC1909" s="66"/>
      <c r="AD1909" s="66"/>
      <c r="AE1909" s="66"/>
      <c r="AG1909" s="67"/>
      <c r="AN1909" s="66"/>
      <c r="AO1909" s="66"/>
      <c r="AP1909" s="66"/>
      <c r="AQ1909" s="66"/>
      <c r="AR1909" s="66"/>
      <c r="AS1909" s="66"/>
      <c r="AT1909" s="66"/>
      <c r="AU1909" s="66"/>
    </row>
    <row r="1910" spans="27:48" x14ac:dyDescent="0.2">
      <c r="AA1910" s="66"/>
      <c r="AB1910" s="66"/>
      <c r="AC1910" s="66"/>
      <c r="AD1910" s="66"/>
      <c r="AE1910" s="66"/>
      <c r="AG1910" s="67"/>
      <c r="AN1910" s="66"/>
      <c r="AO1910" s="66"/>
      <c r="AP1910" s="66"/>
      <c r="AQ1910" s="66"/>
      <c r="AR1910" s="66"/>
      <c r="AS1910" s="66"/>
      <c r="AT1910" s="66"/>
      <c r="AU1910" s="66"/>
    </row>
    <row r="1911" spans="27:48" x14ac:dyDescent="0.2">
      <c r="AA1911" s="66"/>
      <c r="AB1911" s="66"/>
      <c r="AC1911" s="66"/>
      <c r="AD1911" s="66"/>
      <c r="AE1911" s="66"/>
      <c r="AG1911" s="67"/>
      <c r="AN1911" s="66"/>
      <c r="AO1911" s="66"/>
      <c r="AP1911" s="66"/>
      <c r="AQ1911" s="66"/>
      <c r="AR1911" s="66"/>
      <c r="AS1911" s="66"/>
      <c r="AT1911" s="66"/>
      <c r="AU1911" s="66"/>
      <c r="AV1911" s="66"/>
    </row>
    <row r="1912" spans="27:48" x14ac:dyDescent="0.2">
      <c r="AA1912" s="66"/>
      <c r="AB1912" s="66"/>
      <c r="AC1912" s="66"/>
      <c r="AD1912" s="66"/>
      <c r="AE1912" s="66"/>
      <c r="AG1912" s="67"/>
      <c r="AN1912" s="66"/>
      <c r="AO1912" s="66"/>
      <c r="AP1912" s="66"/>
      <c r="AQ1912" s="66"/>
      <c r="AR1912" s="66"/>
      <c r="AS1912" s="66"/>
      <c r="AT1912" s="66"/>
      <c r="AU1912" s="66"/>
    </row>
    <row r="1913" spans="27:48" x14ac:dyDescent="0.2">
      <c r="AA1913" s="66"/>
      <c r="AB1913" s="66"/>
      <c r="AC1913" s="66"/>
      <c r="AD1913" s="66"/>
      <c r="AE1913" s="66"/>
      <c r="AG1913" s="67"/>
      <c r="AN1913" s="66"/>
      <c r="AO1913" s="66"/>
      <c r="AP1913" s="66"/>
      <c r="AQ1913" s="66"/>
      <c r="AR1913" s="66"/>
      <c r="AS1913" s="66"/>
      <c r="AT1913" s="66"/>
      <c r="AU1913" s="66"/>
    </row>
    <row r="1914" spans="27:48" x14ac:dyDescent="0.2">
      <c r="AA1914" s="66"/>
      <c r="AB1914" s="66"/>
      <c r="AC1914" s="66"/>
      <c r="AD1914" s="66"/>
      <c r="AE1914" s="66"/>
      <c r="AG1914" s="67"/>
      <c r="AN1914" s="66"/>
      <c r="AO1914" s="66"/>
      <c r="AP1914" s="66"/>
      <c r="AQ1914" s="66"/>
      <c r="AR1914" s="66"/>
      <c r="AS1914" s="66"/>
      <c r="AT1914" s="66"/>
      <c r="AU1914" s="66"/>
    </row>
    <row r="1915" spans="27:48" x14ac:dyDescent="0.2">
      <c r="AA1915" s="66"/>
      <c r="AB1915" s="66"/>
      <c r="AC1915" s="66"/>
      <c r="AD1915" s="66"/>
      <c r="AE1915" s="66"/>
      <c r="AG1915" s="67"/>
      <c r="AN1915" s="66"/>
      <c r="AO1915" s="66"/>
      <c r="AP1915" s="66"/>
      <c r="AQ1915" s="66"/>
      <c r="AR1915" s="66"/>
      <c r="AS1915" s="66"/>
      <c r="AT1915" s="66"/>
      <c r="AU1915" s="66"/>
      <c r="AV1915" s="66"/>
    </row>
    <row r="1916" spans="27:48" x14ac:dyDescent="0.2">
      <c r="AA1916" s="66"/>
      <c r="AB1916" s="66"/>
      <c r="AC1916" s="66"/>
      <c r="AD1916" s="66"/>
      <c r="AE1916" s="66"/>
      <c r="AG1916" s="67"/>
      <c r="AN1916" s="66"/>
      <c r="AO1916" s="66"/>
      <c r="AP1916" s="66"/>
      <c r="AQ1916" s="66"/>
      <c r="AR1916" s="66"/>
      <c r="AS1916" s="66"/>
      <c r="AT1916" s="66"/>
      <c r="AU1916" s="66"/>
    </row>
    <row r="1917" spans="27:48" x14ac:dyDescent="0.2">
      <c r="AA1917" s="66"/>
      <c r="AB1917" s="66"/>
      <c r="AC1917" s="66"/>
      <c r="AD1917" s="66"/>
      <c r="AE1917" s="66"/>
      <c r="AG1917" s="67"/>
      <c r="AN1917" s="66"/>
      <c r="AO1917" s="66"/>
      <c r="AP1917" s="66"/>
      <c r="AQ1917" s="66"/>
      <c r="AR1917" s="66"/>
      <c r="AS1917" s="66"/>
      <c r="AT1917" s="66"/>
      <c r="AU1917" s="66"/>
    </row>
    <row r="1918" spans="27:48" x14ac:dyDescent="0.2">
      <c r="AA1918" s="66"/>
      <c r="AB1918" s="66"/>
      <c r="AC1918" s="66"/>
      <c r="AD1918" s="66"/>
      <c r="AE1918" s="66"/>
      <c r="AG1918" s="67"/>
      <c r="AN1918" s="66"/>
      <c r="AO1918" s="66"/>
      <c r="AP1918" s="66"/>
      <c r="AQ1918" s="66"/>
      <c r="AR1918" s="66"/>
      <c r="AS1918" s="66"/>
      <c r="AT1918" s="66"/>
      <c r="AU1918" s="66"/>
      <c r="AV1918" s="66"/>
    </row>
    <row r="1919" spans="27:48" x14ac:dyDescent="0.2">
      <c r="AA1919" s="66"/>
      <c r="AB1919" s="66"/>
      <c r="AC1919" s="66"/>
      <c r="AD1919" s="66"/>
      <c r="AE1919" s="66"/>
      <c r="AG1919" s="67"/>
      <c r="AN1919" s="66"/>
      <c r="AO1919" s="66"/>
      <c r="AP1919" s="66"/>
      <c r="AQ1919" s="66"/>
      <c r="AR1919" s="66"/>
      <c r="AS1919" s="66"/>
      <c r="AT1919" s="66"/>
      <c r="AU1919" s="66"/>
    </row>
    <row r="1920" spans="27:48" x14ac:dyDescent="0.2">
      <c r="AA1920" s="66"/>
      <c r="AB1920" s="66"/>
      <c r="AC1920" s="66"/>
      <c r="AD1920" s="66"/>
      <c r="AE1920" s="66"/>
      <c r="AG1920" s="67"/>
      <c r="AN1920" s="66"/>
      <c r="AO1920" s="66"/>
      <c r="AP1920" s="66"/>
      <c r="AQ1920" s="66"/>
      <c r="AR1920" s="66"/>
      <c r="AS1920" s="66"/>
      <c r="AT1920" s="66"/>
      <c r="AU1920" s="66"/>
    </row>
    <row r="1921" spans="27:47" x14ac:dyDescent="0.2">
      <c r="AA1921" s="66"/>
      <c r="AB1921" s="66"/>
      <c r="AC1921" s="66"/>
      <c r="AD1921" s="66"/>
      <c r="AE1921" s="66"/>
      <c r="AG1921" s="67"/>
      <c r="AN1921" s="66"/>
      <c r="AO1921" s="66"/>
      <c r="AP1921" s="66"/>
      <c r="AQ1921" s="66"/>
      <c r="AR1921" s="66"/>
      <c r="AS1921" s="66"/>
      <c r="AT1921" s="66"/>
      <c r="AU1921" s="66"/>
    </row>
    <row r="1922" spans="27:47" x14ac:dyDescent="0.2">
      <c r="AA1922" s="66"/>
      <c r="AB1922" s="66"/>
      <c r="AC1922" s="66"/>
      <c r="AD1922" s="66"/>
      <c r="AE1922" s="66"/>
      <c r="AG1922" s="67"/>
      <c r="AN1922" s="66"/>
      <c r="AO1922" s="66"/>
      <c r="AP1922" s="66"/>
      <c r="AQ1922" s="66"/>
      <c r="AR1922" s="66"/>
      <c r="AS1922" s="66"/>
      <c r="AT1922" s="66"/>
      <c r="AU1922" s="66"/>
    </row>
    <row r="1923" spans="27:47" x14ac:dyDescent="0.2">
      <c r="AA1923" s="66"/>
      <c r="AB1923" s="66"/>
      <c r="AC1923" s="66"/>
      <c r="AD1923" s="66"/>
      <c r="AE1923" s="66"/>
      <c r="AG1923" s="67"/>
      <c r="AN1923" s="66"/>
      <c r="AO1923" s="66"/>
      <c r="AP1923" s="66"/>
      <c r="AQ1923" s="66"/>
      <c r="AR1923" s="66"/>
      <c r="AS1923" s="66"/>
      <c r="AT1923" s="66"/>
      <c r="AU1923" s="66"/>
    </row>
    <row r="1924" spans="27:47" x14ac:dyDescent="0.2">
      <c r="AA1924" s="66"/>
      <c r="AB1924" s="66"/>
      <c r="AC1924" s="66"/>
      <c r="AD1924" s="66"/>
      <c r="AE1924" s="66"/>
      <c r="AG1924" s="67"/>
      <c r="AN1924" s="66"/>
      <c r="AO1924" s="66"/>
      <c r="AP1924" s="66"/>
      <c r="AQ1924" s="66"/>
      <c r="AR1924" s="66"/>
      <c r="AS1924" s="66"/>
      <c r="AT1924" s="66"/>
      <c r="AU1924" s="66"/>
    </row>
    <row r="1925" spans="27:47" x14ac:dyDescent="0.2">
      <c r="AA1925" s="66"/>
      <c r="AB1925" s="66"/>
      <c r="AC1925" s="66"/>
      <c r="AD1925" s="66"/>
      <c r="AE1925" s="66"/>
      <c r="AG1925" s="67"/>
      <c r="AN1925" s="66"/>
      <c r="AO1925" s="66"/>
      <c r="AP1925" s="66"/>
      <c r="AQ1925" s="66"/>
      <c r="AR1925" s="66"/>
      <c r="AS1925" s="66"/>
      <c r="AT1925" s="66"/>
      <c r="AU1925" s="66"/>
    </row>
    <row r="1926" spans="27:47" x14ac:dyDescent="0.2">
      <c r="AA1926" s="66"/>
      <c r="AB1926" s="66"/>
      <c r="AC1926" s="66"/>
      <c r="AD1926" s="66"/>
      <c r="AE1926" s="66"/>
      <c r="AG1926" s="67"/>
      <c r="AN1926" s="66"/>
      <c r="AO1926" s="66"/>
      <c r="AP1926" s="66"/>
      <c r="AQ1926" s="66"/>
      <c r="AR1926" s="66"/>
      <c r="AS1926" s="66"/>
      <c r="AT1926" s="66"/>
      <c r="AU1926" s="66"/>
    </row>
    <row r="1927" spans="27:47" x14ac:dyDescent="0.2">
      <c r="AA1927" s="66"/>
      <c r="AB1927" s="66"/>
      <c r="AC1927" s="66"/>
      <c r="AD1927" s="66"/>
      <c r="AE1927" s="66"/>
      <c r="AG1927" s="67"/>
      <c r="AN1927" s="66"/>
      <c r="AO1927" s="66"/>
      <c r="AP1927" s="66"/>
      <c r="AQ1927" s="66"/>
      <c r="AR1927" s="66"/>
      <c r="AS1927" s="66"/>
      <c r="AT1927" s="66"/>
      <c r="AU1927" s="66"/>
    </row>
    <row r="1928" spans="27:47" x14ac:dyDescent="0.2">
      <c r="AA1928" s="66"/>
      <c r="AB1928" s="66"/>
      <c r="AC1928" s="66"/>
      <c r="AD1928" s="66"/>
      <c r="AE1928" s="66"/>
      <c r="AG1928" s="67"/>
      <c r="AN1928" s="66"/>
      <c r="AO1928" s="66"/>
      <c r="AP1928" s="66"/>
      <c r="AQ1928" s="66"/>
      <c r="AR1928" s="66"/>
      <c r="AS1928" s="66"/>
      <c r="AT1928" s="66"/>
      <c r="AU1928" s="66"/>
    </row>
    <row r="1929" spans="27:47" x14ac:dyDescent="0.2">
      <c r="AA1929" s="66"/>
      <c r="AB1929" s="66"/>
      <c r="AC1929" s="66"/>
      <c r="AD1929" s="66"/>
      <c r="AE1929" s="66"/>
      <c r="AG1929" s="67"/>
      <c r="AN1929" s="66"/>
      <c r="AO1929" s="66"/>
      <c r="AP1929" s="66"/>
      <c r="AQ1929" s="66"/>
      <c r="AR1929" s="66"/>
      <c r="AS1929" s="66"/>
      <c r="AT1929" s="66"/>
      <c r="AU1929" s="66"/>
    </row>
    <row r="1930" spans="27:47" x14ac:dyDescent="0.2">
      <c r="AA1930" s="66"/>
      <c r="AB1930" s="66"/>
      <c r="AC1930" s="66"/>
      <c r="AD1930" s="66"/>
      <c r="AE1930" s="66"/>
      <c r="AG1930" s="67"/>
      <c r="AN1930" s="66"/>
      <c r="AO1930" s="66"/>
      <c r="AP1930" s="66"/>
      <c r="AQ1930" s="66"/>
      <c r="AR1930" s="66"/>
      <c r="AS1930" s="66"/>
      <c r="AT1930" s="66"/>
      <c r="AU1930" s="66"/>
    </row>
    <row r="1931" spans="27:47" x14ac:dyDescent="0.2">
      <c r="AA1931" s="66"/>
      <c r="AB1931" s="66"/>
      <c r="AC1931" s="66"/>
      <c r="AD1931" s="66"/>
      <c r="AE1931" s="66"/>
      <c r="AG1931" s="67"/>
      <c r="AN1931" s="66"/>
      <c r="AO1931" s="66"/>
      <c r="AP1931" s="66"/>
      <c r="AQ1931" s="66"/>
      <c r="AR1931" s="66"/>
      <c r="AS1931" s="66"/>
      <c r="AT1931" s="66"/>
      <c r="AU1931" s="66"/>
    </row>
    <row r="1932" spans="27:47" x14ac:dyDescent="0.2">
      <c r="AA1932" s="66"/>
      <c r="AB1932" s="66"/>
      <c r="AC1932" s="66"/>
      <c r="AD1932" s="66"/>
      <c r="AE1932" s="66"/>
      <c r="AG1932" s="67"/>
      <c r="AN1932" s="66"/>
      <c r="AO1932" s="66"/>
      <c r="AP1932" s="66"/>
      <c r="AQ1932" s="66"/>
      <c r="AR1932" s="66"/>
      <c r="AS1932" s="66"/>
      <c r="AT1932" s="66"/>
      <c r="AU1932" s="66"/>
    </row>
    <row r="1933" spans="27:47" x14ac:dyDescent="0.2">
      <c r="AA1933" s="66"/>
      <c r="AB1933" s="66"/>
      <c r="AC1933" s="66"/>
      <c r="AD1933" s="66"/>
      <c r="AE1933" s="66"/>
      <c r="AG1933" s="67"/>
      <c r="AN1933" s="66"/>
      <c r="AO1933" s="66"/>
      <c r="AP1933" s="66"/>
      <c r="AQ1933" s="66"/>
      <c r="AR1933" s="66"/>
      <c r="AS1933" s="66"/>
      <c r="AT1933" s="66"/>
      <c r="AU1933" s="66"/>
    </row>
    <row r="1934" spans="27:47" x14ac:dyDescent="0.2">
      <c r="AA1934" s="66"/>
      <c r="AB1934" s="66"/>
      <c r="AC1934" s="66"/>
      <c r="AD1934" s="66"/>
      <c r="AE1934" s="66"/>
      <c r="AG1934" s="67"/>
      <c r="AN1934" s="66"/>
      <c r="AO1934" s="66"/>
      <c r="AP1934" s="66"/>
      <c r="AQ1934" s="66"/>
      <c r="AR1934" s="66"/>
      <c r="AS1934" s="66"/>
      <c r="AT1934" s="66"/>
      <c r="AU1934" s="66"/>
    </row>
    <row r="1935" spans="27:47" x14ac:dyDescent="0.2">
      <c r="AA1935" s="66"/>
      <c r="AB1935" s="66"/>
      <c r="AC1935" s="66"/>
      <c r="AD1935" s="66"/>
      <c r="AE1935" s="66"/>
      <c r="AG1935" s="67"/>
      <c r="AN1935" s="66"/>
      <c r="AO1935" s="66"/>
      <c r="AP1935" s="66"/>
      <c r="AQ1935" s="66"/>
      <c r="AR1935" s="66"/>
      <c r="AS1935" s="66"/>
      <c r="AT1935" s="66"/>
      <c r="AU1935" s="66"/>
    </row>
    <row r="1936" spans="27:47" x14ac:dyDescent="0.2">
      <c r="AA1936" s="66"/>
      <c r="AB1936" s="66"/>
      <c r="AC1936" s="66"/>
      <c r="AD1936" s="66"/>
      <c r="AE1936" s="66"/>
      <c r="AG1936" s="67"/>
      <c r="AN1936" s="66"/>
      <c r="AO1936" s="66"/>
      <c r="AP1936" s="66"/>
      <c r="AQ1936" s="66"/>
      <c r="AR1936" s="66"/>
      <c r="AS1936" s="66"/>
      <c r="AT1936" s="66"/>
      <c r="AU1936" s="66"/>
    </row>
    <row r="1937" spans="27:47" x14ac:dyDescent="0.2">
      <c r="AA1937" s="66"/>
      <c r="AB1937" s="66"/>
      <c r="AC1937" s="66"/>
      <c r="AD1937" s="66"/>
      <c r="AE1937" s="66"/>
      <c r="AG1937" s="67"/>
      <c r="AN1937" s="66"/>
      <c r="AO1937" s="66"/>
      <c r="AP1937" s="66"/>
      <c r="AQ1937" s="66"/>
      <c r="AR1937" s="66"/>
      <c r="AS1937" s="66"/>
      <c r="AT1937" s="66"/>
      <c r="AU1937" s="66"/>
    </row>
    <row r="1938" spans="27:47" x14ac:dyDescent="0.2">
      <c r="AA1938" s="66"/>
      <c r="AB1938" s="66"/>
      <c r="AC1938" s="66"/>
      <c r="AD1938" s="66"/>
      <c r="AE1938" s="66"/>
      <c r="AG1938" s="67"/>
      <c r="AN1938" s="66"/>
      <c r="AO1938" s="66"/>
      <c r="AP1938" s="66"/>
      <c r="AQ1938" s="66"/>
      <c r="AR1938" s="66"/>
      <c r="AS1938" s="66"/>
      <c r="AT1938" s="66"/>
      <c r="AU1938" s="66"/>
    </row>
    <row r="1939" spans="27:47" x14ac:dyDescent="0.2">
      <c r="AA1939" s="66"/>
      <c r="AB1939" s="66"/>
      <c r="AC1939" s="66"/>
      <c r="AD1939" s="66"/>
      <c r="AE1939" s="66"/>
      <c r="AG1939" s="67"/>
      <c r="AN1939" s="66"/>
      <c r="AO1939" s="66"/>
      <c r="AP1939" s="66"/>
      <c r="AQ1939" s="66"/>
      <c r="AR1939" s="66"/>
      <c r="AS1939" s="66"/>
      <c r="AT1939" s="66"/>
      <c r="AU1939" s="66"/>
    </row>
    <row r="1940" spans="27:47" x14ac:dyDescent="0.2">
      <c r="AA1940" s="66"/>
      <c r="AB1940" s="66"/>
      <c r="AC1940" s="66"/>
      <c r="AD1940" s="66"/>
      <c r="AE1940" s="66"/>
      <c r="AG1940" s="67"/>
      <c r="AN1940" s="66"/>
      <c r="AO1940" s="66"/>
      <c r="AP1940" s="66"/>
      <c r="AQ1940" s="66"/>
      <c r="AR1940" s="66"/>
      <c r="AS1940" s="66"/>
      <c r="AT1940" s="66"/>
      <c r="AU1940" s="66"/>
    </row>
    <row r="1941" spans="27:47" x14ac:dyDescent="0.2">
      <c r="AA1941" s="66"/>
      <c r="AB1941" s="66"/>
      <c r="AC1941" s="66"/>
      <c r="AD1941" s="66"/>
      <c r="AE1941" s="66"/>
      <c r="AG1941" s="67"/>
      <c r="AN1941" s="66"/>
      <c r="AO1941" s="66"/>
      <c r="AP1941" s="66"/>
      <c r="AQ1941" s="66"/>
      <c r="AR1941" s="66"/>
      <c r="AS1941" s="66"/>
      <c r="AT1941" s="66"/>
      <c r="AU1941" s="66"/>
    </row>
    <row r="1942" spans="27:47" x14ac:dyDescent="0.2">
      <c r="AA1942" s="66"/>
      <c r="AB1942" s="66"/>
      <c r="AC1942" s="66"/>
      <c r="AD1942" s="66"/>
      <c r="AE1942" s="66"/>
      <c r="AG1942" s="67"/>
      <c r="AN1942" s="66"/>
      <c r="AO1942" s="66"/>
      <c r="AP1942" s="66"/>
      <c r="AQ1942" s="66"/>
      <c r="AR1942" s="66"/>
      <c r="AS1942" s="66"/>
      <c r="AT1942" s="66"/>
      <c r="AU1942" s="66"/>
    </row>
    <row r="1943" spans="27:47" x14ac:dyDescent="0.2">
      <c r="AA1943" s="66"/>
      <c r="AB1943" s="66"/>
      <c r="AC1943" s="66"/>
      <c r="AD1943" s="66"/>
      <c r="AE1943" s="66"/>
      <c r="AG1943" s="67"/>
      <c r="AN1943" s="66"/>
      <c r="AO1943" s="66"/>
      <c r="AP1943" s="66"/>
      <c r="AQ1943" s="66"/>
      <c r="AR1943" s="66"/>
      <c r="AS1943" s="66"/>
      <c r="AT1943" s="66"/>
      <c r="AU1943" s="66"/>
    </row>
    <row r="1944" spans="27:47" x14ac:dyDescent="0.2">
      <c r="AA1944" s="66"/>
      <c r="AB1944" s="66"/>
      <c r="AC1944" s="66"/>
      <c r="AD1944" s="66"/>
      <c r="AE1944" s="66"/>
      <c r="AG1944" s="67"/>
      <c r="AN1944" s="66"/>
      <c r="AO1944" s="66"/>
      <c r="AP1944" s="66"/>
      <c r="AQ1944" s="66"/>
      <c r="AR1944" s="66"/>
      <c r="AS1944" s="66"/>
      <c r="AT1944" s="66"/>
      <c r="AU1944" s="66"/>
    </row>
    <row r="1945" spans="27:47" x14ac:dyDescent="0.2">
      <c r="AA1945" s="66"/>
      <c r="AB1945" s="66"/>
      <c r="AC1945" s="66"/>
      <c r="AD1945" s="66"/>
      <c r="AE1945" s="66"/>
      <c r="AG1945" s="67"/>
      <c r="AN1945" s="66"/>
      <c r="AO1945" s="66"/>
      <c r="AP1945" s="66"/>
      <c r="AQ1945" s="66"/>
      <c r="AR1945" s="66"/>
      <c r="AS1945" s="66"/>
      <c r="AT1945" s="66"/>
      <c r="AU1945" s="66"/>
    </row>
    <row r="1946" spans="27:47" x14ac:dyDescent="0.2">
      <c r="AA1946" s="66"/>
      <c r="AB1946" s="66"/>
      <c r="AC1946" s="66"/>
      <c r="AD1946" s="66"/>
      <c r="AE1946" s="66"/>
      <c r="AG1946" s="67"/>
      <c r="AN1946" s="66"/>
      <c r="AO1946" s="66"/>
      <c r="AP1946" s="66"/>
      <c r="AQ1946" s="66"/>
      <c r="AR1946" s="66"/>
      <c r="AS1946" s="66"/>
      <c r="AT1946" s="66"/>
      <c r="AU1946" s="66"/>
    </row>
    <row r="1947" spans="27:47" x14ac:dyDescent="0.2">
      <c r="AA1947" s="66"/>
      <c r="AB1947" s="66"/>
      <c r="AC1947" s="66"/>
      <c r="AD1947" s="66"/>
      <c r="AE1947" s="66"/>
      <c r="AG1947" s="67"/>
      <c r="AN1947" s="66"/>
      <c r="AO1947" s="66"/>
      <c r="AP1947" s="66"/>
      <c r="AQ1947" s="66"/>
      <c r="AR1947" s="66"/>
      <c r="AS1947" s="66"/>
      <c r="AT1947" s="66"/>
      <c r="AU1947" s="66"/>
    </row>
    <row r="1948" spans="27:47" x14ac:dyDescent="0.2">
      <c r="AA1948" s="66"/>
      <c r="AB1948" s="66"/>
      <c r="AC1948" s="66"/>
      <c r="AD1948" s="66"/>
      <c r="AE1948" s="66"/>
      <c r="AG1948" s="67"/>
      <c r="AN1948" s="66"/>
      <c r="AO1948" s="66"/>
      <c r="AP1948" s="66"/>
      <c r="AQ1948" s="66"/>
      <c r="AR1948" s="66"/>
      <c r="AS1948" s="66"/>
      <c r="AT1948" s="66"/>
      <c r="AU1948" s="66"/>
    </row>
    <row r="1949" spans="27:47" x14ac:dyDescent="0.2">
      <c r="AA1949" s="66"/>
      <c r="AB1949" s="66"/>
      <c r="AC1949" s="66"/>
      <c r="AD1949" s="66"/>
      <c r="AE1949" s="66"/>
      <c r="AG1949" s="67"/>
      <c r="AN1949" s="66"/>
      <c r="AO1949" s="66"/>
      <c r="AP1949" s="66"/>
      <c r="AQ1949" s="66"/>
      <c r="AR1949" s="66"/>
      <c r="AS1949" s="66"/>
      <c r="AT1949" s="66"/>
      <c r="AU1949" s="66"/>
    </row>
    <row r="1950" spans="27:47" x14ac:dyDescent="0.2">
      <c r="AA1950" s="66"/>
      <c r="AB1950" s="66"/>
      <c r="AC1950" s="66"/>
      <c r="AD1950" s="66"/>
      <c r="AE1950" s="66"/>
      <c r="AG1950" s="67"/>
      <c r="AN1950" s="66"/>
      <c r="AO1950" s="66"/>
      <c r="AP1950" s="66"/>
      <c r="AQ1950" s="66"/>
      <c r="AR1950" s="66"/>
      <c r="AS1950" s="66"/>
      <c r="AT1950" s="66"/>
      <c r="AU1950" s="66"/>
    </row>
    <row r="1951" spans="27:47" x14ac:dyDescent="0.2">
      <c r="AA1951" s="66"/>
      <c r="AB1951" s="66"/>
      <c r="AC1951" s="66"/>
      <c r="AD1951" s="66"/>
      <c r="AE1951" s="66"/>
      <c r="AG1951" s="67"/>
      <c r="AN1951" s="66"/>
      <c r="AO1951" s="66"/>
      <c r="AP1951" s="66"/>
      <c r="AQ1951" s="66"/>
      <c r="AR1951" s="66"/>
      <c r="AS1951" s="66"/>
      <c r="AT1951" s="66"/>
      <c r="AU1951" s="66"/>
    </row>
    <row r="1952" spans="27:47" x14ac:dyDescent="0.2">
      <c r="AA1952" s="66"/>
      <c r="AB1952" s="66"/>
      <c r="AC1952" s="66"/>
      <c r="AD1952" s="66"/>
      <c r="AE1952" s="66"/>
      <c r="AG1952" s="67"/>
      <c r="AN1952" s="66"/>
      <c r="AO1952" s="66"/>
      <c r="AP1952" s="66"/>
      <c r="AQ1952" s="66"/>
      <c r="AR1952" s="66"/>
      <c r="AS1952" s="66"/>
      <c r="AT1952" s="66"/>
      <c r="AU1952" s="66"/>
    </row>
    <row r="1953" spans="27:47" x14ac:dyDescent="0.2">
      <c r="AA1953" s="66"/>
      <c r="AB1953" s="66"/>
      <c r="AC1953" s="66"/>
      <c r="AD1953" s="66"/>
      <c r="AE1953" s="66"/>
      <c r="AG1953" s="67"/>
      <c r="AN1953" s="66"/>
      <c r="AO1953" s="66"/>
      <c r="AP1953" s="66"/>
      <c r="AQ1953" s="66"/>
      <c r="AR1953" s="66"/>
      <c r="AS1953" s="66"/>
      <c r="AT1953" s="66"/>
      <c r="AU1953" s="66"/>
    </row>
    <row r="1954" spans="27:47" x14ac:dyDescent="0.2">
      <c r="AA1954" s="66"/>
      <c r="AB1954" s="66"/>
      <c r="AC1954" s="66"/>
      <c r="AD1954" s="66"/>
      <c r="AE1954" s="66"/>
      <c r="AG1954" s="67"/>
      <c r="AN1954" s="66"/>
      <c r="AO1954" s="66"/>
      <c r="AP1954" s="66"/>
      <c r="AQ1954" s="66"/>
      <c r="AR1954" s="66"/>
      <c r="AS1954" s="66"/>
      <c r="AT1954" s="66"/>
      <c r="AU1954" s="66"/>
    </row>
    <row r="1955" spans="27:47" x14ac:dyDescent="0.2">
      <c r="AA1955" s="66"/>
      <c r="AB1955" s="66"/>
      <c r="AC1955" s="66"/>
      <c r="AD1955" s="66"/>
      <c r="AE1955" s="66"/>
      <c r="AG1955" s="67"/>
      <c r="AN1955" s="66"/>
      <c r="AO1955" s="66"/>
      <c r="AP1955" s="66"/>
      <c r="AQ1955" s="66"/>
      <c r="AR1955" s="66"/>
      <c r="AS1955" s="66"/>
      <c r="AT1955" s="66"/>
      <c r="AU1955" s="66"/>
    </row>
    <row r="1956" spans="27:47" x14ac:dyDescent="0.2">
      <c r="AA1956" s="66"/>
      <c r="AB1956" s="66"/>
      <c r="AC1956" s="66"/>
      <c r="AD1956" s="66"/>
      <c r="AE1956" s="66"/>
      <c r="AG1956" s="67"/>
      <c r="AN1956" s="66"/>
      <c r="AO1956" s="66"/>
      <c r="AP1956" s="66"/>
      <c r="AQ1956" s="66"/>
      <c r="AR1956" s="66"/>
      <c r="AS1956" s="66"/>
      <c r="AT1956" s="66"/>
      <c r="AU1956" s="66"/>
    </row>
    <row r="1957" spans="27:47" x14ac:dyDescent="0.2">
      <c r="AA1957" s="66"/>
      <c r="AB1957" s="66"/>
      <c r="AC1957" s="66"/>
      <c r="AD1957" s="66"/>
      <c r="AE1957" s="66"/>
      <c r="AG1957" s="67"/>
      <c r="AN1957" s="66"/>
      <c r="AO1957" s="66"/>
      <c r="AP1957" s="66"/>
      <c r="AQ1957" s="66"/>
      <c r="AR1957" s="66"/>
      <c r="AS1957" s="66"/>
      <c r="AT1957" s="66"/>
      <c r="AU1957" s="66"/>
    </row>
    <row r="1958" spans="27:47" x14ac:dyDescent="0.2">
      <c r="AA1958" s="66"/>
      <c r="AB1958" s="66"/>
      <c r="AC1958" s="66"/>
      <c r="AD1958" s="66"/>
      <c r="AE1958" s="66"/>
      <c r="AG1958" s="67"/>
      <c r="AN1958" s="66"/>
      <c r="AO1958" s="66"/>
      <c r="AP1958" s="66"/>
      <c r="AQ1958" s="66"/>
      <c r="AR1958" s="66"/>
      <c r="AS1958" s="66"/>
      <c r="AT1958" s="66"/>
      <c r="AU1958" s="66"/>
    </row>
    <row r="1959" spans="27:47" x14ac:dyDescent="0.2">
      <c r="AA1959" s="66"/>
      <c r="AB1959" s="66"/>
      <c r="AC1959" s="66"/>
      <c r="AD1959" s="66"/>
      <c r="AE1959" s="66"/>
      <c r="AG1959" s="67"/>
      <c r="AN1959" s="66"/>
      <c r="AO1959" s="66"/>
      <c r="AP1959" s="66"/>
      <c r="AQ1959" s="66"/>
      <c r="AR1959" s="66"/>
      <c r="AS1959" s="66"/>
      <c r="AT1959" s="66"/>
      <c r="AU1959" s="66"/>
    </row>
    <row r="1960" spans="27:47" x14ac:dyDescent="0.2">
      <c r="AA1960" s="66"/>
      <c r="AB1960" s="66"/>
      <c r="AC1960" s="66"/>
      <c r="AD1960" s="66"/>
      <c r="AE1960" s="66"/>
      <c r="AG1960" s="67"/>
      <c r="AN1960" s="66"/>
      <c r="AO1960" s="66"/>
      <c r="AP1960" s="66"/>
      <c r="AQ1960" s="66"/>
      <c r="AR1960" s="66"/>
      <c r="AS1960" s="66"/>
      <c r="AT1960" s="66"/>
      <c r="AU1960" s="66"/>
    </row>
    <row r="1961" spans="27:47" x14ac:dyDescent="0.2">
      <c r="AA1961" s="66"/>
      <c r="AB1961" s="66"/>
      <c r="AC1961" s="66"/>
      <c r="AD1961" s="66"/>
      <c r="AE1961" s="66"/>
      <c r="AG1961" s="67"/>
      <c r="AN1961" s="66"/>
      <c r="AO1961" s="66"/>
      <c r="AP1961" s="66"/>
      <c r="AQ1961" s="66"/>
      <c r="AR1961" s="66"/>
      <c r="AS1961" s="66"/>
      <c r="AT1961" s="66"/>
      <c r="AU1961" s="66"/>
    </row>
    <row r="1962" spans="27:47" x14ac:dyDescent="0.2">
      <c r="AA1962" s="66"/>
      <c r="AB1962" s="66"/>
      <c r="AC1962" s="66"/>
      <c r="AD1962" s="66"/>
      <c r="AE1962" s="66"/>
      <c r="AG1962" s="67"/>
      <c r="AN1962" s="66"/>
      <c r="AO1962" s="66"/>
      <c r="AP1962" s="66"/>
      <c r="AQ1962" s="66"/>
      <c r="AR1962" s="66"/>
      <c r="AS1962" s="66"/>
      <c r="AT1962" s="66"/>
      <c r="AU1962" s="66"/>
    </row>
    <row r="1963" spans="27:47" x14ac:dyDescent="0.2">
      <c r="AA1963" s="66"/>
      <c r="AB1963" s="66"/>
      <c r="AC1963" s="66"/>
      <c r="AD1963" s="66"/>
      <c r="AE1963" s="66"/>
      <c r="AG1963" s="67"/>
      <c r="AN1963" s="66"/>
      <c r="AO1963" s="66"/>
      <c r="AP1963" s="66"/>
      <c r="AQ1963" s="66"/>
      <c r="AR1963" s="66"/>
      <c r="AS1963" s="66"/>
      <c r="AT1963" s="66"/>
      <c r="AU1963" s="66"/>
    </row>
    <row r="1964" spans="27:47" x14ac:dyDescent="0.2">
      <c r="AA1964" s="66"/>
      <c r="AB1964" s="66"/>
      <c r="AC1964" s="66"/>
      <c r="AD1964" s="66"/>
      <c r="AE1964" s="66"/>
      <c r="AG1964" s="67"/>
      <c r="AN1964" s="66"/>
      <c r="AO1964" s="66"/>
      <c r="AP1964" s="66"/>
      <c r="AQ1964" s="66"/>
      <c r="AR1964" s="66"/>
      <c r="AS1964" s="66"/>
      <c r="AT1964" s="66"/>
      <c r="AU1964" s="66"/>
    </row>
    <row r="1965" spans="27:47" x14ac:dyDescent="0.2">
      <c r="AA1965" s="66"/>
      <c r="AB1965" s="66"/>
      <c r="AC1965" s="66"/>
      <c r="AD1965" s="66"/>
      <c r="AE1965" s="66"/>
      <c r="AG1965" s="67"/>
      <c r="AN1965" s="66"/>
      <c r="AO1965" s="66"/>
      <c r="AP1965" s="66"/>
      <c r="AQ1965" s="66"/>
      <c r="AR1965" s="66"/>
      <c r="AS1965" s="66"/>
      <c r="AT1965" s="66"/>
      <c r="AU1965" s="66"/>
    </row>
    <row r="1966" spans="27:47" x14ac:dyDescent="0.2">
      <c r="AA1966" s="66"/>
      <c r="AB1966" s="66"/>
      <c r="AC1966" s="66"/>
      <c r="AD1966" s="66"/>
      <c r="AE1966" s="66"/>
      <c r="AG1966" s="67"/>
      <c r="AN1966" s="66"/>
      <c r="AO1966" s="66"/>
      <c r="AP1966" s="66"/>
      <c r="AQ1966" s="66"/>
      <c r="AR1966" s="66"/>
      <c r="AS1966" s="66"/>
      <c r="AT1966" s="66"/>
      <c r="AU1966" s="66"/>
    </row>
    <row r="1967" spans="27:47" x14ac:dyDescent="0.2">
      <c r="AA1967" s="66"/>
      <c r="AB1967" s="66"/>
      <c r="AC1967" s="66"/>
      <c r="AD1967" s="66"/>
      <c r="AE1967" s="66"/>
      <c r="AG1967" s="67"/>
      <c r="AN1967" s="66"/>
      <c r="AO1967" s="66"/>
      <c r="AP1967" s="66"/>
      <c r="AQ1967" s="66"/>
      <c r="AR1967" s="66"/>
      <c r="AS1967" s="66"/>
      <c r="AT1967" s="66"/>
      <c r="AU1967" s="66"/>
    </row>
    <row r="1968" spans="27:47" x14ac:dyDescent="0.2">
      <c r="AA1968" s="66"/>
      <c r="AB1968" s="66"/>
      <c r="AC1968" s="66"/>
      <c r="AD1968" s="66"/>
      <c r="AE1968" s="66"/>
      <c r="AG1968" s="67"/>
      <c r="AN1968" s="66"/>
      <c r="AO1968" s="66"/>
      <c r="AP1968" s="66"/>
      <c r="AQ1968" s="66"/>
      <c r="AR1968" s="66"/>
      <c r="AS1968" s="66"/>
      <c r="AT1968" s="66"/>
      <c r="AU1968" s="66"/>
    </row>
    <row r="1969" spans="27:47" x14ac:dyDescent="0.2">
      <c r="AA1969" s="66"/>
      <c r="AB1969" s="66"/>
      <c r="AC1969" s="66"/>
      <c r="AD1969" s="66"/>
      <c r="AE1969" s="66"/>
      <c r="AG1969" s="67"/>
      <c r="AN1969" s="66"/>
      <c r="AO1969" s="66"/>
      <c r="AP1969" s="66"/>
      <c r="AQ1969" s="66"/>
      <c r="AR1969" s="66"/>
      <c r="AS1969" s="66"/>
      <c r="AT1969" s="66"/>
      <c r="AU1969" s="66"/>
    </row>
    <row r="1970" spans="27:47" x14ac:dyDescent="0.2">
      <c r="AA1970" s="66"/>
      <c r="AB1970" s="66"/>
      <c r="AC1970" s="66"/>
      <c r="AD1970" s="66"/>
      <c r="AE1970" s="66"/>
      <c r="AG1970" s="67"/>
      <c r="AN1970" s="66"/>
      <c r="AO1970" s="66"/>
      <c r="AP1970" s="66"/>
      <c r="AQ1970" s="66"/>
      <c r="AR1970" s="66"/>
      <c r="AS1970" s="66"/>
      <c r="AT1970" s="66"/>
      <c r="AU1970" s="66"/>
    </row>
    <row r="1971" spans="27:47" x14ac:dyDescent="0.2">
      <c r="AA1971" s="66"/>
      <c r="AB1971" s="66"/>
      <c r="AC1971" s="66"/>
      <c r="AD1971" s="66"/>
      <c r="AE1971" s="66"/>
      <c r="AG1971" s="67"/>
      <c r="AN1971" s="66"/>
      <c r="AO1971" s="66"/>
      <c r="AP1971" s="66"/>
      <c r="AQ1971" s="66"/>
      <c r="AR1971" s="66"/>
      <c r="AS1971" s="66"/>
      <c r="AT1971" s="66"/>
      <c r="AU1971" s="66"/>
    </row>
    <row r="1972" spans="27:47" x14ac:dyDescent="0.2">
      <c r="AA1972" s="66"/>
      <c r="AB1972" s="66"/>
      <c r="AC1972" s="66"/>
      <c r="AD1972" s="66"/>
      <c r="AE1972" s="66"/>
      <c r="AG1972" s="67"/>
      <c r="AN1972" s="66"/>
      <c r="AO1972" s="66"/>
      <c r="AP1972" s="66"/>
      <c r="AQ1972" s="66"/>
      <c r="AR1972" s="66"/>
      <c r="AS1972" s="66"/>
      <c r="AT1972" s="66"/>
      <c r="AU1972" s="66"/>
    </row>
    <row r="1973" spans="27:47" x14ac:dyDescent="0.2">
      <c r="AA1973" s="66"/>
      <c r="AB1973" s="66"/>
      <c r="AC1973" s="66"/>
      <c r="AD1973" s="66"/>
      <c r="AE1973" s="66"/>
      <c r="AG1973" s="67"/>
      <c r="AN1973" s="66"/>
      <c r="AO1973" s="66"/>
      <c r="AP1973" s="66"/>
      <c r="AQ1973" s="66"/>
      <c r="AR1973" s="66"/>
      <c r="AS1973" s="66"/>
      <c r="AT1973" s="66"/>
      <c r="AU1973" s="66"/>
    </row>
    <row r="1974" spans="27:47" x14ac:dyDescent="0.2">
      <c r="AA1974" s="66"/>
      <c r="AB1974" s="66"/>
      <c r="AC1974" s="66"/>
      <c r="AD1974" s="66"/>
      <c r="AE1974" s="66"/>
      <c r="AG1974" s="67"/>
      <c r="AN1974" s="66"/>
      <c r="AO1974" s="66"/>
      <c r="AP1974" s="66"/>
      <c r="AQ1974" s="66"/>
      <c r="AR1974" s="66"/>
      <c r="AS1974" s="66"/>
      <c r="AT1974" s="66"/>
      <c r="AU1974" s="66"/>
    </row>
    <row r="1975" spans="27:47" x14ac:dyDescent="0.2">
      <c r="AA1975" s="66"/>
      <c r="AB1975" s="66"/>
      <c r="AC1975" s="66"/>
      <c r="AD1975" s="66"/>
      <c r="AE1975" s="66"/>
      <c r="AG1975" s="67"/>
      <c r="AN1975" s="66"/>
      <c r="AO1975" s="66"/>
      <c r="AP1975" s="66"/>
      <c r="AQ1975" s="66"/>
      <c r="AR1975" s="66"/>
      <c r="AS1975" s="66"/>
      <c r="AT1975" s="66"/>
      <c r="AU1975" s="66"/>
    </row>
    <row r="1976" spans="27:47" x14ac:dyDescent="0.2">
      <c r="AA1976" s="66"/>
      <c r="AB1976" s="66"/>
      <c r="AC1976" s="66"/>
      <c r="AD1976" s="66"/>
      <c r="AE1976" s="66"/>
      <c r="AG1976" s="67"/>
      <c r="AN1976" s="66"/>
      <c r="AO1976" s="66"/>
      <c r="AP1976" s="66"/>
      <c r="AQ1976" s="66"/>
      <c r="AR1976" s="66"/>
      <c r="AS1976" s="66"/>
      <c r="AT1976" s="66"/>
      <c r="AU1976" s="66"/>
    </row>
    <row r="1977" spans="27:47" x14ac:dyDescent="0.2">
      <c r="AA1977" s="66"/>
      <c r="AB1977" s="66"/>
      <c r="AC1977" s="66"/>
      <c r="AD1977" s="66"/>
      <c r="AE1977" s="66"/>
      <c r="AG1977" s="67"/>
      <c r="AN1977" s="66"/>
      <c r="AO1977" s="66"/>
      <c r="AP1977" s="66"/>
      <c r="AQ1977" s="66"/>
      <c r="AR1977" s="66"/>
      <c r="AS1977" s="66"/>
      <c r="AT1977" s="66"/>
      <c r="AU1977" s="66"/>
    </row>
    <row r="1978" spans="27:47" x14ac:dyDescent="0.2">
      <c r="AA1978" s="66"/>
      <c r="AB1978" s="66"/>
      <c r="AC1978" s="66"/>
      <c r="AD1978" s="66"/>
      <c r="AE1978" s="66"/>
      <c r="AG1978" s="67"/>
      <c r="AN1978" s="66"/>
      <c r="AO1978" s="66"/>
      <c r="AP1978" s="66"/>
      <c r="AQ1978" s="66"/>
      <c r="AR1978" s="66"/>
      <c r="AS1978" s="66"/>
      <c r="AT1978" s="66"/>
      <c r="AU1978" s="66"/>
    </row>
    <row r="1979" spans="27:47" x14ac:dyDescent="0.2">
      <c r="AA1979" s="66"/>
      <c r="AB1979" s="66"/>
      <c r="AC1979" s="66"/>
      <c r="AD1979" s="66"/>
      <c r="AE1979" s="66"/>
      <c r="AG1979" s="67"/>
      <c r="AN1979" s="66"/>
      <c r="AO1979" s="66"/>
      <c r="AP1979" s="66"/>
      <c r="AQ1979" s="66"/>
      <c r="AR1979" s="66"/>
      <c r="AS1979" s="66"/>
      <c r="AT1979" s="66"/>
      <c r="AU1979" s="66"/>
    </row>
    <row r="1980" spans="27:47" x14ac:dyDescent="0.2">
      <c r="AA1980" s="66"/>
      <c r="AB1980" s="66"/>
      <c r="AC1980" s="66"/>
      <c r="AD1980" s="66"/>
      <c r="AE1980" s="66"/>
      <c r="AG1980" s="67"/>
      <c r="AN1980" s="66"/>
      <c r="AO1980" s="66"/>
      <c r="AP1980" s="66"/>
      <c r="AQ1980" s="66"/>
      <c r="AR1980" s="66"/>
      <c r="AS1980" s="66"/>
      <c r="AT1980" s="66"/>
      <c r="AU1980" s="66"/>
    </row>
    <row r="1981" spans="27:47" x14ac:dyDescent="0.2">
      <c r="AA1981" s="66"/>
      <c r="AB1981" s="66"/>
      <c r="AC1981" s="66"/>
      <c r="AD1981" s="66"/>
      <c r="AE1981" s="66"/>
      <c r="AG1981" s="67"/>
      <c r="AN1981" s="66"/>
      <c r="AO1981" s="66"/>
      <c r="AP1981" s="66"/>
      <c r="AQ1981" s="66"/>
      <c r="AR1981" s="66"/>
      <c r="AS1981" s="66"/>
      <c r="AT1981" s="66"/>
      <c r="AU1981" s="66"/>
    </row>
    <row r="1982" spans="27:47" x14ac:dyDescent="0.2">
      <c r="AA1982" s="66"/>
      <c r="AB1982" s="66"/>
      <c r="AC1982" s="66"/>
      <c r="AD1982" s="66"/>
      <c r="AE1982" s="66"/>
      <c r="AG1982" s="67"/>
      <c r="AN1982" s="66"/>
      <c r="AO1982" s="66"/>
      <c r="AP1982" s="66"/>
      <c r="AQ1982" s="66"/>
      <c r="AR1982" s="66"/>
      <c r="AS1982" s="66"/>
      <c r="AT1982" s="66"/>
      <c r="AU1982" s="66"/>
    </row>
    <row r="1983" spans="27:47" x14ac:dyDescent="0.2">
      <c r="AA1983" s="66"/>
      <c r="AB1983" s="66"/>
      <c r="AC1983" s="66"/>
      <c r="AD1983" s="66"/>
      <c r="AE1983" s="66"/>
      <c r="AG1983" s="67"/>
      <c r="AN1983" s="66"/>
      <c r="AO1983" s="66"/>
      <c r="AP1983" s="66"/>
      <c r="AQ1983" s="66"/>
      <c r="AR1983" s="66"/>
      <c r="AS1983" s="66"/>
      <c r="AT1983" s="66"/>
      <c r="AU1983" s="66"/>
    </row>
    <row r="1984" spans="27:47" x14ac:dyDescent="0.2">
      <c r="AA1984" s="66"/>
      <c r="AB1984" s="66"/>
      <c r="AC1984" s="66"/>
      <c r="AD1984" s="66"/>
      <c r="AE1984" s="66"/>
      <c r="AG1984" s="67"/>
      <c r="AN1984" s="66"/>
      <c r="AO1984" s="66"/>
      <c r="AP1984" s="66"/>
      <c r="AQ1984" s="66"/>
      <c r="AR1984" s="66"/>
      <c r="AS1984" s="66"/>
      <c r="AT1984" s="66"/>
      <c r="AU1984" s="66"/>
    </row>
    <row r="1985" spans="27:47" x14ac:dyDescent="0.2">
      <c r="AA1985" s="66"/>
      <c r="AB1985" s="66"/>
      <c r="AC1985" s="66"/>
      <c r="AD1985" s="66"/>
      <c r="AE1985" s="66"/>
      <c r="AG1985" s="67"/>
      <c r="AN1985" s="66"/>
      <c r="AO1985" s="66"/>
      <c r="AP1985" s="66"/>
      <c r="AQ1985" s="66"/>
      <c r="AR1985" s="66"/>
      <c r="AS1985" s="66"/>
      <c r="AT1985" s="66"/>
      <c r="AU1985" s="66"/>
    </row>
    <row r="1986" spans="27:47" x14ac:dyDescent="0.2">
      <c r="AA1986" s="66"/>
      <c r="AB1986" s="66"/>
      <c r="AC1986" s="66"/>
      <c r="AD1986" s="66"/>
      <c r="AE1986" s="66"/>
      <c r="AG1986" s="67"/>
      <c r="AN1986" s="66"/>
      <c r="AO1986" s="66"/>
      <c r="AP1986" s="66"/>
      <c r="AQ1986" s="66"/>
      <c r="AR1986" s="66"/>
      <c r="AS1986" s="66"/>
      <c r="AT1986" s="66"/>
      <c r="AU1986" s="66"/>
    </row>
    <row r="1987" spans="27:47" x14ac:dyDescent="0.2">
      <c r="AA1987" s="66"/>
      <c r="AB1987" s="66"/>
      <c r="AC1987" s="66"/>
      <c r="AD1987" s="66"/>
      <c r="AE1987" s="66"/>
      <c r="AG1987" s="67"/>
      <c r="AN1987" s="66"/>
      <c r="AO1987" s="66"/>
      <c r="AP1987" s="66"/>
      <c r="AQ1987" s="66"/>
      <c r="AR1987" s="66"/>
      <c r="AS1987" s="66"/>
      <c r="AT1987" s="66"/>
      <c r="AU1987" s="66"/>
    </row>
    <row r="1988" spans="27:47" x14ac:dyDescent="0.2">
      <c r="AA1988" s="66"/>
      <c r="AB1988" s="66"/>
      <c r="AC1988" s="66"/>
      <c r="AD1988" s="66"/>
      <c r="AE1988" s="66"/>
      <c r="AG1988" s="67"/>
      <c r="AN1988" s="66"/>
      <c r="AO1988" s="66"/>
      <c r="AP1988" s="66"/>
      <c r="AQ1988" s="66"/>
      <c r="AR1988" s="66"/>
      <c r="AS1988" s="66"/>
      <c r="AT1988" s="66"/>
      <c r="AU1988" s="66"/>
    </row>
    <row r="1989" spans="27:47" x14ac:dyDescent="0.2">
      <c r="AA1989" s="66"/>
      <c r="AB1989" s="66"/>
      <c r="AC1989" s="66"/>
      <c r="AD1989" s="66"/>
      <c r="AE1989" s="66"/>
      <c r="AG1989" s="67"/>
      <c r="AN1989" s="66"/>
      <c r="AO1989" s="66"/>
      <c r="AP1989" s="66"/>
      <c r="AQ1989" s="66"/>
      <c r="AR1989" s="66"/>
      <c r="AS1989" s="66"/>
      <c r="AT1989" s="66"/>
      <c r="AU1989" s="66"/>
    </row>
    <row r="1990" spans="27:47" x14ac:dyDescent="0.2">
      <c r="AA1990" s="66"/>
      <c r="AB1990" s="66"/>
      <c r="AC1990" s="66"/>
      <c r="AD1990" s="66"/>
      <c r="AE1990" s="66"/>
      <c r="AG1990" s="67"/>
      <c r="AN1990" s="66"/>
      <c r="AO1990" s="66"/>
      <c r="AP1990" s="66"/>
      <c r="AQ1990" s="66"/>
      <c r="AR1990" s="66"/>
      <c r="AS1990" s="66"/>
      <c r="AT1990" s="66"/>
      <c r="AU1990" s="66"/>
    </row>
    <row r="1991" spans="27:47" x14ac:dyDescent="0.2">
      <c r="AA1991" s="66"/>
      <c r="AB1991" s="66"/>
      <c r="AC1991" s="66"/>
      <c r="AD1991" s="66"/>
      <c r="AE1991" s="66"/>
      <c r="AG1991" s="67"/>
      <c r="AN1991" s="66"/>
      <c r="AO1991" s="66"/>
      <c r="AP1991" s="66"/>
      <c r="AQ1991" s="66"/>
      <c r="AR1991" s="66"/>
      <c r="AS1991" s="66"/>
      <c r="AT1991" s="66"/>
      <c r="AU1991" s="66"/>
    </row>
    <row r="1992" spans="27:47" x14ac:dyDescent="0.2">
      <c r="AA1992" s="66"/>
      <c r="AB1992" s="66"/>
      <c r="AC1992" s="66"/>
      <c r="AD1992" s="66"/>
      <c r="AE1992" s="66"/>
      <c r="AG1992" s="67"/>
      <c r="AN1992" s="66"/>
      <c r="AO1992" s="66"/>
      <c r="AP1992" s="66"/>
      <c r="AQ1992" s="66"/>
      <c r="AR1992" s="66"/>
      <c r="AS1992" s="66"/>
      <c r="AT1992" s="66"/>
      <c r="AU1992" s="66"/>
    </row>
    <row r="1993" spans="27:47" x14ac:dyDescent="0.2">
      <c r="AA1993" s="66"/>
      <c r="AB1993" s="66"/>
      <c r="AC1993" s="66"/>
      <c r="AD1993" s="66"/>
      <c r="AE1993" s="66"/>
      <c r="AG1993" s="67"/>
      <c r="AN1993" s="66"/>
      <c r="AO1993" s="66"/>
      <c r="AP1993" s="66"/>
      <c r="AQ1993" s="66"/>
      <c r="AR1993" s="66"/>
      <c r="AS1993" s="66"/>
      <c r="AT1993" s="66"/>
      <c r="AU1993" s="66"/>
    </row>
    <row r="1994" spans="27:47" x14ac:dyDescent="0.2">
      <c r="AA1994" s="66"/>
      <c r="AB1994" s="66"/>
      <c r="AC1994" s="66"/>
      <c r="AD1994" s="66"/>
      <c r="AE1994" s="66"/>
      <c r="AG1994" s="67"/>
      <c r="AN1994" s="66"/>
      <c r="AO1994" s="66"/>
      <c r="AP1994" s="66"/>
      <c r="AQ1994" s="66"/>
      <c r="AR1994" s="66"/>
      <c r="AS1994" s="66"/>
      <c r="AT1994" s="66"/>
      <c r="AU1994" s="66"/>
    </row>
    <row r="1995" spans="27:47" x14ac:dyDescent="0.2">
      <c r="AA1995" s="66"/>
      <c r="AB1995" s="66"/>
      <c r="AC1995" s="66"/>
      <c r="AD1995" s="66"/>
      <c r="AE1995" s="66"/>
      <c r="AG1995" s="67"/>
      <c r="AN1995" s="66"/>
      <c r="AO1995" s="66"/>
      <c r="AP1995" s="66"/>
      <c r="AQ1995" s="66"/>
      <c r="AR1995" s="66"/>
      <c r="AS1995" s="66"/>
      <c r="AT1995" s="66"/>
      <c r="AU1995" s="66"/>
    </row>
    <row r="1996" spans="27:47" x14ac:dyDescent="0.2">
      <c r="AA1996" s="66"/>
      <c r="AB1996" s="66"/>
      <c r="AC1996" s="66"/>
      <c r="AD1996" s="66"/>
      <c r="AE1996" s="66"/>
      <c r="AG1996" s="67"/>
      <c r="AN1996" s="66"/>
      <c r="AO1996" s="66"/>
      <c r="AP1996" s="66"/>
      <c r="AQ1996" s="66"/>
      <c r="AR1996" s="66"/>
      <c r="AS1996" s="66"/>
      <c r="AT1996" s="66"/>
      <c r="AU1996" s="66"/>
    </row>
    <row r="1997" spans="27:47" x14ac:dyDescent="0.2">
      <c r="AA1997" s="66"/>
      <c r="AB1997" s="66"/>
      <c r="AC1997" s="66"/>
      <c r="AD1997" s="66"/>
      <c r="AE1997" s="66"/>
      <c r="AG1997" s="67"/>
      <c r="AN1997" s="66"/>
      <c r="AO1997" s="66"/>
      <c r="AP1997" s="66"/>
      <c r="AQ1997" s="66"/>
      <c r="AR1997" s="66"/>
      <c r="AS1997" s="66"/>
      <c r="AT1997" s="66"/>
      <c r="AU1997" s="66"/>
    </row>
    <row r="1998" spans="27:47" x14ac:dyDescent="0.2">
      <c r="AA1998" s="66"/>
      <c r="AB1998" s="66"/>
      <c r="AC1998" s="66"/>
      <c r="AD1998" s="66"/>
      <c r="AE1998" s="66"/>
      <c r="AG1998" s="67"/>
      <c r="AN1998" s="66"/>
      <c r="AO1998" s="66"/>
      <c r="AP1998" s="66"/>
      <c r="AQ1998" s="66"/>
      <c r="AR1998" s="66"/>
      <c r="AS1998" s="66"/>
      <c r="AT1998" s="66"/>
      <c r="AU1998" s="66"/>
    </row>
    <row r="1999" spans="27:47" x14ac:dyDescent="0.2">
      <c r="AA1999" s="66"/>
      <c r="AB1999" s="66"/>
      <c r="AC1999" s="66"/>
      <c r="AD1999" s="66"/>
      <c r="AE1999" s="66"/>
      <c r="AG1999" s="67"/>
      <c r="AN1999" s="66"/>
      <c r="AO1999" s="66"/>
      <c r="AP1999" s="66"/>
      <c r="AQ1999" s="66"/>
      <c r="AR1999" s="66"/>
      <c r="AS1999" s="66"/>
      <c r="AT1999" s="66"/>
      <c r="AU1999" s="66"/>
    </row>
    <row r="2000" spans="27:47" x14ac:dyDescent="0.2">
      <c r="AA2000" s="66"/>
      <c r="AB2000" s="66"/>
      <c r="AC2000" s="66"/>
      <c r="AD2000" s="66"/>
      <c r="AE2000" s="66"/>
      <c r="AG2000" s="67"/>
      <c r="AN2000" s="66"/>
      <c r="AO2000" s="66"/>
      <c r="AP2000" s="66"/>
      <c r="AQ2000" s="66"/>
      <c r="AR2000" s="66"/>
      <c r="AS2000" s="66"/>
      <c r="AT2000" s="66"/>
      <c r="AU2000" s="66"/>
    </row>
    <row r="2001" spans="27:47" x14ac:dyDescent="0.2">
      <c r="AA2001" s="66"/>
      <c r="AB2001" s="66"/>
      <c r="AC2001" s="66"/>
      <c r="AD2001" s="66"/>
      <c r="AE2001" s="66"/>
      <c r="AG2001" s="67"/>
      <c r="AN2001" s="66"/>
      <c r="AO2001" s="66"/>
      <c r="AP2001" s="66"/>
      <c r="AQ2001" s="66"/>
      <c r="AR2001" s="66"/>
      <c r="AS2001" s="66"/>
      <c r="AT2001" s="66"/>
      <c r="AU2001" s="66"/>
    </row>
    <row r="2002" spans="27:47" x14ac:dyDescent="0.2">
      <c r="AA2002" s="66"/>
      <c r="AB2002" s="66"/>
      <c r="AC2002" s="66"/>
      <c r="AD2002" s="66"/>
      <c r="AE2002" s="66"/>
      <c r="AG2002" s="67"/>
      <c r="AN2002" s="66"/>
      <c r="AO2002" s="66"/>
      <c r="AP2002" s="66"/>
      <c r="AQ2002" s="66"/>
      <c r="AR2002" s="66"/>
      <c r="AS2002" s="66"/>
      <c r="AT2002" s="66"/>
      <c r="AU2002" s="66"/>
    </row>
    <row r="2003" spans="27:47" x14ac:dyDescent="0.2">
      <c r="AA2003" s="66"/>
      <c r="AB2003" s="66"/>
      <c r="AC2003" s="66"/>
      <c r="AD2003" s="66"/>
      <c r="AE2003" s="66"/>
      <c r="AG2003" s="67"/>
      <c r="AN2003" s="66"/>
      <c r="AO2003" s="66"/>
      <c r="AP2003" s="66"/>
      <c r="AQ2003" s="66"/>
      <c r="AR2003" s="66"/>
      <c r="AS2003" s="66"/>
      <c r="AT2003" s="66"/>
      <c r="AU2003" s="66"/>
    </row>
    <row r="2004" spans="27:47" x14ac:dyDescent="0.2">
      <c r="AA2004" s="66"/>
      <c r="AB2004" s="66"/>
      <c r="AC2004" s="66"/>
      <c r="AD2004" s="66"/>
      <c r="AE2004" s="66"/>
      <c r="AG2004" s="67"/>
      <c r="AN2004" s="66"/>
      <c r="AO2004" s="66"/>
      <c r="AP2004" s="66"/>
      <c r="AQ2004" s="66"/>
      <c r="AR2004" s="66"/>
      <c r="AS2004" s="66"/>
      <c r="AT2004" s="66"/>
      <c r="AU2004" s="66"/>
    </row>
    <row r="2005" spans="27:47" x14ac:dyDescent="0.2">
      <c r="AA2005" s="66"/>
      <c r="AB2005" s="66"/>
      <c r="AC2005" s="66"/>
      <c r="AD2005" s="66"/>
      <c r="AE2005" s="66"/>
      <c r="AG2005" s="67"/>
      <c r="AN2005" s="66"/>
      <c r="AO2005" s="66"/>
      <c r="AP2005" s="66"/>
      <c r="AQ2005" s="66"/>
      <c r="AR2005" s="66"/>
      <c r="AS2005" s="66"/>
      <c r="AT2005" s="66"/>
      <c r="AU2005" s="66"/>
    </row>
    <row r="2006" spans="27:47" x14ac:dyDescent="0.2">
      <c r="AA2006" s="66"/>
      <c r="AB2006" s="66"/>
      <c r="AC2006" s="66"/>
      <c r="AD2006" s="66"/>
      <c r="AE2006" s="66"/>
      <c r="AG2006" s="67"/>
      <c r="AN2006" s="66"/>
      <c r="AO2006" s="66"/>
      <c r="AP2006" s="66"/>
      <c r="AQ2006" s="66"/>
      <c r="AR2006" s="66"/>
      <c r="AS2006" s="66"/>
      <c r="AT2006" s="66"/>
      <c r="AU2006" s="66"/>
    </row>
    <row r="2007" spans="27:47" x14ac:dyDescent="0.2">
      <c r="AA2007" s="66"/>
      <c r="AB2007" s="66"/>
      <c r="AC2007" s="66"/>
      <c r="AD2007" s="66"/>
      <c r="AE2007" s="66"/>
      <c r="AG2007" s="67"/>
      <c r="AN2007" s="66"/>
      <c r="AO2007" s="66"/>
      <c r="AP2007" s="66"/>
      <c r="AQ2007" s="66"/>
      <c r="AR2007" s="66"/>
      <c r="AS2007" s="66"/>
      <c r="AT2007" s="66"/>
      <c r="AU2007" s="66"/>
    </row>
    <row r="2008" spans="27:47" x14ac:dyDescent="0.2">
      <c r="AA2008" s="66"/>
      <c r="AB2008" s="66"/>
      <c r="AC2008" s="66"/>
      <c r="AD2008" s="66"/>
      <c r="AE2008" s="66"/>
      <c r="AG2008" s="67"/>
      <c r="AN2008" s="66"/>
      <c r="AO2008" s="66"/>
      <c r="AP2008" s="66"/>
      <c r="AQ2008" s="66"/>
      <c r="AR2008" s="66"/>
      <c r="AS2008" s="66"/>
      <c r="AT2008" s="66"/>
      <c r="AU2008" s="66"/>
    </row>
    <row r="2009" spans="27:47" x14ac:dyDescent="0.2">
      <c r="AA2009" s="66"/>
      <c r="AB2009" s="66"/>
      <c r="AC2009" s="66"/>
      <c r="AD2009" s="66"/>
      <c r="AE2009" s="66"/>
      <c r="AG2009" s="67"/>
      <c r="AN2009" s="66"/>
      <c r="AO2009" s="66"/>
      <c r="AP2009" s="66"/>
      <c r="AQ2009" s="66"/>
      <c r="AR2009" s="66"/>
      <c r="AS2009" s="66"/>
      <c r="AT2009" s="66"/>
      <c r="AU2009" s="66"/>
    </row>
    <row r="2010" spans="27:47" x14ac:dyDescent="0.2">
      <c r="AA2010" s="66"/>
      <c r="AB2010" s="66"/>
      <c r="AC2010" s="66"/>
      <c r="AD2010" s="66"/>
      <c r="AE2010" s="66"/>
      <c r="AG2010" s="67"/>
      <c r="AN2010" s="66"/>
      <c r="AO2010" s="66"/>
      <c r="AP2010" s="66"/>
      <c r="AQ2010" s="66"/>
      <c r="AR2010" s="66"/>
      <c r="AS2010" s="66"/>
      <c r="AT2010" s="66"/>
      <c r="AU2010" s="66"/>
    </row>
    <row r="2011" spans="27:47" x14ac:dyDescent="0.2">
      <c r="AA2011" s="66"/>
      <c r="AB2011" s="66"/>
      <c r="AC2011" s="66"/>
      <c r="AD2011" s="66"/>
      <c r="AE2011" s="66"/>
      <c r="AG2011" s="67"/>
      <c r="AN2011" s="66"/>
      <c r="AO2011" s="66"/>
      <c r="AP2011" s="66"/>
      <c r="AQ2011" s="66"/>
      <c r="AR2011" s="66"/>
      <c r="AS2011" s="66"/>
      <c r="AT2011" s="66"/>
      <c r="AU2011" s="66"/>
    </row>
    <row r="2012" spans="27:47" x14ac:dyDescent="0.2">
      <c r="AA2012" s="66"/>
      <c r="AB2012" s="66"/>
      <c r="AC2012" s="66"/>
      <c r="AD2012" s="66"/>
      <c r="AE2012" s="66"/>
      <c r="AG2012" s="67"/>
      <c r="AN2012" s="66"/>
      <c r="AO2012" s="66"/>
      <c r="AP2012" s="66"/>
      <c r="AQ2012" s="66"/>
      <c r="AR2012" s="66"/>
      <c r="AS2012" s="66"/>
      <c r="AT2012" s="66"/>
      <c r="AU2012" s="66"/>
    </row>
    <row r="2013" spans="27:47" x14ac:dyDescent="0.2">
      <c r="AA2013" s="66"/>
      <c r="AB2013" s="66"/>
      <c r="AC2013" s="66"/>
      <c r="AD2013" s="66"/>
      <c r="AE2013" s="66"/>
      <c r="AG2013" s="67"/>
      <c r="AN2013" s="66"/>
      <c r="AO2013" s="66"/>
      <c r="AP2013" s="66"/>
      <c r="AQ2013" s="66"/>
      <c r="AR2013" s="66"/>
      <c r="AS2013" s="66"/>
      <c r="AT2013" s="66"/>
      <c r="AU2013" s="66"/>
    </row>
    <row r="2014" spans="27:47" x14ac:dyDescent="0.2">
      <c r="AA2014" s="66"/>
      <c r="AB2014" s="66"/>
      <c r="AC2014" s="66"/>
      <c r="AD2014" s="66"/>
      <c r="AE2014" s="66"/>
      <c r="AG2014" s="67"/>
      <c r="AN2014" s="66"/>
      <c r="AO2014" s="66"/>
      <c r="AP2014" s="66"/>
      <c r="AQ2014" s="66"/>
      <c r="AR2014" s="66"/>
      <c r="AS2014" s="66"/>
      <c r="AT2014" s="66"/>
      <c r="AU2014" s="66"/>
    </row>
    <row r="2015" spans="27:47" x14ac:dyDescent="0.2">
      <c r="AA2015" s="66"/>
      <c r="AB2015" s="66"/>
      <c r="AC2015" s="66"/>
      <c r="AD2015" s="66"/>
      <c r="AE2015" s="66"/>
      <c r="AG2015" s="67"/>
      <c r="AN2015" s="66"/>
      <c r="AO2015" s="66"/>
      <c r="AP2015" s="66"/>
      <c r="AQ2015" s="66"/>
      <c r="AR2015" s="66"/>
      <c r="AS2015" s="66"/>
      <c r="AT2015" s="66"/>
      <c r="AU2015" s="66"/>
    </row>
    <row r="2016" spans="27:47" x14ac:dyDescent="0.2">
      <c r="AA2016" s="66"/>
      <c r="AB2016" s="66"/>
      <c r="AC2016" s="66"/>
      <c r="AD2016" s="66"/>
      <c r="AE2016" s="66"/>
      <c r="AG2016" s="67"/>
      <c r="AN2016" s="66"/>
      <c r="AO2016" s="66"/>
      <c r="AP2016" s="66"/>
      <c r="AQ2016" s="66"/>
      <c r="AR2016" s="66"/>
      <c r="AS2016" s="66"/>
      <c r="AT2016" s="66"/>
      <c r="AU2016" s="66"/>
    </row>
    <row r="2017" spans="27:47" x14ac:dyDescent="0.2">
      <c r="AA2017" s="66"/>
      <c r="AB2017" s="66"/>
      <c r="AC2017" s="66"/>
      <c r="AD2017" s="66"/>
      <c r="AE2017" s="66"/>
      <c r="AG2017" s="67"/>
      <c r="AN2017" s="66"/>
      <c r="AO2017" s="66"/>
      <c r="AP2017" s="66"/>
      <c r="AQ2017" s="66"/>
      <c r="AR2017" s="66"/>
      <c r="AS2017" s="66"/>
      <c r="AT2017" s="66"/>
      <c r="AU2017" s="66"/>
    </row>
    <row r="2018" spans="27:47" x14ac:dyDescent="0.2">
      <c r="AA2018" s="66"/>
      <c r="AB2018" s="66"/>
      <c r="AC2018" s="66"/>
      <c r="AD2018" s="66"/>
      <c r="AE2018" s="66"/>
      <c r="AG2018" s="67"/>
      <c r="AN2018" s="66"/>
      <c r="AO2018" s="66"/>
      <c r="AP2018" s="66"/>
      <c r="AQ2018" s="66"/>
      <c r="AR2018" s="66"/>
      <c r="AS2018" s="66"/>
      <c r="AT2018" s="66"/>
      <c r="AU2018" s="66"/>
    </row>
    <row r="2019" spans="27:47" x14ac:dyDescent="0.2">
      <c r="AA2019" s="66"/>
      <c r="AB2019" s="66"/>
      <c r="AC2019" s="66"/>
      <c r="AD2019" s="66"/>
      <c r="AE2019" s="66"/>
      <c r="AG2019" s="67"/>
      <c r="AN2019" s="66"/>
      <c r="AO2019" s="66"/>
      <c r="AP2019" s="66"/>
      <c r="AQ2019" s="66"/>
      <c r="AR2019" s="66"/>
      <c r="AS2019" s="66"/>
      <c r="AT2019" s="66"/>
      <c r="AU2019" s="66"/>
    </row>
    <row r="2020" spans="27:47" x14ac:dyDescent="0.2">
      <c r="AA2020" s="66"/>
      <c r="AB2020" s="66"/>
      <c r="AC2020" s="66"/>
      <c r="AD2020" s="66"/>
      <c r="AE2020" s="66"/>
      <c r="AG2020" s="67"/>
      <c r="AN2020" s="66"/>
      <c r="AO2020" s="66"/>
      <c r="AP2020" s="66"/>
      <c r="AQ2020" s="66"/>
      <c r="AR2020" s="66"/>
      <c r="AS2020" s="66"/>
      <c r="AT2020" s="66"/>
      <c r="AU2020" s="66"/>
    </row>
    <row r="2021" spans="27:47" x14ac:dyDescent="0.2">
      <c r="AA2021" s="66"/>
      <c r="AB2021" s="66"/>
      <c r="AC2021" s="66"/>
      <c r="AD2021" s="66"/>
      <c r="AE2021" s="66"/>
      <c r="AG2021" s="67"/>
      <c r="AN2021" s="66"/>
      <c r="AO2021" s="66"/>
      <c r="AP2021" s="66"/>
      <c r="AQ2021" s="66"/>
      <c r="AR2021" s="66"/>
      <c r="AS2021" s="66"/>
      <c r="AT2021" s="66"/>
      <c r="AU2021" s="66"/>
    </row>
    <row r="2022" spans="27:47" x14ac:dyDescent="0.2">
      <c r="AA2022" s="66"/>
      <c r="AB2022" s="66"/>
      <c r="AC2022" s="66"/>
      <c r="AD2022" s="66"/>
      <c r="AE2022" s="66"/>
      <c r="AG2022" s="67"/>
      <c r="AN2022" s="66"/>
      <c r="AO2022" s="66"/>
      <c r="AP2022" s="66"/>
      <c r="AQ2022" s="66"/>
      <c r="AR2022" s="66"/>
      <c r="AS2022" s="66"/>
      <c r="AT2022" s="66"/>
      <c r="AU2022" s="66"/>
    </row>
    <row r="2023" spans="27:47" x14ac:dyDescent="0.2">
      <c r="AA2023" s="66"/>
      <c r="AB2023" s="66"/>
      <c r="AC2023" s="66"/>
      <c r="AD2023" s="66"/>
      <c r="AE2023" s="66"/>
      <c r="AG2023" s="67"/>
      <c r="AN2023" s="66"/>
      <c r="AO2023" s="66"/>
      <c r="AP2023" s="66"/>
      <c r="AQ2023" s="66"/>
      <c r="AR2023" s="66"/>
      <c r="AS2023" s="66"/>
      <c r="AT2023" s="66"/>
      <c r="AU2023" s="66"/>
    </row>
    <row r="2024" spans="27:47" x14ac:dyDescent="0.2">
      <c r="AA2024" s="66"/>
      <c r="AB2024" s="66"/>
      <c r="AC2024" s="66"/>
      <c r="AD2024" s="66"/>
      <c r="AE2024" s="66"/>
      <c r="AG2024" s="67"/>
      <c r="AN2024" s="66"/>
      <c r="AO2024" s="66"/>
      <c r="AP2024" s="66"/>
      <c r="AQ2024" s="66"/>
      <c r="AR2024" s="66"/>
      <c r="AS2024" s="66"/>
      <c r="AT2024" s="66"/>
      <c r="AU2024" s="66"/>
    </row>
    <row r="2025" spans="27:47" x14ac:dyDescent="0.2">
      <c r="AA2025" s="66"/>
      <c r="AB2025" s="66"/>
      <c r="AC2025" s="66"/>
      <c r="AD2025" s="66"/>
      <c r="AE2025" s="66"/>
      <c r="AG2025" s="67"/>
      <c r="AN2025" s="66"/>
      <c r="AO2025" s="66"/>
      <c r="AP2025" s="66"/>
      <c r="AQ2025" s="66"/>
      <c r="AR2025" s="66"/>
      <c r="AS2025" s="66"/>
      <c r="AT2025" s="66"/>
      <c r="AU2025" s="66"/>
    </row>
    <row r="2026" spans="27:47" x14ac:dyDescent="0.2">
      <c r="AA2026" s="66"/>
      <c r="AB2026" s="66"/>
      <c r="AC2026" s="66"/>
      <c r="AD2026" s="66"/>
      <c r="AE2026" s="66"/>
      <c r="AG2026" s="67"/>
      <c r="AN2026" s="66"/>
      <c r="AO2026" s="66"/>
      <c r="AP2026" s="66"/>
      <c r="AQ2026" s="66"/>
      <c r="AR2026" s="66"/>
      <c r="AS2026" s="66"/>
      <c r="AT2026" s="66"/>
      <c r="AU2026" s="66"/>
    </row>
    <row r="2027" spans="27:47" x14ac:dyDescent="0.2">
      <c r="AA2027" s="66"/>
      <c r="AB2027" s="66"/>
      <c r="AC2027" s="66"/>
      <c r="AD2027" s="66"/>
      <c r="AE2027" s="66"/>
      <c r="AG2027" s="67"/>
      <c r="AN2027" s="66"/>
      <c r="AO2027" s="66"/>
      <c r="AP2027" s="66"/>
      <c r="AQ2027" s="66"/>
      <c r="AR2027" s="66"/>
      <c r="AS2027" s="66"/>
      <c r="AT2027" s="66"/>
      <c r="AU2027" s="66"/>
    </row>
    <row r="2028" spans="27:47" x14ac:dyDescent="0.2">
      <c r="AA2028" s="66"/>
      <c r="AB2028" s="66"/>
      <c r="AC2028" s="66"/>
      <c r="AD2028" s="66"/>
      <c r="AE2028" s="66"/>
      <c r="AG2028" s="67"/>
      <c r="AN2028" s="66"/>
      <c r="AO2028" s="66"/>
      <c r="AP2028" s="66"/>
      <c r="AQ2028" s="66"/>
      <c r="AR2028" s="66"/>
      <c r="AS2028" s="66"/>
      <c r="AT2028" s="66"/>
      <c r="AU2028" s="66"/>
    </row>
    <row r="2029" spans="27:47" x14ac:dyDescent="0.2">
      <c r="AA2029" s="66"/>
      <c r="AB2029" s="66"/>
      <c r="AC2029" s="66"/>
      <c r="AD2029" s="66"/>
      <c r="AE2029" s="66"/>
      <c r="AG2029" s="67"/>
      <c r="AN2029" s="66"/>
      <c r="AO2029" s="66"/>
      <c r="AP2029" s="66"/>
      <c r="AQ2029" s="66"/>
      <c r="AR2029" s="66"/>
      <c r="AS2029" s="66"/>
      <c r="AT2029" s="66"/>
      <c r="AU2029" s="66"/>
    </row>
    <row r="2030" spans="27:47" x14ac:dyDescent="0.2">
      <c r="AA2030" s="66"/>
      <c r="AB2030" s="66"/>
      <c r="AC2030" s="66"/>
      <c r="AD2030" s="66"/>
      <c r="AE2030" s="66"/>
      <c r="AG2030" s="67"/>
      <c r="AN2030" s="66"/>
      <c r="AO2030" s="66"/>
      <c r="AP2030" s="66"/>
      <c r="AQ2030" s="66"/>
      <c r="AR2030" s="66"/>
      <c r="AS2030" s="66"/>
      <c r="AT2030" s="66"/>
      <c r="AU2030" s="66"/>
    </row>
    <row r="2031" spans="27:47" x14ac:dyDescent="0.2">
      <c r="AA2031" s="66"/>
      <c r="AB2031" s="66"/>
      <c r="AC2031" s="66"/>
      <c r="AD2031" s="66"/>
      <c r="AE2031" s="66"/>
      <c r="AG2031" s="67"/>
      <c r="AN2031" s="66"/>
      <c r="AO2031" s="66"/>
      <c r="AP2031" s="66"/>
      <c r="AQ2031" s="66"/>
      <c r="AR2031" s="66"/>
      <c r="AS2031" s="66"/>
      <c r="AT2031" s="66"/>
      <c r="AU2031" s="66"/>
    </row>
    <row r="2032" spans="27:47" x14ac:dyDescent="0.2">
      <c r="AA2032" s="66"/>
      <c r="AB2032" s="66"/>
      <c r="AC2032" s="66"/>
      <c r="AD2032" s="66"/>
      <c r="AE2032" s="66"/>
      <c r="AG2032" s="67"/>
      <c r="AN2032" s="66"/>
      <c r="AO2032" s="66"/>
      <c r="AP2032" s="66"/>
      <c r="AQ2032" s="66"/>
      <c r="AR2032" s="66"/>
      <c r="AS2032" s="66"/>
      <c r="AT2032" s="66"/>
      <c r="AU2032" s="66"/>
    </row>
    <row r="2033" spans="27:47" x14ac:dyDescent="0.2">
      <c r="AA2033" s="66"/>
      <c r="AB2033" s="66"/>
      <c r="AC2033" s="66"/>
      <c r="AD2033" s="66"/>
      <c r="AE2033" s="66"/>
      <c r="AG2033" s="67"/>
      <c r="AN2033" s="66"/>
      <c r="AO2033" s="66"/>
      <c r="AP2033" s="66"/>
      <c r="AQ2033" s="66"/>
      <c r="AR2033" s="66"/>
      <c r="AS2033" s="66"/>
      <c r="AT2033" s="66"/>
      <c r="AU2033" s="66"/>
    </row>
    <row r="2034" spans="27:47" x14ac:dyDescent="0.2">
      <c r="AA2034" s="66"/>
      <c r="AB2034" s="66"/>
      <c r="AC2034" s="66"/>
      <c r="AD2034" s="66"/>
      <c r="AE2034" s="66"/>
      <c r="AG2034" s="67"/>
      <c r="AN2034" s="66"/>
      <c r="AO2034" s="66"/>
      <c r="AP2034" s="66"/>
      <c r="AQ2034" s="66"/>
      <c r="AR2034" s="66"/>
      <c r="AS2034" s="66"/>
      <c r="AT2034" s="66"/>
      <c r="AU2034" s="66"/>
    </row>
    <row r="2035" spans="27:47" x14ac:dyDescent="0.2">
      <c r="AA2035" s="66"/>
      <c r="AB2035" s="66"/>
      <c r="AC2035" s="66"/>
      <c r="AD2035" s="66"/>
      <c r="AE2035" s="66"/>
      <c r="AG2035" s="67"/>
      <c r="AN2035" s="66"/>
      <c r="AO2035" s="66"/>
      <c r="AP2035" s="66"/>
      <c r="AQ2035" s="66"/>
      <c r="AR2035" s="66"/>
      <c r="AS2035" s="66"/>
      <c r="AT2035" s="66"/>
      <c r="AU2035" s="66"/>
    </row>
    <row r="2036" spans="27:47" x14ac:dyDescent="0.2">
      <c r="AA2036" s="66"/>
      <c r="AB2036" s="66"/>
      <c r="AC2036" s="66"/>
      <c r="AD2036" s="66"/>
      <c r="AE2036" s="66"/>
      <c r="AG2036" s="67"/>
      <c r="AN2036" s="66"/>
      <c r="AO2036" s="66"/>
      <c r="AP2036" s="66"/>
      <c r="AQ2036" s="66"/>
      <c r="AR2036" s="66"/>
      <c r="AS2036" s="66"/>
      <c r="AT2036" s="66"/>
      <c r="AU2036" s="66"/>
    </row>
    <row r="2037" spans="27:47" x14ac:dyDescent="0.2">
      <c r="AA2037" s="66"/>
      <c r="AB2037" s="66"/>
      <c r="AC2037" s="66"/>
      <c r="AD2037" s="66"/>
      <c r="AE2037" s="66"/>
      <c r="AG2037" s="67"/>
      <c r="AN2037" s="66"/>
      <c r="AO2037" s="66"/>
      <c r="AP2037" s="66"/>
      <c r="AQ2037" s="66"/>
      <c r="AR2037" s="66"/>
      <c r="AS2037" s="66"/>
      <c r="AT2037" s="66"/>
      <c r="AU2037" s="66"/>
    </row>
    <row r="2038" spans="27:47" x14ac:dyDescent="0.2">
      <c r="AA2038" s="66"/>
      <c r="AB2038" s="66"/>
      <c r="AC2038" s="66"/>
      <c r="AD2038" s="66"/>
      <c r="AE2038" s="66"/>
      <c r="AG2038" s="67"/>
      <c r="AN2038" s="66"/>
      <c r="AO2038" s="66"/>
      <c r="AP2038" s="66"/>
      <c r="AQ2038" s="66"/>
      <c r="AR2038" s="66"/>
      <c r="AS2038" s="66"/>
      <c r="AT2038" s="66"/>
      <c r="AU2038" s="66"/>
    </row>
    <row r="2039" spans="27:47" x14ac:dyDescent="0.2">
      <c r="AA2039" s="66"/>
      <c r="AB2039" s="66"/>
      <c r="AC2039" s="66"/>
      <c r="AD2039" s="66"/>
      <c r="AE2039" s="66"/>
      <c r="AG2039" s="67"/>
      <c r="AN2039" s="66"/>
      <c r="AO2039" s="66"/>
      <c r="AP2039" s="66"/>
      <c r="AQ2039" s="66"/>
      <c r="AR2039" s="66"/>
      <c r="AS2039" s="66"/>
      <c r="AT2039" s="66"/>
      <c r="AU2039" s="66"/>
    </row>
    <row r="2040" spans="27:47" x14ac:dyDescent="0.2">
      <c r="AA2040" s="66"/>
      <c r="AB2040" s="66"/>
      <c r="AC2040" s="66"/>
      <c r="AD2040" s="66"/>
      <c r="AE2040" s="66"/>
      <c r="AG2040" s="67"/>
      <c r="AN2040" s="66"/>
      <c r="AO2040" s="66"/>
      <c r="AP2040" s="66"/>
      <c r="AQ2040" s="66"/>
      <c r="AR2040" s="66"/>
      <c r="AS2040" s="66"/>
      <c r="AT2040" s="66"/>
      <c r="AU2040" s="66"/>
    </row>
    <row r="2041" spans="27:47" x14ac:dyDescent="0.2">
      <c r="AA2041" s="66"/>
      <c r="AB2041" s="66"/>
      <c r="AC2041" s="66"/>
      <c r="AD2041" s="66"/>
      <c r="AE2041" s="66"/>
      <c r="AG2041" s="67"/>
      <c r="AN2041" s="66"/>
      <c r="AO2041" s="66"/>
      <c r="AP2041" s="66"/>
      <c r="AQ2041" s="66"/>
      <c r="AR2041" s="66"/>
      <c r="AS2041" s="66"/>
      <c r="AT2041" s="66"/>
      <c r="AU2041" s="66"/>
    </row>
    <row r="2042" spans="27:47" x14ac:dyDescent="0.2">
      <c r="AA2042" s="66"/>
      <c r="AB2042" s="66"/>
      <c r="AC2042" s="66"/>
      <c r="AD2042" s="66"/>
      <c r="AE2042" s="66"/>
      <c r="AG2042" s="67"/>
      <c r="AN2042" s="66"/>
      <c r="AO2042" s="66"/>
      <c r="AP2042" s="66"/>
      <c r="AQ2042" s="66"/>
      <c r="AR2042" s="66"/>
      <c r="AS2042" s="66"/>
      <c r="AT2042" s="66"/>
      <c r="AU2042" s="66"/>
    </row>
    <row r="2043" spans="27:47" x14ac:dyDescent="0.2">
      <c r="AA2043" s="66"/>
      <c r="AB2043" s="66"/>
      <c r="AC2043" s="66"/>
      <c r="AD2043" s="66"/>
      <c r="AE2043" s="66"/>
      <c r="AG2043" s="67"/>
      <c r="AN2043" s="66"/>
      <c r="AO2043" s="66"/>
      <c r="AP2043" s="66"/>
      <c r="AQ2043" s="66"/>
      <c r="AR2043" s="66"/>
      <c r="AS2043" s="66"/>
      <c r="AT2043" s="66"/>
      <c r="AU2043" s="66"/>
    </row>
    <row r="2044" spans="27:47" x14ac:dyDescent="0.2">
      <c r="AA2044" s="66"/>
      <c r="AB2044" s="66"/>
      <c r="AC2044" s="66"/>
      <c r="AD2044" s="66"/>
      <c r="AE2044" s="66"/>
      <c r="AG2044" s="67"/>
      <c r="AN2044" s="66"/>
      <c r="AO2044" s="66"/>
      <c r="AP2044" s="66"/>
      <c r="AQ2044" s="66"/>
      <c r="AR2044" s="66"/>
      <c r="AS2044" s="66"/>
      <c r="AT2044" s="66"/>
      <c r="AU2044" s="66"/>
    </row>
    <row r="2045" spans="27:47" x14ac:dyDescent="0.2">
      <c r="AA2045" s="66"/>
      <c r="AB2045" s="66"/>
      <c r="AC2045" s="66"/>
      <c r="AD2045" s="66"/>
      <c r="AE2045" s="66"/>
      <c r="AG2045" s="67"/>
      <c r="AN2045" s="66"/>
      <c r="AO2045" s="66"/>
      <c r="AP2045" s="66"/>
      <c r="AQ2045" s="66"/>
      <c r="AR2045" s="66"/>
      <c r="AS2045" s="66"/>
      <c r="AT2045" s="66"/>
      <c r="AU2045" s="66"/>
    </row>
    <row r="2046" spans="27:47" x14ac:dyDescent="0.2">
      <c r="AA2046" s="66"/>
      <c r="AB2046" s="66"/>
      <c r="AC2046" s="66"/>
      <c r="AD2046" s="66"/>
      <c r="AE2046" s="66"/>
      <c r="AG2046" s="67"/>
      <c r="AN2046" s="66"/>
      <c r="AO2046" s="66"/>
      <c r="AP2046" s="66"/>
      <c r="AQ2046" s="66"/>
      <c r="AR2046" s="66"/>
      <c r="AS2046" s="66"/>
      <c r="AT2046" s="66"/>
      <c r="AU2046" s="66"/>
    </row>
    <row r="2047" spans="27:47" x14ac:dyDescent="0.2">
      <c r="AA2047" s="66"/>
      <c r="AB2047" s="66"/>
      <c r="AC2047" s="66"/>
      <c r="AD2047" s="66"/>
      <c r="AE2047" s="66"/>
      <c r="AG2047" s="67"/>
      <c r="AN2047" s="66"/>
      <c r="AO2047" s="66"/>
      <c r="AP2047" s="66"/>
      <c r="AQ2047" s="66"/>
      <c r="AR2047" s="66"/>
      <c r="AS2047" s="66"/>
      <c r="AT2047" s="66"/>
      <c r="AU2047" s="66"/>
    </row>
    <row r="2048" spans="27:47" x14ac:dyDescent="0.2">
      <c r="AA2048" s="66"/>
      <c r="AB2048" s="66"/>
      <c r="AC2048" s="66"/>
      <c r="AD2048" s="66"/>
      <c r="AE2048" s="66"/>
      <c r="AG2048" s="67"/>
      <c r="AN2048" s="66"/>
      <c r="AO2048" s="66"/>
      <c r="AP2048" s="66"/>
      <c r="AQ2048" s="66"/>
      <c r="AR2048" s="66"/>
      <c r="AS2048" s="66"/>
      <c r="AT2048" s="66"/>
      <c r="AU2048" s="66"/>
    </row>
    <row r="2049" spans="27:47" x14ac:dyDescent="0.2">
      <c r="AA2049" s="66"/>
      <c r="AB2049" s="66"/>
      <c r="AC2049" s="66"/>
      <c r="AD2049" s="66"/>
      <c r="AE2049" s="66"/>
      <c r="AG2049" s="67"/>
      <c r="AN2049" s="66"/>
      <c r="AO2049" s="66"/>
      <c r="AP2049" s="66"/>
      <c r="AQ2049" s="66"/>
      <c r="AR2049" s="66"/>
      <c r="AS2049" s="66"/>
      <c r="AT2049" s="66"/>
      <c r="AU2049" s="66"/>
    </row>
    <row r="2050" spans="27:47" x14ac:dyDescent="0.2">
      <c r="AA2050" s="66"/>
      <c r="AB2050" s="66"/>
      <c r="AC2050" s="66"/>
      <c r="AD2050" s="66"/>
      <c r="AE2050" s="66"/>
      <c r="AG2050" s="67"/>
      <c r="AN2050" s="66"/>
      <c r="AO2050" s="66"/>
      <c r="AP2050" s="66"/>
      <c r="AQ2050" s="66"/>
      <c r="AR2050" s="66"/>
      <c r="AS2050" s="66"/>
      <c r="AT2050" s="66"/>
      <c r="AU2050" s="66"/>
    </row>
    <row r="2051" spans="27:47" x14ac:dyDescent="0.2">
      <c r="AA2051" s="66"/>
      <c r="AB2051" s="66"/>
      <c r="AC2051" s="66"/>
      <c r="AD2051" s="66"/>
      <c r="AE2051" s="66"/>
      <c r="AG2051" s="67"/>
      <c r="AN2051" s="66"/>
      <c r="AO2051" s="66"/>
      <c r="AP2051" s="66"/>
      <c r="AQ2051" s="66"/>
      <c r="AR2051" s="66"/>
      <c r="AS2051" s="66"/>
      <c r="AT2051" s="66"/>
      <c r="AU2051" s="66"/>
    </row>
    <row r="2052" spans="27:47" x14ac:dyDescent="0.2">
      <c r="AA2052" s="66"/>
      <c r="AB2052" s="66"/>
      <c r="AC2052" s="66"/>
      <c r="AD2052" s="66"/>
      <c r="AE2052" s="66"/>
      <c r="AG2052" s="67"/>
      <c r="AN2052" s="66"/>
      <c r="AO2052" s="66"/>
      <c r="AP2052" s="66"/>
      <c r="AQ2052" s="66"/>
      <c r="AR2052" s="66"/>
      <c r="AS2052" s="66"/>
      <c r="AT2052" s="66"/>
      <c r="AU2052" s="66"/>
    </row>
    <row r="2053" spans="27:47" x14ac:dyDescent="0.2">
      <c r="AA2053" s="66"/>
      <c r="AB2053" s="66"/>
      <c r="AC2053" s="66"/>
      <c r="AD2053" s="66"/>
      <c r="AE2053" s="66"/>
      <c r="AG2053" s="67"/>
      <c r="AN2053" s="66"/>
      <c r="AO2053" s="66"/>
      <c r="AP2053" s="66"/>
      <c r="AQ2053" s="66"/>
      <c r="AR2053" s="66"/>
      <c r="AS2053" s="66"/>
      <c r="AT2053" s="66"/>
      <c r="AU2053" s="66"/>
    </row>
    <row r="2054" spans="27:47" x14ac:dyDescent="0.2">
      <c r="AA2054" s="66"/>
      <c r="AB2054" s="66"/>
      <c r="AC2054" s="66"/>
      <c r="AD2054" s="66"/>
      <c r="AE2054" s="66"/>
      <c r="AG2054" s="67"/>
      <c r="AN2054" s="66"/>
      <c r="AO2054" s="66"/>
      <c r="AP2054" s="66"/>
      <c r="AQ2054" s="66"/>
      <c r="AR2054" s="66"/>
      <c r="AS2054" s="66"/>
      <c r="AT2054" s="66"/>
      <c r="AU2054" s="66"/>
    </row>
    <row r="2055" spans="27:47" x14ac:dyDescent="0.2">
      <c r="AA2055" s="66"/>
      <c r="AB2055" s="66"/>
      <c r="AC2055" s="66"/>
      <c r="AD2055" s="66"/>
      <c r="AE2055" s="66"/>
      <c r="AG2055" s="67"/>
      <c r="AN2055" s="66"/>
      <c r="AO2055" s="66"/>
      <c r="AP2055" s="66"/>
      <c r="AQ2055" s="66"/>
      <c r="AR2055" s="66"/>
      <c r="AS2055" s="66"/>
      <c r="AT2055" s="66"/>
      <c r="AU2055" s="66"/>
    </row>
    <row r="2056" spans="27:47" x14ac:dyDescent="0.2">
      <c r="AA2056" s="66"/>
      <c r="AB2056" s="66"/>
      <c r="AC2056" s="66"/>
      <c r="AD2056" s="66"/>
      <c r="AE2056" s="66"/>
      <c r="AG2056" s="67"/>
      <c r="AN2056" s="66"/>
      <c r="AO2056" s="66"/>
      <c r="AP2056" s="66"/>
      <c r="AQ2056" s="66"/>
      <c r="AR2056" s="66"/>
      <c r="AS2056" s="66"/>
      <c r="AT2056" s="66"/>
      <c r="AU2056" s="66"/>
    </row>
    <row r="2057" spans="27:47" x14ac:dyDescent="0.2">
      <c r="AA2057" s="66"/>
      <c r="AB2057" s="66"/>
      <c r="AC2057" s="66"/>
      <c r="AD2057" s="66"/>
      <c r="AE2057" s="66"/>
      <c r="AG2057" s="67"/>
      <c r="AN2057" s="66"/>
      <c r="AO2057" s="66"/>
      <c r="AP2057" s="66"/>
      <c r="AQ2057" s="66"/>
      <c r="AR2057" s="66"/>
      <c r="AS2057" s="66"/>
      <c r="AT2057" s="66"/>
      <c r="AU2057" s="66"/>
    </row>
    <row r="2058" spans="27:47" x14ac:dyDescent="0.2">
      <c r="AA2058" s="66"/>
      <c r="AB2058" s="66"/>
      <c r="AC2058" s="66"/>
      <c r="AD2058" s="66"/>
      <c r="AE2058" s="66"/>
      <c r="AG2058" s="67"/>
      <c r="AN2058" s="66"/>
      <c r="AO2058" s="66"/>
      <c r="AP2058" s="66"/>
      <c r="AQ2058" s="66"/>
      <c r="AR2058" s="66"/>
      <c r="AS2058" s="66"/>
      <c r="AT2058" s="66"/>
      <c r="AU2058" s="66"/>
    </row>
    <row r="2059" spans="27:47" x14ac:dyDescent="0.2">
      <c r="AA2059" s="66"/>
      <c r="AB2059" s="66"/>
      <c r="AC2059" s="66"/>
      <c r="AD2059" s="66"/>
      <c r="AE2059" s="66"/>
      <c r="AG2059" s="67"/>
      <c r="AN2059" s="66"/>
      <c r="AO2059" s="66"/>
      <c r="AP2059" s="66"/>
      <c r="AQ2059" s="66"/>
      <c r="AR2059" s="66"/>
      <c r="AS2059" s="66"/>
      <c r="AT2059" s="66"/>
      <c r="AU2059" s="66"/>
    </row>
    <row r="2060" spans="27:47" x14ac:dyDescent="0.2">
      <c r="AA2060" s="66"/>
      <c r="AB2060" s="66"/>
      <c r="AC2060" s="66"/>
      <c r="AD2060" s="66"/>
      <c r="AE2060" s="66"/>
      <c r="AG2060" s="67"/>
      <c r="AN2060" s="66"/>
      <c r="AO2060" s="66"/>
      <c r="AP2060" s="66"/>
      <c r="AQ2060" s="66"/>
      <c r="AR2060" s="66"/>
      <c r="AS2060" s="66"/>
      <c r="AT2060" s="66"/>
      <c r="AU2060" s="66"/>
    </row>
    <row r="2061" spans="27:47" x14ac:dyDescent="0.2">
      <c r="AA2061" s="66"/>
      <c r="AB2061" s="66"/>
      <c r="AC2061" s="66"/>
      <c r="AD2061" s="66"/>
      <c r="AE2061" s="66"/>
      <c r="AG2061" s="67"/>
      <c r="AN2061" s="66"/>
      <c r="AO2061" s="66"/>
      <c r="AP2061" s="66"/>
      <c r="AQ2061" s="66"/>
      <c r="AR2061" s="66"/>
      <c r="AS2061" s="66"/>
      <c r="AT2061" s="66"/>
      <c r="AU2061" s="66"/>
    </row>
    <row r="2062" spans="27:47" x14ac:dyDescent="0.2">
      <c r="AA2062" s="66"/>
      <c r="AB2062" s="66"/>
      <c r="AC2062" s="66"/>
      <c r="AD2062" s="66"/>
      <c r="AE2062" s="66"/>
      <c r="AG2062" s="67"/>
      <c r="AN2062" s="66"/>
      <c r="AO2062" s="66"/>
      <c r="AP2062" s="66"/>
      <c r="AQ2062" s="66"/>
      <c r="AR2062" s="66"/>
      <c r="AS2062" s="66"/>
      <c r="AT2062" s="66"/>
      <c r="AU2062" s="66"/>
    </row>
    <row r="2063" spans="27:47" x14ac:dyDescent="0.2">
      <c r="AA2063" s="66"/>
      <c r="AB2063" s="66"/>
      <c r="AC2063" s="66"/>
      <c r="AD2063" s="66"/>
      <c r="AE2063" s="66"/>
      <c r="AG2063" s="67"/>
      <c r="AN2063" s="66"/>
      <c r="AO2063" s="66"/>
      <c r="AP2063" s="66"/>
      <c r="AQ2063" s="66"/>
      <c r="AR2063" s="66"/>
      <c r="AS2063" s="66"/>
      <c r="AT2063" s="66"/>
      <c r="AU2063" s="66"/>
    </row>
    <row r="2064" spans="27:47" x14ac:dyDescent="0.2">
      <c r="AA2064" s="66"/>
      <c r="AB2064" s="66"/>
      <c r="AC2064" s="66"/>
      <c r="AD2064" s="66"/>
      <c r="AE2064" s="66"/>
      <c r="AG2064" s="67"/>
      <c r="AN2064" s="66"/>
      <c r="AO2064" s="66"/>
      <c r="AP2064" s="66"/>
      <c r="AQ2064" s="66"/>
      <c r="AR2064" s="66"/>
      <c r="AS2064" s="66"/>
      <c r="AT2064" s="66"/>
      <c r="AU2064" s="66"/>
    </row>
    <row r="2065" spans="27:47" x14ac:dyDescent="0.2">
      <c r="AA2065" s="66"/>
      <c r="AB2065" s="66"/>
      <c r="AC2065" s="66"/>
      <c r="AD2065" s="66"/>
      <c r="AE2065" s="66"/>
      <c r="AG2065" s="67"/>
      <c r="AN2065" s="66"/>
      <c r="AO2065" s="66"/>
      <c r="AP2065" s="66"/>
      <c r="AQ2065" s="66"/>
      <c r="AR2065" s="66"/>
      <c r="AS2065" s="66"/>
      <c r="AT2065" s="66"/>
      <c r="AU2065" s="66"/>
    </row>
    <row r="2066" spans="27:47" x14ac:dyDescent="0.2">
      <c r="AA2066" s="66"/>
      <c r="AB2066" s="66"/>
      <c r="AC2066" s="66"/>
      <c r="AD2066" s="66"/>
      <c r="AE2066" s="66"/>
      <c r="AF2066" s="68"/>
      <c r="AG2066" s="67"/>
      <c r="AN2066" s="66"/>
      <c r="AO2066" s="66"/>
      <c r="AP2066" s="66"/>
      <c r="AQ2066" s="66"/>
      <c r="AR2066" s="66"/>
      <c r="AS2066" s="66"/>
      <c r="AT2066" s="66"/>
      <c r="AU2066" s="66"/>
    </row>
    <row r="2067" spans="27:47" x14ac:dyDescent="0.2">
      <c r="AA2067" s="66"/>
      <c r="AB2067" s="66"/>
      <c r="AC2067" s="66"/>
      <c r="AD2067" s="66"/>
      <c r="AE2067" s="66"/>
      <c r="AF2067" s="68"/>
      <c r="AG2067" s="67"/>
      <c r="AN2067" s="66"/>
      <c r="AO2067" s="66"/>
      <c r="AP2067" s="66"/>
      <c r="AQ2067" s="66"/>
      <c r="AR2067" s="66"/>
      <c r="AS2067" s="66"/>
      <c r="AT2067" s="66"/>
      <c r="AU2067" s="66"/>
    </row>
    <row r="2068" spans="27:47" x14ac:dyDescent="0.2">
      <c r="AA2068" s="66"/>
      <c r="AB2068" s="66"/>
      <c r="AC2068" s="66"/>
      <c r="AD2068" s="66"/>
      <c r="AE2068" s="66"/>
      <c r="AF2068" s="68"/>
      <c r="AG2068" s="67"/>
      <c r="AN2068" s="66"/>
      <c r="AO2068" s="66"/>
      <c r="AP2068" s="66"/>
      <c r="AQ2068" s="66"/>
      <c r="AR2068" s="66"/>
      <c r="AS2068" s="66"/>
      <c r="AT2068" s="66"/>
      <c r="AU2068" s="66"/>
    </row>
    <row r="2069" spans="27:47" x14ac:dyDescent="0.2">
      <c r="AA2069" s="66"/>
      <c r="AB2069" s="66"/>
      <c r="AC2069" s="66"/>
      <c r="AD2069" s="66"/>
      <c r="AE2069" s="66"/>
      <c r="AF2069" s="68"/>
      <c r="AG2069" s="67"/>
      <c r="AN2069" s="66"/>
      <c r="AO2069" s="66"/>
      <c r="AP2069" s="66"/>
      <c r="AQ2069" s="66"/>
      <c r="AR2069" s="66"/>
      <c r="AS2069" s="66"/>
      <c r="AT2069" s="66"/>
      <c r="AU2069" s="66"/>
    </row>
    <row r="2070" spans="27:47" x14ac:dyDescent="0.2">
      <c r="AA2070" s="66"/>
      <c r="AB2070" s="66"/>
      <c r="AC2070" s="66"/>
      <c r="AD2070" s="66"/>
      <c r="AE2070" s="66"/>
      <c r="AF2070" s="68"/>
      <c r="AG2070" s="67"/>
      <c r="AN2070" s="66"/>
      <c r="AO2070" s="66"/>
      <c r="AP2070" s="66"/>
      <c r="AQ2070" s="66"/>
      <c r="AR2070" s="66"/>
      <c r="AS2070" s="66"/>
      <c r="AT2070" s="66"/>
      <c r="AU2070" s="66"/>
    </row>
    <row r="2071" spans="27:47" x14ac:dyDescent="0.2">
      <c r="AA2071" s="66"/>
      <c r="AB2071" s="66"/>
      <c r="AC2071" s="66"/>
      <c r="AD2071" s="66"/>
      <c r="AE2071" s="66"/>
      <c r="AF2071" s="68"/>
      <c r="AG2071" s="67"/>
      <c r="AN2071" s="66"/>
      <c r="AO2071" s="66"/>
      <c r="AP2071" s="66"/>
      <c r="AQ2071" s="66"/>
      <c r="AR2071" s="66"/>
      <c r="AS2071" s="66"/>
      <c r="AT2071" s="66"/>
      <c r="AU2071" s="66"/>
    </row>
    <row r="2072" spans="27:47" x14ac:dyDescent="0.2">
      <c r="AA2072" s="66"/>
      <c r="AB2072" s="66"/>
      <c r="AC2072" s="66"/>
      <c r="AD2072" s="66"/>
      <c r="AE2072" s="66"/>
      <c r="AF2072" s="68"/>
      <c r="AG2072" s="67"/>
      <c r="AN2072" s="66"/>
      <c r="AO2072" s="66"/>
      <c r="AP2072" s="66"/>
      <c r="AQ2072" s="66"/>
      <c r="AR2072" s="66"/>
      <c r="AS2072" s="66"/>
      <c r="AT2072" s="66"/>
      <c r="AU2072" s="66"/>
    </row>
    <row r="2073" spans="27:47" x14ac:dyDescent="0.2">
      <c r="AA2073" s="66"/>
      <c r="AB2073" s="66"/>
      <c r="AC2073" s="66"/>
      <c r="AD2073" s="66"/>
      <c r="AE2073" s="66"/>
      <c r="AF2073" s="68"/>
      <c r="AG2073" s="67"/>
      <c r="AN2073" s="66"/>
      <c r="AO2073" s="66"/>
      <c r="AP2073" s="66"/>
      <c r="AQ2073" s="66"/>
      <c r="AR2073" s="66"/>
      <c r="AS2073" s="66"/>
      <c r="AT2073" s="66"/>
      <c r="AU2073" s="66"/>
    </row>
    <row r="2074" spans="27:47" x14ac:dyDescent="0.2">
      <c r="AA2074" s="66"/>
      <c r="AB2074" s="66"/>
      <c r="AC2074" s="66"/>
      <c r="AD2074" s="66"/>
      <c r="AE2074" s="66"/>
      <c r="AF2074" s="68"/>
      <c r="AG2074" s="67"/>
      <c r="AN2074" s="66"/>
      <c r="AO2074" s="66"/>
      <c r="AP2074" s="66"/>
      <c r="AQ2074" s="66"/>
      <c r="AR2074" s="66"/>
      <c r="AS2074" s="66"/>
      <c r="AT2074" s="66"/>
      <c r="AU2074" s="66"/>
    </row>
    <row r="2075" spans="27:47" x14ac:dyDescent="0.2">
      <c r="AA2075" s="66"/>
      <c r="AB2075" s="66"/>
      <c r="AC2075" s="66"/>
      <c r="AD2075" s="66"/>
      <c r="AE2075" s="66"/>
      <c r="AF2075" s="68"/>
      <c r="AG2075" s="67"/>
      <c r="AN2075" s="66"/>
      <c r="AO2075" s="66"/>
      <c r="AP2075" s="66"/>
      <c r="AQ2075" s="66"/>
      <c r="AR2075" s="66"/>
      <c r="AS2075" s="66"/>
      <c r="AT2075" s="66"/>
      <c r="AU2075" s="66"/>
    </row>
    <row r="2076" spans="27:47" x14ac:dyDescent="0.2">
      <c r="AA2076" s="66"/>
      <c r="AB2076" s="66"/>
      <c r="AC2076" s="66"/>
      <c r="AD2076" s="66"/>
      <c r="AE2076" s="66"/>
      <c r="AF2076" s="68"/>
      <c r="AG2076" s="67"/>
      <c r="AN2076" s="66"/>
      <c r="AO2076" s="66"/>
      <c r="AP2076" s="66"/>
      <c r="AQ2076" s="66"/>
      <c r="AR2076" s="66"/>
      <c r="AS2076" s="66"/>
      <c r="AT2076" s="66"/>
      <c r="AU2076" s="66"/>
    </row>
    <row r="2077" spans="27:47" x14ac:dyDescent="0.2">
      <c r="AA2077" s="66"/>
      <c r="AB2077" s="66"/>
      <c r="AC2077" s="66"/>
      <c r="AD2077" s="66"/>
      <c r="AE2077" s="66"/>
      <c r="AF2077" s="68"/>
      <c r="AG2077" s="67"/>
      <c r="AN2077" s="66"/>
      <c r="AO2077" s="66"/>
      <c r="AP2077" s="66"/>
      <c r="AQ2077" s="66"/>
      <c r="AR2077" s="66"/>
      <c r="AS2077" s="66"/>
      <c r="AT2077" s="66"/>
      <c r="AU2077" s="66"/>
    </row>
    <row r="2078" spans="27:47" x14ac:dyDescent="0.2">
      <c r="AA2078" s="66"/>
      <c r="AB2078" s="66"/>
      <c r="AC2078" s="66"/>
      <c r="AD2078" s="66"/>
      <c r="AE2078" s="66"/>
      <c r="AF2078" s="68"/>
      <c r="AG2078" s="67"/>
      <c r="AN2078" s="66"/>
      <c r="AO2078" s="66"/>
      <c r="AP2078" s="66"/>
      <c r="AQ2078" s="66"/>
      <c r="AR2078" s="66"/>
      <c r="AS2078" s="66"/>
      <c r="AT2078" s="66"/>
      <c r="AU2078" s="66"/>
    </row>
    <row r="2079" spans="27:47" x14ac:dyDescent="0.2">
      <c r="AA2079" s="66"/>
      <c r="AB2079" s="66"/>
      <c r="AC2079" s="66"/>
      <c r="AD2079" s="66"/>
      <c r="AE2079" s="66"/>
      <c r="AF2079" s="68"/>
      <c r="AG2079" s="67"/>
      <c r="AN2079" s="66"/>
      <c r="AO2079" s="66"/>
      <c r="AP2079" s="66"/>
      <c r="AQ2079" s="66"/>
      <c r="AR2079" s="66"/>
      <c r="AS2079" s="66"/>
      <c r="AT2079" s="66"/>
      <c r="AU2079" s="66"/>
    </row>
    <row r="2080" spans="27:47" x14ac:dyDescent="0.2">
      <c r="AA2080" s="66"/>
      <c r="AB2080" s="66"/>
      <c r="AC2080" s="66"/>
      <c r="AD2080" s="66"/>
      <c r="AE2080" s="66"/>
      <c r="AF2080" s="68"/>
      <c r="AG2080" s="67"/>
      <c r="AN2080" s="66"/>
      <c r="AO2080" s="66"/>
      <c r="AP2080" s="66"/>
      <c r="AQ2080" s="66"/>
      <c r="AR2080" s="66"/>
      <c r="AS2080" s="66"/>
      <c r="AT2080" s="66"/>
      <c r="AU2080" s="66"/>
    </row>
    <row r="2081" spans="27:47" x14ac:dyDescent="0.2">
      <c r="AA2081" s="66"/>
      <c r="AB2081" s="66"/>
      <c r="AC2081" s="66"/>
      <c r="AD2081" s="66"/>
      <c r="AE2081" s="66"/>
      <c r="AF2081" s="68"/>
      <c r="AG2081" s="67"/>
      <c r="AN2081" s="66"/>
      <c r="AO2081" s="66"/>
      <c r="AP2081" s="66"/>
      <c r="AQ2081" s="66"/>
      <c r="AR2081" s="66"/>
      <c r="AS2081" s="66"/>
      <c r="AT2081" s="66"/>
      <c r="AU2081" s="66"/>
    </row>
    <row r="2082" spans="27:47" x14ac:dyDescent="0.2">
      <c r="AA2082" s="66"/>
      <c r="AB2082" s="66"/>
      <c r="AC2082" s="66"/>
      <c r="AD2082" s="66"/>
      <c r="AE2082" s="66"/>
      <c r="AF2082" s="68"/>
      <c r="AG2082" s="67"/>
      <c r="AN2082" s="66"/>
      <c r="AO2082" s="66"/>
      <c r="AP2082" s="66"/>
      <c r="AQ2082" s="66"/>
      <c r="AR2082" s="66"/>
      <c r="AS2082" s="66"/>
      <c r="AT2082" s="66"/>
      <c r="AU2082" s="66"/>
    </row>
    <row r="2083" spans="27:47" x14ac:dyDescent="0.2">
      <c r="AA2083" s="66"/>
      <c r="AB2083" s="66"/>
      <c r="AC2083" s="66"/>
      <c r="AD2083" s="66"/>
      <c r="AE2083" s="66"/>
      <c r="AF2083" s="68"/>
      <c r="AG2083" s="67"/>
      <c r="AN2083" s="66"/>
      <c r="AO2083" s="66"/>
      <c r="AP2083" s="66"/>
      <c r="AQ2083" s="66"/>
      <c r="AR2083" s="66"/>
      <c r="AS2083" s="66"/>
      <c r="AT2083" s="66"/>
      <c r="AU2083" s="66"/>
    </row>
    <row r="2084" spans="27:47" x14ac:dyDescent="0.2">
      <c r="AA2084" s="66"/>
      <c r="AB2084" s="66"/>
      <c r="AC2084" s="66"/>
      <c r="AD2084" s="66"/>
      <c r="AE2084" s="66"/>
      <c r="AF2084" s="68"/>
      <c r="AG2084" s="67"/>
      <c r="AN2084" s="66"/>
      <c r="AO2084" s="66"/>
      <c r="AP2084" s="66"/>
      <c r="AQ2084" s="66"/>
      <c r="AR2084" s="66"/>
      <c r="AS2084" s="66"/>
      <c r="AT2084" s="66"/>
      <c r="AU2084" s="66"/>
    </row>
    <row r="2085" spans="27:47" x14ac:dyDescent="0.2">
      <c r="AA2085" s="66"/>
      <c r="AB2085" s="66"/>
      <c r="AC2085" s="66"/>
      <c r="AD2085" s="66"/>
      <c r="AE2085" s="66"/>
      <c r="AF2085" s="68"/>
      <c r="AG2085" s="67"/>
      <c r="AN2085" s="66"/>
      <c r="AO2085" s="66"/>
      <c r="AP2085" s="66"/>
      <c r="AQ2085" s="66"/>
      <c r="AR2085" s="66"/>
      <c r="AS2085" s="66"/>
      <c r="AT2085" s="66"/>
      <c r="AU2085" s="66"/>
    </row>
    <row r="2086" spans="27:47" x14ac:dyDescent="0.2">
      <c r="AA2086" s="66"/>
      <c r="AB2086" s="66"/>
      <c r="AC2086" s="66"/>
      <c r="AD2086" s="66"/>
      <c r="AE2086" s="66"/>
      <c r="AF2086" s="68"/>
      <c r="AG2086" s="67"/>
      <c r="AN2086" s="66"/>
      <c r="AO2086" s="66"/>
      <c r="AP2086" s="66"/>
      <c r="AQ2086" s="66"/>
      <c r="AR2086" s="66"/>
      <c r="AS2086" s="66"/>
      <c r="AT2086" s="66"/>
      <c r="AU2086" s="66"/>
    </row>
    <row r="2087" spans="27:47" x14ac:dyDescent="0.2">
      <c r="AA2087" s="66"/>
      <c r="AB2087" s="66"/>
      <c r="AC2087" s="66"/>
      <c r="AD2087" s="66"/>
      <c r="AE2087" s="66"/>
      <c r="AF2087" s="68"/>
      <c r="AG2087" s="67"/>
      <c r="AN2087" s="66"/>
      <c r="AO2087" s="66"/>
      <c r="AP2087" s="66"/>
      <c r="AQ2087" s="66"/>
      <c r="AR2087" s="66"/>
      <c r="AS2087" s="66"/>
      <c r="AT2087" s="66"/>
      <c r="AU2087" s="66"/>
    </row>
    <row r="2088" spans="27:47" x14ac:dyDescent="0.2">
      <c r="AA2088" s="66"/>
      <c r="AB2088" s="66"/>
      <c r="AC2088" s="66"/>
      <c r="AD2088" s="66"/>
      <c r="AE2088" s="66"/>
      <c r="AF2088" s="68"/>
      <c r="AG2088" s="67"/>
      <c r="AN2088" s="66"/>
      <c r="AO2088" s="66"/>
      <c r="AP2088" s="66"/>
      <c r="AQ2088" s="66"/>
      <c r="AR2088" s="66"/>
      <c r="AS2088" s="66"/>
      <c r="AT2088" s="66"/>
      <c r="AU2088" s="66"/>
    </row>
    <row r="2089" spans="27:47" x14ac:dyDescent="0.2">
      <c r="AA2089" s="66"/>
      <c r="AB2089" s="66"/>
      <c r="AC2089" s="66"/>
      <c r="AD2089" s="66"/>
      <c r="AE2089" s="66"/>
      <c r="AF2089" s="68"/>
      <c r="AG2089" s="67"/>
      <c r="AN2089" s="66"/>
      <c r="AO2089" s="66"/>
      <c r="AP2089" s="66"/>
      <c r="AQ2089" s="66"/>
      <c r="AR2089" s="66"/>
      <c r="AS2089" s="66"/>
      <c r="AT2089" s="66"/>
      <c r="AU2089" s="66"/>
    </row>
    <row r="2090" spans="27:47" x14ac:dyDescent="0.2">
      <c r="AA2090" s="66"/>
      <c r="AB2090" s="66"/>
      <c r="AC2090" s="66"/>
      <c r="AD2090" s="66"/>
      <c r="AE2090" s="66"/>
      <c r="AF2090" s="68"/>
      <c r="AG2090" s="67"/>
      <c r="AN2090" s="66"/>
      <c r="AO2090" s="66"/>
      <c r="AP2090" s="66"/>
      <c r="AQ2090" s="66"/>
      <c r="AR2090" s="66"/>
      <c r="AS2090" s="66"/>
      <c r="AT2090" s="66"/>
      <c r="AU2090" s="66"/>
    </row>
    <row r="2091" spans="27:47" x14ac:dyDescent="0.2">
      <c r="AA2091" s="66"/>
      <c r="AB2091" s="66"/>
      <c r="AC2091" s="66"/>
      <c r="AD2091" s="66"/>
      <c r="AE2091" s="66"/>
      <c r="AF2091" s="68"/>
      <c r="AG2091" s="67"/>
      <c r="AN2091" s="66"/>
      <c r="AO2091" s="66"/>
      <c r="AP2091" s="66"/>
      <c r="AQ2091" s="66"/>
      <c r="AR2091" s="66"/>
      <c r="AS2091" s="66"/>
      <c r="AT2091" s="66"/>
      <c r="AU2091" s="66"/>
    </row>
    <row r="2092" spans="27:47" x14ac:dyDescent="0.2">
      <c r="AA2092" s="66"/>
      <c r="AB2092" s="66"/>
      <c r="AC2092" s="66"/>
      <c r="AD2092" s="66"/>
      <c r="AE2092" s="66"/>
      <c r="AF2092" s="68"/>
      <c r="AG2092" s="67"/>
      <c r="AN2092" s="66"/>
      <c r="AO2092" s="66"/>
      <c r="AP2092" s="66"/>
      <c r="AQ2092" s="66"/>
      <c r="AR2092" s="66"/>
      <c r="AS2092" s="66"/>
      <c r="AT2092" s="66"/>
      <c r="AU2092" s="66"/>
    </row>
    <row r="2093" spans="27:47" x14ac:dyDescent="0.2">
      <c r="AA2093" s="66"/>
      <c r="AB2093" s="66"/>
      <c r="AC2093" s="66"/>
      <c r="AD2093" s="66"/>
      <c r="AE2093" s="66"/>
      <c r="AF2093" s="68"/>
      <c r="AG2093" s="67"/>
      <c r="AN2093" s="66"/>
      <c r="AO2093" s="66"/>
      <c r="AP2093" s="66"/>
      <c r="AQ2093" s="66"/>
      <c r="AR2093" s="66"/>
      <c r="AS2093" s="66"/>
      <c r="AT2093" s="66"/>
      <c r="AU2093" s="66"/>
    </row>
    <row r="2094" spans="27:47" x14ac:dyDescent="0.2">
      <c r="AA2094" s="66"/>
      <c r="AB2094" s="66"/>
      <c r="AC2094" s="66"/>
      <c r="AD2094" s="66"/>
      <c r="AE2094" s="66"/>
      <c r="AF2094" s="68"/>
      <c r="AG2094" s="67"/>
      <c r="AN2094" s="66"/>
      <c r="AO2094" s="66"/>
      <c r="AP2094" s="66"/>
      <c r="AQ2094" s="66"/>
      <c r="AR2094" s="66"/>
      <c r="AS2094" s="66"/>
      <c r="AT2094" s="66"/>
      <c r="AU2094" s="66"/>
    </row>
    <row r="2095" spans="27:47" x14ac:dyDescent="0.2">
      <c r="AA2095" s="66"/>
      <c r="AB2095" s="66"/>
      <c r="AC2095" s="66"/>
      <c r="AD2095" s="66"/>
      <c r="AE2095" s="66"/>
      <c r="AF2095" s="68"/>
      <c r="AG2095" s="67"/>
      <c r="AN2095" s="66"/>
      <c r="AO2095" s="66"/>
      <c r="AP2095" s="66"/>
      <c r="AQ2095" s="66"/>
      <c r="AR2095" s="66"/>
      <c r="AS2095" s="66"/>
      <c r="AT2095" s="66"/>
      <c r="AU2095" s="66"/>
    </row>
    <row r="2096" spans="27:47" x14ac:dyDescent="0.2">
      <c r="AA2096" s="66"/>
      <c r="AB2096" s="66"/>
      <c r="AC2096" s="66"/>
      <c r="AD2096" s="66"/>
      <c r="AE2096" s="66"/>
      <c r="AF2096" s="68"/>
      <c r="AG2096" s="67"/>
      <c r="AN2096" s="66"/>
      <c r="AO2096" s="66"/>
      <c r="AP2096" s="66"/>
      <c r="AQ2096" s="66"/>
      <c r="AR2096" s="66"/>
      <c r="AS2096" s="66"/>
      <c r="AT2096" s="66"/>
      <c r="AU2096" s="66"/>
    </row>
    <row r="2097" spans="27:47" x14ac:dyDescent="0.2">
      <c r="AA2097" s="66"/>
      <c r="AB2097" s="66"/>
      <c r="AC2097" s="66"/>
      <c r="AD2097" s="66"/>
      <c r="AE2097" s="66"/>
      <c r="AF2097" s="68"/>
      <c r="AG2097" s="67"/>
      <c r="AN2097" s="66"/>
      <c r="AO2097" s="66"/>
      <c r="AP2097" s="66"/>
      <c r="AQ2097" s="66"/>
      <c r="AR2097" s="66"/>
      <c r="AS2097" s="66"/>
      <c r="AT2097" s="66"/>
      <c r="AU2097" s="66"/>
    </row>
    <row r="2098" spans="27:47" x14ac:dyDescent="0.2">
      <c r="AA2098" s="66"/>
      <c r="AB2098" s="66"/>
      <c r="AC2098" s="66"/>
      <c r="AD2098" s="66"/>
      <c r="AE2098" s="66"/>
      <c r="AF2098" s="68"/>
      <c r="AG2098" s="67"/>
      <c r="AN2098" s="66"/>
      <c r="AO2098" s="66"/>
      <c r="AP2098" s="66"/>
      <c r="AQ2098" s="66"/>
      <c r="AR2098" s="66"/>
      <c r="AS2098" s="66"/>
      <c r="AT2098" s="66"/>
      <c r="AU2098" s="66"/>
    </row>
    <row r="2099" spans="27:47" x14ac:dyDescent="0.2">
      <c r="AA2099" s="66"/>
      <c r="AB2099" s="66"/>
      <c r="AC2099" s="66"/>
      <c r="AD2099" s="66"/>
      <c r="AE2099" s="66"/>
      <c r="AF2099" s="68"/>
      <c r="AG2099" s="67"/>
      <c r="AN2099" s="66"/>
      <c r="AO2099" s="66"/>
      <c r="AP2099" s="66"/>
      <c r="AQ2099" s="66"/>
      <c r="AR2099" s="66"/>
      <c r="AS2099" s="66"/>
      <c r="AT2099" s="66"/>
      <c r="AU2099" s="66"/>
    </row>
    <row r="2100" spans="27:47" x14ac:dyDescent="0.2">
      <c r="AA2100" s="66"/>
      <c r="AB2100" s="66"/>
      <c r="AC2100" s="66"/>
      <c r="AD2100" s="66"/>
      <c r="AE2100" s="66"/>
      <c r="AF2100" s="68"/>
      <c r="AG2100" s="67"/>
      <c r="AN2100" s="66"/>
      <c r="AO2100" s="66"/>
      <c r="AP2100" s="66"/>
      <c r="AQ2100" s="66"/>
      <c r="AR2100" s="66"/>
      <c r="AS2100" s="66"/>
      <c r="AT2100" s="66"/>
      <c r="AU2100" s="66"/>
    </row>
    <row r="2101" spans="27:47" x14ac:dyDescent="0.2">
      <c r="AA2101" s="66"/>
      <c r="AB2101" s="66"/>
      <c r="AC2101" s="66"/>
      <c r="AD2101" s="66"/>
      <c r="AE2101" s="66"/>
      <c r="AF2101" s="68"/>
      <c r="AG2101" s="67"/>
      <c r="AN2101" s="66"/>
      <c r="AO2101" s="66"/>
      <c r="AP2101" s="66"/>
      <c r="AQ2101" s="66"/>
      <c r="AR2101" s="66"/>
      <c r="AS2101" s="66"/>
      <c r="AT2101" s="66"/>
      <c r="AU2101" s="66"/>
    </row>
    <row r="2102" spans="27:47" x14ac:dyDescent="0.2">
      <c r="AA2102" s="66"/>
      <c r="AB2102" s="66"/>
      <c r="AC2102" s="66"/>
      <c r="AD2102" s="66"/>
      <c r="AE2102" s="66"/>
      <c r="AF2102" s="68"/>
      <c r="AG2102" s="67"/>
      <c r="AN2102" s="66"/>
      <c r="AO2102" s="66"/>
      <c r="AP2102" s="66"/>
      <c r="AQ2102" s="66"/>
      <c r="AR2102" s="66"/>
      <c r="AS2102" s="66"/>
      <c r="AT2102" s="66"/>
      <c r="AU2102" s="66"/>
    </row>
    <row r="2103" spans="27:47" x14ac:dyDescent="0.2">
      <c r="AA2103" s="66"/>
      <c r="AB2103" s="66"/>
      <c r="AC2103" s="66"/>
      <c r="AD2103" s="66"/>
      <c r="AE2103" s="66"/>
      <c r="AF2103" s="68"/>
      <c r="AG2103" s="67"/>
      <c r="AN2103" s="66"/>
      <c r="AO2103" s="66"/>
      <c r="AP2103" s="66"/>
      <c r="AQ2103" s="66"/>
      <c r="AR2103" s="66"/>
      <c r="AS2103" s="66"/>
      <c r="AT2103" s="66"/>
      <c r="AU2103" s="66"/>
    </row>
    <row r="2104" spans="27:47" x14ac:dyDescent="0.2">
      <c r="AA2104" s="66"/>
      <c r="AB2104" s="66"/>
      <c r="AC2104" s="66"/>
      <c r="AD2104" s="66"/>
      <c r="AE2104" s="66"/>
      <c r="AF2104" s="68"/>
      <c r="AG2104" s="67"/>
      <c r="AN2104" s="66"/>
      <c r="AO2104" s="66"/>
      <c r="AP2104" s="66"/>
      <c r="AQ2104" s="66"/>
      <c r="AR2104" s="66"/>
      <c r="AS2104" s="66"/>
      <c r="AT2104" s="66"/>
      <c r="AU2104" s="66"/>
    </row>
    <row r="2105" spans="27:47" x14ac:dyDescent="0.2">
      <c r="AA2105" s="66"/>
      <c r="AB2105" s="66"/>
      <c r="AC2105" s="66"/>
      <c r="AD2105" s="66"/>
      <c r="AE2105" s="66"/>
      <c r="AF2105" s="68"/>
      <c r="AG2105" s="67"/>
      <c r="AN2105" s="66"/>
      <c r="AO2105" s="66"/>
      <c r="AP2105" s="66"/>
      <c r="AQ2105" s="66"/>
      <c r="AR2105" s="66"/>
      <c r="AS2105" s="66"/>
      <c r="AT2105" s="66"/>
      <c r="AU2105" s="66"/>
    </row>
    <row r="2106" spans="27:47" x14ac:dyDescent="0.2">
      <c r="AA2106" s="66"/>
      <c r="AB2106" s="66"/>
      <c r="AC2106" s="66"/>
      <c r="AD2106" s="66"/>
      <c r="AE2106" s="66"/>
      <c r="AF2106" s="68"/>
      <c r="AG2106" s="67"/>
      <c r="AN2106" s="66"/>
      <c r="AO2106" s="66"/>
      <c r="AP2106" s="66"/>
      <c r="AQ2106" s="66"/>
      <c r="AR2106" s="66"/>
      <c r="AS2106" s="66"/>
      <c r="AT2106" s="66"/>
      <c r="AU2106" s="66"/>
    </row>
    <row r="2107" spans="27:47" x14ac:dyDescent="0.2">
      <c r="AA2107" s="66"/>
      <c r="AB2107" s="66"/>
      <c r="AC2107" s="66"/>
      <c r="AD2107" s="66"/>
      <c r="AE2107" s="66"/>
      <c r="AF2107" s="68"/>
      <c r="AG2107" s="67"/>
      <c r="AN2107" s="66"/>
      <c r="AO2107" s="66"/>
      <c r="AP2107" s="66"/>
      <c r="AQ2107" s="66"/>
      <c r="AR2107" s="66"/>
      <c r="AS2107" s="66"/>
      <c r="AT2107" s="66"/>
      <c r="AU2107" s="66"/>
    </row>
    <row r="2108" spans="27:47" x14ac:dyDescent="0.2">
      <c r="AA2108" s="66"/>
      <c r="AB2108" s="66"/>
      <c r="AC2108" s="66"/>
      <c r="AD2108" s="66"/>
      <c r="AE2108" s="66"/>
      <c r="AF2108" s="68"/>
      <c r="AG2108" s="67"/>
      <c r="AN2108" s="66"/>
      <c r="AO2108" s="66"/>
      <c r="AP2108" s="66"/>
      <c r="AQ2108" s="66"/>
      <c r="AR2108" s="66"/>
      <c r="AS2108" s="66"/>
      <c r="AT2108" s="66"/>
      <c r="AU2108" s="66"/>
    </row>
    <row r="2109" spans="27:47" x14ac:dyDescent="0.2">
      <c r="AA2109" s="66"/>
      <c r="AB2109" s="66"/>
      <c r="AC2109" s="66"/>
      <c r="AD2109" s="66"/>
      <c r="AE2109" s="66"/>
      <c r="AF2109" s="68"/>
      <c r="AG2109" s="67"/>
      <c r="AN2109" s="66"/>
      <c r="AO2109" s="66"/>
      <c r="AP2109" s="66"/>
      <c r="AQ2109" s="66"/>
      <c r="AR2109" s="66"/>
      <c r="AS2109" s="66"/>
      <c r="AT2109" s="66"/>
      <c r="AU2109" s="66"/>
    </row>
    <row r="2110" spans="27:47" x14ac:dyDescent="0.2">
      <c r="AA2110" s="66"/>
      <c r="AB2110" s="66"/>
      <c r="AC2110" s="66"/>
      <c r="AD2110" s="66"/>
      <c r="AE2110" s="66"/>
      <c r="AF2110" s="68"/>
      <c r="AG2110" s="67"/>
      <c r="AN2110" s="66"/>
      <c r="AO2110" s="66"/>
      <c r="AP2110" s="66"/>
      <c r="AQ2110" s="66"/>
      <c r="AR2110" s="66"/>
      <c r="AS2110" s="66"/>
      <c r="AT2110" s="66"/>
      <c r="AU2110" s="66"/>
    </row>
    <row r="2111" spans="27:47" x14ac:dyDescent="0.2">
      <c r="AA2111" s="66"/>
      <c r="AB2111" s="66"/>
      <c r="AC2111" s="66"/>
      <c r="AD2111" s="66"/>
      <c r="AE2111" s="66"/>
      <c r="AF2111" s="68"/>
      <c r="AG2111" s="67"/>
      <c r="AN2111" s="66"/>
      <c r="AO2111" s="66"/>
      <c r="AP2111" s="66"/>
      <c r="AQ2111" s="66"/>
      <c r="AR2111" s="66"/>
      <c r="AS2111" s="66"/>
      <c r="AT2111" s="66"/>
      <c r="AU2111" s="66"/>
    </row>
    <row r="2112" spans="27:47" x14ac:dyDescent="0.2">
      <c r="AA2112" s="66"/>
      <c r="AB2112" s="66"/>
      <c r="AC2112" s="66"/>
      <c r="AD2112" s="66"/>
      <c r="AE2112" s="66"/>
      <c r="AF2112" s="68"/>
      <c r="AG2112" s="67"/>
      <c r="AN2112" s="66"/>
      <c r="AO2112" s="66"/>
      <c r="AP2112" s="66"/>
      <c r="AQ2112" s="66"/>
      <c r="AR2112" s="66"/>
      <c r="AS2112" s="66"/>
      <c r="AT2112" s="66"/>
      <c r="AU2112" s="66"/>
    </row>
    <row r="2113" spans="27:47" x14ac:dyDescent="0.2">
      <c r="AA2113" s="66"/>
      <c r="AB2113" s="66"/>
      <c r="AC2113" s="66"/>
      <c r="AD2113" s="66"/>
      <c r="AE2113" s="66"/>
      <c r="AF2113" s="68"/>
      <c r="AG2113" s="67"/>
      <c r="AN2113" s="66"/>
      <c r="AO2113" s="66"/>
      <c r="AP2113" s="66"/>
      <c r="AQ2113" s="66"/>
      <c r="AR2113" s="66"/>
      <c r="AS2113" s="66"/>
      <c r="AT2113" s="66"/>
      <c r="AU2113" s="66"/>
    </row>
    <row r="2114" spans="27:47" x14ac:dyDescent="0.2">
      <c r="AA2114" s="66"/>
      <c r="AB2114" s="66"/>
      <c r="AC2114" s="66"/>
      <c r="AD2114" s="66"/>
      <c r="AE2114" s="66"/>
      <c r="AF2114" s="68"/>
      <c r="AG2114" s="67"/>
      <c r="AN2114" s="66"/>
      <c r="AO2114" s="66"/>
      <c r="AP2114" s="66"/>
      <c r="AQ2114" s="66"/>
      <c r="AR2114" s="66"/>
      <c r="AS2114" s="66"/>
      <c r="AT2114" s="66"/>
      <c r="AU2114" s="66"/>
    </row>
    <row r="2115" spans="27:47" x14ac:dyDescent="0.2">
      <c r="AA2115" s="66"/>
      <c r="AB2115" s="66"/>
      <c r="AC2115" s="66"/>
      <c r="AD2115" s="66"/>
      <c r="AE2115" s="66"/>
      <c r="AF2115" s="68"/>
      <c r="AG2115" s="67"/>
      <c r="AN2115" s="66"/>
      <c r="AO2115" s="66"/>
      <c r="AP2115" s="66"/>
      <c r="AQ2115" s="66"/>
      <c r="AR2115" s="66"/>
      <c r="AS2115" s="66"/>
      <c r="AT2115" s="66"/>
      <c r="AU2115" s="66"/>
    </row>
    <row r="2116" spans="27:47" x14ac:dyDescent="0.2">
      <c r="AA2116" s="66"/>
      <c r="AB2116" s="66"/>
      <c r="AC2116" s="66"/>
      <c r="AD2116" s="66"/>
      <c r="AE2116" s="66"/>
      <c r="AF2116" s="68"/>
      <c r="AG2116" s="67"/>
      <c r="AN2116" s="66"/>
      <c r="AO2116" s="66"/>
      <c r="AP2116" s="66"/>
      <c r="AQ2116" s="66"/>
      <c r="AR2116" s="66"/>
      <c r="AS2116" s="66"/>
      <c r="AT2116" s="66"/>
      <c r="AU2116" s="66"/>
    </row>
    <row r="2117" spans="27:47" x14ac:dyDescent="0.2">
      <c r="AA2117" s="66"/>
      <c r="AB2117" s="66"/>
      <c r="AC2117" s="66"/>
      <c r="AD2117" s="66"/>
      <c r="AE2117" s="66"/>
      <c r="AF2117" s="68"/>
      <c r="AG2117" s="67"/>
      <c r="AN2117" s="66"/>
      <c r="AO2117" s="66"/>
      <c r="AP2117" s="66"/>
      <c r="AQ2117" s="66"/>
      <c r="AR2117" s="66"/>
      <c r="AS2117" s="66"/>
      <c r="AT2117" s="66"/>
      <c r="AU2117" s="66"/>
    </row>
    <row r="2118" spans="27:47" x14ac:dyDescent="0.2">
      <c r="AA2118" s="66"/>
      <c r="AB2118" s="66"/>
      <c r="AC2118" s="66"/>
      <c r="AD2118" s="66"/>
      <c r="AE2118" s="66"/>
      <c r="AF2118" s="68"/>
      <c r="AG2118" s="67"/>
      <c r="AN2118" s="66"/>
      <c r="AO2118" s="66"/>
      <c r="AP2118" s="66"/>
      <c r="AQ2118" s="66"/>
      <c r="AR2118" s="66"/>
      <c r="AS2118" s="66"/>
      <c r="AT2118" s="66"/>
      <c r="AU2118" s="66"/>
    </row>
    <row r="2119" spans="27:47" x14ac:dyDescent="0.2">
      <c r="AA2119" s="66"/>
      <c r="AB2119" s="66"/>
      <c r="AC2119" s="66"/>
      <c r="AD2119" s="66"/>
      <c r="AE2119" s="66"/>
      <c r="AF2119" s="68"/>
      <c r="AG2119" s="67"/>
      <c r="AN2119" s="66"/>
      <c r="AO2119" s="66"/>
      <c r="AP2119" s="66"/>
      <c r="AQ2119" s="66"/>
      <c r="AR2119" s="66"/>
      <c r="AS2119" s="66"/>
      <c r="AT2119" s="66"/>
      <c r="AU2119" s="66"/>
    </row>
    <row r="2120" spans="27:47" x14ac:dyDescent="0.2">
      <c r="AA2120" s="66"/>
      <c r="AB2120" s="66"/>
      <c r="AC2120" s="66"/>
      <c r="AD2120" s="66"/>
      <c r="AE2120" s="66"/>
      <c r="AF2120" s="68"/>
      <c r="AG2120" s="67"/>
      <c r="AN2120" s="66"/>
      <c r="AO2120" s="66"/>
      <c r="AP2120" s="66"/>
      <c r="AQ2120" s="66"/>
      <c r="AR2120" s="66"/>
      <c r="AS2120" s="66"/>
      <c r="AT2120" s="66"/>
      <c r="AU2120" s="66"/>
    </row>
    <row r="2121" spans="27:47" x14ac:dyDescent="0.2">
      <c r="AA2121" s="66"/>
      <c r="AB2121" s="66"/>
      <c r="AC2121" s="66"/>
      <c r="AD2121" s="66"/>
      <c r="AE2121" s="66"/>
      <c r="AF2121" s="68"/>
      <c r="AG2121" s="67"/>
      <c r="AN2121" s="66"/>
      <c r="AO2121" s="66"/>
      <c r="AP2121" s="66"/>
      <c r="AQ2121" s="66"/>
      <c r="AR2121" s="66"/>
      <c r="AS2121" s="66"/>
      <c r="AT2121" s="66"/>
      <c r="AU2121" s="66"/>
    </row>
    <row r="2122" spans="27:47" x14ac:dyDescent="0.2">
      <c r="AA2122" s="66"/>
      <c r="AB2122" s="66"/>
      <c r="AC2122" s="66"/>
      <c r="AD2122" s="66"/>
      <c r="AE2122" s="66"/>
      <c r="AF2122" s="68"/>
      <c r="AG2122" s="67"/>
      <c r="AN2122" s="66"/>
      <c r="AO2122" s="66"/>
      <c r="AP2122" s="66"/>
      <c r="AQ2122" s="66"/>
      <c r="AR2122" s="66"/>
      <c r="AS2122" s="66"/>
      <c r="AT2122" s="66"/>
      <c r="AU2122" s="66"/>
    </row>
    <row r="2123" spans="27:47" x14ac:dyDescent="0.2">
      <c r="AA2123" s="66"/>
      <c r="AB2123" s="66"/>
      <c r="AC2123" s="66"/>
      <c r="AD2123" s="66"/>
      <c r="AE2123" s="66"/>
      <c r="AF2123" s="68"/>
      <c r="AG2123" s="67"/>
      <c r="AN2123" s="66"/>
      <c r="AO2123" s="66"/>
      <c r="AP2123" s="66"/>
      <c r="AQ2123" s="66"/>
      <c r="AR2123" s="66"/>
      <c r="AS2123" s="66"/>
      <c r="AT2123" s="66"/>
      <c r="AU2123" s="66"/>
    </row>
    <row r="2124" spans="27:47" x14ac:dyDescent="0.2">
      <c r="AA2124" s="66"/>
      <c r="AB2124" s="66"/>
      <c r="AC2124" s="66"/>
      <c r="AD2124" s="66"/>
      <c r="AE2124" s="66"/>
      <c r="AF2124" s="68"/>
      <c r="AG2124" s="67"/>
      <c r="AN2124" s="66"/>
      <c r="AO2124" s="66"/>
      <c r="AP2124" s="66"/>
      <c r="AQ2124" s="66"/>
      <c r="AR2124" s="66"/>
      <c r="AS2124" s="66"/>
      <c r="AT2124" s="66"/>
      <c r="AU2124" s="66"/>
    </row>
    <row r="2125" spans="27:47" x14ac:dyDescent="0.2">
      <c r="AA2125" s="66"/>
      <c r="AB2125" s="66"/>
      <c r="AC2125" s="66"/>
      <c r="AD2125" s="66"/>
      <c r="AE2125" s="66"/>
      <c r="AF2125" s="68"/>
      <c r="AG2125" s="67"/>
      <c r="AN2125" s="66"/>
      <c r="AO2125" s="66"/>
      <c r="AP2125" s="66"/>
      <c r="AQ2125" s="66"/>
      <c r="AR2125" s="66"/>
      <c r="AS2125" s="66"/>
      <c r="AT2125" s="66"/>
      <c r="AU2125" s="66"/>
    </row>
    <row r="2126" spans="27:47" x14ac:dyDescent="0.2">
      <c r="AA2126" s="66"/>
      <c r="AB2126" s="66"/>
      <c r="AC2126" s="66"/>
      <c r="AD2126" s="66"/>
      <c r="AE2126" s="66"/>
      <c r="AF2126" s="68"/>
      <c r="AG2126" s="67"/>
      <c r="AN2126" s="66"/>
      <c r="AO2126" s="66"/>
      <c r="AP2126" s="66"/>
      <c r="AQ2126" s="66"/>
      <c r="AR2126" s="66"/>
      <c r="AS2126" s="66"/>
      <c r="AT2126" s="66"/>
      <c r="AU2126" s="66"/>
    </row>
    <row r="2127" spans="27:47" x14ac:dyDescent="0.2">
      <c r="AA2127" s="66"/>
      <c r="AB2127" s="66"/>
      <c r="AC2127" s="66"/>
      <c r="AD2127" s="66"/>
      <c r="AE2127" s="66"/>
      <c r="AF2127" s="68"/>
      <c r="AG2127" s="67"/>
      <c r="AN2127" s="66"/>
      <c r="AO2127" s="66"/>
      <c r="AP2127" s="66"/>
      <c r="AQ2127" s="66"/>
      <c r="AR2127" s="66"/>
      <c r="AS2127" s="66"/>
      <c r="AT2127" s="66"/>
      <c r="AU2127" s="66"/>
    </row>
    <row r="2128" spans="27:47" x14ac:dyDescent="0.2">
      <c r="AA2128" s="66"/>
      <c r="AB2128" s="66"/>
      <c r="AC2128" s="66"/>
      <c r="AD2128" s="66"/>
      <c r="AE2128" s="66"/>
      <c r="AF2128" s="68"/>
      <c r="AG2128" s="67"/>
      <c r="AN2128" s="66"/>
      <c r="AO2128" s="66"/>
      <c r="AP2128" s="66"/>
      <c r="AQ2128" s="66"/>
      <c r="AR2128" s="66"/>
      <c r="AS2128" s="66"/>
      <c r="AT2128" s="66"/>
      <c r="AU2128" s="66"/>
    </row>
    <row r="2129" spans="27:47" x14ac:dyDescent="0.2">
      <c r="AA2129" s="66"/>
      <c r="AB2129" s="66"/>
      <c r="AC2129" s="66"/>
      <c r="AD2129" s="66"/>
      <c r="AE2129" s="66"/>
      <c r="AF2129" s="68"/>
      <c r="AG2129" s="67"/>
      <c r="AN2129" s="66"/>
      <c r="AO2129" s="66"/>
      <c r="AP2129" s="66"/>
      <c r="AQ2129" s="66"/>
      <c r="AR2129" s="66"/>
      <c r="AS2129" s="66"/>
      <c r="AT2129" s="66"/>
      <c r="AU2129" s="66"/>
    </row>
    <row r="2130" spans="27:47" x14ac:dyDescent="0.2">
      <c r="AA2130" s="66"/>
      <c r="AB2130" s="66"/>
      <c r="AC2130" s="66"/>
      <c r="AD2130" s="66"/>
      <c r="AE2130" s="66"/>
      <c r="AF2130" s="68"/>
      <c r="AG2130" s="67"/>
      <c r="AN2130" s="66"/>
      <c r="AO2130" s="66"/>
      <c r="AP2130" s="66"/>
      <c r="AQ2130" s="66"/>
      <c r="AR2130" s="66"/>
      <c r="AS2130" s="66"/>
      <c r="AT2130" s="66"/>
      <c r="AU2130" s="66"/>
    </row>
    <row r="2131" spans="27:47" x14ac:dyDescent="0.2">
      <c r="AA2131" s="66"/>
      <c r="AB2131" s="66"/>
      <c r="AC2131" s="66"/>
      <c r="AD2131" s="66"/>
      <c r="AE2131" s="66"/>
      <c r="AF2131" s="68"/>
      <c r="AG2131" s="67"/>
      <c r="AN2131" s="66"/>
      <c r="AO2131" s="66"/>
      <c r="AP2131" s="66"/>
      <c r="AQ2131" s="66"/>
      <c r="AR2131" s="66"/>
      <c r="AS2131" s="66"/>
      <c r="AT2131" s="66"/>
      <c r="AU2131" s="66"/>
    </row>
    <row r="2132" spans="27:47" x14ac:dyDescent="0.2">
      <c r="AA2132" s="66"/>
      <c r="AB2132" s="66"/>
      <c r="AC2132" s="66"/>
      <c r="AD2132" s="66"/>
      <c r="AE2132" s="66"/>
      <c r="AF2132" s="68"/>
      <c r="AG2132" s="67"/>
      <c r="AN2132" s="66"/>
      <c r="AO2132" s="66"/>
      <c r="AP2132" s="66"/>
      <c r="AQ2132" s="66"/>
      <c r="AR2132" s="66"/>
      <c r="AS2132" s="66"/>
      <c r="AT2132" s="66"/>
      <c r="AU2132" s="66"/>
    </row>
    <row r="2133" spans="27:47" x14ac:dyDescent="0.2">
      <c r="AA2133" s="66"/>
      <c r="AB2133" s="66"/>
      <c r="AC2133" s="66"/>
      <c r="AD2133" s="66"/>
      <c r="AE2133" s="66"/>
      <c r="AF2133" s="68"/>
      <c r="AG2133" s="67"/>
      <c r="AN2133" s="66"/>
      <c r="AO2133" s="66"/>
      <c r="AP2133" s="66"/>
      <c r="AQ2133" s="66"/>
      <c r="AR2133" s="66"/>
      <c r="AS2133" s="66"/>
      <c r="AT2133" s="66"/>
      <c r="AU2133" s="66"/>
    </row>
    <row r="2134" spans="27:47" x14ac:dyDescent="0.2">
      <c r="AA2134" s="66"/>
      <c r="AB2134" s="66"/>
      <c r="AC2134" s="66"/>
      <c r="AD2134" s="66"/>
      <c r="AE2134" s="66"/>
      <c r="AF2134" s="68"/>
      <c r="AG2134" s="67"/>
      <c r="AN2134" s="66"/>
      <c r="AO2134" s="66"/>
      <c r="AP2134" s="66"/>
      <c r="AQ2134" s="66"/>
      <c r="AR2134" s="66"/>
      <c r="AS2134" s="66"/>
      <c r="AT2134" s="66"/>
      <c r="AU2134" s="66"/>
    </row>
    <row r="2135" spans="27:47" x14ac:dyDescent="0.2">
      <c r="AA2135" s="66"/>
      <c r="AB2135" s="66"/>
      <c r="AC2135" s="66"/>
      <c r="AD2135" s="66"/>
      <c r="AE2135" s="66"/>
      <c r="AF2135" s="68"/>
      <c r="AG2135" s="67"/>
      <c r="AN2135" s="66"/>
      <c r="AO2135" s="66"/>
      <c r="AP2135" s="66"/>
      <c r="AQ2135" s="66"/>
      <c r="AR2135" s="66"/>
      <c r="AS2135" s="66"/>
      <c r="AT2135" s="66"/>
      <c r="AU2135" s="66"/>
    </row>
    <row r="2136" spans="27:47" x14ac:dyDescent="0.2">
      <c r="AA2136" s="66"/>
      <c r="AB2136" s="66"/>
      <c r="AC2136" s="66"/>
      <c r="AD2136" s="66"/>
      <c r="AE2136" s="66"/>
      <c r="AF2136" s="68"/>
      <c r="AG2136" s="67"/>
      <c r="AN2136" s="66"/>
      <c r="AO2136" s="66"/>
      <c r="AP2136" s="66"/>
      <c r="AQ2136" s="66"/>
      <c r="AR2136" s="66"/>
      <c r="AS2136" s="66"/>
      <c r="AT2136" s="66"/>
      <c r="AU2136" s="66"/>
    </row>
    <row r="2137" spans="27:47" x14ac:dyDescent="0.2">
      <c r="AA2137" s="66"/>
      <c r="AB2137" s="66"/>
      <c r="AC2137" s="66"/>
      <c r="AD2137" s="66"/>
      <c r="AE2137" s="66"/>
      <c r="AF2137" s="68"/>
      <c r="AG2137" s="67"/>
      <c r="AN2137" s="66"/>
      <c r="AO2137" s="66"/>
      <c r="AP2137" s="66"/>
      <c r="AQ2137" s="66"/>
      <c r="AR2137" s="66"/>
      <c r="AS2137" s="66"/>
      <c r="AT2137" s="66"/>
      <c r="AU2137" s="66"/>
    </row>
    <row r="2138" spans="27:47" x14ac:dyDescent="0.2">
      <c r="AA2138" s="66"/>
      <c r="AB2138" s="66"/>
      <c r="AC2138" s="66"/>
      <c r="AD2138" s="66"/>
      <c r="AE2138" s="66"/>
      <c r="AF2138" s="68"/>
      <c r="AG2138" s="67"/>
      <c r="AN2138" s="66"/>
      <c r="AO2138" s="66"/>
      <c r="AP2138" s="66"/>
      <c r="AQ2138" s="66"/>
      <c r="AR2138" s="66"/>
      <c r="AS2138" s="66"/>
      <c r="AT2138" s="66"/>
      <c r="AU2138" s="66"/>
    </row>
    <row r="2139" spans="27:47" x14ac:dyDescent="0.2">
      <c r="AA2139" s="66"/>
      <c r="AB2139" s="66"/>
      <c r="AC2139" s="66"/>
      <c r="AD2139" s="66"/>
      <c r="AE2139" s="66"/>
      <c r="AF2139" s="68"/>
      <c r="AG2139" s="67"/>
      <c r="AN2139" s="66"/>
      <c r="AO2139" s="66"/>
      <c r="AP2139" s="66"/>
      <c r="AQ2139" s="66"/>
      <c r="AR2139" s="66"/>
      <c r="AS2139" s="66"/>
      <c r="AT2139" s="66"/>
      <c r="AU2139" s="66"/>
    </row>
    <row r="2140" spans="27:47" x14ac:dyDescent="0.2">
      <c r="AA2140" s="66"/>
      <c r="AB2140" s="66"/>
      <c r="AC2140" s="66"/>
      <c r="AD2140" s="66"/>
      <c r="AE2140" s="66"/>
      <c r="AF2140" s="68"/>
      <c r="AG2140" s="67"/>
      <c r="AN2140" s="66"/>
      <c r="AO2140" s="66"/>
      <c r="AP2140" s="66"/>
      <c r="AQ2140" s="66"/>
      <c r="AR2140" s="66"/>
      <c r="AS2140" s="66"/>
      <c r="AT2140" s="66"/>
      <c r="AU2140" s="66"/>
    </row>
    <row r="2141" spans="27:47" x14ac:dyDescent="0.2">
      <c r="AA2141" s="66"/>
      <c r="AB2141" s="66"/>
      <c r="AC2141" s="66"/>
      <c r="AD2141" s="66"/>
      <c r="AE2141" s="66"/>
      <c r="AF2141" s="68"/>
      <c r="AG2141" s="67"/>
      <c r="AN2141" s="66"/>
      <c r="AO2141" s="66"/>
      <c r="AP2141" s="66"/>
      <c r="AQ2141" s="66"/>
      <c r="AR2141" s="66"/>
      <c r="AS2141" s="66"/>
      <c r="AT2141" s="66"/>
      <c r="AU2141" s="66"/>
    </row>
    <row r="2142" spans="27:47" x14ac:dyDescent="0.2">
      <c r="AA2142" s="66"/>
      <c r="AB2142" s="66"/>
      <c r="AC2142" s="66"/>
      <c r="AD2142" s="66"/>
      <c r="AE2142" s="66"/>
      <c r="AF2142" s="68"/>
      <c r="AG2142" s="67"/>
      <c r="AN2142" s="66"/>
      <c r="AO2142" s="66"/>
      <c r="AP2142" s="66"/>
      <c r="AQ2142" s="66"/>
      <c r="AR2142" s="66"/>
      <c r="AS2142" s="66"/>
      <c r="AT2142" s="66"/>
      <c r="AU2142" s="66"/>
    </row>
    <row r="2143" spans="27:47" x14ac:dyDescent="0.2">
      <c r="AA2143" s="66"/>
      <c r="AB2143" s="66"/>
      <c r="AC2143" s="66"/>
      <c r="AD2143" s="66"/>
      <c r="AE2143" s="66"/>
      <c r="AF2143" s="68"/>
      <c r="AG2143" s="67"/>
      <c r="AN2143" s="66"/>
      <c r="AO2143" s="66"/>
      <c r="AP2143" s="66"/>
      <c r="AQ2143" s="66"/>
      <c r="AR2143" s="66"/>
      <c r="AS2143" s="66"/>
      <c r="AT2143" s="66"/>
      <c r="AU2143" s="66"/>
    </row>
    <row r="2144" spans="27:47" x14ac:dyDescent="0.2">
      <c r="AA2144" s="66"/>
      <c r="AB2144" s="66"/>
      <c r="AC2144" s="66"/>
      <c r="AD2144" s="66"/>
      <c r="AE2144" s="66"/>
      <c r="AF2144" s="68"/>
      <c r="AG2144" s="67"/>
      <c r="AN2144" s="66"/>
      <c r="AO2144" s="66"/>
      <c r="AP2144" s="66"/>
      <c r="AQ2144" s="66"/>
      <c r="AR2144" s="66"/>
      <c r="AS2144" s="66"/>
      <c r="AT2144" s="66"/>
      <c r="AU2144" s="66"/>
    </row>
    <row r="2145" spans="27:47" x14ac:dyDescent="0.2">
      <c r="AA2145" s="66"/>
      <c r="AB2145" s="66"/>
      <c r="AC2145" s="66"/>
      <c r="AD2145" s="66"/>
      <c r="AE2145" s="66"/>
      <c r="AF2145" s="68"/>
      <c r="AG2145" s="67"/>
      <c r="AN2145" s="66"/>
      <c r="AO2145" s="66"/>
      <c r="AP2145" s="66"/>
      <c r="AQ2145" s="66"/>
      <c r="AR2145" s="66"/>
      <c r="AS2145" s="66"/>
      <c r="AT2145" s="66"/>
      <c r="AU2145" s="66"/>
    </row>
    <row r="2146" spans="27:47" x14ac:dyDescent="0.2">
      <c r="AA2146" s="66"/>
      <c r="AB2146" s="66"/>
      <c r="AC2146" s="66"/>
      <c r="AD2146" s="66"/>
      <c r="AE2146" s="66"/>
      <c r="AF2146" s="68"/>
      <c r="AG2146" s="67"/>
      <c r="AN2146" s="66"/>
      <c r="AO2146" s="66"/>
      <c r="AP2146" s="66"/>
      <c r="AQ2146" s="66"/>
      <c r="AR2146" s="66"/>
      <c r="AS2146" s="66"/>
      <c r="AT2146" s="66"/>
      <c r="AU2146" s="66"/>
    </row>
    <row r="2147" spans="27:47" x14ac:dyDescent="0.2">
      <c r="AA2147" s="66"/>
      <c r="AB2147" s="66"/>
      <c r="AC2147" s="66"/>
      <c r="AD2147" s="66"/>
      <c r="AE2147" s="66"/>
      <c r="AF2147" s="68"/>
      <c r="AG2147" s="67"/>
      <c r="AN2147" s="66"/>
      <c r="AO2147" s="66"/>
      <c r="AP2147" s="66"/>
      <c r="AQ2147" s="66"/>
      <c r="AR2147" s="66"/>
      <c r="AS2147" s="66"/>
      <c r="AT2147" s="66"/>
      <c r="AU2147" s="66"/>
    </row>
    <row r="2148" spans="27:47" x14ac:dyDescent="0.2">
      <c r="AA2148" s="66"/>
      <c r="AB2148" s="66"/>
      <c r="AC2148" s="66"/>
      <c r="AD2148" s="66"/>
      <c r="AE2148" s="66"/>
      <c r="AF2148" s="68"/>
      <c r="AG2148" s="67"/>
      <c r="AN2148" s="66"/>
      <c r="AO2148" s="66"/>
      <c r="AP2148" s="66"/>
      <c r="AQ2148" s="66"/>
      <c r="AR2148" s="66"/>
      <c r="AS2148" s="66"/>
      <c r="AT2148" s="66"/>
      <c r="AU2148" s="66"/>
    </row>
    <row r="2149" spans="27:47" x14ac:dyDescent="0.2">
      <c r="AA2149" s="66"/>
      <c r="AB2149" s="66"/>
      <c r="AC2149" s="66"/>
      <c r="AD2149" s="66"/>
      <c r="AE2149" s="66"/>
      <c r="AF2149" s="68"/>
      <c r="AG2149" s="67"/>
      <c r="AN2149" s="66"/>
      <c r="AO2149" s="66"/>
      <c r="AP2149" s="66"/>
      <c r="AQ2149" s="66"/>
      <c r="AR2149" s="66"/>
      <c r="AS2149" s="66"/>
      <c r="AT2149" s="66"/>
      <c r="AU2149" s="66"/>
    </row>
    <row r="2150" spans="27:47" x14ac:dyDescent="0.2">
      <c r="AA2150" s="66"/>
      <c r="AB2150" s="66"/>
      <c r="AC2150" s="66"/>
      <c r="AD2150" s="66"/>
      <c r="AE2150" s="66"/>
      <c r="AF2150" s="68"/>
      <c r="AG2150" s="67"/>
      <c r="AN2150" s="66"/>
      <c r="AO2150" s="66"/>
      <c r="AP2150" s="66"/>
      <c r="AQ2150" s="66"/>
      <c r="AR2150" s="66"/>
      <c r="AS2150" s="66"/>
      <c r="AT2150" s="66"/>
      <c r="AU2150" s="66"/>
    </row>
    <row r="2151" spans="27:47" x14ac:dyDescent="0.2">
      <c r="AA2151" s="66"/>
      <c r="AB2151" s="66"/>
      <c r="AC2151" s="66"/>
      <c r="AD2151" s="66"/>
      <c r="AE2151" s="66"/>
      <c r="AF2151" s="68"/>
      <c r="AG2151" s="67"/>
      <c r="AN2151" s="66"/>
      <c r="AO2151" s="66"/>
      <c r="AP2151" s="66"/>
      <c r="AQ2151" s="66"/>
      <c r="AR2151" s="66"/>
      <c r="AS2151" s="66"/>
      <c r="AT2151" s="66"/>
      <c r="AU2151" s="66"/>
    </row>
    <row r="2152" spans="27:47" x14ac:dyDescent="0.2">
      <c r="AA2152" s="66"/>
      <c r="AB2152" s="66"/>
      <c r="AC2152" s="66"/>
      <c r="AD2152" s="66"/>
      <c r="AE2152" s="66"/>
      <c r="AF2152" s="68"/>
      <c r="AG2152" s="67"/>
      <c r="AN2152" s="66"/>
      <c r="AO2152" s="66"/>
      <c r="AP2152" s="66"/>
      <c r="AQ2152" s="66"/>
      <c r="AR2152" s="66"/>
      <c r="AS2152" s="66"/>
      <c r="AT2152" s="66"/>
      <c r="AU2152" s="66"/>
    </row>
    <row r="2153" spans="27:47" x14ac:dyDescent="0.2">
      <c r="AA2153" s="66"/>
      <c r="AB2153" s="66"/>
      <c r="AC2153" s="66"/>
      <c r="AD2153" s="66"/>
      <c r="AE2153" s="66"/>
      <c r="AF2153" s="68"/>
      <c r="AG2153" s="67"/>
      <c r="AN2153" s="66"/>
      <c r="AO2153" s="66"/>
      <c r="AP2153" s="66"/>
      <c r="AQ2153" s="66"/>
      <c r="AR2153" s="66"/>
      <c r="AS2153" s="66"/>
      <c r="AT2153" s="66"/>
      <c r="AU2153" s="66"/>
    </row>
    <row r="2154" spans="27:47" x14ac:dyDescent="0.2">
      <c r="AA2154" s="66"/>
      <c r="AB2154" s="66"/>
      <c r="AC2154" s="66"/>
      <c r="AD2154" s="66"/>
      <c r="AE2154" s="66"/>
      <c r="AF2154" s="68"/>
      <c r="AG2154" s="67"/>
      <c r="AN2154" s="66"/>
      <c r="AO2154" s="66"/>
      <c r="AP2154" s="66"/>
      <c r="AQ2154" s="66"/>
      <c r="AR2154" s="66"/>
      <c r="AS2154" s="66"/>
      <c r="AT2154" s="66"/>
      <c r="AU2154" s="66"/>
    </row>
    <row r="2155" spans="27:47" x14ac:dyDescent="0.2">
      <c r="AA2155" s="66"/>
      <c r="AB2155" s="66"/>
      <c r="AC2155" s="66"/>
      <c r="AD2155" s="66"/>
      <c r="AE2155" s="66"/>
      <c r="AF2155" s="68"/>
      <c r="AG2155" s="67"/>
      <c r="AN2155" s="66"/>
      <c r="AO2155" s="66"/>
      <c r="AP2155" s="66"/>
      <c r="AQ2155" s="66"/>
      <c r="AR2155" s="66"/>
      <c r="AS2155" s="66"/>
      <c r="AT2155" s="66"/>
      <c r="AU2155" s="66"/>
    </row>
    <row r="2156" spans="27:47" x14ac:dyDescent="0.2">
      <c r="AA2156" s="66"/>
      <c r="AB2156" s="66"/>
      <c r="AC2156" s="66"/>
      <c r="AD2156" s="66"/>
      <c r="AE2156" s="66"/>
      <c r="AF2156" s="68"/>
      <c r="AG2156" s="67"/>
      <c r="AN2156" s="66"/>
      <c r="AO2156" s="66"/>
      <c r="AP2156" s="66"/>
      <c r="AQ2156" s="66"/>
      <c r="AR2156" s="66"/>
      <c r="AS2156" s="66"/>
      <c r="AT2156" s="66"/>
      <c r="AU2156" s="66"/>
    </row>
    <row r="2157" spans="27:47" x14ac:dyDescent="0.2">
      <c r="AA2157" s="66"/>
      <c r="AB2157" s="66"/>
      <c r="AC2157" s="66"/>
      <c r="AD2157" s="66"/>
      <c r="AE2157" s="66"/>
      <c r="AF2157" s="68"/>
      <c r="AG2157" s="67"/>
      <c r="AN2157" s="66"/>
      <c r="AO2157" s="66"/>
      <c r="AP2157" s="66"/>
      <c r="AQ2157" s="66"/>
      <c r="AR2157" s="66"/>
      <c r="AS2157" s="66"/>
      <c r="AT2157" s="66"/>
      <c r="AU2157" s="66"/>
    </row>
    <row r="2158" spans="27:47" x14ac:dyDescent="0.2">
      <c r="AA2158" s="66"/>
      <c r="AB2158" s="66"/>
      <c r="AC2158" s="66"/>
      <c r="AD2158" s="66"/>
      <c r="AE2158" s="66"/>
      <c r="AF2158" s="68"/>
      <c r="AG2158" s="67"/>
      <c r="AN2158" s="66"/>
      <c r="AO2158" s="66"/>
      <c r="AP2158" s="66"/>
      <c r="AQ2158" s="66"/>
      <c r="AR2158" s="66"/>
      <c r="AS2158" s="66"/>
      <c r="AT2158" s="66"/>
      <c r="AU2158" s="66"/>
    </row>
    <row r="2159" spans="27:47" x14ac:dyDescent="0.2">
      <c r="AA2159" s="66"/>
      <c r="AB2159" s="66"/>
      <c r="AC2159" s="66"/>
      <c r="AD2159" s="66"/>
      <c r="AE2159" s="66"/>
      <c r="AF2159" s="68"/>
      <c r="AG2159" s="67"/>
      <c r="AN2159" s="66"/>
      <c r="AO2159" s="66"/>
      <c r="AP2159" s="66"/>
      <c r="AQ2159" s="66"/>
      <c r="AR2159" s="66"/>
      <c r="AS2159" s="66"/>
      <c r="AT2159" s="66"/>
      <c r="AU2159" s="66"/>
    </row>
    <row r="2160" spans="27:47" x14ac:dyDescent="0.2">
      <c r="AA2160" s="66"/>
      <c r="AB2160" s="66"/>
      <c r="AC2160" s="66"/>
      <c r="AD2160" s="66"/>
      <c r="AE2160" s="66"/>
      <c r="AF2160" s="68"/>
      <c r="AG2160" s="67"/>
      <c r="AN2160" s="66"/>
      <c r="AO2160" s="66"/>
      <c r="AP2160" s="66"/>
      <c r="AQ2160" s="66"/>
      <c r="AR2160" s="66"/>
      <c r="AS2160" s="66"/>
      <c r="AT2160" s="66"/>
      <c r="AU2160" s="66"/>
    </row>
    <row r="2161" spans="27:47" x14ac:dyDescent="0.2">
      <c r="AA2161" s="66"/>
      <c r="AB2161" s="66"/>
      <c r="AC2161" s="66"/>
      <c r="AD2161" s="66"/>
      <c r="AE2161" s="66"/>
      <c r="AF2161" s="68"/>
      <c r="AG2161" s="67"/>
      <c r="AN2161" s="66"/>
      <c r="AO2161" s="66"/>
      <c r="AP2161" s="66"/>
      <c r="AQ2161" s="66"/>
      <c r="AR2161" s="66"/>
      <c r="AS2161" s="66"/>
      <c r="AT2161" s="66"/>
      <c r="AU2161" s="66"/>
    </row>
    <row r="2162" spans="27:47" x14ac:dyDescent="0.2">
      <c r="AA2162" s="66"/>
      <c r="AB2162" s="66"/>
      <c r="AC2162" s="66"/>
      <c r="AD2162" s="66"/>
      <c r="AE2162" s="66"/>
      <c r="AF2162" s="68"/>
      <c r="AG2162" s="67"/>
      <c r="AN2162" s="66"/>
      <c r="AO2162" s="66"/>
      <c r="AP2162" s="66"/>
      <c r="AQ2162" s="66"/>
      <c r="AR2162" s="66"/>
      <c r="AS2162" s="66"/>
      <c r="AT2162" s="66"/>
      <c r="AU2162" s="66"/>
    </row>
    <row r="2163" spans="27:47" x14ac:dyDescent="0.2">
      <c r="AA2163" s="66"/>
      <c r="AB2163" s="66"/>
      <c r="AC2163" s="66"/>
      <c r="AD2163" s="66"/>
      <c r="AE2163" s="66"/>
      <c r="AF2163" s="68"/>
      <c r="AG2163" s="67"/>
      <c r="AN2163" s="66"/>
      <c r="AO2163" s="66"/>
      <c r="AP2163" s="66"/>
      <c r="AQ2163" s="66"/>
      <c r="AR2163" s="66"/>
      <c r="AS2163" s="66"/>
      <c r="AT2163" s="66"/>
      <c r="AU2163" s="66"/>
    </row>
    <row r="2164" spans="27:47" x14ac:dyDescent="0.2">
      <c r="AA2164" s="66"/>
      <c r="AB2164" s="66"/>
      <c r="AC2164" s="66"/>
      <c r="AD2164" s="66"/>
      <c r="AE2164" s="66"/>
      <c r="AF2164" s="68"/>
      <c r="AG2164" s="67"/>
      <c r="AN2164" s="66"/>
      <c r="AO2164" s="66"/>
      <c r="AP2164" s="66"/>
      <c r="AQ2164" s="66"/>
      <c r="AR2164" s="66"/>
      <c r="AS2164" s="66"/>
      <c r="AT2164" s="66"/>
      <c r="AU2164" s="66"/>
    </row>
    <row r="2165" spans="27:47" x14ac:dyDescent="0.2">
      <c r="AA2165" s="66"/>
      <c r="AB2165" s="66"/>
      <c r="AC2165" s="66"/>
      <c r="AD2165" s="66"/>
      <c r="AE2165" s="66"/>
      <c r="AF2165" s="68"/>
      <c r="AG2165" s="67"/>
      <c r="AN2165" s="66"/>
      <c r="AO2165" s="66"/>
      <c r="AP2165" s="66"/>
      <c r="AQ2165" s="66"/>
      <c r="AR2165" s="66"/>
      <c r="AS2165" s="66"/>
      <c r="AT2165" s="66"/>
      <c r="AU2165" s="66"/>
    </row>
    <row r="2166" spans="27:47" x14ac:dyDescent="0.2">
      <c r="AA2166" s="66"/>
      <c r="AB2166" s="66"/>
      <c r="AC2166" s="66"/>
      <c r="AD2166" s="66"/>
      <c r="AE2166" s="66"/>
      <c r="AF2166" s="68"/>
      <c r="AG2166" s="67"/>
      <c r="AN2166" s="66"/>
      <c r="AO2166" s="66"/>
      <c r="AP2166" s="66"/>
      <c r="AQ2166" s="66"/>
      <c r="AR2166" s="66"/>
      <c r="AS2166" s="66"/>
      <c r="AT2166" s="66"/>
      <c r="AU2166" s="66"/>
    </row>
    <row r="2167" spans="27:47" x14ac:dyDescent="0.2">
      <c r="AA2167" s="66"/>
      <c r="AB2167" s="66"/>
      <c r="AC2167" s="66"/>
      <c r="AD2167" s="66"/>
      <c r="AE2167" s="66"/>
      <c r="AF2167" s="68"/>
      <c r="AG2167" s="67"/>
      <c r="AN2167" s="66"/>
      <c r="AO2167" s="66"/>
      <c r="AP2167" s="66"/>
      <c r="AQ2167" s="66"/>
      <c r="AR2167" s="66"/>
      <c r="AS2167" s="66"/>
      <c r="AT2167" s="66"/>
      <c r="AU2167" s="66"/>
    </row>
    <row r="2168" spans="27:47" x14ac:dyDescent="0.2">
      <c r="AA2168" s="66"/>
      <c r="AB2168" s="66"/>
      <c r="AC2168" s="66"/>
      <c r="AD2168" s="66"/>
      <c r="AE2168" s="66"/>
      <c r="AF2168" s="68"/>
      <c r="AG2168" s="67"/>
      <c r="AN2168" s="66"/>
      <c r="AO2168" s="66"/>
      <c r="AP2168" s="66"/>
      <c r="AQ2168" s="66"/>
      <c r="AR2168" s="66"/>
      <c r="AS2168" s="66"/>
      <c r="AT2168" s="66"/>
      <c r="AU2168" s="66"/>
    </row>
    <row r="2169" spans="27:47" x14ac:dyDescent="0.2">
      <c r="AA2169" s="66"/>
      <c r="AB2169" s="66"/>
      <c r="AC2169" s="66"/>
      <c r="AD2169" s="66"/>
      <c r="AE2169" s="66"/>
      <c r="AF2169" s="68"/>
      <c r="AG2169" s="67"/>
      <c r="AN2169" s="66"/>
      <c r="AO2169" s="66"/>
      <c r="AP2169" s="66"/>
      <c r="AQ2169" s="66"/>
      <c r="AR2169" s="66"/>
      <c r="AS2169" s="66"/>
      <c r="AT2169" s="66"/>
      <c r="AU2169" s="66"/>
    </row>
    <row r="2170" spans="27:47" x14ac:dyDescent="0.2">
      <c r="AA2170" s="66"/>
      <c r="AB2170" s="66"/>
      <c r="AC2170" s="66"/>
      <c r="AD2170" s="66"/>
      <c r="AE2170" s="66"/>
      <c r="AF2170" s="68"/>
      <c r="AG2170" s="67"/>
      <c r="AN2170" s="66"/>
      <c r="AO2170" s="66"/>
      <c r="AP2170" s="66"/>
      <c r="AQ2170" s="66"/>
      <c r="AR2170" s="66"/>
      <c r="AS2170" s="66"/>
      <c r="AT2170" s="66"/>
      <c r="AU2170" s="66"/>
    </row>
    <row r="2171" spans="27:47" x14ac:dyDescent="0.2">
      <c r="AA2171" s="66"/>
      <c r="AB2171" s="66"/>
      <c r="AC2171" s="66"/>
      <c r="AD2171" s="66"/>
      <c r="AE2171" s="66"/>
      <c r="AF2171" s="68"/>
      <c r="AG2171" s="67"/>
      <c r="AN2171" s="66"/>
      <c r="AO2171" s="66"/>
      <c r="AP2171" s="66"/>
      <c r="AQ2171" s="66"/>
      <c r="AR2171" s="66"/>
      <c r="AS2171" s="66"/>
      <c r="AT2171" s="66"/>
      <c r="AU2171" s="66"/>
    </row>
    <row r="2172" spans="27:47" x14ac:dyDescent="0.2">
      <c r="AA2172" s="66"/>
      <c r="AB2172" s="66"/>
      <c r="AC2172" s="66"/>
      <c r="AD2172" s="66"/>
      <c r="AE2172" s="66"/>
      <c r="AF2172" s="68"/>
      <c r="AG2172" s="67"/>
      <c r="AN2172" s="66"/>
      <c r="AO2172" s="66"/>
      <c r="AP2172" s="66"/>
      <c r="AQ2172" s="66"/>
      <c r="AR2172" s="66"/>
      <c r="AS2172" s="66"/>
      <c r="AT2172" s="66"/>
      <c r="AU2172" s="66"/>
    </row>
    <row r="2173" spans="27:47" x14ac:dyDescent="0.2">
      <c r="AA2173" s="66"/>
      <c r="AB2173" s="66"/>
      <c r="AC2173" s="66"/>
      <c r="AD2173" s="66"/>
      <c r="AE2173" s="66"/>
      <c r="AF2173" s="68"/>
      <c r="AG2173" s="67"/>
      <c r="AN2173" s="66"/>
      <c r="AO2173" s="66"/>
      <c r="AP2173" s="66"/>
      <c r="AQ2173" s="66"/>
      <c r="AR2173" s="66"/>
      <c r="AS2173" s="66"/>
      <c r="AT2173" s="66"/>
      <c r="AU2173" s="66"/>
    </row>
    <row r="2174" spans="27:47" x14ac:dyDescent="0.2">
      <c r="AA2174" s="66"/>
      <c r="AB2174" s="66"/>
      <c r="AC2174" s="66"/>
      <c r="AD2174" s="66"/>
      <c r="AE2174" s="66"/>
      <c r="AF2174" s="68"/>
      <c r="AG2174" s="67"/>
      <c r="AN2174" s="66"/>
      <c r="AO2174" s="66"/>
      <c r="AP2174" s="66"/>
      <c r="AQ2174" s="66"/>
      <c r="AR2174" s="66"/>
      <c r="AS2174" s="66"/>
      <c r="AT2174" s="66"/>
      <c r="AU2174" s="66"/>
    </row>
    <row r="2175" spans="27:47" x14ac:dyDescent="0.2">
      <c r="AA2175" s="66"/>
      <c r="AB2175" s="66"/>
      <c r="AC2175" s="66"/>
      <c r="AD2175" s="66"/>
      <c r="AE2175" s="66"/>
      <c r="AF2175" s="68"/>
      <c r="AG2175" s="67"/>
      <c r="AN2175" s="66"/>
      <c r="AO2175" s="66"/>
      <c r="AP2175" s="66"/>
      <c r="AQ2175" s="66"/>
      <c r="AR2175" s="66"/>
      <c r="AS2175" s="66"/>
      <c r="AT2175" s="66"/>
      <c r="AU2175" s="66"/>
    </row>
    <row r="2176" spans="27:47" x14ac:dyDescent="0.2">
      <c r="AA2176" s="66"/>
      <c r="AB2176" s="66"/>
      <c r="AC2176" s="66"/>
      <c r="AD2176" s="66"/>
      <c r="AE2176" s="66"/>
      <c r="AF2176" s="68"/>
      <c r="AG2176" s="67"/>
      <c r="AN2176" s="66"/>
      <c r="AO2176" s="66"/>
      <c r="AP2176" s="66"/>
      <c r="AQ2176" s="66"/>
      <c r="AR2176" s="66"/>
      <c r="AS2176" s="66"/>
      <c r="AT2176" s="66"/>
      <c r="AU2176" s="66"/>
    </row>
    <row r="2177" spans="27:47" x14ac:dyDescent="0.2">
      <c r="AA2177" s="66"/>
      <c r="AB2177" s="66"/>
      <c r="AC2177" s="66"/>
      <c r="AD2177" s="66"/>
      <c r="AE2177" s="66"/>
      <c r="AF2177" s="68"/>
      <c r="AG2177" s="67"/>
      <c r="AN2177" s="66"/>
      <c r="AO2177" s="66"/>
      <c r="AP2177" s="66"/>
      <c r="AQ2177" s="66"/>
      <c r="AR2177" s="66"/>
      <c r="AS2177" s="66"/>
      <c r="AT2177" s="66"/>
      <c r="AU2177" s="66"/>
    </row>
    <row r="2178" spans="27:47" x14ac:dyDescent="0.2">
      <c r="AA2178" s="66"/>
      <c r="AB2178" s="66"/>
      <c r="AC2178" s="66"/>
      <c r="AD2178" s="66"/>
      <c r="AE2178" s="66"/>
      <c r="AF2178" s="68"/>
      <c r="AG2178" s="67"/>
      <c r="AN2178" s="66"/>
      <c r="AO2178" s="66"/>
      <c r="AP2178" s="66"/>
      <c r="AQ2178" s="66"/>
      <c r="AR2178" s="66"/>
      <c r="AS2178" s="66"/>
      <c r="AT2178" s="66"/>
      <c r="AU2178" s="66"/>
    </row>
    <row r="2179" spans="27:47" x14ac:dyDescent="0.2">
      <c r="AA2179" s="66"/>
      <c r="AB2179" s="66"/>
      <c r="AC2179" s="66"/>
      <c r="AD2179" s="66"/>
      <c r="AE2179" s="66"/>
      <c r="AF2179" s="68"/>
      <c r="AG2179" s="67"/>
      <c r="AN2179" s="66"/>
      <c r="AO2179" s="66"/>
      <c r="AP2179" s="66"/>
      <c r="AQ2179" s="66"/>
      <c r="AR2179" s="66"/>
      <c r="AS2179" s="66"/>
      <c r="AT2179" s="66"/>
      <c r="AU2179" s="66"/>
    </row>
    <row r="2180" spans="27:47" x14ac:dyDescent="0.2">
      <c r="AA2180" s="66"/>
      <c r="AB2180" s="66"/>
      <c r="AC2180" s="66"/>
      <c r="AD2180" s="66"/>
      <c r="AE2180" s="66"/>
      <c r="AF2180" s="68"/>
      <c r="AG2180" s="67"/>
      <c r="AN2180" s="66"/>
      <c r="AO2180" s="66"/>
      <c r="AP2180" s="66"/>
      <c r="AQ2180" s="66"/>
      <c r="AR2180" s="66"/>
      <c r="AS2180" s="66"/>
      <c r="AT2180" s="66"/>
      <c r="AU2180" s="66"/>
    </row>
    <row r="2181" spans="27:47" x14ac:dyDescent="0.2">
      <c r="AA2181" s="66"/>
      <c r="AB2181" s="66"/>
      <c r="AC2181" s="66"/>
      <c r="AD2181" s="66"/>
      <c r="AE2181" s="66"/>
      <c r="AF2181" s="68"/>
      <c r="AG2181" s="67"/>
      <c r="AN2181" s="66"/>
      <c r="AO2181" s="66"/>
      <c r="AP2181" s="66"/>
      <c r="AQ2181" s="66"/>
      <c r="AR2181" s="66"/>
      <c r="AS2181" s="66"/>
      <c r="AT2181" s="66"/>
      <c r="AU2181" s="66"/>
    </row>
    <row r="2182" spans="27:47" x14ac:dyDescent="0.2">
      <c r="AA2182" s="66"/>
      <c r="AB2182" s="66"/>
      <c r="AC2182" s="66"/>
      <c r="AD2182" s="66"/>
      <c r="AE2182" s="66"/>
      <c r="AF2182" s="68"/>
      <c r="AG2182" s="67"/>
      <c r="AN2182" s="66"/>
      <c r="AO2182" s="66"/>
      <c r="AP2182" s="66"/>
      <c r="AQ2182" s="66"/>
      <c r="AR2182" s="66"/>
      <c r="AS2182" s="66"/>
      <c r="AT2182" s="66"/>
      <c r="AU2182" s="66"/>
    </row>
    <row r="2183" spans="27:47" x14ac:dyDescent="0.2">
      <c r="AA2183" s="66"/>
      <c r="AB2183" s="66"/>
      <c r="AC2183" s="66"/>
      <c r="AD2183" s="66"/>
      <c r="AE2183" s="66"/>
      <c r="AF2183" s="68"/>
      <c r="AG2183" s="67"/>
      <c r="AN2183" s="66"/>
      <c r="AO2183" s="66"/>
      <c r="AP2183" s="66"/>
      <c r="AQ2183" s="66"/>
      <c r="AR2183" s="66"/>
      <c r="AS2183" s="66"/>
      <c r="AT2183" s="66"/>
      <c r="AU2183" s="66"/>
    </row>
    <row r="2184" spans="27:47" x14ac:dyDescent="0.2">
      <c r="AA2184" s="66"/>
      <c r="AB2184" s="66"/>
      <c r="AC2184" s="66"/>
      <c r="AD2184" s="66"/>
      <c r="AE2184" s="66"/>
      <c r="AF2184" s="68"/>
      <c r="AG2184" s="67"/>
      <c r="AN2184" s="66"/>
      <c r="AO2184" s="66"/>
      <c r="AP2184" s="66"/>
      <c r="AQ2184" s="66"/>
      <c r="AR2184" s="66"/>
      <c r="AS2184" s="66"/>
      <c r="AT2184" s="66"/>
      <c r="AU2184" s="66"/>
    </row>
    <row r="2185" spans="27:47" x14ac:dyDescent="0.2">
      <c r="AA2185" s="66"/>
      <c r="AB2185" s="66"/>
      <c r="AC2185" s="66"/>
      <c r="AD2185" s="66"/>
      <c r="AE2185" s="66"/>
      <c r="AF2185" s="68"/>
      <c r="AG2185" s="67"/>
      <c r="AN2185" s="66"/>
      <c r="AO2185" s="66"/>
      <c r="AP2185" s="66"/>
      <c r="AQ2185" s="66"/>
      <c r="AR2185" s="66"/>
      <c r="AS2185" s="66"/>
      <c r="AT2185" s="66"/>
      <c r="AU2185" s="66"/>
    </row>
    <row r="2186" spans="27:47" x14ac:dyDescent="0.2">
      <c r="AA2186" s="66"/>
      <c r="AB2186" s="66"/>
      <c r="AC2186" s="66"/>
      <c r="AD2186" s="66"/>
      <c r="AE2186" s="66"/>
      <c r="AF2186" s="68"/>
      <c r="AG2186" s="67"/>
      <c r="AN2186" s="66"/>
      <c r="AO2186" s="66"/>
      <c r="AP2186" s="66"/>
      <c r="AQ2186" s="66"/>
      <c r="AR2186" s="66"/>
      <c r="AS2186" s="66"/>
      <c r="AT2186" s="66"/>
      <c r="AU2186" s="66"/>
    </row>
    <row r="2187" spans="27:47" x14ac:dyDescent="0.2">
      <c r="AA2187" s="66"/>
      <c r="AB2187" s="66"/>
      <c r="AC2187" s="66"/>
      <c r="AD2187" s="66"/>
      <c r="AE2187" s="66"/>
      <c r="AF2187" s="68"/>
      <c r="AG2187" s="67"/>
      <c r="AN2187" s="66"/>
      <c r="AO2187" s="66"/>
      <c r="AP2187" s="66"/>
      <c r="AQ2187" s="66"/>
      <c r="AR2187" s="66"/>
      <c r="AS2187" s="66"/>
      <c r="AT2187" s="66"/>
      <c r="AU2187" s="66"/>
    </row>
    <row r="2188" spans="27:47" x14ac:dyDescent="0.2">
      <c r="AA2188" s="66"/>
      <c r="AB2188" s="66"/>
      <c r="AC2188" s="66"/>
      <c r="AD2188" s="66"/>
      <c r="AE2188" s="66"/>
      <c r="AF2188" s="68"/>
      <c r="AG2188" s="67"/>
      <c r="AN2188" s="66"/>
      <c r="AO2188" s="66"/>
      <c r="AP2188" s="66"/>
      <c r="AQ2188" s="66"/>
      <c r="AR2188" s="66"/>
      <c r="AS2188" s="66"/>
      <c r="AT2188" s="66"/>
      <c r="AU2188" s="66"/>
    </row>
    <row r="2189" spans="27:47" x14ac:dyDescent="0.2">
      <c r="AA2189" s="66"/>
      <c r="AB2189" s="66"/>
      <c r="AC2189" s="66"/>
      <c r="AD2189" s="66"/>
      <c r="AE2189" s="66"/>
      <c r="AF2189" s="68"/>
      <c r="AG2189" s="67"/>
      <c r="AN2189" s="66"/>
      <c r="AO2189" s="66"/>
      <c r="AP2189" s="66"/>
      <c r="AQ2189" s="66"/>
      <c r="AR2189" s="66"/>
      <c r="AS2189" s="66"/>
      <c r="AT2189" s="66"/>
      <c r="AU2189" s="66"/>
    </row>
    <row r="2190" spans="27:47" x14ac:dyDescent="0.2">
      <c r="AA2190" s="66"/>
      <c r="AB2190" s="66"/>
      <c r="AC2190" s="66"/>
      <c r="AD2190" s="66"/>
      <c r="AE2190" s="66"/>
      <c r="AF2190" s="68"/>
      <c r="AG2190" s="67"/>
      <c r="AN2190" s="66"/>
      <c r="AO2190" s="66"/>
      <c r="AP2190" s="66"/>
      <c r="AQ2190" s="66"/>
      <c r="AR2190" s="66"/>
      <c r="AS2190" s="66"/>
      <c r="AT2190" s="66"/>
      <c r="AU2190" s="66"/>
    </row>
    <row r="2191" spans="27:47" x14ac:dyDescent="0.2">
      <c r="AA2191" s="66"/>
      <c r="AB2191" s="66"/>
      <c r="AC2191" s="66"/>
      <c r="AD2191" s="66"/>
      <c r="AE2191" s="66"/>
      <c r="AF2191" s="68"/>
      <c r="AG2191" s="67"/>
      <c r="AN2191" s="66"/>
      <c r="AO2191" s="66"/>
      <c r="AP2191" s="66"/>
      <c r="AQ2191" s="66"/>
      <c r="AR2191" s="66"/>
      <c r="AS2191" s="66"/>
      <c r="AT2191" s="66"/>
      <c r="AU2191" s="66"/>
    </row>
    <row r="2192" spans="27:47" x14ac:dyDescent="0.2">
      <c r="AA2192" s="66"/>
      <c r="AB2192" s="66"/>
      <c r="AC2192" s="66"/>
      <c r="AD2192" s="66"/>
      <c r="AE2192" s="66"/>
      <c r="AF2192" s="68"/>
      <c r="AG2192" s="67"/>
      <c r="AN2192" s="66"/>
      <c r="AO2192" s="66"/>
      <c r="AP2192" s="66"/>
      <c r="AQ2192" s="66"/>
      <c r="AR2192" s="66"/>
      <c r="AS2192" s="66"/>
      <c r="AT2192" s="66"/>
      <c r="AU2192" s="66"/>
    </row>
    <row r="2193" spans="27:47" x14ac:dyDescent="0.2">
      <c r="AA2193" s="66"/>
      <c r="AB2193" s="66"/>
      <c r="AC2193" s="66"/>
      <c r="AD2193" s="66"/>
      <c r="AE2193" s="66"/>
      <c r="AF2193" s="68"/>
      <c r="AG2193" s="67"/>
      <c r="AN2193" s="66"/>
      <c r="AO2193" s="66"/>
      <c r="AP2193" s="66"/>
      <c r="AQ2193" s="66"/>
      <c r="AR2193" s="66"/>
      <c r="AS2193" s="66"/>
      <c r="AT2193" s="66"/>
      <c r="AU2193" s="66"/>
    </row>
    <row r="2194" spans="27:47" x14ac:dyDescent="0.2">
      <c r="AA2194" s="66"/>
      <c r="AB2194" s="66"/>
      <c r="AC2194" s="66"/>
      <c r="AD2194" s="66"/>
      <c r="AE2194" s="66"/>
      <c r="AF2194" s="68"/>
      <c r="AG2194" s="67"/>
      <c r="AN2194" s="66"/>
      <c r="AO2194" s="66"/>
      <c r="AP2194" s="66"/>
      <c r="AQ2194" s="66"/>
      <c r="AR2194" s="66"/>
      <c r="AS2194" s="66"/>
      <c r="AT2194" s="66"/>
      <c r="AU2194" s="66"/>
    </row>
    <row r="2195" spans="27:47" x14ac:dyDescent="0.2">
      <c r="AA2195" s="66"/>
      <c r="AB2195" s="66"/>
      <c r="AC2195" s="66"/>
      <c r="AD2195" s="66"/>
      <c r="AE2195" s="66"/>
      <c r="AF2195" s="68"/>
      <c r="AG2195" s="67"/>
      <c r="AN2195" s="66"/>
      <c r="AO2195" s="66"/>
      <c r="AP2195" s="66"/>
      <c r="AQ2195" s="66"/>
      <c r="AR2195" s="66"/>
      <c r="AS2195" s="66"/>
      <c r="AT2195" s="66"/>
      <c r="AU2195" s="66"/>
    </row>
    <row r="2196" spans="27:47" x14ac:dyDescent="0.2">
      <c r="AA2196" s="66"/>
      <c r="AB2196" s="66"/>
      <c r="AC2196" s="66"/>
      <c r="AD2196" s="66"/>
      <c r="AE2196" s="66"/>
      <c r="AF2196" s="68"/>
      <c r="AG2196" s="67"/>
      <c r="AN2196" s="66"/>
      <c r="AO2196" s="66"/>
      <c r="AP2196" s="66"/>
      <c r="AQ2196" s="66"/>
      <c r="AR2196" s="66"/>
      <c r="AS2196" s="66"/>
      <c r="AT2196" s="66"/>
      <c r="AU2196" s="66"/>
    </row>
    <row r="2197" spans="27:47" x14ac:dyDescent="0.2">
      <c r="AA2197" s="66"/>
      <c r="AB2197" s="66"/>
      <c r="AC2197" s="66"/>
      <c r="AD2197" s="66"/>
      <c r="AE2197" s="66"/>
      <c r="AF2197" s="68"/>
      <c r="AG2197" s="67"/>
      <c r="AN2197" s="66"/>
      <c r="AO2197" s="66"/>
      <c r="AP2197" s="66"/>
      <c r="AQ2197" s="66"/>
      <c r="AR2197" s="66"/>
      <c r="AS2197" s="66"/>
      <c r="AT2197" s="66"/>
      <c r="AU2197" s="66"/>
    </row>
    <row r="2198" spans="27:47" x14ac:dyDescent="0.2">
      <c r="AA2198" s="66"/>
      <c r="AB2198" s="66"/>
      <c r="AC2198" s="66"/>
      <c r="AD2198" s="66"/>
      <c r="AE2198" s="66"/>
      <c r="AF2198" s="68"/>
      <c r="AG2198" s="67"/>
      <c r="AN2198" s="66"/>
      <c r="AO2198" s="66"/>
      <c r="AP2198" s="66"/>
      <c r="AQ2198" s="66"/>
      <c r="AR2198" s="66"/>
      <c r="AS2198" s="66"/>
      <c r="AT2198" s="66"/>
      <c r="AU2198" s="66"/>
    </row>
    <row r="2199" spans="27:47" x14ac:dyDescent="0.2">
      <c r="AA2199" s="66"/>
      <c r="AB2199" s="66"/>
      <c r="AC2199" s="66"/>
      <c r="AD2199" s="66"/>
      <c r="AE2199" s="66"/>
      <c r="AF2199" s="68"/>
      <c r="AG2199" s="67"/>
      <c r="AN2199" s="66"/>
      <c r="AO2199" s="66"/>
      <c r="AP2199" s="66"/>
      <c r="AQ2199" s="66"/>
      <c r="AR2199" s="66"/>
      <c r="AS2199" s="66"/>
      <c r="AT2199" s="66"/>
      <c r="AU2199" s="66"/>
    </row>
    <row r="2200" spans="27:47" x14ac:dyDescent="0.2">
      <c r="AA2200" s="66"/>
      <c r="AB2200" s="66"/>
      <c r="AC2200" s="66"/>
      <c r="AD2200" s="66"/>
      <c r="AE2200" s="66"/>
      <c r="AF2200" s="68"/>
      <c r="AG2200" s="67"/>
      <c r="AN2200" s="66"/>
      <c r="AO2200" s="66"/>
      <c r="AP2200" s="66"/>
      <c r="AQ2200" s="66"/>
      <c r="AR2200" s="66"/>
      <c r="AS2200" s="66"/>
      <c r="AT2200" s="66"/>
      <c r="AU2200" s="66"/>
    </row>
    <row r="2201" spans="27:47" x14ac:dyDescent="0.2">
      <c r="AA2201" s="66"/>
      <c r="AB2201" s="66"/>
      <c r="AC2201" s="66"/>
      <c r="AD2201" s="66"/>
      <c r="AE2201" s="66"/>
      <c r="AF2201" s="68"/>
      <c r="AG2201" s="67"/>
      <c r="AN2201" s="66"/>
      <c r="AO2201" s="66"/>
      <c r="AP2201" s="66"/>
      <c r="AQ2201" s="66"/>
      <c r="AR2201" s="66"/>
      <c r="AS2201" s="66"/>
      <c r="AT2201" s="66"/>
      <c r="AU2201" s="66"/>
    </row>
    <row r="2202" spans="27:47" x14ac:dyDescent="0.2">
      <c r="AA2202" s="66"/>
      <c r="AB2202" s="66"/>
      <c r="AC2202" s="66"/>
      <c r="AD2202" s="66"/>
      <c r="AE2202" s="66"/>
      <c r="AF2202" s="68"/>
      <c r="AG2202" s="67"/>
      <c r="AN2202" s="66"/>
      <c r="AO2202" s="66"/>
      <c r="AP2202" s="66"/>
      <c r="AQ2202" s="66"/>
      <c r="AR2202" s="66"/>
      <c r="AS2202" s="66"/>
      <c r="AT2202" s="66"/>
      <c r="AU2202" s="66"/>
    </row>
    <row r="2203" spans="27:47" x14ac:dyDescent="0.2">
      <c r="AA2203" s="66"/>
      <c r="AB2203" s="66"/>
      <c r="AC2203" s="66"/>
      <c r="AD2203" s="66"/>
      <c r="AE2203" s="66"/>
      <c r="AF2203" s="68"/>
      <c r="AG2203" s="67"/>
      <c r="AN2203" s="66"/>
      <c r="AO2203" s="66"/>
      <c r="AP2203" s="66"/>
      <c r="AQ2203" s="66"/>
      <c r="AR2203" s="66"/>
      <c r="AS2203" s="66"/>
      <c r="AT2203" s="66"/>
      <c r="AU2203" s="66"/>
    </row>
    <row r="2204" spans="27:47" x14ac:dyDescent="0.2">
      <c r="AA2204" s="66"/>
      <c r="AB2204" s="66"/>
      <c r="AC2204" s="66"/>
      <c r="AD2204" s="66"/>
      <c r="AE2204" s="66"/>
      <c r="AF2204" s="68"/>
      <c r="AG2204" s="67"/>
      <c r="AN2204" s="66"/>
      <c r="AO2204" s="66"/>
      <c r="AP2204" s="66"/>
      <c r="AQ2204" s="66"/>
      <c r="AR2204" s="66"/>
      <c r="AS2204" s="66"/>
      <c r="AT2204" s="66"/>
      <c r="AU2204" s="66"/>
    </row>
    <row r="2205" spans="27:47" x14ac:dyDescent="0.2">
      <c r="AA2205" s="66"/>
      <c r="AB2205" s="66"/>
      <c r="AC2205" s="66"/>
      <c r="AD2205" s="66"/>
      <c r="AE2205" s="66"/>
      <c r="AF2205" s="68"/>
      <c r="AG2205" s="67"/>
      <c r="AN2205" s="66"/>
      <c r="AO2205" s="66"/>
      <c r="AP2205" s="66"/>
      <c r="AQ2205" s="66"/>
      <c r="AR2205" s="66"/>
      <c r="AS2205" s="66"/>
      <c r="AT2205" s="66"/>
      <c r="AU2205" s="66"/>
    </row>
    <row r="2206" spans="27:47" x14ac:dyDescent="0.2">
      <c r="AA2206" s="66"/>
      <c r="AB2206" s="66"/>
      <c r="AC2206" s="66"/>
      <c r="AD2206" s="66"/>
      <c r="AE2206" s="66"/>
      <c r="AF2206" s="68"/>
      <c r="AG2206" s="67"/>
      <c r="AN2206" s="66"/>
      <c r="AO2206" s="66"/>
      <c r="AP2206" s="66"/>
      <c r="AQ2206" s="66"/>
      <c r="AR2206" s="66"/>
      <c r="AS2206" s="66"/>
      <c r="AT2206" s="66"/>
      <c r="AU2206" s="66"/>
    </row>
    <row r="2207" spans="27:47" x14ac:dyDescent="0.2">
      <c r="AA2207" s="66"/>
      <c r="AB2207" s="66"/>
      <c r="AC2207" s="66"/>
      <c r="AD2207" s="66"/>
      <c r="AE2207" s="66"/>
      <c r="AF2207" s="68"/>
      <c r="AG2207" s="67"/>
      <c r="AN2207" s="66"/>
      <c r="AO2207" s="66"/>
      <c r="AP2207" s="66"/>
      <c r="AQ2207" s="66"/>
      <c r="AR2207" s="66"/>
      <c r="AS2207" s="66"/>
      <c r="AT2207" s="66"/>
      <c r="AU2207" s="66"/>
    </row>
    <row r="2208" spans="27:47" x14ac:dyDescent="0.2">
      <c r="AA2208" s="66"/>
      <c r="AB2208" s="66"/>
      <c r="AC2208" s="66"/>
      <c r="AD2208" s="66"/>
      <c r="AE2208" s="66"/>
      <c r="AF2208" s="68"/>
      <c r="AG2208" s="67"/>
      <c r="AN2208" s="66"/>
      <c r="AO2208" s="66"/>
      <c r="AP2208" s="66"/>
      <c r="AQ2208" s="66"/>
      <c r="AR2208" s="66"/>
      <c r="AS2208" s="66"/>
      <c r="AT2208" s="66"/>
      <c r="AU2208" s="66"/>
    </row>
    <row r="2209" spans="27:47" x14ac:dyDescent="0.2">
      <c r="AA2209" s="66"/>
      <c r="AB2209" s="66"/>
      <c r="AC2209" s="66"/>
      <c r="AD2209" s="66"/>
      <c r="AE2209" s="66"/>
      <c r="AF2209" s="68"/>
      <c r="AG2209" s="67"/>
      <c r="AN2209" s="66"/>
      <c r="AO2209" s="66"/>
      <c r="AP2209" s="66"/>
      <c r="AQ2209" s="66"/>
      <c r="AR2209" s="66"/>
      <c r="AS2209" s="66"/>
      <c r="AT2209" s="66"/>
      <c r="AU2209" s="66"/>
    </row>
    <row r="2210" spans="27:47" x14ac:dyDescent="0.2">
      <c r="AA2210" s="66"/>
      <c r="AB2210" s="66"/>
      <c r="AC2210" s="66"/>
      <c r="AD2210" s="66"/>
      <c r="AE2210" s="66"/>
      <c r="AF2210" s="68"/>
      <c r="AG2210" s="67"/>
      <c r="AN2210" s="66"/>
      <c r="AO2210" s="66"/>
      <c r="AP2210" s="66"/>
      <c r="AQ2210" s="66"/>
      <c r="AR2210" s="66"/>
      <c r="AS2210" s="66"/>
      <c r="AT2210" s="66"/>
      <c r="AU2210" s="66"/>
    </row>
    <row r="2211" spans="27:47" x14ac:dyDescent="0.2">
      <c r="AA2211" s="66"/>
      <c r="AB2211" s="66"/>
      <c r="AC2211" s="66"/>
      <c r="AD2211" s="66"/>
      <c r="AE2211" s="66"/>
      <c r="AF2211" s="68"/>
      <c r="AG2211" s="67"/>
      <c r="AN2211" s="66"/>
      <c r="AO2211" s="66"/>
      <c r="AP2211" s="66"/>
      <c r="AQ2211" s="66"/>
      <c r="AR2211" s="66"/>
      <c r="AS2211" s="66"/>
      <c r="AT2211" s="66"/>
      <c r="AU2211" s="66"/>
    </row>
    <row r="2212" spans="27:47" x14ac:dyDescent="0.2">
      <c r="AA2212" s="66"/>
      <c r="AB2212" s="66"/>
      <c r="AC2212" s="66"/>
      <c r="AD2212" s="66"/>
      <c r="AE2212" s="66"/>
      <c r="AF2212" s="68"/>
      <c r="AG2212" s="67"/>
      <c r="AN2212" s="66"/>
      <c r="AO2212" s="66"/>
      <c r="AP2212" s="66"/>
      <c r="AQ2212" s="66"/>
      <c r="AR2212" s="66"/>
      <c r="AS2212" s="66"/>
      <c r="AT2212" s="66"/>
      <c r="AU2212" s="66"/>
    </row>
    <row r="2213" spans="27:47" x14ac:dyDescent="0.2">
      <c r="AA2213" s="66"/>
      <c r="AB2213" s="66"/>
      <c r="AC2213" s="66"/>
      <c r="AD2213" s="66"/>
      <c r="AE2213" s="66"/>
      <c r="AF2213" s="68"/>
      <c r="AG2213" s="67"/>
      <c r="AN2213" s="66"/>
      <c r="AO2213" s="66"/>
      <c r="AP2213" s="66"/>
      <c r="AQ2213" s="66"/>
      <c r="AR2213" s="66"/>
      <c r="AS2213" s="66"/>
      <c r="AT2213" s="66"/>
      <c r="AU2213" s="66"/>
    </row>
    <row r="2214" spans="27:47" x14ac:dyDescent="0.2">
      <c r="AA2214" s="66"/>
      <c r="AB2214" s="66"/>
      <c r="AC2214" s="66"/>
      <c r="AD2214" s="66"/>
      <c r="AE2214" s="66"/>
      <c r="AF2214" s="68"/>
      <c r="AG2214" s="67"/>
      <c r="AN2214" s="66"/>
      <c r="AO2214" s="66"/>
      <c r="AP2214" s="66"/>
      <c r="AQ2214" s="66"/>
      <c r="AR2214" s="66"/>
      <c r="AS2214" s="66"/>
      <c r="AT2214" s="66"/>
      <c r="AU2214" s="66"/>
    </row>
    <row r="2215" spans="27:47" x14ac:dyDescent="0.2">
      <c r="AA2215" s="66"/>
      <c r="AB2215" s="66"/>
      <c r="AC2215" s="66"/>
      <c r="AD2215" s="66"/>
      <c r="AE2215" s="66"/>
      <c r="AF2215" s="68"/>
      <c r="AG2215" s="67"/>
      <c r="AN2215" s="66"/>
      <c r="AO2215" s="66"/>
      <c r="AP2215" s="66"/>
      <c r="AQ2215" s="66"/>
      <c r="AR2215" s="66"/>
      <c r="AS2215" s="66"/>
      <c r="AT2215" s="66"/>
      <c r="AU2215" s="66"/>
    </row>
    <row r="2216" spans="27:47" x14ac:dyDescent="0.2">
      <c r="AA2216" s="66"/>
      <c r="AB2216" s="66"/>
      <c r="AC2216" s="66"/>
      <c r="AD2216" s="66"/>
      <c r="AE2216" s="66"/>
      <c r="AF2216" s="68"/>
      <c r="AG2216" s="67"/>
      <c r="AN2216" s="66"/>
      <c r="AO2216" s="66"/>
      <c r="AP2216" s="66"/>
      <c r="AQ2216" s="66"/>
      <c r="AR2216" s="66"/>
      <c r="AS2216" s="66"/>
      <c r="AT2216" s="66"/>
      <c r="AU2216" s="66"/>
    </row>
    <row r="2217" spans="27:47" x14ac:dyDescent="0.2">
      <c r="AA2217" s="66"/>
      <c r="AB2217" s="66"/>
      <c r="AC2217" s="66"/>
      <c r="AD2217" s="66"/>
      <c r="AE2217" s="66"/>
      <c r="AF2217" s="68"/>
      <c r="AG2217" s="67"/>
      <c r="AN2217" s="66"/>
      <c r="AO2217" s="66"/>
      <c r="AP2217" s="66"/>
      <c r="AQ2217" s="66"/>
      <c r="AR2217" s="66"/>
      <c r="AS2217" s="66"/>
      <c r="AT2217" s="66"/>
      <c r="AU2217" s="66"/>
    </row>
    <row r="2218" spans="27:47" x14ac:dyDescent="0.2">
      <c r="AA2218" s="66"/>
      <c r="AB2218" s="66"/>
      <c r="AC2218" s="66"/>
      <c r="AD2218" s="66"/>
      <c r="AE2218" s="66"/>
      <c r="AF2218" s="68"/>
      <c r="AG2218" s="67"/>
      <c r="AN2218" s="66"/>
      <c r="AO2218" s="66"/>
      <c r="AP2218" s="66"/>
      <c r="AQ2218" s="66"/>
      <c r="AR2218" s="66"/>
      <c r="AS2218" s="66"/>
      <c r="AT2218" s="66"/>
      <c r="AU2218" s="66"/>
    </row>
    <row r="2219" spans="27:47" x14ac:dyDescent="0.2">
      <c r="AA2219" s="66"/>
      <c r="AB2219" s="66"/>
      <c r="AC2219" s="66"/>
      <c r="AD2219" s="66"/>
      <c r="AE2219" s="66"/>
      <c r="AF2219" s="68"/>
      <c r="AG2219" s="67"/>
      <c r="AN2219" s="66"/>
      <c r="AO2219" s="66"/>
      <c r="AP2219" s="66"/>
      <c r="AQ2219" s="66"/>
      <c r="AR2219" s="66"/>
      <c r="AS2219" s="66"/>
      <c r="AT2219" s="66"/>
      <c r="AU2219" s="66"/>
    </row>
    <row r="2220" spans="27:47" x14ac:dyDescent="0.2">
      <c r="AA2220" s="66"/>
      <c r="AB2220" s="66"/>
      <c r="AC2220" s="66"/>
      <c r="AD2220" s="66"/>
      <c r="AE2220" s="66"/>
      <c r="AF2220" s="68"/>
      <c r="AG2220" s="67"/>
      <c r="AN2220" s="66"/>
      <c r="AO2220" s="66"/>
      <c r="AP2220" s="66"/>
      <c r="AQ2220" s="66"/>
      <c r="AR2220" s="66"/>
      <c r="AS2220" s="66"/>
      <c r="AT2220" s="66"/>
      <c r="AU2220" s="66"/>
    </row>
    <row r="2221" spans="27:47" x14ac:dyDescent="0.2">
      <c r="AA2221" s="66"/>
      <c r="AB2221" s="66"/>
      <c r="AC2221" s="66"/>
      <c r="AD2221" s="66"/>
      <c r="AE2221" s="66"/>
      <c r="AF2221" s="68"/>
      <c r="AG2221" s="67"/>
      <c r="AN2221" s="66"/>
      <c r="AO2221" s="66"/>
      <c r="AP2221" s="66"/>
      <c r="AQ2221" s="66"/>
      <c r="AR2221" s="66"/>
      <c r="AS2221" s="66"/>
      <c r="AT2221" s="66"/>
      <c r="AU2221" s="66"/>
    </row>
    <row r="2222" spans="27:47" x14ac:dyDescent="0.2">
      <c r="AA2222" s="66"/>
      <c r="AB2222" s="66"/>
      <c r="AC2222" s="66"/>
      <c r="AD2222" s="66"/>
      <c r="AE2222" s="66"/>
      <c r="AF2222" s="68"/>
      <c r="AG2222" s="67"/>
      <c r="AN2222" s="66"/>
      <c r="AO2222" s="66"/>
      <c r="AP2222" s="66"/>
      <c r="AQ2222" s="66"/>
      <c r="AR2222" s="66"/>
      <c r="AS2222" s="66"/>
      <c r="AT2222" s="66"/>
      <c r="AU2222" s="66"/>
    </row>
    <row r="2223" spans="27:47" x14ac:dyDescent="0.2">
      <c r="AA2223" s="66"/>
      <c r="AB2223" s="66"/>
      <c r="AC2223" s="66"/>
      <c r="AD2223" s="66"/>
      <c r="AE2223" s="66"/>
      <c r="AF2223" s="68"/>
      <c r="AG2223" s="67"/>
      <c r="AN2223" s="66"/>
      <c r="AO2223" s="66"/>
      <c r="AP2223" s="66"/>
      <c r="AQ2223" s="66"/>
      <c r="AR2223" s="66"/>
      <c r="AS2223" s="66"/>
      <c r="AT2223" s="66"/>
      <c r="AU2223" s="66"/>
    </row>
    <row r="2224" spans="27:47" x14ac:dyDescent="0.2">
      <c r="AA2224" s="66"/>
      <c r="AB2224" s="66"/>
      <c r="AC2224" s="66"/>
      <c r="AD2224" s="66"/>
      <c r="AE2224" s="66"/>
      <c r="AF2224" s="68"/>
      <c r="AG2224" s="67"/>
      <c r="AN2224" s="66"/>
      <c r="AO2224" s="66"/>
      <c r="AP2224" s="66"/>
      <c r="AQ2224" s="66"/>
      <c r="AR2224" s="66"/>
      <c r="AS2224" s="66"/>
      <c r="AT2224" s="66"/>
      <c r="AU2224" s="66"/>
    </row>
    <row r="2225" spans="27:47" x14ac:dyDescent="0.2">
      <c r="AA2225" s="66"/>
      <c r="AB2225" s="66"/>
      <c r="AC2225" s="66"/>
      <c r="AD2225" s="66"/>
      <c r="AE2225" s="66"/>
      <c r="AF2225" s="68"/>
      <c r="AG2225" s="67"/>
      <c r="AN2225" s="66"/>
      <c r="AO2225" s="66"/>
      <c r="AP2225" s="66"/>
      <c r="AQ2225" s="66"/>
      <c r="AR2225" s="66"/>
      <c r="AS2225" s="66"/>
      <c r="AT2225" s="66"/>
      <c r="AU2225" s="66"/>
    </row>
    <row r="2226" spans="27:47" x14ac:dyDescent="0.2">
      <c r="AA2226" s="66"/>
      <c r="AB2226" s="66"/>
      <c r="AC2226" s="66"/>
      <c r="AD2226" s="66"/>
      <c r="AE2226" s="66"/>
      <c r="AF2226" s="68"/>
      <c r="AG2226" s="67"/>
      <c r="AN2226" s="66"/>
      <c r="AO2226" s="66"/>
      <c r="AP2226" s="66"/>
      <c r="AQ2226" s="66"/>
      <c r="AR2226" s="66"/>
      <c r="AS2226" s="66"/>
      <c r="AT2226" s="66"/>
      <c r="AU2226" s="66"/>
    </row>
    <row r="2227" spans="27:47" x14ac:dyDescent="0.2">
      <c r="AA2227" s="66"/>
      <c r="AB2227" s="66"/>
      <c r="AC2227" s="66"/>
      <c r="AD2227" s="66"/>
      <c r="AE2227" s="66"/>
      <c r="AF2227" s="68"/>
      <c r="AG2227" s="67"/>
      <c r="AN2227" s="66"/>
      <c r="AO2227" s="66"/>
      <c r="AP2227" s="66"/>
      <c r="AQ2227" s="66"/>
      <c r="AR2227" s="66"/>
      <c r="AS2227" s="66"/>
      <c r="AT2227" s="66"/>
      <c r="AU2227" s="66"/>
    </row>
    <row r="2228" spans="27:47" x14ac:dyDescent="0.2">
      <c r="AA2228" s="66"/>
      <c r="AB2228" s="66"/>
      <c r="AC2228" s="66"/>
      <c r="AD2228" s="66"/>
      <c r="AE2228" s="66"/>
      <c r="AF2228" s="68"/>
      <c r="AG2228" s="67"/>
      <c r="AN2228" s="66"/>
      <c r="AO2228" s="66"/>
      <c r="AP2228" s="66"/>
      <c r="AQ2228" s="66"/>
      <c r="AR2228" s="66"/>
      <c r="AS2228" s="66"/>
      <c r="AT2228" s="66"/>
      <c r="AU2228" s="66"/>
    </row>
    <row r="2229" spans="27:47" x14ac:dyDescent="0.2">
      <c r="AA2229" s="66"/>
      <c r="AB2229" s="66"/>
      <c r="AC2229" s="66"/>
      <c r="AD2229" s="66"/>
      <c r="AE2229" s="66"/>
      <c r="AF2229" s="68"/>
      <c r="AG2229" s="67"/>
      <c r="AN2229" s="66"/>
      <c r="AO2229" s="66"/>
      <c r="AP2229" s="66"/>
      <c r="AQ2229" s="66"/>
      <c r="AR2229" s="66"/>
      <c r="AS2229" s="66"/>
      <c r="AT2229" s="66"/>
      <c r="AU2229" s="66"/>
    </row>
    <row r="2230" spans="27:47" x14ac:dyDescent="0.2">
      <c r="AA2230" s="66"/>
      <c r="AB2230" s="66"/>
      <c r="AC2230" s="66"/>
      <c r="AD2230" s="66"/>
      <c r="AE2230" s="66"/>
      <c r="AF2230" s="68"/>
      <c r="AG2230" s="67"/>
      <c r="AN2230" s="66"/>
      <c r="AO2230" s="66"/>
      <c r="AP2230" s="66"/>
      <c r="AQ2230" s="66"/>
      <c r="AR2230" s="66"/>
      <c r="AS2230" s="66"/>
      <c r="AT2230" s="66"/>
      <c r="AU2230" s="66"/>
    </row>
    <row r="2231" spans="27:47" x14ac:dyDescent="0.2">
      <c r="AA2231" s="66"/>
      <c r="AB2231" s="66"/>
      <c r="AC2231" s="66"/>
      <c r="AD2231" s="66"/>
      <c r="AE2231" s="66"/>
      <c r="AF2231" s="68"/>
      <c r="AG2231" s="67"/>
      <c r="AN2231" s="66"/>
      <c r="AO2231" s="66"/>
      <c r="AP2231" s="66"/>
      <c r="AQ2231" s="66"/>
      <c r="AR2231" s="66"/>
      <c r="AS2231" s="66"/>
      <c r="AT2231" s="66"/>
      <c r="AU2231" s="66"/>
    </row>
    <row r="2232" spans="27:47" x14ac:dyDescent="0.2">
      <c r="AA2232" s="66"/>
      <c r="AB2232" s="66"/>
      <c r="AC2232" s="66"/>
      <c r="AD2232" s="66"/>
      <c r="AE2232" s="66"/>
      <c r="AF2232" s="68"/>
      <c r="AG2232" s="67"/>
      <c r="AN2232" s="66"/>
      <c r="AO2232" s="66"/>
      <c r="AP2232" s="66"/>
      <c r="AQ2232" s="66"/>
      <c r="AR2232" s="66"/>
      <c r="AS2232" s="66"/>
      <c r="AT2232" s="66"/>
      <c r="AU2232" s="66"/>
    </row>
    <row r="2233" spans="27:47" x14ac:dyDescent="0.2">
      <c r="AA2233" s="66"/>
      <c r="AB2233" s="66"/>
      <c r="AC2233" s="66"/>
      <c r="AD2233" s="66"/>
      <c r="AE2233" s="66"/>
      <c r="AF2233" s="68"/>
      <c r="AG2233" s="67"/>
      <c r="AN2233" s="66"/>
      <c r="AO2233" s="66"/>
      <c r="AP2233" s="66"/>
      <c r="AQ2233" s="66"/>
      <c r="AR2233" s="66"/>
      <c r="AS2233" s="66"/>
      <c r="AT2233" s="66"/>
      <c r="AU2233" s="66"/>
    </row>
    <row r="2234" spans="27:47" x14ac:dyDescent="0.2">
      <c r="AA2234" s="66"/>
      <c r="AB2234" s="66"/>
      <c r="AC2234" s="66"/>
      <c r="AD2234" s="66"/>
      <c r="AE2234" s="66"/>
      <c r="AF2234" s="68"/>
      <c r="AG2234" s="67"/>
      <c r="AN2234" s="66"/>
      <c r="AO2234" s="66"/>
      <c r="AP2234" s="66"/>
      <c r="AQ2234" s="66"/>
      <c r="AR2234" s="66"/>
      <c r="AS2234" s="66"/>
      <c r="AT2234" s="66"/>
      <c r="AU2234" s="66"/>
    </row>
    <row r="2235" spans="27:47" x14ac:dyDescent="0.2">
      <c r="AA2235" s="66"/>
      <c r="AB2235" s="66"/>
      <c r="AC2235" s="66"/>
      <c r="AD2235" s="66"/>
      <c r="AE2235" s="66"/>
      <c r="AF2235" s="68"/>
      <c r="AG2235" s="67"/>
      <c r="AN2235" s="66"/>
      <c r="AO2235" s="66"/>
      <c r="AP2235" s="66"/>
      <c r="AQ2235" s="66"/>
      <c r="AR2235" s="66"/>
      <c r="AS2235" s="66"/>
      <c r="AT2235" s="66"/>
      <c r="AU2235" s="66"/>
    </row>
    <row r="2236" spans="27:47" x14ac:dyDescent="0.2">
      <c r="AA2236" s="66"/>
      <c r="AB2236" s="66"/>
      <c r="AC2236" s="66"/>
      <c r="AD2236" s="66"/>
      <c r="AE2236" s="66"/>
      <c r="AF2236" s="68"/>
      <c r="AG2236" s="67"/>
      <c r="AN2236" s="66"/>
      <c r="AO2236" s="66"/>
      <c r="AP2236" s="66"/>
      <c r="AQ2236" s="66"/>
      <c r="AR2236" s="66"/>
      <c r="AS2236" s="66"/>
      <c r="AT2236" s="66"/>
      <c r="AU2236" s="66"/>
    </row>
    <row r="2237" spans="27:47" x14ac:dyDescent="0.2">
      <c r="AA2237" s="66"/>
      <c r="AB2237" s="66"/>
      <c r="AC2237" s="66"/>
      <c r="AD2237" s="66"/>
      <c r="AE2237" s="66"/>
      <c r="AF2237" s="68"/>
      <c r="AG2237" s="67"/>
      <c r="AN2237" s="66"/>
      <c r="AO2237" s="66"/>
      <c r="AP2237" s="66"/>
      <c r="AQ2237" s="66"/>
      <c r="AR2237" s="66"/>
      <c r="AS2237" s="66"/>
      <c r="AT2237" s="66"/>
      <c r="AU2237" s="66"/>
    </row>
    <row r="2238" spans="27:47" x14ac:dyDescent="0.2">
      <c r="AA2238" s="66"/>
      <c r="AB2238" s="66"/>
      <c r="AC2238" s="66"/>
      <c r="AD2238" s="66"/>
      <c r="AE2238" s="66"/>
      <c r="AF2238" s="68"/>
      <c r="AG2238" s="67"/>
      <c r="AN2238" s="66"/>
      <c r="AO2238" s="66"/>
      <c r="AP2238" s="66"/>
      <c r="AQ2238" s="66"/>
      <c r="AR2238" s="66"/>
      <c r="AS2238" s="66"/>
      <c r="AT2238" s="66"/>
      <c r="AU2238" s="66"/>
    </row>
    <row r="2239" spans="27:47" x14ac:dyDescent="0.2">
      <c r="AA2239" s="66"/>
      <c r="AB2239" s="66"/>
      <c r="AC2239" s="66"/>
      <c r="AD2239" s="66"/>
      <c r="AE2239" s="66"/>
      <c r="AF2239" s="68"/>
      <c r="AG2239" s="67"/>
      <c r="AN2239" s="66"/>
      <c r="AO2239" s="66"/>
      <c r="AP2239" s="66"/>
      <c r="AQ2239" s="66"/>
      <c r="AR2239" s="66"/>
      <c r="AS2239" s="66"/>
      <c r="AT2239" s="66"/>
      <c r="AU2239" s="66"/>
    </row>
    <row r="2240" spans="27:47" x14ac:dyDescent="0.2">
      <c r="AA2240" s="66"/>
      <c r="AB2240" s="66"/>
      <c r="AC2240" s="66"/>
      <c r="AD2240" s="66"/>
      <c r="AE2240" s="66"/>
      <c r="AF2240" s="68"/>
      <c r="AG2240" s="67"/>
      <c r="AN2240" s="66"/>
      <c r="AO2240" s="66"/>
      <c r="AP2240" s="66"/>
      <c r="AQ2240" s="66"/>
      <c r="AR2240" s="66"/>
      <c r="AS2240" s="66"/>
      <c r="AT2240" s="66"/>
      <c r="AU2240" s="66"/>
    </row>
    <row r="2241" spans="27:47" x14ac:dyDescent="0.2">
      <c r="AA2241" s="66"/>
      <c r="AB2241" s="66"/>
      <c r="AC2241" s="66"/>
      <c r="AD2241" s="66"/>
      <c r="AE2241" s="66"/>
      <c r="AF2241" s="68"/>
      <c r="AG2241" s="67"/>
      <c r="AN2241" s="66"/>
      <c r="AO2241" s="66"/>
      <c r="AP2241" s="66"/>
      <c r="AQ2241" s="66"/>
      <c r="AR2241" s="66"/>
      <c r="AS2241" s="66"/>
      <c r="AT2241" s="66"/>
      <c r="AU2241" s="66"/>
    </row>
    <row r="2242" spans="27:47" x14ac:dyDescent="0.2">
      <c r="AA2242" s="66"/>
      <c r="AB2242" s="66"/>
      <c r="AC2242" s="66"/>
      <c r="AD2242" s="66"/>
      <c r="AE2242" s="66"/>
      <c r="AF2242" s="68"/>
      <c r="AG2242" s="67"/>
      <c r="AN2242" s="66"/>
      <c r="AO2242" s="66"/>
      <c r="AP2242" s="66"/>
      <c r="AQ2242" s="66"/>
      <c r="AR2242" s="66"/>
      <c r="AS2242" s="66"/>
      <c r="AT2242" s="66"/>
      <c r="AU2242" s="66"/>
    </row>
    <row r="2243" spans="27:47" x14ac:dyDescent="0.2">
      <c r="AA2243" s="66"/>
      <c r="AB2243" s="66"/>
      <c r="AC2243" s="66"/>
      <c r="AD2243" s="66"/>
      <c r="AE2243" s="66"/>
      <c r="AF2243" s="68"/>
      <c r="AG2243" s="67"/>
      <c r="AN2243" s="66"/>
      <c r="AO2243" s="66"/>
      <c r="AP2243" s="66"/>
      <c r="AQ2243" s="66"/>
      <c r="AR2243" s="66"/>
      <c r="AS2243" s="66"/>
      <c r="AT2243" s="66"/>
      <c r="AU2243" s="66"/>
    </row>
    <row r="2244" spans="27:47" x14ac:dyDescent="0.2">
      <c r="AA2244" s="66"/>
      <c r="AB2244" s="66"/>
      <c r="AC2244" s="66"/>
      <c r="AD2244" s="66"/>
      <c r="AE2244" s="66"/>
      <c r="AF2244" s="68"/>
      <c r="AG2244" s="67"/>
      <c r="AN2244" s="66"/>
      <c r="AO2244" s="66"/>
      <c r="AP2244" s="66"/>
      <c r="AQ2244" s="66"/>
      <c r="AR2244" s="66"/>
      <c r="AS2244" s="66"/>
      <c r="AT2244" s="66"/>
      <c r="AU2244" s="66"/>
    </row>
    <row r="2245" spans="27:47" x14ac:dyDescent="0.2">
      <c r="AA2245" s="66"/>
      <c r="AB2245" s="66"/>
      <c r="AC2245" s="66"/>
      <c r="AD2245" s="66"/>
      <c r="AE2245" s="66"/>
      <c r="AF2245" s="68"/>
      <c r="AG2245" s="67"/>
      <c r="AN2245" s="66"/>
      <c r="AO2245" s="66"/>
      <c r="AP2245" s="66"/>
      <c r="AQ2245" s="66"/>
      <c r="AR2245" s="66"/>
      <c r="AS2245" s="66"/>
      <c r="AT2245" s="66"/>
      <c r="AU2245" s="66"/>
    </row>
    <row r="2246" spans="27:47" x14ac:dyDescent="0.2">
      <c r="AA2246" s="66"/>
      <c r="AB2246" s="66"/>
      <c r="AC2246" s="66"/>
      <c r="AD2246" s="66"/>
      <c r="AE2246" s="66"/>
      <c r="AF2246" s="68"/>
      <c r="AG2246" s="67"/>
      <c r="AN2246" s="66"/>
      <c r="AO2246" s="66"/>
      <c r="AP2246" s="66"/>
      <c r="AQ2246" s="66"/>
      <c r="AR2246" s="66"/>
      <c r="AS2246" s="66"/>
      <c r="AT2246" s="66"/>
      <c r="AU2246" s="66"/>
    </row>
    <row r="2247" spans="27:47" x14ac:dyDescent="0.2">
      <c r="AA2247" s="66"/>
      <c r="AB2247" s="66"/>
      <c r="AC2247" s="66"/>
      <c r="AD2247" s="66"/>
      <c r="AE2247" s="66"/>
      <c r="AF2247" s="68"/>
      <c r="AG2247" s="67"/>
      <c r="AN2247" s="66"/>
      <c r="AO2247" s="66"/>
      <c r="AP2247" s="66"/>
      <c r="AQ2247" s="66"/>
      <c r="AR2247" s="66"/>
      <c r="AS2247" s="66"/>
      <c r="AT2247" s="66"/>
      <c r="AU2247" s="66"/>
    </row>
    <row r="2248" spans="27:47" x14ac:dyDescent="0.2">
      <c r="AA2248" s="66"/>
      <c r="AB2248" s="66"/>
      <c r="AC2248" s="66"/>
      <c r="AD2248" s="66"/>
      <c r="AE2248" s="66"/>
      <c r="AF2248" s="68"/>
      <c r="AG2248" s="67"/>
      <c r="AN2248" s="66"/>
      <c r="AO2248" s="66"/>
      <c r="AP2248" s="66"/>
      <c r="AQ2248" s="66"/>
      <c r="AR2248" s="66"/>
      <c r="AS2248" s="66"/>
      <c r="AT2248" s="66"/>
      <c r="AU2248" s="66"/>
    </row>
    <row r="2249" spans="27:47" x14ac:dyDescent="0.2">
      <c r="AA2249" s="66"/>
      <c r="AB2249" s="66"/>
      <c r="AC2249" s="66"/>
      <c r="AD2249" s="66"/>
      <c r="AE2249" s="66"/>
      <c r="AF2249" s="68"/>
      <c r="AG2249" s="67"/>
      <c r="AN2249" s="66"/>
      <c r="AO2249" s="66"/>
      <c r="AP2249" s="66"/>
      <c r="AQ2249" s="66"/>
      <c r="AR2249" s="66"/>
      <c r="AS2249" s="66"/>
      <c r="AT2249" s="66"/>
      <c r="AU2249" s="66"/>
    </row>
    <row r="2250" spans="27:47" x14ac:dyDescent="0.2">
      <c r="AA2250" s="66"/>
      <c r="AB2250" s="66"/>
      <c r="AC2250" s="66"/>
      <c r="AD2250" s="66"/>
      <c r="AE2250" s="66"/>
      <c r="AF2250" s="68"/>
      <c r="AG2250" s="67"/>
      <c r="AN2250" s="66"/>
      <c r="AO2250" s="66"/>
      <c r="AP2250" s="66"/>
      <c r="AQ2250" s="66"/>
      <c r="AR2250" s="66"/>
      <c r="AS2250" s="66"/>
      <c r="AT2250" s="66"/>
      <c r="AU2250" s="66"/>
    </row>
    <row r="2251" spans="27:47" x14ac:dyDescent="0.2">
      <c r="AA2251" s="66"/>
      <c r="AB2251" s="66"/>
      <c r="AC2251" s="66"/>
      <c r="AD2251" s="66"/>
      <c r="AE2251" s="66"/>
      <c r="AF2251" s="68"/>
      <c r="AG2251" s="67"/>
      <c r="AN2251" s="66"/>
      <c r="AO2251" s="66"/>
      <c r="AP2251" s="66"/>
      <c r="AQ2251" s="66"/>
      <c r="AR2251" s="66"/>
      <c r="AS2251" s="66"/>
      <c r="AT2251" s="66"/>
      <c r="AU2251" s="66"/>
    </row>
    <row r="2252" spans="27:47" x14ac:dyDescent="0.2">
      <c r="AA2252" s="66"/>
      <c r="AB2252" s="66"/>
      <c r="AC2252" s="66"/>
      <c r="AD2252" s="66"/>
      <c r="AE2252" s="66"/>
      <c r="AF2252" s="68"/>
      <c r="AG2252" s="67"/>
      <c r="AN2252" s="66"/>
      <c r="AO2252" s="66"/>
      <c r="AP2252" s="66"/>
      <c r="AQ2252" s="66"/>
      <c r="AR2252" s="66"/>
      <c r="AS2252" s="66"/>
      <c r="AT2252" s="66"/>
      <c r="AU2252" s="66"/>
    </row>
    <row r="2253" spans="27:47" x14ac:dyDescent="0.2">
      <c r="AA2253" s="66"/>
      <c r="AB2253" s="66"/>
      <c r="AC2253" s="66"/>
      <c r="AD2253" s="66"/>
      <c r="AE2253" s="66"/>
      <c r="AF2253" s="68"/>
      <c r="AG2253" s="67"/>
      <c r="AN2253" s="66"/>
      <c r="AO2253" s="66"/>
      <c r="AP2253" s="66"/>
      <c r="AQ2253" s="66"/>
      <c r="AR2253" s="66"/>
      <c r="AS2253" s="66"/>
      <c r="AT2253" s="66"/>
      <c r="AU2253" s="66"/>
    </row>
    <row r="2254" spans="27:47" x14ac:dyDescent="0.2">
      <c r="AA2254" s="66"/>
      <c r="AB2254" s="66"/>
      <c r="AC2254" s="66"/>
      <c r="AD2254" s="66"/>
      <c r="AE2254" s="66"/>
      <c r="AF2254" s="68"/>
      <c r="AG2254" s="67"/>
      <c r="AN2254" s="66"/>
      <c r="AO2254" s="66"/>
      <c r="AP2254" s="66"/>
      <c r="AQ2254" s="66"/>
      <c r="AR2254" s="66"/>
      <c r="AS2254" s="66"/>
      <c r="AT2254" s="66"/>
      <c r="AU2254" s="66"/>
    </row>
    <row r="2255" spans="27:47" x14ac:dyDescent="0.2">
      <c r="AA2255" s="66"/>
      <c r="AB2255" s="66"/>
      <c r="AC2255" s="66"/>
      <c r="AD2255" s="66"/>
      <c r="AE2255" s="66"/>
      <c r="AF2255" s="68"/>
      <c r="AG2255" s="67"/>
      <c r="AN2255" s="66"/>
      <c r="AO2255" s="66"/>
      <c r="AP2255" s="66"/>
      <c r="AQ2255" s="66"/>
      <c r="AR2255" s="66"/>
      <c r="AS2255" s="66"/>
      <c r="AT2255" s="66"/>
      <c r="AU2255" s="66"/>
    </row>
    <row r="2256" spans="27:47" x14ac:dyDescent="0.2">
      <c r="AA2256" s="66"/>
      <c r="AB2256" s="66"/>
      <c r="AC2256" s="66"/>
      <c r="AD2256" s="66"/>
      <c r="AE2256" s="66"/>
      <c r="AF2256" s="68"/>
      <c r="AG2256" s="67"/>
      <c r="AN2256" s="66"/>
      <c r="AO2256" s="66"/>
      <c r="AP2256" s="66"/>
      <c r="AQ2256" s="66"/>
      <c r="AR2256" s="66"/>
      <c r="AS2256" s="66"/>
      <c r="AT2256" s="66"/>
      <c r="AU2256" s="66"/>
    </row>
    <row r="2257" spans="27:47" x14ac:dyDescent="0.2">
      <c r="AA2257" s="66"/>
      <c r="AB2257" s="66"/>
      <c r="AC2257" s="66"/>
      <c r="AD2257" s="66"/>
      <c r="AE2257" s="66"/>
      <c r="AF2257" s="68"/>
      <c r="AG2257" s="67"/>
      <c r="AN2257" s="66"/>
      <c r="AO2257" s="66"/>
      <c r="AP2257" s="66"/>
      <c r="AQ2257" s="66"/>
      <c r="AR2257" s="66"/>
      <c r="AS2257" s="66"/>
      <c r="AT2257" s="66"/>
      <c r="AU2257" s="66"/>
    </row>
    <row r="2258" spans="27:47" x14ac:dyDescent="0.2">
      <c r="AA2258" s="66"/>
      <c r="AB2258" s="66"/>
      <c r="AC2258" s="66"/>
      <c r="AD2258" s="66"/>
      <c r="AE2258" s="66"/>
      <c r="AF2258" s="68"/>
      <c r="AG2258" s="67"/>
      <c r="AN2258" s="66"/>
      <c r="AO2258" s="66"/>
      <c r="AP2258" s="66"/>
      <c r="AQ2258" s="66"/>
      <c r="AR2258" s="66"/>
      <c r="AS2258" s="66"/>
      <c r="AT2258" s="66"/>
      <c r="AU2258" s="66"/>
    </row>
    <row r="2259" spans="27:47" x14ac:dyDescent="0.2">
      <c r="AA2259" s="66"/>
      <c r="AB2259" s="66"/>
      <c r="AC2259" s="66"/>
      <c r="AD2259" s="66"/>
      <c r="AE2259" s="66"/>
      <c r="AF2259" s="68"/>
      <c r="AG2259" s="67"/>
      <c r="AN2259" s="66"/>
      <c r="AO2259" s="66"/>
      <c r="AP2259" s="66"/>
      <c r="AQ2259" s="66"/>
      <c r="AR2259" s="66"/>
      <c r="AS2259" s="66"/>
      <c r="AT2259" s="66"/>
      <c r="AU2259" s="66"/>
    </row>
    <row r="2260" spans="27:47" x14ac:dyDescent="0.2">
      <c r="AA2260" s="66"/>
      <c r="AB2260" s="66"/>
      <c r="AC2260" s="66"/>
      <c r="AD2260" s="66"/>
      <c r="AE2260" s="66"/>
      <c r="AF2260" s="68"/>
      <c r="AG2260" s="67"/>
      <c r="AN2260" s="66"/>
      <c r="AO2260" s="66"/>
      <c r="AP2260" s="66"/>
      <c r="AQ2260" s="66"/>
      <c r="AR2260" s="66"/>
      <c r="AS2260" s="66"/>
      <c r="AT2260" s="66"/>
      <c r="AU2260" s="66"/>
    </row>
    <row r="2261" spans="27:47" x14ac:dyDescent="0.2">
      <c r="AA2261" s="66"/>
      <c r="AB2261" s="66"/>
      <c r="AC2261" s="66"/>
      <c r="AD2261" s="66"/>
      <c r="AE2261" s="66"/>
      <c r="AF2261" s="68"/>
      <c r="AG2261" s="67"/>
      <c r="AN2261" s="66"/>
      <c r="AO2261" s="66"/>
      <c r="AP2261" s="66"/>
      <c r="AQ2261" s="66"/>
      <c r="AR2261" s="66"/>
      <c r="AS2261" s="66"/>
      <c r="AT2261" s="66"/>
      <c r="AU2261" s="66"/>
    </row>
    <row r="2262" spans="27:47" x14ac:dyDescent="0.2">
      <c r="AA2262" s="66"/>
      <c r="AB2262" s="66"/>
      <c r="AC2262" s="66"/>
      <c r="AD2262" s="66"/>
      <c r="AE2262" s="66"/>
      <c r="AF2262" s="68"/>
      <c r="AG2262" s="67"/>
      <c r="AN2262" s="66"/>
      <c r="AO2262" s="66"/>
      <c r="AP2262" s="66"/>
      <c r="AQ2262" s="66"/>
      <c r="AR2262" s="66"/>
      <c r="AS2262" s="66"/>
      <c r="AT2262" s="66"/>
      <c r="AU2262" s="66"/>
    </row>
    <row r="2263" spans="27:47" x14ac:dyDescent="0.2">
      <c r="AA2263" s="66"/>
      <c r="AB2263" s="66"/>
      <c r="AC2263" s="66"/>
      <c r="AD2263" s="66"/>
      <c r="AE2263" s="66"/>
      <c r="AF2263" s="68"/>
      <c r="AG2263" s="67"/>
      <c r="AN2263" s="66"/>
      <c r="AO2263" s="66"/>
      <c r="AP2263" s="66"/>
      <c r="AQ2263" s="66"/>
      <c r="AR2263" s="66"/>
      <c r="AS2263" s="66"/>
      <c r="AT2263" s="66"/>
      <c r="AU2263" s="66"/>
    </row>
    <row r="2264" spans="27:47" x14ac:dyDescent="0.2">
      <c r="AA2264" s="66"/>
      <c r="AB2264" s="66"/>
      <c r="AC2264" s="66"/>
      <c r="AD2264" s="66"/>
      <c r="AE2264" s="66"/>
      <c r="AF2264" s="68"/>
      <c r="AG2264" s="67"/>
      <c r="AN2264" s="66"/>
      <c r="AO2264" s="66"/>
      <c r="AP2264" s="66"/>
      <c r="AQ2264" s="66"/>
      <c r="AR2264" s="66"/>
      <c r="AS2264" s="66"/>
      <c r="AT2264" s="66"/>
      <c r="AU2264" s="66"/>
    </row>
    <row r="2265" spans="27:47" x14ac:dyDescent="0.2">
      <c r="AA2265" s="66"/>
      <c r="AB2265" s="66"/>
      <c r="AC2265" s="66"/>
      <c r="AD2265" s="66"/>
      <c r="AE2265" s="66"/>
      <c r="AF2265" s="68"/>
      <c r="AG2265" s="67"/>
      <c r="AN2265" s="66"/>
      <c r="AO2265" s="66"/>
      <c r="AP2265" s="66"/>
      <c r="AQ2265" s="66"/>
      <c r="AR2265" s="66"/>
      <c r="AS2265" s="66"/>
      <c r="AT2265" s="66"/>
      <c r="AU2265" s="66"/>
    </row>
    <row r="2266" spans="27:47" x14ac:dyDescent="0.2">
      <c r="AA2266" s="66"/>
      <c r="AB2266" s="66"/>
      <c r="AC2266" s="66"/>
      <c r="AD2266" s="66"/>
      <c r="AE2266" s="66"/>
      <c r="AF2266" s="68"/>
      <c r="AG2266" s="67"/>
      <c r="AN2266" s="66"/>
      <c r="AO2266" s="66"/>
      <c r="AP2266" s="66"/>
      <c r="AQ2266" s="66"/>
      <c r="AR2266" s="66"/>
      <c r="AS2266" s="66"/>
      <c r="AT2266" s="66"/>
      <c r="AU2266" s="66"/>
    </row>
    <row r="2267" spans="27:47" x14ac:dyDescent="0.2">
      <c r="AA2267" s="66"/>
      <c r="AB2267" s="66"/>
      <c r="AC2267" s="66"/>
      <c r="AD2267" s="66"/>
      <c r="AE2267" s="66"/>
      <c r="AF2267" s="68"/>
      <c r="AG2267" s="67"/>
      <c r="AN2267" s="66"/>
      <c r="AO2267" s="66"/>
      <c r="AP2267" s="66"/>
      <c r="AQ2267" s="66"/>
      <c r="AR2267" s="66"/>
      <c r="AS2267" s="66"/>
      <c r="AT2267" s="66"/>
      <c r="AU2267" s="66"/>
    </row>
    <row r="2268" spans="27:47" x14ac:dyDescent="0.2">
      <c r="AA2268" s="66"/>
      <c r="AB2268" s="66"/>
      <c r="AC2268" s="66"/>
      <c r="AD2268" s="66"/>
      <c r="AE2268" s="66"/>
      <c r="AF2268" s="68"/>
      <c r="AG2268" s="67"/>
      <c r="AN2268" s="66"/>
      <c r="AO2268" s="66"/>
      <c r="AP2268" s="66"/>
      <c r="AQ2268" s="66"/>
      <c r="AR2268" s="66"/>
      <c r="AS2268" s="66"/>
      <c r="AT2268" s="66"/>
      <c r="AU2268" s="66"/>
    </row>
    <row r="2269" spans="27:47" x14ac:dyDescent="0.2">
      <c r="AA2269" s="66"/>
      <c r="AB2269" s="66"/>
      <c r="AC2269" s="66"/>
      <c r="AD2269" s="66"/>
      <c r="AE2269" s="66"/>
      <c r="AF2269" s="68"/>
      <c r="AG2269" s="67"/>
      <c r="AN2269" s="66"/>
      <c r="AO2269" s="66"/>
      <c r="AP2269" s="66"/>
      <c r="AQ2269" s="66"/>
      <c r="AR2269" s="66"/>
      <c r="AS2269" s="66"/>
      <c r="AT2269" s="66"/>
      <c r="AU2269" s="66"/>
    </row>
    <row r="2270" spans="27:47" x14ac:dyDescent="0.2">
      <c r="AA2270" s="66"/>
      <c r="AB2270" s="66"/>
      <c r="AC2270" s="66"/>
      <c r="AD2270" s="66"/>
      <c r="AE2270" s="66"/>
      <c r="AF2270" s="68"/>
      <c r="AG2270" s="67"/>
      <c r="AN2270" s="66"/>
      <c r="AO2270" s="66"/>
      <c r="AP2270" s="66"/>
      <c r="AQ2270" s="66"/>
      <c r="AR2270" s="66"/>
      <c r="AS2270" s="66"/>
      <c r="AT2270" s="66"/>
      <c r="AU2270" s="66"/>
    </row>
    <row r="2271" spans="27:47" x14ac:dyDescent="0.2">
      <c r="AA2271" s="66"/>
      <c r="AB2271" s="66"/>
      <c r="AC2271" s="66"/>
      <c r="AD2271" s="66"/>
      <c r="AE2271" s="66"/>
      <c r="AF2271" s="68"/>
      <c r="AG2271" s="67"/>
      <c r="AN2271" s="66"/>
      <c r="AO2271" s="66"/>
      <c r="AP2271" s="66"/>
      <c r="AQ2271" s="66"/>
      <c r="AR2271" s="66"/>
      <c r="AS2271" s="66"/>
      <c r="AT2271" s="66"/>
      <c r="AU2271" s="66"/>
    </row>
    <row r="2272" spans="27:47" x14ac:dyDescent="0.2">
      <c r="AA2272" s="66"/>
      <c r="AB2272" s="66"/>
      <c r="AC2272" s="66"/>
      <c r="AD2272" s="66"/>
      <c r="AE2272" s="66"/>
      <c r="AF2272" s="68"/>
      <c r="AG2272" s="67"/>
      <c r="AN2272" s="66"/>
      <c r="AO2272" s="66"/>
      <c r="AP2272" s="66"/>
      <c r="AQ2272" s="66"/>
      <c r="AR2272" s="66"/>
      <c r="AS2272" s="66"/>
      <c r="AT2272" s="66"/>
      <c r="AU2272" s="66"/>
    </row>
    <row r="2273" spans="27:47" x14ac:dyDescent="0.2">
      <c r="AA2273" s="66"/>
      <c r="AB2273" s="66"/>
      <c r="AC2273" s="66"/>
      <c r="AD2273" s="66"/>
      <c r="AE2273" s="66"/>
      <c r="AF2273" s="68"/>
      <c r="AG2273" s="67"/>
      <c r="AN2273" s="66"/>
      <c r="AO2273" s="66"/>
      <c r="AP2273" s="66"/>
      <c r="AQ2273" s="66"/>
      <c r="AR2273" s="66"/>
      <c r="AS2273" s="66"/>
      <c r="AT2273" s="66"/>
      <c r="AU2273" s="66"/>
    </row>
    <row r="2274" spans="27:47" x14ac:dyDescent="0.2">
      <c r="AA2274" s="66"/>
      <c r="AB2274" s="66"/>
      <c r="AC2274" s="66"/>
      <c r="AD2274" s="66"/>
      <c r="AE2274" s="66"/>
      <c r="AF2274" s="68"/>
      <c r="AG2274" s="67"/>
      <c r="AN2274" s="66"/>
      <c r="AO2274" s="66"/>
      <c r="AP2274" s="66"/>
      <c r="AQ2274" s="66"/>
      <c r="AR2274" s="66"/>
      <c r="AS2274" s="66"/>
      <c r="AT2274" s="66"/>
      <c r="AU2274" s="66"/>
    </row>
    <row r="2275" spans="27:47" x14ac:dyDescent="0.2">
      <c r="AA2275" s="66"/>
      <c r="AB2275" s="66"/>
      <c r="AC2275" s="66"/>
      <c r="AD2275" s="66"/>
      <c r="AE2275" s="66"/>
      <c r="AF2275" s="68"/>
      <c r="AG2275" s="67"/>
      <c r="AN2275" s="66"/>
      <c r="AO2275" s="66"/>
      <c r="AP2275" s="66"/>
      <c r="AQ2275" s="66"/>
      <c r="AR2275" s="66"/>
      <c r="AS2275" s="66"/>
      <c r="AT2275" s="66"/>
      <c r="AU2275" s="66"/>
    </row>
    <row r="2276" spans="27:47" x14ac:dyDescent="0.2">
      <c r="AA2276" s="66"/>
      <c r="AB2276" s="66"/>
      <c r="AC2276" s="66"/>
      <c r="AD2276" s="66"/>
      <c r="AE2276" s="66"/>
      <c r="AF2276" s="68"/>
      <c r="AG2276" s="67"/>
      <c r="AN2276" s="66"/>
      <c r="AO2276" s="66"/>
      <c r="AP2276" s="66"/>
      <c r="AQ2276" s="66"/>
      <c r="AR2276" s="66"/>
      <c r="AS2276" s="66"/>
      <c r="AT2276" s="66"/>
      <c r="AU2276" s="66"/>
    </row>
    <row r="2277" spans="27:47" x14ac:dyDescent="0.2">
      <c r="AA2277" s="66"/>
      <c r="AB2277" s="66"/>
      <c r="AC2277" s="66"/>
      <c r="AD2277" s="66"/>
      <c r="AE2277" s="66"/>
      <c r="AF2277" s="68"/>
      <c r="AG2277" s="67"/>
      <c r="AN2277" s="66"/>
      <c r="AO2277" s="66"/>
      <c r="AP2277" s="66"/>
      <c r="AQ2277" s="66"/>
      <c r="AR2277" s="66"/>
      <c r="AS2277" s="66"/>
      <c r="AT2277" s="66"/>
      <c r="AU2277" s="66"/>
    </row>
    <row r="2278" spans="27:47" x14ac:dyDescent="0.2">
      <c r="AA2278" s="66"/>
      <c r="AB2278" s="66"/>
      <c r="AC2278" s="66"/>
      <c r="AD2278" s="66"/>
      <c r="AE2278" s="66"/>
      <c r="AF2278" s="68"/>
      <c r="AG2278" s="67"/>
      <c r="AN2278" s="66"/>
      <c r="AO2278" s="66"/>
      <c r="AP2278" s="66"/>
      <c r="AQ2278" s="66"/>
      <c r="AR2278" s="66"/>
      <c r="AS2278" s="66"/>
      <c r="AT2278" s="66"/>
      <c r="AU2278" s="66"/>
    </row>
    <row r="2279" spans="27:47" x14ac:dyDescent="0.2">
      <c r="AA2279" s="66"/>
      <c r="AB2279" s="66"/>
      <c r="AC2279" s="66"/>
      <c r="AD2279" s="66"/>
      <c r="AE2279" s="66"/>
      <c r="AF2279" s="68"/>
      <c r="AG2279" s="67"/>
      <c r="AN2279" s="66"/>
      <c r="AO2279" s="66"/>
      <c r="AP2279" s="66"/>
      <c r="AQ2279" s="66"/>
      <c r="AR2279" s="66"/>
      <c r="AS2279" s="66"/>
      <c r="AT2279" s="66"/>
      <c r="AU2279" s="66"/>
    </row>
    <row r="2280" spans="27:47" x14ac:dyDescent="0.2">
      <c r="AA2280" s="66"/>
      <c r="AB2280" s="66"/>
      <c r="AC2280" s="66"/>
      <c r="AD2280" s="66"/>
      <c r="AE2280" s="66"/>
      <c r="AF2280" s="68"/>
      <c r="AG2280" s="67"/>
      <c r="AN2280" s="66"/>
      <c r="AO2280" s="66"/>
      <c r="AP2280" s="66"/>
      <c r="AQ2280" s="66"/>
      <c r="AR2280" s="66"/>
      <c r="AS2280" s="66"/>
      <c r="AT2280" s="66"/>
      <c r="AU2280" s="66"/>
    </row>
    <row r="2281" spans="27:47" x14ac:dyDescent="0.2">
      <c r="AA2281" s="66"/>
      <c r="AB2281" s="66"/>
      <c r="AC2281" s="66"/>
      <c r="AD2281" s="66"/>
      <c r="AE2281" s="66"/>
      <c r="AF2281" s="68"/>
      <c r="AG2281" s="67"/>
      <c r="AN2281" s="66"/>
      <c r="AO2281" s="66"/>
      <c r="AP2281" s="66"/>
      <c r="AQ2281" s="66"/>
      <c r="AR2281" s="66"/>
      <c r="AS2281" s="66"/>
      <c r="AT2281" s="66"/>
      <c r="AU2281" s="66"/>
    </row>
    <row r="2282" spans="27:47" x14ac:dyDescent="0.2">
      <c r="AA2282" s="66"/>
      <c r="AB2282" s="66"/>
      <c r="AC2282" s="66"/>
      <c r="AD2282" s="66"/>
      <c r="AE2282" s="66"/>
      <c r="AF2282" s="68"/>
      <c r="AG2282" s="67"/>
      <c r="AN2282" s="66"/>
      <c r="AO2282" s="66"/>
      <c r="AP2282" s="66"/>
      <c r="AQ2282" s="66"/>
      <c r="AR2282" s="66"/>
      <c r="AS2282" s="66"/>
      <c r="AT2282" s="66"/>
      <c r="AU2282" s="66"/>
    </row>
    <row r="2283" spans="27:47" x14ac:dyDescent="0.2">
      <c r="AA2283" s="66"/>
      <c r="AB2283" s="66"/>
      <c r="AC2283" s="66"/>
      <c r="AD2283" s="66"/>
      <c r="AE2283" s="66"/>
      <c r="AF2283" s="68"/>
      <c r="AG2283" s="67"/>
      <c r="AN2283" s="66"/>
      <c r="AO2283" s="66"/>
      <c r="AP2283" s="66"/>
      <c r="AQ2283" s="66"/>
      <c r="AR2283" s="66"/>
      <c r="AS2283" s="66"/>
      <c r="AT2283" s="66"/>
      <c r="AU2283" s="66"/>
    </row>
    <row r="2284" spans="27:47" x14ac:dyDescent="0.2">
      <c r="AA2284" s="66"/>
      <c r="AB2284" s="66"/>
      <c r="AC2284" s="66"/>
      <c r="AD2284" s="66"/>
      <c r="AE2284" s="66"/>
      <c r="AF2284" s="68"/>
      <c r="AG2284" s="67"/>
      <c r="AN2284" s="66"/>
      <c r="AO2284" s="66"/>
      <c r="AP2284" s="66"/>
      <c r="AQ2284" s="66"/>
      <c r="AR2284" s="66"/>
      <c r="AS2284" s="66"/>
      <c r="AT2284" s="66"/>
      <c r="AU2284" s="66"/>
    </row>
    <row r="2285" spans="27:47" x14ac:dyDescent="0.2">
      <c r="AA2285" s="66"/>
      <c r="AB2285" s="66"/>
      <c r="AC2285" s="66"/>
      <c r="AD2285" s="66"/>
      <c r="AE2285" s="66"/>
      <c r="AF2285" s="68"/>
      <c r="AG2285" s="67"/>
      <c r="AN2285" s="66"/>
      <c r="AO2285" s="66"/>
      <c r="AP2285" s="66"/>
      <c r="AQ2285" s="66"/>
      <c r="AR2285" s="66"/>
      <c r="AS2285" s="66"/>
      <c r="AT2285" s="66"/>
      <c r="AU2285" s="66"/>
    </row>
    <row r="2286" spans="27:47" x14ac:dyDescent="0.2">
      <c r="AA2286" s="66"/>
      <c r="AB2286" s="66"/>
      <c r="AC2286" s="66"/>
      <c r="AD2286" s="66"/>
      <c r="AE2286" s="66"/>
      <c r="AF2286" s="68"/>
      <c r="AG2286" s="67"/>
      <c r="AN2286" s="66"/>
      <c r="AO2286" s="66"/>
      <c r="AP2286" s="66"/>
      <c r="AQ2286" s="66"/>
      <c r="AR2286" s="66"/>
      <c r="AS2286" s="66"/>
      <c r="AT2286" s="66"/>
      <c r="AU2286" s="66"/>
    </row>
    <row r="2287" spans="27:47" x14ac:dyDescent="0.2">
      <c r="AA2287" s="66"/>
      <c r="AB2287" s="66"/>
      <c r="AC2287" s="66"/>
      <c r="AD2287" s="66"/>
      <c r="AE2287" s="66"/>
      <c r="AF2287" s="68"/>
      <c r="AG2287" s="67"/>
      <c r="AN2287" s="66"/>
      <c r="AO2287" s="66"/>
      <c r="AP2287" s="66"/>
      <c r="AQ2287" s="66"/>
      <c r="AR2287" s="66"/>
      <c r="AS2287" s="66"/>
      <c r="AT2287" s="66"/>
      <c r="AU2287" s="66"/>
    </row>
    <row r="2288" spans="27:47" x14ac:dyDescent="0.2">
      <c r="AA2288" s="66"/>
      <c r="AB2288" s="66"/>
      <c r="AC2288" s="66"/>
      <c r="AD2288" s="66"/>
      <c r="AE2288" s="66"/>
      <c r="AF2288" s="68"/>
      <c r="AG2288" s="67"/>
      <c r="AN2288" s="66"/>
      <c r="AO2288" s="66"/>
      <c r="AP2288" s="66"/>
      <c r="AQ2288" s="66"/>
      <c r="AR2288" s="66"/>
      <c r="AS2288" s="66"/>
      <c r="AT2288" s="66"/>
      <c r="AU2288" s="66"/>
    </row>
    <row r="2289" spans="27:47" x14ac:dyDescent="0.2">
      <c r="AA2289" s="66"/>
      <c r="AB2289" s="66"/>
      <c r="AC2289" s="66"/>
      <c r="AD2289" s="66"/>
      <c r="AE2289" s="66"/>
      <c r="AF2289" s="68"/>
      <c r="AG2289" s="67"/>
      <c r="AN2289" s="66"/>
      <c r="AO2289" s="66"/>
      <c r="AP2289" s="66"/>
      <c r="AQ2289" s="66"/>
      <c r="AR2289" s="66"/>
      <c r="AS2289" s="66"/>
      <c r="AT2289" s="66"/>
      <c r="AU2289" s="66"/>
    </row>
    <row r="2290" spans="27:47" x14ac:dyDescent="0.2">
      <c r="AA2290" s="66"/>
      <c r="AB2290" s="66"/>
      <c r="AC2290" s="66"/>
      <c r="AD2290" s="66"/>
      <c r="AE2290" s="66"/>
      <c r="AF2290" s="68"/>
      <c r="AG2290" s="67"/>
      <c r="AN2290" s="66"/>
      <c r="AO2290" s="66"/>
      <c r="AP2290" s="66"/>
      <c r="AQ2290" s="66"/>
      <c r="AR2290" s="66"/>
      <c r="AS2290" s="66"/>
      <c r="AT2290" s="66"/>
      <c r="AU2290" s="66"/>
    </row>
    <row r="2291" spans="27:47" x14ac:dyDescent="0.2">
      <c r="AA2291" s="66"/>
      <c r="AB2291" s="66"/>
      <c r="AC2291" s="66"/>
      <c r="AD2291" s="66"/>
      <c r="AE2291" s="66"/>
      <c r="AF2291" s="68"/>
      <c r="AG2291" s="67"/>
      <c r="AN2291" s="66"/>
      <c r="AO2291" s="66"/>
      <c r="AP2291" s="66"/>
      <c r="AQ2291" s="66"/>
      <c r="AR2291" s="66"/>
      <c r="AS2291" s="66"/>
      <c r="AT2291" s="66"/>
      <c r="AU2291" s="66"/>
    </row>
    <row r="2292" spans="27:47" x14ac:dyDescent="0.2">
      <c r="AA2292" s="66"/>
      <c r="AB2292" s="66"/>
      <c r="AC2292" s="66"/>
      <c r="AD2292" s="66"/>
      <c r="AE2292" s="66"/>
      <c r="AF2292" s="68"/>
      <c r="AG2292" s="67"/>
      <c r="AN2292" s="66"/>
      <c r="AO2292" s="66"/>
      <c r="AP2292" s="66"/>
      <c r="AQ2292" s="66"/>
      <c r="AR2292" s="66"/>
      <c r="AS2292" s="66"/>
      <c r="AT2292" s="66"/>
      <c r="AU2292" s="66"/>
    </row>
    <row r="2293" spans="27:47" x14ac:dyDescent="0.2">
      <c r="AA2293" s="66"/>
      <c r="AB2293" s="66"/>
      <c r="AC2293" s="66"/>
      <c r="AD2293" s="66"/>
      <c r="AE2293" s="66"/>
      <c r="AF2293" s="68"/>
      <c r="AG2293" s="67"/>
      <c r="AN2293" s="66"/>
      <c r="AO2293" s="66"/>
      <c r="AP2293" s="66"/>
      <c r="AQ2293" s="66"/>
      <c r="AR2293" s="66"/>
      <c r="AS2293" s="66"/>
      <c r="AT2293" s="66"/>
      <c r="AU2293" s="66"/>
    </row>
    <row r="2294" spans="27:47" x14ac:dyDescent="0.2">
      <c r="AA2294" s="66"/>
      <c r="AB2294" s="66"/>
      <c r="AC2294" s="66"/>
      <c r="AD2294" s="66"/>
      <c r="AE2294" s="66"/>
      <c r="AF2294" s="68"/>
      <c r="AG2294" s="67"/>
      <c r="AN2294" s="66"/>
      <c r="AO2294" s="66"/>
      <c r="AP2294" s="66"/>
      <c r="AQ2294" s="66"/>
      <c r="AR2294" s="66"/>
      <c r="AS2294" s="66"/>
      <c r="AT2294" s="66"/>
      <c r="AU2294" s="66"/>
    </row>
    <row r="2295" spans="27:47" x14ac:dyDescent="0.2">
      <c r="AA2295" s="66"/>
      <c r="AB2295" s="66"/>
      <c r="AC2295" s="66"/>
      <c r="AD2295" s="66"/>
      <c r="AE2295" s="66"/>
      <c r="AF2295" s="68"/>
      <c r="AG2295" s="67"/>
      <c r="AN2295" s="66"/>
      <c r="AO2295" s="66"/>
      <c r="AP2295" s="66"/>
      <c r="AQ2295" s="66"/>
      <c r="AR2295" s="66"/>
      <c r="AS2295" s="66"/>
      <c r="AT2295" s="66"/>
      <c r="AU2295" s="66"/>
    </row>
    <row r="2296" spans="27:47" x14ac:dyDescent="0.2">
      <c r="AA2296" s="66"/>
      <c r="AB2296" s="66"/>
      <c r="AC2296" s="66"/>
      <c r="AD2296" s="66"/>
      <c r="AE2296" s="66"/>
      <c r="AF2296" s="68"/>
      <c r="AG2296" s="67"/>
      <c r="AN2296" s="66"/>
      <c r="AO2296" s="66"/>
      <c r="AP2296" s="66"/>
      <c r="AQ2296" s="66"/>
      <c r="AR2296" s="66"/>
      <c r="AS2296" s="66"/>
      <c r="AT2296" s="66"/>
      <c r="AU2296" s="66"/>
    </row>
    <row r="2297" spans="27:47" x14ac:dyDescent="0.2">
      <c r="AA2297" s="66"/>
      <c r="AB2297" s="66"/>
      <c r="AC2297" s="66"/>
      <c r="AD2297" s="66"/>
      <c r="AE2297" s="66"/>
      <c r="AF2297" s="68"/>
      <c r="AG2297" s="67"/>
      <c r="AN2297" s="66"/>
      <c r="AO2297" s="66"/>
      <c r="AP2297" s="66"/>
      <c r="AQ2297" s="66"/>
      <c r="AR2297" s="66"/>
      <c r="AS2297" s="66"/>
      <c r="AT2297" s="66"/>
      <c r="AU2297" s="66"/>
    </row>
    <row r="2298" spans="27:47" x14ac:dyDescent="0.2">
      <c r="AA2298" s="66"/>
      <c r="AB2298" s="66"/>
      <c r="AC2298" s="66"/>
      <c r="AD2298" s="66"/>
      <c r="AE2298" s="66"/>
      <c r="AF2298" s="68"/>
      <c r="AG2298" s="67"/>
      <c r="AN2298" s="66"/>
      <c r="AO2298" s="66"/>
      <c r="AP2298" s="66"/>
      <c r="AQ2298" s="66"/>
      <c r="AR2298" s="66"/>
      <c r="AS2298" s="66"/>
      <c r="AT2298" s="66"/>
      <c r="AU2298" s="66"/>
    </row>
    <row r="2299" spans="27:47" x14ac:dyDescent="0.2">
      <c r="AA2299" s="66"/>
      <c r="AB2299" s="66"/>
      <c r="AC2299" s="66"/>
      <c r="AD2299" s="66"/>
      <c r="AE2299" s="66"/>
      <c r="AF2299" s="68"/>
      <c r="AG2299" s="67"/>
      <c r="AN2299" s="66"/>
      <c r="AO2299" s="66"/>
      <c r="AP2299" s="66"/>
      <c r="AQ2299" s="66"/>
      <c r="AR2299" s="66"/>
      <c r="AS2299" s="66"/>
      <c r="AT2299" s="66"/>
      <c r="AU2299" s="66"/>
    </row>
    <row r="2300" spans="27:47" x14ac:dyDescent="0.2">
      <c r="AA2300" s="66"/>
      <c r="AB2300" s="66"/>
      <c r="AC2300" s="66"/>
      <c r="AD2300" s="66"/>
      <c r="AE2300" s="66"/>
      <c r="AF2300" s="68"/>
      <c r="AG2300" s="67"/>
      <c r="AN2300" s="66"/>
      <c r="AO2300" s="66"/>
      <c r="AP2300" s="66"/>
      <c r="AQ2300" s="66"/>
      <c r="AR2300" s="66"/>
      <c r="AS2300" s="66"/>
      <c r="AT2300" s="66"/>
      <c r="AU2300" s="66"/>
    </row>
    <row r="2301" spans="27:47" x14ac:dyDescent="0.2">
      <c r="AA2301" s="66"/>
      <c r="AB2301" s="66"/>
      <c r="AC2301" s="66"/>
      <c r="AD2301" s="66"/>
      <c r="AE2301" s="66"/>
      <c r="AF2301" s="68"/>
      <c r="AG2301" s="67"/>
      <c r="AN2301" s="66"/>
      <c r="AO2301" s="66"/>
      <c r="AP2301" s="66"/>
      <c r="AQ2301" s="66"/>
      <c r="AR2301" s="66"/>
      <c r="AS2301" s="66"/>
      <c r="AT2301" s="66"/>
      <c r="AU2301" s="66"/>
    </row>
    <row r="2302" spans="27:47" x14ac:dyDescent="0.2">
      <c r="AA2302" s="66"/>
      <c r="AB2302" s="66"/>
      <c r="AC2302" s="66"/>
      <c r="AD2302" s="66"/>
      <c r="AE2302" s="66"/>
      <c r="AF2302" s="68"/>
      <c r="AG2302" s="67"/>
      <c r="AN2302" s="66"/>
      <c r="AO2302" s="66"/>
      <c r="AP2302" s="66"/>
      <c r="AQ2302" s="66"/>
      <c r="AR2302" s="66"/>
      <c r="AS2302" s="66"/>
      <c r="AT2302" s="66"/>
      <c r="AU2302" s="66"/>
    </row>
    <row r="2303" spans="27:47" x14ac:dyDescent="0.2">
      <c r="AA2303" s="66"/>
      <c r="AB2303" s="66"/>
      <c r="AC2303" s="66"/>
      <c r="AD2303" s="66"/>
      <c r="AE2303" s="66"/>
      <c r="AF2303" s="68"/>
      <c r="AG2303" s="67"/>
      <c r="AN2303" s="66"/>
      <c r="AO2303" s="66"/>
      <c r="AP2303" s="66"/>
      <c r="AQ2303" s="66"/>
      <c r="AR2303" s="66"/>
      <c r="AS2303" s="66"/>
      <c r="AT2303" s="66"/>
      <c r="AU2303" s="66"/>
    </row>
    <row r="2304" spans="27:47" x14ac:dyDescent="0.2">
      <c r="AA2304" s="66"/>
      <c r="AB2304" s="66"/>
      <c r="AC2304" s="66"/>
      <c r="AD2304" s="66"/>
      <c r="AE2304" s="66"/>
      <c r="AF2304" s="68"/>
      <c r="AG2304" s="67"/>
      <c r="AN2304" s="66"/>
      <c r="AO2304" s="66"/>
      <c r="AP2304" s="66"/>
      <c r="AQ2304" s="66"/>
      <c r="AR2304" s="66"/>
      <c r="AS2304" s="66"/>
      <c r="AT2304" s="66"/>
      <c r="AU2304" s="66"/>
    </row>
    <row r="2305" spans="27:47" x14ac:dyDescent="0.2">
      <c r="AA2305" s="66"/>
      <c r="AB2305" s="66"/>
      <c r="AC2305" s="66"/>
      <c r="AD2305" s="66"/>
      <c r="AE2305" s="66"/>
      <c r="AF2305" s="68"/>
      <c r="AG2305" s="67"/>
      <c r="AN2305" s="66"/>
      <c r="AO2305" s="66"/>
      <c r="AP2305" s="66"/>
      <c r="AQ2305" s="66"/>
      <c r="AR2305" s="66"/>
      <c r="AS2305" s="66"/>
      <c r="AT2305" s="66"/>
      <c r="AU2305" s="66"/>
    </row>
    <row r="2306" spans="27:47" x14ac:dyDescent="0.2">
      <c r="AA2306" s="66"/>
      <c r="AB2306" s="66"/>
      <c r="AC2306" s="66"/>
      <c r="AD2306" s="66"/>
      <c r="AE2306" s="66"/>
      <c r="AF2306" s="68"/>
      <c r="AG2306" s="67"/>
      <c r="AN2306" s="66"/>
      <c r="AO2306" s="66"/>
      <c r="AP2306" s="66"/>
      <c r="AQ2306" s="66"/>
      <c r="AR2306" s="66"/>
      <c r="AS2306" s="66"/>
      <c r="AT2306" s="66"/>
      <c r="AU2306" s="66"/>
    </row>
    <row r="2307" spans="27:47" x14ac:dyDescent="0.2">
      <c r="AA2307" s="66"/>
      <c r="AB2307" s="66"/>
      <c r="AC2307" s="66"/>
      <c r="AD2307" s="66"/>
      <c r="AE2307" s="66"/>
      <c r="AF2307" s="68"/>
      <c r="AG2307" s="67"/>
      <c r="AN2307" s="66"/>
      <c r="AO2307" s="66"/>
      <c r="AP2307" s="66"/>
      <c r="AQ2307" s="66"/>
      <c r="AR2307" s="66"/>
      <c r="AS2307" s="66"/>
      <c r="AT2307" s="66"/>
      <c r="AU2307" s="66"/>
    </row>
    <row r="2308" spans="27:47" x14ac:dyDescent="0.2">
      <c r="AA2308" s="66"/>
      <c r="AB2308" s="66"/>
      <c r="AC2308" s="66"/>
      <c r="AD2308" s="66"/>
      <c r="AE2308" s="66"/>
      <c r="AF2308" s="68"/>
      <c r="AG2308" s="67"/>
      <c r="AN2308" s="66"/>
      <c r="AO2308" s="66"/>
      <c r="AP2308" s="66"/>
      <c r="AQ2308" s="66"/>
      <c r="AR2308" s="66"/>
      <c r="AS2308" s="66"/>
      <c r="AT2308" s="66"/>
      <c r="AU2308" s="66"/>
    </row>
    <row r="2309" spans="27:47" x14ac:dyDescent="0.2">
      <c r="AA2309" s="66"/>
      <c r="AB2309" s="66"/>
      <c r="AC2309" s="66"/>
      <c r="AD2309" s="66"/>
      <c r="AE2309" s="66"/>
      <c r="AF2309" s="68"/>
      <c r="AG2309" s="67"/>
      <c r="AN2309" s="66"/>
      <c r="AO2309" s="66"/>
      <c r="AP2309" s="66"/>
      <c r="AQ2309" s="66"/>
      <c r="AR2309" s="66"/>
      <c r="AS2309" s="66"/>
      <c r="AT2309" s="66"/>
      <c r="AU2309" s="66"/>
    </row>
    <row r="2310" spans="27:47" x14ac:dyDescent="0.2">
      <c r="AA2310" s="66"/>
      <c r="AB2310" s="66"/>
      <c r="AC2310" s="66"/>
      <c r="AD2310" s="66"/>
      <c r="AE2310" s="66"/>
      <c r="AF2310" s="68"/>
      <c r="AG2310" s="67"/>
      <c r="AN2310" s="66"/>
      <c r="AO2310" s="66"/>
      <c r="AP2310" s="66"/>
      <c r="AQ2310" s="66"/>
      <c r="AR2310" s="66"/>
      <c r="AS2310" s="66"/>
      <c r="AT2310" s="66"/>
      <c r="AU2310" s="66"/>
    </row>
    <row r="2311" spans="27:47" x14ac:dyDescent="0.2">
      <c r="AA2311" s="66"/>
      <c r="AB2311" s="66"/>
      <c r="AC2311" s="66"/>
      <c r="AD2311" s="66"/>
      <c r="AE2311" s="66"/>
      <c r="AF2311" s="68"/>
      <c r="AG2311" s="67"/>
      <c r="AN2311" s="66"/>
      <c r="AO2311" s="66"/>
      <c r="AP2311" s="66"/>
      <c r="AQ2311" s="66"/>
      <c r="AR2311" s="66"/>
      <c r="AS2311" s="66"/>
      <c r="AT2311" s="66"/>
      <c r="AU2311" s="66"/>
    </row>
    <row r="2312" spans="27:47" x14ac:dyDescent="0.2">
      <c r="AA2312" s="66"/>
      <c r="AB2312" s="66"/>
      <c r="AC2312" s="66"/>
      <c r="AD2312" s="66"/>
      <c r="AE2312" s="66"/>
      <c r="AF2312" s="68"/>
      <c r="AG2312" s="67"/>
      <c r="AN2312" s="66"/>
      <c r="AO2312" s="66"/>
      <c r="AP2312" s="66"/>
      <c r="AQ2312" s="66"/>
      <c r="AR2312" s="66"/>
      <c r="AS2312" s="66"/>
      <c r="AT2312" s="66"/>
      <c r="AU2312" s="66"/>
    </row>
    <row r="2313" spans="27:47" x14ac:dyDescent="0.2">
      <c r="AA2313" s="66"/>
      <c r="AB2313" s="66"/>
      <c r="AC2313" s="66"/>
      <c r="AD2313" s="66"/>
      <c r="AE2313" s="66"/>
      <c r="AF2313" s="68"/>
      <c r="AG2313" s="67"/>
      <c r="AN2313" s="66"/>
      <c r="AO2313" s="66"/>
      <c r="AP2313" s="66"/>
      <c r="AQ2313" s="66"/>
      <c r="AR2313" s="66"/>
      <c r="AS2313" s="66"/>
      <c r="AT2313" s="66"/>
      <c r="AU2313" s="66"/>
    </row>
    <row r="2314" spans="27:47" x14ac:dyDescent="0.2">
      <c r="AA2314" s="66"/>
      <c r="AB2314" s="66"/>
      <c r="AC2314" s="66"/>
      <c r="AD2314" s="66"/>
      <c r="AE2314" s="66"/>
      <c r="AF2314" s="68"/>
      <c r="AG2314" s="67"/>
      <c r="AN2314" s="66"/>
      <c r="AO2314" s="66"/>
      <c r="AP2314" s="66"/>
      <c r="AQ2314" s="66"/>
      <c r="AR2314" s="66"/>
      <c r="AS2314" s="66"/>
      <c r="AT2314" s="66"/>
      <c r="AU2314" s="66"/>
    </row>
    <row r="2315" spans="27:47" x14ac:dyDescent="0.2">
      <c r="AA2315" s="66"/>
      <c r="AB2315" s="66"/>
      <c r="AC2315" s="66"/>
      <c r="AD2315" s="66"/>
      <c r="AE2315" s="66"/>
      <c r="AF2315" s="68"/>
      <c r="AG2315" s="67"/>
      <c r="AN2315" s="66"/>
      <c r="AO2315" s="66"/>
      <c r="AP2315" s="66"/>
      <c r="AQ2315" s="66"/>
      <c r="AR2315" s="66"/>
      <c r="AS2315" s="66"/>
      <c r="AT2315" s="66"/>
      <c r="AU2315" s="66"/>
    </row>
    <row r="2316" spans="27:47" x14ac:dyDescent="0.2">
      <c r="AA2316" s="66"/>
      <c r="AB2316" s="66"/>
      <c r="AC2316" s="66"/>
      <c r="AD2316" s="66"/>
      <c r="AE2316" s="66"/>
      <c r="AF2316" s="68"/>
      <c r="AG2316" s="67"/>
      <c r="AN2316" s="66"/>
      <c r="AO2316" s="66"/>
      <c r="AP2316" s="66"/>
      <c r="AQ2316" s="66"/>
      <c r="AR2316" s="66"/>
      <c r="AS2316" s="66"/>
      <c r="AT2316" s="66"/>
      <c r="AU2316" s="66"/>
    </row>
    <row r="2317" spans="27:47" x14ac:dyDescent="0.2">
      <c r="AA2317" s="66"/>
      <c r="AB2317" s="66"/>
      <c r="AC2317" s="66"/>
      <c r="AD2317" s="66"/>
      <c r="AE2317" s="66"/>
      <c r="AF2317" s="68"/>
      <c r="AG2317" s="67"/>
      <c r="AN2317" s="66"/>
      <c r="AO2317" s="66"/>
      <c r="AP2317" s="66"/>
      <c r="AQ2317" s="66"/>
      <c r="AR2317" s="66"/>
      <c r="AS2317" s="66"/>
      <c r="AT2317" s="66"/>
      <c r="AU2317" s="66"/>
    </row>
    <row r="2318" spans="27:47" x14ac:dyDescent="0.2">
      <c r="AA2318" s="66"/>
      <c r="AB2318" s="66"/>
      <c r="AC2318" s="66"/>
      <c r="AD2318" s="66"/>
      <c r="AE2318" s="66"/>
      <c r="AF2318" s="68"/>
      <c r="AG2318" s="67"/>
      <c r="AN2318" s="66"/>
      <c r="AO2318" s="66"/>
      <c r="AP2318" s="66"/>
      <c r="AQ2318" s="66"/>
      <c r="AR2318" s="66"/>
      <c r="AS2318" s="66"/>
      <c r="AT2318" s="66"/>
      <c r="AU2318" s="66"/>
    </row>
    <row r="2319" spans="27:47" x14ac:dyDescent="0.2">
      <c r="AA2319" s="66"/>
      <c r="AB2319" s="66"/>
      <c r="AC2319" s="66"/>
      <c r="AD2319" s="66"/>
      <c r="AE2319" s="66"/>
      <c r="AF2319" s="68"/>
      <c r="AG2319" s="67"/>
      <c r="AN2319" s="66"/>
      <c r="AO2319" s="66"/>
      <c r="AP2319" s="66"/>
      <c r="AQ2319" s="66"/>
      <c r="AR2319" s="66"/>
      <c r="AS2319" s="66"/>
      <c r="AT2319" s="66"/>
      <c r="AU2319" s="66"/>
    </row>
    <row r="2320" spans="27:47" x14ac:dyDescent="0.2">
      <c r="AA2320" s="66"/>
      <c r="AB2320" s="66"/>
      <c r="AC2320" s="66"/>
      <c r="AD2320" s="66"/>
      <c r="AE2320" s="66"/>
      <c r="AF2320" s="68"/>
      <c r="AG2320" s="67"/>
      <c r="AN2320" s="66"/>
      <c r="AO2320" s="66"/>
      <c r="AP2320" s="66"/>
      <c r="AQ2320" s="66"/>
      <c r="AR2320" s="66"/>
      <c r="AS2320" s="66"/>
      <c r="AT2320" s="66"/>
      <c r="AU2320" s="66"/>
    </row>
    <row r="2321" spans="27:47" x14ac:dyDescent="0.2">
      <c r="AA2321" s="66"/>
      <c r="AB2321" s="66"/>
      <c r="AC2321" s="66"/>
      <c r="AD2321" s="66"/>
      <c r="AE2321" s="66"/>
      <c r="AF2321" s="68"/>
      <c r="AG2321" s="67"/>
      <c r="AN2321" s="66"/>
      <c r="AO2321" s="66"/>
      <c r="AP2321" s="66"/>
      <c r="AQ2321" s="66"/>
      <c r="AR2321" s="66"/>
      <c r="AS2321" s="66"/>
      <c r="AT2321" s="66"/>
      <c r="AU2321" s="66"/>
    </row>
    <row r="2322" spans="27:47" x14ac:dyDescent="0.2">
      <c r="AA2322" s="66"/>
      <c r="AB2322" s="66"/>
      <c r="AC2322" s="66"/>
      <c r="AD2322" s="66"/>
      <c r="AE2322" s="66"/>
      <c r="AF2322" s="68"/>
      <c r="AG2322" s="67"/>
      <c r="AN2322" s="66"/>
      <c r="AO2322" s="66"/>
      <c r="AP2322" s="66"/>
      <c r="AQ2322" s="66"/>
      <c r="AR2322" s="66"/>
      <c r="AS2322" s="66"/>
      <c r="AT2322" s="66"/>
      <c r="AU2322" s="66"/>
    </row>
    <row r="2323" spans="27:47" x14ac:dyDescent="0.2">
      <c r="AA2323" s="66"/>
      <c r="AB2323" s="66"/>
      <c r="AC2323" s="66"/>
      <c r="AD2323" s="66"/>
      <c r="AE2323" s="66"/>
      <c r="AF2323" s="68"/>
      <c r="AG2323" s="67"/>
      <c r="AN2323" s="66"/>
      <c r="AO2323" s="66"/>
      <c r="AP2323" s="66"/>
      <c r="AQ2323" s="66"/>
      <c r="AR2323" s="66"/>
      <c r="AS2323" s="66"/>
      <c r="AT2323" s="66"/>
      <c r="AU2323" s="66"/>
    </row>
    <row r="2324" spans="27:47" x14ac:dyDescent="0.2">
      <c r="AA2324" s="66"/>
      <c r="AB2324" s="66"/>
      <c r="AC2324" s="66"/>
      <c r="AD2324" s="66"/>
      <c r="AE2324" s="66"/>
      <c r="AF2324" s="68"/>
      <c r="AG2324" s="67"/>
      <c r="AN2324" s="66"/>
      <c r="AO2324" s="66"/>
      <c r="AP2324" s="66"/>
      <c r="AQ2324" s="66"/>
      <c r="AR2324" s="66"/>
      <c r="AS2324" s="66"/>
      <c r="AT2324" s="66"/>
      <c r="AU2324" s="66"/>
    </row>
    <row r="2325" spans="27:47" x14ac:dyDescent="0.2">
      <c r="AA2325" s="66"/>
      <c r="AB2325" s="66"/>
      <c r="AC2325" s="66"/>
      <c r="AD2325" s="66"/>
      <c r="AE2325" s="66"/>
      <c r="AF2325" s="68"/>
      <c r="AG2325" s="67"/>
      <c r="AN2325" s="66"/>
      <c r="AO2325" s="66"/>
      <c r="AP2325" s="66"/>
      <c r="AQ2325" s="66"/>
      <c r="AR2325" s="66"/>
      <c r="AS2325" s="66"/>
      <c r="AT2325" s="66"/>
      <c r="AU2325" s="66"/>
    </row>
    <row r="2326" spans="27:47" x14ac:dyDescent="0.2">
      <c r="AA2326" s="66"/>
      <c r="AB2326" s="66"/>
      <c r="AC2326" s="66"/>
      <c r="AD2326" s="66"/>
      <c r="AE2326" s="66"/>
      <c r="AF2326" s="68"/>
      <c r="AG2326" s="67"/>
      <c r="AN2326" s="66"/>
      <c r="AO2326" s="66"/>
      <c r="AP2326" s="66"/>
      <c r="AQ2326" s="66"/>
      <c r="AR2326" s="66"/>
      <c r="AS2326" s="66"/>
      <c r="AT2326" s="66"/>
      <c r="AU2326" s="66"/>
    </row>
    <row r="2327" spans="27:47" x14ac:dyDescent="0.2">
      <c r="AA2327" s="66"/>
      <c r="AB2327" s="66"/>
      <c r="AC2327" s="66"/>
      <c r="AD2327" s="66"/>
      <c r="AE2327" s="66"/>
      <c r="AF2327" s="68"/>
      <c r="AG2327" s="67"/>
      <c r="AN2327" s="66"/>
      <c r="AO2327" s="66"/>
      <c r="AP2327" s="66"/>
      <c r="AQ2327" s="66"/>
      <c r="AR2327" s="66"/>
      <c r="AS2327" s="66"/>
      <c r="AT2327" s="66"/>
      <c r="AU2327" s="66"/>
    </row>
    <row r="2328" spans="27:47" x14ac:dyDescent="0.2">
      <c r="AA2328" s="66"/>
      <c r="AB2328" s="66"/>
      <c r="AC2328" s="66"/>
      <c r="AD2328" s="66"/>
      <c r="AE2328" s="66"/>
      <c r="AF2328" s="68"/>
      <c r="AG2328" s="67"/>
      <c r="AN2328" s="66"/>
      <c r="AO2328" s="66"/>
      <c r="AP2328" s="66"/>
      <c r="AQ2328" s="66"/>
      <c r="AR2328" s="66"/>
      <c r="AS2328" s="66"/>
      <c r="AT2328" s="66"/>
      <c r="AU2328" s="66"/>
    </row>
    <row r="2329" spans="27:47" x14ac:dyDescent="0.2">
      <c r="AA2329" s="66"/>
      <c r="AB2329" s="66"/>
      <c r="AC2329" s="66"/>
      <c r="AD2329" s="66"/>
      <c r="AE2329" s="66"/>
      <c r="AF2329" s="68"/>
      <c r="AG2329" s="67"/>
      <c r="AN2329" s="66"/>
      <c r="AO2329" s="66"/>
      <c r="AP2329" s="66"/>
      <c r="AQ2329" s="66"/>
      <c r="AR2329" s="66"/>
      <c r="AS2329" s="66"/>
      <c r="AT2329" s="66"/>
      <c r="AU2329" s="66"/>
    </row>
    <row r="2330" spans="27:47" x14ac:dyDescent="0.2">
      <c r="AA2330" s="66"/>
      <c r="AB2330" s="66"/>
      <c r="AC2330" s="66"/>
      <c r="AD2330" s="66"/>
      <c r="AE2330" s="66"/>
      <c r="AF2330" s="68"/>
      <c r="AG2330" s="67"/>
      <c r="AN2330" s="66"/>
      <c r="AO2330" s="66"/>
      <c r="AP2330" s="66"/>
      <c r="AQ2330" s="66"/>
      <c r="AR2330" s="66"/>
      <c r="AS2330" s="66"/>
      <c r="AT2330" s="66"/>
      <c r="AU2330" s="66"/>
    </row>
    <row r="2331" spans="27:47" x14ac:dyDescent="0.2">
      <c r="AA2331" s="66"/>
      <c r="AB2331" s="66"/>
      <c r="AC2331" s="66"/>
      <c r="AD2331" s="66"/>
      <c r="AE2331" s="66"/>
      <c r="AF2331" s="68"/>
      <c r="AG2331" s="67"/>
      <c r="AN2331" s="66"/>
      <c r="AO2331" s="66"/>
      <c r="AP2331" s="66"/>
      <c r="AQ2331" s="66"/>
      <c r="AR2331" s="66"/>
      <c r="AS2331" s="66"/>
      <c r="AT2331" s="66"/>
      <c r="AU2331" s="66"/>
    </row>
    <row r="2332" spans="27:47" x14ac:dyDescent="0.2">
      <c r="AA2332" s="66"/>
      <c r="AB2332" s="66"/>
      <c r="AC2332" s="66"/>
      <c r="AD2332" s="66"/>
      <c r="AE2332" s="66"/>
      <c r="AF2332" s="68"/>
      <c r="AG2332" s="67"/>
      <c r="AN2332" s="66"/>
      <c r="AO2332" s="66"/>
      <c r="AP2332" s="66"/>
      <c r="AQ2332" s="66"/>
      <c r="AR2332" s="66"/>
      <c r="AS2332" s="66"/>
      <c r="AT2332" s="66"/>
      <c r="AU2332" s="66"/>
    </row>
    <row r="2333" spans="27:47" x14ac:dyDescent="0.2">
      <c r="AA2333" s="66"/>
      <c r="AB2333" s="66"/>
      <c r="AC2333" s="66"/>
      <c r="AD2333" s="66"/>
      <c r="AE2333" s="66"/>
      <c r="AF2333" s="68"/>
      <c r="AG2333" s="67"/>
      <c r="AN2333" s="66"/>
      <c r="AO2333" s="66"/>
      <c r="AP2333" s="66"/>
      <c r="AQ2333" s="66"/>
      <c r="AR2333" s="66"/>
      <c r="AS2333" s="66"/>
      <c r="AT2333" s="66"/>
      <c r="AU2333" s="66"/>
    </row>
    <row r="2334" spans="27:47" x14ac:dyDescent="0.2">
      <c r="AA2334" s="66"/>
      <c r="AB2334" s="66"/>
      <c r="AC2334" s="66"/>
      <c r="AD2334" s="66"/>
      <c r="AE2334" s="66"/>
      <c r="AF2334" s="68"/>
      <c r="AG2334" s="67"/>
      <c r="AN2334" s="66"/>
      <c r="AO2334" s="66"/>
      <c r="AP2334" s="66"/>
      <c r="AQ2334" s="66"/>
      <c r="AR2334" s="66"/>
      <c r="AS2334" s="66"/>
      <c r="AT2334" s="66"/>
      <c r="AU2334" s="66"/>
    </row>
    <row r="2335" spans="27:47" x14ac:dyDescent="0.2">
      <c r="AA2335" s="66"/>
      <c r="AB2335" s="66"/>
      <c r="AC2335" s="66"/>
      <c r="AD2335" s="66"/>
      <c r="AE2335" s="66"/>
      <c r="AF2335" s="68"/>
      <c r="AG2335" s="67"/>
      <c r="AN2335" s="66"/>
      <c r="AO2335" s="66"/>
      <c r="AP2335" s="66"/>
      <c r="AQ2335" s="66"/>
      <c r="AR2335" s="66"/>
      <c r="AS2335" s="66"/>
      <c r="AT2335" s="66"/>
      <c r="AU2335" s="66"/>
    </row>
    <row r="2336" spans="27:47" x14ac:dyDescent="0.2">
      <c r="AA2336" s="66"/>
      <c r="AB2336" s="66"/>
      <c r="AC2336" s="66"/>
      <c r="AD2336" s="66"/>
      <c r="AE2336" s="66"/>
      <c r="AF2336" s="68"/>
      <c r="AG2336" s="67"/>
      <c r="AN2336" s="66"/>
      <c r="AO2336" s="66"/>
      <c r="AP2336" s="66"/>
      <c r="AQ2336" s="66"/>
      <c r="AR2336" s="66"/>
      <c r="AS2336" s="66"/>
      <c r="AT2336" s="66"/>
      <c r="AU2336" s="66"/>
    </row>
    <row r="2337" spans="27:47" x14ac:dyDescent="0.2">
      <c r="AA2337" s="66"/>
      <c r="AB2337" s="66"/>
      <c r="AC2337" s="66"/>
      <c r="AD2337" s="66"/>
      <c r="AE2337" s="66"/>
      <c r="AF2337" s="68"/>
      <c r="AG2337" s="67"/>
      <c r="AN2337" s="66"/>
      <c r="AO2337" s="66"/>
      <c r="AP2337" s="66"/>
      <c r="AQ2337" s="66"/>
      <c r="AR2337" s="66"/>
      <c r="AS2337" s="66"/>
      <c r="AT2337" s="66"/>
      <c r="AU2337" s="66"/>
    </row>
    <row r="2338" spans="27:47" x14ac:dyDescent="0.2">
      <c r="AA2338" s="66"/>
      <c r="AB2338" s="66"/>
      <c r="AC2338" s="66"/>
      <c r="AD2338" s="66"/>
      <c r="AE2338" s="66"/>
      <c r="AF2338" s="68"/>
      <c r="AG2338" s="67"/>
      <c r="AN2338" s="66"/>
      <c r="AO2338" s="66"/>
      <c r="AP2338" s="66"/>
      <c r="AQ2338" s="66"/>
      <c r="AR2338" s="66"/>
      <c r="AS2338" s="66"/>
      <c r="AT2338" s="66"/>
      <c r="AU2338" s="66"/>
    </row>
    <row r="2339" spans="27:47" x14ac:dyDescent="0.2">
      <c r="AA2339" s="66"/>
      <c r="AB2339" s="66"/>
      <c r="AC2339" s="66"/>
      <c r="AD2339" s="66"/>
      <c r="AE2339" s="66"/>
      <c r="AF2339" s="68"/>
      <c r="AG2339" s="67"/>
      <c r="AN2339" s="66"/>
      <c r="AO2339" s="66"/>
      <c r="AP2339" s="66"/>
      <c r="AQ2339" s="66"/>
      <c r="AR2339" s="66"/>
      <c r="AS2339" s="66"/>
      <c r="AT2339" s="66"/>
      <c r="AU2339" s="66"/>
    </row>
    <row r="2340" spans="27:47" x14ac:dyDescent="0.2">
      <c r="AA2340" s="66"/>
      <c r="AB2340" s="66"/>
      <c r="AC2340" s="66"/>
      <c r="AD2340" s="66"/>
      <c r="AE2340" s="66"/>
      <c r="AF2340" s="68"/>
      <c r="AG2340" s="67"/>
      <c r="AN2340" s="66"/>
      <c r="AO2340" s="66"/>
      <c r="AP2340" s="66"/>
      <c r="AQ2340" s="66"/>
      <c r="AR2340" s="66"/>
      <c r="AS2340" s="66"/>
      <c r="AT2340" s="66"/>
      <c r="AU2340" s="66"/>
    </row>
    <row r="2341" spans="27:47" x14ac:dyDescent="0.2">
      <c r="AA2341" s="66"/>
      <c r="AB2341" s="66"/>
      <c r="AC2341" s="66"/>
      <c r="AD2341" s="66"/>
      <c r="AE2341" s="66"/>
      <c r="AF2341" s="68"/>
      <c r="AG2341" s="67"/>
      <c r="AN2341" s="66"/>
      <c r="AO2341" s="66"/>
      <c r="AP2341" s="66"/>
      <c r="AQ2341" s="66"/>
      <c r="AR2341" s="66"/>
      <c r="AS2341" s="66"/>
      <c r="AT2341" s="66"/>
      <c r="AU2341" s="66"/>
    </row>
    <row r="2342" spans="27:47" x14ac:dyDescent="0.2">
      <c r="AA2342" s="66"/>
      <c r="AB2342" s="66"/>
      <c r="AC2342" s="66"/>
      <c r="AD2342" s="66"/>
      <c r="AE2342" s="66"/>
      <c r="AF2342" s="68"/>
      <c r="AG2342" s="67"/>
      <c r="AN2342" s="66"/>
      <c r="AO2342" s="66"/>
      <c r="AP2342" s="66"/>
      <c r="AQ2342" s="66"/>
      <c r="AR2342" s="66"/>
      <c r="AS2342" s="66"/>
      <c r="AT2342" s="66"/>
      <c r="AU2342" s="66"/>
    </row>
    <row r="2343" spans="27:47" x14ac:dyDescent="0.2">
      <c r="AA2343" s="66"/>
      <c r="AB2343" s="66"/>
      <c r="AC2343" s="66"/>
      <c r="AD2343" s="66"/>
      <c r="AE2343" s="66"/>
      <c r="AF2343" s="68"/>
      <c r="AG2343" s="67"/>
      <c r="AN2343" s="66"/>
      <c r="AO2343" s="66"/>
      <c r="AP2343" s="66"/>
      <c r="AQ2343" s="66"/>
      <c r="AR2343" s="66"/>
      <c r="AS2343" s="66"/>
      <c r="AT2343" s="66"/>
      <c r="AU2343" s="66"/>
    </row>
    <row r="2344" spans="27:47" x14ac:dyDescent="0.2">
      <c r="AA2344" s="66"/>
      <c r="AB2344" s="66"/>
      <c r="AC2344" s="66"/>
      <c r="AD2344" s="66"/>
      <c r="AE2344" s="66"/>
      <c r="AF2344" s="68"/>
      <c r="AG2344" s="67"/>
      <c r="AN2344" s="66"/>
      <c r="AO2344" s="66"/>
      <c r="AP2344" s="66"/>
      <c r="AQ2344" s="66"/>
      <c r="AR2344" s="66"/>
      <c r="AS2344" s="66"/>
      <c r="AT2344" s="66"/>
      <c r="AU2344" s="66"/>
    </row>
    <row r="2345" spans="27:47" x14ac:dyDescent="0.2">
      <c r="AA2345" s="66"/>
      <c r="AB2345" s="66"/>
      <c r="AC2345" s="66"/>
      <c r="AD2345" s="66"/>
      <c r="AE2345" s="66"/>
      <c r="AF2345" s="68"/>
      <c r="AG2345" s="67"/>
      <c r="AN2345" s="66"/>
      <c r="AO2345" s="66"/>
      <c r="AP2345" s="66"/>
      <c r="AQ2345" s="66"/>
      <c r="AR2345" s="66"/>
      <c r="AS2345" s="66"/>
      <c r="AT2345" s="66"/>
      <c r="AU2345" s="66"/>
    </row>
    <row r="2346" spans="27:47" x14ac:dyDescent="0.2">
      <c r="AA2346" s="66"/>
      <c r="AB2346" s="66"/>
      <c r="AC2346" s="66"/>
      <c r="AD2346" s="66"/>
      <c r="AE2346" s="66"/>
      <c r="AF2346" s="68"/>
      <c r="AG2346" s="67"/>
      <c r="AN2346" s="66"/>
      <c r="AO2346" s="66"/>
      <c r="AP2346" s="66"/>
      <c r="AQ2346" s="66"/>
      <c r="AR2346" s="66"/>
      <c r="AS2346" s="66"/>
      <c r="AT2346" s="66"/>
      <c r="AU2346" s="66"/>
    </row>
    <row r="2347" spans="27:47" x14ac:dyDescent="0.2">
      <c r="AA2347" s="66"/>
      <c r="AB2347" s="66"/>
      <c r="AC2347" s="66"/>
      <c r="AD2347" s="66"/>
      <c r="AE2347" s="66"/>
      <c r="AF2347" s="68"/>
      <c r="AG2347" s="67"/>
      <c r="AN2347" s="66"/>
      <c r="AO2347" s="66"/>
      <c r="AP2347" s="66"/>
      <c r="AQ2347" s="66"/>
      <c r="AR2347" s="66"/>
      <c r="AS2347" s="66"/>
      <c r="AT2347" s="66"/>
      <c r="AU2347" s="66"/>
    </row>
    <row r="2348" spans="27:47" x14ac:dyDescent="0.2">
      <c r="AA2348" s="66"/>
      <c r="AB2348" s="66"/>
      <c r="AC2348" s="66"/>
      <c r="AD2348" s="66"/>
      <c r="AE2348" s="66"/>
      <c r="AF2348" s="68"/>
      <c r="AG2348" s="67"/>
      <c r="AN2348" s="66"/>
      <c r="AO2348" s="66"/>
      <c r="AP2348" s="66"/>
      <c r="AQ2348" s="66"/>
      <c r="AR2348" s="66"/>
      <c r="AS2348" s="66"/>
      <c r="AT2348" s="66"/>
      <c r="AU2348" s="66"/>
    </row>
    <row r="2349" spans="27:47" x14ac:dyDescent="0.2">
      <c r="AA2349" s="66"/>
      <c r="AB2349" s="66"/>
      <c r="AC2349" s="66"/>
      <c r="AD2349" s="66"/>
      <c r="AE2349" s="66"/>
      <c r="AF2349" s="68"/>
      <c r="AG2349" s="67"/>
      <c r="AN2349" s="66"/>
      <c r="AO2349" s="66"/>
      <c r="AP2349" s="66"/>
      <c r="AQ2349" s="66"/>
      <c r="AR2349" s="66"/>
      <c r="AS2349" s="66"/>
      <c r="AT2349" s="66"/>
      <c r="AU2349" s="66"/>
    </row>
    <row r="2350" spans="27:47" x14ac:dyDescent="0.2">
      <c r="AA2350" s="66"/>
      <c r="AB2350" s="66"/>
      <c r="AC2350" s="66"/>
      <c r="AD2350" s="66"/>
      <c r="AE2350" s="66"/>
      <c r="AF2350" s="68"/>
      <c r="AG2350" s="67"/>
      <c r="AN2350" s="66"/>
      <c r="AO2350" s="66"/>
      <c r="AP2350" s="66"/>
      <c r="AQ2350" s="66"/>
      <c r="AR2350" s="66"/>
      <c r="AS2350" s="66"/>
      <c r="AT2350" s="66"/>
      <c r="AU2350" s="66"/>
    </row>
    <row r="2351" spans="27:47" x14ac:dyDescent="0.2">
      <c r="AA2351" s="66"/>
      <c r="AB2351" s="66"/>
      <c r="AC2351" s="66"/>
      <c r="AD2351" s="66"/>
      <c r="AE2351" s="66"/>
      <c r="AF2351" s="68"/>
      <c r="AG2351" s="67"/>
      <c r="AN2351" s="66"/>
      <c r="AO2351" s="66"/>
      <c r="AP2351" s="66"/>
      <c r="AQ2351" s="66"/>
      <c r="AR2351" s="66"/>
      <c r="AS2351" s="66"/>
      <c r="AT2351" s="66"/>
      <c r="AU2351" s="66"/>
    </row>
    <row r="2352" spans="27:47" x14ac:dyDescent="0.2">
      <c r="AA2352" s="66"/>
      <c r="AB2352" s="66"/>
      <c r="AC2352" s="66"/>
      <c r="AD2352" s="66"/>
      <c r="AE2352" s="66"/>
      <c r="AF2352" s="68"/>
      <c r="AG2352" s="67"/>
      <c r="AN2352" s="66"/>
      <c r="AO2352" s="66"/>
      <c r="AP2352" s="66"/>
      <c r="AQ2352" s="66"/>
      <c r="AR2352" s="66"/>
      <c r="AS2352" s="66"/>
      <c r="AT2352" s="66"/>
      <c r="AU2352" s="66"/>
    </row>
    <row r="2353" spans="27:47" x14ac:dyDescent="0.2">
      <c r="AA2353" s="66"/>
      <c r="AB2353" s="66"/>
      <c r="AC2353" s="66"/>
      <c r="AD2353" s="66"/>
      <c r="AE2353" s="66"/>
      <c r="AF2353" s="68"/>
      <c r="AG2353" s="67"/>
      <c r="AN2353" s="66"/>
      <c r="AO2353" s="66"/>
      <c r="AP2353" s="66"/>
      <c r="AQ2353" s="66"/>
      <c r="AR2353" s="66"/>
      <c r="AS2353" s="66"/>
      <c r="AT2353" s="66"/>
      <c r="AU2353" s="66"/>
    </row>
    <row r="2354" spans="27:47" x14ac:dyDescent="0.2">
      <c r="AA2354" s="66"/>
      <c r="AB2354" s="66"/>
      <c r="AC2354" s="66"/>
      <c r="AD2354" s="66"/>
      <c r="AE2354" s="66"/>
      <c r="AF2354" s="68"/>
      <c r="AG2354" s="67"/>
      <c r="AN2354" s="66"/>
      <c r="AO2354" s="66"/>
      <c r="AP2354" s="66"/>
      <c r="AQ2354" s="66"/>
      <c r="AR2354" s="66"/>
      <c r="AS2354" s="66"/>
      <c r="AT2354" s="66"/>
      <c r="AU2354" s="66"/>
    </row>
    <row r="2355" spans="27:47" x14ac:dyDescent="0.2">
      <c r="AA2355" s="66"/>
      <c r="AB2355" s="66"/>
      <c r="AC2355" s="66"/>
      <c r="AD2355" s="66"/>
      <c r="AE2355" s="66"/>
      <c r="AF2355" s="68"/>
      <c r="AG2355" s="67"/>
      <c r="AN2355" s="66"/>
      <c r="AO2355" s="66"/>
      <c r="AP2355" s="66"/>
      <c r="AQ2355" s="66"/>
      <c r="AR2355" s="66"/>
      <c r="AS2355" s="66"/>
      <c r="AT2355" s="66"/>
      <c r="AU2355" s="66"/>
    </row>
    <row r="2356" spans="27:47" x14ac:dyDescent="0.2">
      <c r="AA2356" s="66"/>
      <c r="AB2356" s="66"/>
      <c r="AC2356" s="66"/>
      <c r="AD2356" s="66"/>
      <c r="AE2356" s="66"/>
      <c r="AF2356" s="68"/>
      <c r="AG2356" s="67"/>
      <c r="AN2356" s="66"/>
      <c r="AO2356" s="66"/>
      <c r="AP2356" s="66"/>
      <c r="AQ2356" s="66"/>
      <c r="AR2356" s="66"/>
      <c r="AS2356" s="66"/>
      <c r="AT2356" s="66"/>
      <c r="AU2356" s="66"/>
    </row>
    <row r="2357" spans="27:47" x14ac:dyDescent="0.2">
      <c r="AA2357" s="66"/>
      <c r="AB2357" s="66"/>
      <c r="AC2357" s="66"/>
      <c r="AD2357" s="66"/>
      <c r="AE2357" s="66"/>
      <c r="AF2357" s="68"/>
      <c r="AG2357" s="67"/>
      <c r="AN2357" s="66"/>
      <c r="AO2357" s="66"/>
      <c r="AP2357" s="66"/>
      <c r="AQ2357" s="66"/>
      <c r="AR2357" s="66"/>
      <c r="AS2357" s="66"/>
      <c r="AT2357" s="66"/>
      <c r="AU2357" s="66"/>
    </row>
    <row r="2358" spans="27:47" x14ac:dyDescent="0.2">
      <c r="AA2358" s="66"/>
      <c r="AB2358" s="66"/>
      <c r="AC2358" s="66"/>
      <c r="AD2358" s="66"/>
      <c r="AE2358" s="66"/>
      <c r="AF2358" s="68"/>
      <c r="AG2358" s="67"/>
      <c r="AN2358" s="66"/>
      <c r="AO2358" s="66"/>
      <c r="AP2358" s="66"/>
      <c r="AQ2358" s="66"/>
      <c r="AR2358" s="66"/>
      <c r="AS2358" s="66"/>
      <c r="AT2358" s="66"/>
      <c r="AU2358" s="66"/>
    </row>
    <row r="2359" spans="27:47" x14ac:dyDescent="0.2">
      <c r="AA2359" s="66"/>
      <c r="AB2359" s="66"/>
      <c r="AC2359" s="66"/>
      <c r="AD2359" s="66"/>
      <c r="AE2359" s="66"/>
      <c r="AF2359" s="68"/>
      <c r="AG2359" s="67"/>
      <c r="AN2359" s="66"/>
      <c r="AO2359" s="66"/>
      <c r="AP2359" s="66"/>
      <c r="AQ2359" s="66"/>
      <c r="AR2359" s="66"/>
      <c r="AS2359" s="66"/>
      <c r="AT2359" s="66"/>
      <c r="AU2359" s="66"/>
    </row>
    <row r="2360" spans="27:47" x14ac:dyDescent="0.2">
      <c r="AA2360" s="66"/>
      <c r="AB2360" s="66"/>
      <c r="AC2360" s="66"/>
      <c r="AD2360" s="66"/>
      <c r="AE2360" s="66"/>
      <c r="AF2360" s="68"/>
      <c r="AG2360" s="67"/>
      <c r="AN2360" s="66"/>
      <c r="AO2360" s="66"/>
      <c r="AP2360" s="66"/>
      <c r="AQ2360" s="66"/>
      <c r="AR2360" s="66"/>
      <c r="AS2360" s="66"/>
      <c r="AT2360" s="66"/>
      <c r="AU2360" s="66"/>
    </row>
    <row r="2361" spans="27:47" x14ac:dyDescent="0.2">
      <c r="AA2361" s="66"/>
      <c r="AB2361" s="66"/>
      <c r="AC2361" s="66"/>
      <c r="AD2361" s="66"/>
      <c r="AE2361" s="66"/>
      <c r="AF2361" s="68"/>
      <c r="AG2361" s="67"/>
      <c r="AN2361" s="66"/>
      <c r="AO2361" s="66"/>
      <c r="AP2361" s="66"/>
      <c r="AQ2361" s="66"/>
      <c r="AR2361" s="66"/>
      <c r="AS2361" s="66"/>
      <c r="AT2361" s="66"/>
      <c r="AU2361" s="66"/>
    </row>
    <row r="2362" spans="27:47" x14ac:dyDescent="0.2">
      <c r="AA2362" s="66"/>
      <c r="AB2362" s="66"/>
      <c r="AC2362" s="66"/>
      <c r="AD2362" s="66"/>
      <c r="AE2362" s="66"/>
      <c r="AF2362" s="68"/>
      <c r="AG2362" s="67"/>
      <c r="AN2362" s="66"/>
      <c r="AO2362" s="66"/>
      <c r="AP2362" s="66"/>
      <c r="AQ2362" s="66"/>
      <c r="AR2362" s="66"/>
      <c r="AS2362" s="66"/>
      <c r="AT2362" s="66"/>
      <c r="AU2362" s="66"/>
    </row>
    <row r="2363" spans="27:47" x14ac:dyDescent="0.2">
      <c r="AA2363" s="66"/>
      <c r="AB2363" s="66"/>
      <c r="AC2363" s="66"/>
      <c r="AD2363" s="66"/>
      <c r="AE2363" s="66"/>
      <c r="AF2363" s="68"/>
      <c r="AG2363" s="67"/>
      <c r="AN2363" s="66"/>
      <c r="AO2363" s="66"/>
      <c r="AP2363" s="66"/>
      <c r="AQ2363" s="66"/>
      <c r="AR2363" s="66"/>
      <c r="AS2363" s="66"/>
      <c r="AT2363" s="66"/>
      <c r="AU2363" s="66"/>
    </row>
    <row r="2364" spans="27:47" x14ac:dyDescent="0.2">
      <c r="AA2364" s="66"/>
      <c r="AB2364" s="66"/>
      <c r="AC2364" s="66"/>
      <c r="AD2364" s="66"/>
      <c r="AE2364" s="66"/>
      <c r="AF2364" s="68"/>
      <c r="AG2364" s="67"/>
      <c r="AN2364" s="66"/>
      <c r="AO2364" s="66"/>
      <c r="AP2364" s="66"/>
      <c r="AQ2364" s="66"/>
      <c r="AR2364" s="66"/>
      <c r="AS2364" s="66"/>
      <c r="AT2364" s="66"/>
      <c r="AU2364" s="66"/>
    </row>
    <row r="2365" spans="27:47" x14ac:dyDescent="0.2">
      <c r="AA2365" s="66"/>
      <c r="AB2365" s="66"/>
      <c r="AC2365" s="66"/>
      <c r="AD2365" s="66"/>
      <c r="AE2365" s="66"/>
      <c r="AF2365" s="68"/>
      <c r="AG2365" s="67"/>
      <c r="AN2365" s="66"/>
      <c r="AO2365" s="66"/>
      <c r="AP2365" s="66"/>
      <c r="AQ2365" s="66"/>
      <c r="AR2365" s="66"/>
      <c r="AS2365" s="66"/>
      <c r="AT2365" s="66"/>
      <c r="AU2365" s="66"/>
    </row>
    <row r="2366" spans="27:47" x14ac:dyDescent="0.2">
      <c r="AA2366" s="66"/>
      <c r="AB2366" s="66"/>
      <c r="AC2366" s="66"/>
      <c r="AD2366" s="66"/>
      <c r="AE2366" s="66"/>
      <c r="AF2366" s="68"/>
      <c r="AG2366" s="67"/>
      <c r="AN2366" s="66"/>
      <c r="AO2366" s="66"/>
      <c r="AP2366" s="66"/>
      <c r="AQ2366" s="66"/>
      <c r="AR2366" s="66"/>
      <c r="AS2366" s="66"/>
      <c r="AT2366" s="66"/>
      <c r="AU2366" s="66"/>
    </row>
    <row r="2367" spans="27:47" x14ac:dyDescent="0.2">
      <c r="AA2367" s="66"/>
      <c r="AB2367" s="66"/>
      <c r="AC2367" s="66"/>
      <c r="AD2367" s="66"/>
      <c r="AE2367" s="66"/>
      <c r="AF2367" s="68"/>
      <c r="AG2367" s="67"/>
      <c r="AN2367" s="66"/>
      <c r="AO2367" s="66"/>
      <c r="AP2367" s="66"/>
      <c r="AQ2367" s="66"/>
      <c r="AR2367" s="66"/>
      <c r="AS2367" s="66"/>
      <c r="AT2367" s="66"/>
      <c r="AU2367" s="66"/>
    </row>
    <row r="2368" spans="27:47" x14ac:dyDescent="0.2">
      <c r="AA2368" s="66"/>
      <c r="AB2368" s="66"/>
      <c r="AC2368" s="66"/>
      <c r="AD2368" s="66"/>
      <c r="AE2368" s="66"/>
      <c r="AF2368" s="68"/>
      <c r="AG2368" s="67"/>
      <c r="AN2368" s="66"/>
      <c r="AO2368" s="66"/>
      <c r="AP2368" s="66"/>
      <c r="AQ2368" s="66"/>
      <c r="AR2368" s="66"/>
      <c r="AS2368" s="66"/>
      <c r="AT2368" s="66"/>
      <c r="AU2368" s="66"/>
    </row>
    <row r="2369" spans="27:47" x14ac:dyDescent="0.2">
      <c r="AA2369" s="66"/>
      <c r="AB2369" s="66"/>
      <c r="AC2369" s="66"/>
      <c r="AD2369" s="66"/>
      <c r="AE2369" s="66"/>
      <c r="AF2369" s="68"/>
      <c r="AG2369" s="67"/>
      <c r="AN2369" s="66"/>
      <c r="AO2369" s="66"/>
      <c r="AP2369" s="66"/>
      <c r="AQ2369" s="66"/>
      <c r="AR2369" s="66"/>
      <c r="AS2369" s="66"/>
      <c r="AT2369" s="66"/>
      <c r="AU2369" s="66"/>
    </row>
    <row r="2370" spans="27:47" x14ac:dyDescent="0.2">
      <c r="AA2370" s="66"/>
      <c r="AB2370" s="66"/>
      <c r="AC2370" s="66"/>
      <c r="AD2370" s="66"/>
      <c r="AE2370" s="66"/>
      <c r="AF2370" s="68"/>
      <c r="AG2370" s="67"/>
      <c r="AN2370" s="66"/>
      <c r="AO2370" s="66"/>
      <c r="AP2370" s="66"/>
      <c r="AQ2370" s="66"/>
      <c r="AR2370" s="66"/>
      <c r="AS2370" s="66"/>
      <c r="AT2370" s="66"/>
      <c r="AU2370" s="66"/>
    </row>
    <row r="2371" spans="27:47" x14ac:dyDescent="0.2">
      <c r="AA2371" s="66"/>
      <c r="AB2371" s="66"/>
      <c r="AC2371" s="66"/>
      <c r="AD2371" s="66"/>
      <c r="AE2371" s="66"/>
      <c r="AF2371" s="68"/>
      <c r="AG2371" s="67"/>
      <c r="AN2371" s="66"/>
      <c r="AO2371" s="66"/>
      <c r="AP2371" s="66"/>
      <c r="AQ2371" s="66"/>
      <c r="AR2371" s="66"/>
      <c r="AS2371" s="66"/>
      <c r="AT2371" s="66"/>
      <c r="AU2371" s="66"/>
    </row>
    <row r="2372" spans="27:47" x14ac:dyDescent="0.2">
      <c r="AA2372" s="66"/>
      <c r="AB2372" s="66"/>
      <c r="AC2372" s="66"/>
      <c r="AD2372" s="66"/>
      <c r="AE2372" s="66"/>
      <c r="AF2372" s="68"/>
      <c r="AG2372" s="67"/>
      <c r="AN2372" s="66"/>
      <c r="AO2372" s="66"/>
      <c r="AP2372" s="66"/>
      <c r="AQ2372" s="66"/>
      <c r="AR2372" s="66"/>
      <c r="AS2372" s="66"/>
      <c r="AT2372" s="66"/>
      <c r="AU2372" s="66"/>
    </row>
    <row r="2373" spans="27:47" x14ac:dyDescent="0.2">
      <c r="AA2373" s="66"/>
      <c r="AB2373" s="66"/>
      <c r="AC2373" s="66"/>
      <c r="AD2373" s="66"/>
      <c r="AE2373" s="66"/>
      <c r="AF2373" s="68"/>
      <c r="AG2373" s="67"/>
      <c r="AN2373" s="66"/>
      <c r="AO2373" s="66"/>
      <c r="AP2373" s="66"/>
      <c r="AQ2373" s="66"/>
      <c r="AR2373" s="66"/>
      <c r="AS2373" s="66"/>
      <c r="AT2373" s="66"/>
      <c r="AU2373" s="66"/>
    </row>
    <row r="2374" spans="27:47" x14ac:dyDescent="0.2">
      <c r="AA2374" s="66"/>
      <c r="AB2374" s="66"/>
      <c r="AC2374" s="66"/>
      <c r="AD2374" s="66"/>
      <c r="AE2374" s="66"/>
      <c r="AF2374" s="68"/>
      <c r="AG2374" s="67"/>
      <c r="AN2374" s="66"/>
      <c r="AO2374" s="66"/>
      <c r="AP2374" s="66"/>
      <c r="AQ2374" s="66"/>
      <c r="AR2374" s="66"/>
      <c r="AS2374" s="66"/>
      <c r="AT2374" s="66"/>
      <c r="AU2374" s="66"/>
    </row>
    <row r="2375" spans="27:47" x14ac:dyDescent="0.2">
      <c r="AA2375" s="66"/>
      <c r="AB2375" s="66"/>
      <c r="AC2375" s="66"/>
      <c r="AD2375" s="66"/>
      <c r="AE2375" s="66"/>
      <c r="AF2375" s="68"/>
      <c r="AG2375" s="67"/>
      <c r="AN2375" s="66"/>
      <c r="AO2375" s="66"/>
      <c r="AP2375" s="66"/>
      <c r="AQ2375" s="66"/>
      <c r="AR2375" s="66"/>
      <c r="AS2375" s="66"/>
      <c r="AT2375" s="66"/>
      <c r="AU2375" s="66"/>
    </row>
    <row r="2376" spans="27:47" x14ac:dyDescent="0.2">
      <c r="AA2376" s="66"/>
      <c r="AB2376" s="66"/>
      <c r="AC2376" s="66"/>
      <c r="AD2376" s="66"/>
      <c r="AE2376" s="66"/>
      <c r="AF2376" s="68"/>
      <c r="AG2376" s="67"/>
      <c r="AN2376" s="66"/>
      <c r="AO2376" s="66"/>
      <c r="AP2376" s="66"/>
      <c r="AQ2376" s="66"/>
      <c r="AR2376" s="66"/>
      <c r="AS2376" s="66"/>
      <c r="AT2376" s="66"/>
      <c r="AU2376" s="66"/>
    </row>
    <row r="2377" spans="27:47" x14ac:dyDescent="0.2">
      <c r="AA2377" s="66"/>
      <c r="AB2377" s="66"/>
      <c r="AC2377" s="66"/>
      <c r="AD2377" s="66"/>
      <c r="AE2377" s="66"/>
      <c r="AF2377" s="68"/>
      <c r="AG2377" s="67"/>
      <c r="AN2377" s="66"/>
      <c r="AO2377" s="66"/>
      <c r="AP2377" s="66"/>
      <c r="AQ2377" s="66"/>
      <c r="AR2377" s="66"/>
      <c r="AS2377" s="66"/>
      <c r="AT2377" s="66"/>
      <c r="AU2377" s="66"/>
    </row>
    <row r="2378" spans="27:47" x14ac:dyDescent="0.2">
      <c r="AA2378" s="66"/>
      <c r="AB2378" s="66"/>
      <c r="AC2378" s="66"/>
      <c r="AD2378" s="66"/>
      <c r="AE2378" s="66"/>
      <c r="AF2378" s="68"/>
      <c r="AG2378" s="67"/>
      <c r="AN2378" s="66"/>
      <c r="AO2378" s="66"/>
      <c r="AP2378" s="66"/>
      <c r="AQ2378" s="66"/>
      <c r="AR2378" s="66"/>
      <c r="AS2378" s="66"/>
      <c r="AT2378" s="66"/>
      <c r="AU2378" s="66"/>
    </row>
    <row r="2379" spans="27:47" x14ac:dyDescent="0.2">
      <c r="AA2379" s="66"/>
      <c r="AB2379" s="66"/>
      <c r="AC2379" s="66"/>
      <c r="AD2379" s="66"/>
      <c r="AE2379" s="66"/>
      <c r="AF2379" s="68"/>
      <c r="AG2379" s="67"/>
      <c r="AN2379" s="66"/>
      <c r="AO2379" s="66"/>
      <c r="AP2379" s="66"/>
      <c r="AQ2379" s="66"/>
      <c r="AR2379" s="66"/>
      <c r="AS2379" s="66"/>
      <c r="AT2379" s="66"/>
      <c r="AU2379" s="66"/>
    </row>
    <row r="2380" spans="27:47" x14ac:dyDescent="0.2">
      <c r="AA2380" s="66"/>
      <c r="AB2380" s="66"/>
      <c r="AC2380" s="66"/>
      <c r="AD2380" s="66"/>
      <c r="AE2380" s="66"/>
      <c r="AF2380" s="68"/>
      <c r="AG2380" s="67"/>
      <c r="AN2380" s="66"/>
      <c r="AO2380" s="66"/>
      <c r="AP2380" s="66"/>
      <c r="AQ2380" s="66"/>
      <c r="AR2380" s="66"/>
      <c r="AS2380" s="66"/>
      <c r="AT2380" s="66"/>
      <c r="AU2380" s="66"/>
    </row>
    <row r="2381" spans="27:47" x14ac:dyDescent="0.2">
      <c r="AA2381" s="66"/>
      <c r="AB2381" s="66"/>
      <c r="AC2381" s="66"/>
      <c r="AD2381" s="66"/>
      <c r="AE2381" s="66"/>
      <c r="AF2381" s="68"/>
      <c r="AG2381" s="67"/>
      <c r="AN2381" s="66"/>
      <c r="AO2381" s="66"/>
      <c r="AP2381" s="66"/>
      <c r="AQ2381" s="66"/>
      <c r="AR2381" s="66"/>
      <c r="AS2381" s="66"/>
      <c r="AT2381" s="66"/>
      <c r="AU2381" s="66"/>
    </row>
    <row r="2382" spans="27:47" x14ac:dyDescent="0.2">
      <c r="AA2382" s="66"/>
      <c r="AB2382" s="66"/>
      <c r="AC2382" s="66"/>
      <c r="AD2382" s="66"/>
      <c r="AE2382" s="66"/>
      <c r="AF2382" s="68"/>
      <c r="AG2382" s="67"/>
      <c r="AN2382" s="66"/>
      <c r="AO2382" s="66"/>
      <c r="AP2382" s="66"/>
      <c r="AQ2382" s="66"/>
      <c r="AR2382" s="66"/>
      <c r="AS2382" s="66"/>
      <c r="AT2382" s="66"/>
      <c r="AU2382" s="66"/>
    </row>
    <row r="2383" spans="27:47" x14ac:dyDescent="0.2">
      <c r="AA2383" s="66"/>
      <c r="AB2383" s="66"/>
      <c r="AC2383" s="66"/>
      <c r="AD2383" s="66"/>
      <c r="AE2383" s="66"/>
      <c r="AF2383" s="68"/>
      <c r="AG2383" s="67"/>
      <c r="AN2383" s="66"/>
      <c r="AO2383" s="66"/>
      <c r="AP2383" s="66"/>
      <c r="AQ2383" s="66"/>
      <c r="AR2383" s="66"/>
      <c r="AS2383" s="66"/>
      <c r="AT2383" s="66"/>
      <c r="AU2383" s="66"/>
    </row>
    <row r="2384" spans="27:47" x14ac:dyDescent="0.2">
      <c r="AA2384" s="66"/>
      <c r="AB2384" s="66"/>
      <c r="AC2384" s="66"/>
      <c r="AD2384" s="66"/>
      <c r="AE2384" s="66"/>
      <c r="AF2384" s="68"/>
      <c r="AG2384" s="67"/>
      <c r="AN2384" s="66"/>
      <c r="AO2384" s="66"/>
      <c r="AP2384" s="66"/>
      <c r="AQ2384" s="66"/>
      <c r="AR2384" s="66"/>
      <c r="AS2384" s="66"/>
      <c r="AT2384" s="66"/>
      <c r="AU2384" s="66"/>
    </row>
    <row r="2385" spans="27:47" x14ac:dyDescent="0.2">
      <c r="AA2385" s="66"/>
      <c r="AB2385" s="66"/>
      <c r="AC2385" s="66"/>
      <c r="AD2385" s="66"/>
      <c r="AE2385" s="66"/>
      <c r="AF2385" s="68"/>
      <c r="AG2385" s="67"/>
      <c r="AN2385" s="66"/>
      <c r="AO2385" s="66"/>
      <c r="AP2385" s="66"/>
      <c r="AQ2385" s="66"/>
      <c r="AR2385" s="66"/>
      <c r="AS2385" s="66"/>
      <c r="AT2385" s="66"/>
      <c r="AU2385" s="66"/>
    </row>
    <row r="2386" spans="27:47" x14ac:dyDescent="0.2">
      <c r="AA2386" s="66"/>
      <c r="AB2386" s="66"/>
      <c r="AC2386" s="66"/>
      <c r="AD2386" s="66"/>
      <c r="AE2386" s="66"/>
      <c r="AF2386" s="68"/>
      <c r="AG2386" s="67"/>
      <c r="AN2386" s="66"/>
      <c r="AO2386" s="66"/>
      <c r="AP2386" s="66"/>
      <c r="AQ2386" s="66"/>
      <c r="AR2386" s="66"/>
      <c r="AS2386" s="66"/>
      <c r="AT2386" s="66"/>
      <c r="AU2386" s="66"/>
    </row>
    <row r="2387" spans="27:47" x14ac:dyDescent="0.2">
      <c r="AA2387" s="66"/>
      <c r="AB2387" s="66"/>
      <c r="AC2387" s="66"/>
      <c r="AD2387" s="66"/>
      <c r="AE2387" s="66"/>
      <c r="AF2387" s="68"/>
      <c r="AG2387" s="67"/>
      <c r="AN2387" s="66"/>
      <c r="AO2387" s="66"/>
      <c r="AP2387" s="66"/>
      <c r="AQ2387" s="66"/>
      <c r="AR2387" s="66"/>
      <c r="AS2387" s="66"/>
      <c r="AT2387" s="66"/>
      <c r="AU2387" s="66"/>
    </row>
    <row r="2388" spans="27:47" x14ac:dyDescent="0.2">
      <c r="AA2388" s="66"/>
      <c r="AB2388" s="66"/>
      <c r="AC2388" s="66"/>
      <c r="AD2388" s="66"/>
      <c r="AE2388" s="66"/>
      <c r="AF2388" s="68"/>
      <c r="AG2388" s="67"/>
      <c r="AN2388" s="66"/>
      <c r="AO2388" s="66"/>
      <c r="AP2388" s="66"/>
      <c r="AQ2388" s="66"/>
      <c r="AR2388" s="66"/>
      <c r="AS2388" s="66"/>
      <c r="AT2388" s="66"/>
      <c r="AU2388" s="66"/>
    </row>
    <row r="2389" spans="27:47" x14ac:dyDescent="0.2">
      <c r="AA2389" s="66"/>
      <c r="AB2389" s="66"/>
      <c r="AC2389" s="66"/>
      <c r="AD2389" s="66"/>
      <c r="AE2389" s="66"/>
      <c r="AF2389" s="68"/>
      <c r="AG2389" s="67"/>
      <c r="AN2389" s="66"/>
      <c r="AO2389" s="66"/>
      <c r="AP2389" s="66"/>
      <c r="AQ2389" s="66"/>
      <c r="AR2389" s="66"/>
      <c r="AS2389" s="66"/>
      <c r="AT2389" s="66"/>
      <c r="AU2389" s="66"/>
    </row>
    <row r="2390" spans="27:47" x14ac:dyDescent="0.2">
      <c r="AA2390" s="66"/>
      <c r="AB2390" s="66"/>
      <c r="AC2390" s="66"/>
      <c r="AD2390" s="66"/>
      <c r="AE2390" s="66"/>
      <c r="AF2390" s="68"/>
      <c r="AG2390" s="67"/>
      <c r="AN2390" s="66"/>
      <c r="AO2390" s="66"/>
      <c r="AP2390" s="66"/>
      <c r="AQ2390" s="66"/>
      <c r="AR2390" s="66"/>
      <c r="AS2390" s="66"/>
      <c r="AT2390" s="66"/>
      <c r="AU2390" s="66"/>
    </row>
    <row r="2391" spans="27:47" x14ac:dyDescent="0.2">
      <c r="AA2391" s="66"/>
      <c r="AB2391" s="66"/>
      <c r="AC2391" s="66"/>
      <c r="AD2391" s="66"/>
      <c r="AE2391" s="66"/>
      <c r="AF2391" s="68"/>
      <c r="AG2391" s="67"/>
      <c r="AN2391" s="66"/>
      <c r="AO2391" s="66"/>
      <c r="AP2391" s="66"/>
      <c r="AQ2391" s="66"/>
      <c r="AR2391" s="66"/>
      <c r="AS2391" s="66"/>
      <c r="AT2391" s="66"/>
      <c r="AU2391" s="66"/>
    </row>
    <row r="2392" spans="27:47" x14ac:dyDescent="0.2">
      <c r="AA2392" s="66"/>
      <c r="AB2392" s="66"/>
      <c r="AC2392" s="66"/>
      <c r="AD2392" s="66"/>
      <c r="AE2392" s="66"/>
      <c r="AF2392" s="68"/>
      <c r="AG2392" s="67"/>
      <c r="AN2392" s="66"/>
      <c r="AO2392" s="66"/>
      <c r="AP2392" s="66"/>
      <c r="AQ2392" s="66"/>
      <c r="AR2392" s="66"/>
      <c r="AS2392" s="66"/>
      <c r="AT2392" s="66"/>
      <c r="AU2392" s="66"/>
    </row>
    <row r="2393" spans="27:47" x14ac:dyDescent="0.2">
      <c r="AA2393" s="66"/>
      <c r="AB2393" s="66"/>
      <c r="AC2393" s="66"/>
      <c r="AD2393" s="66"/>
      <c r="AE2393" s="66"/>
      <c r="AF2393" s="68"/>
      <c r="AG2393" s="67"/>
      <c r="AN2393" s="66"/>
      <c r="AO2393" s="66"/>
      <c r="AP2393" s="66"/>
      <c r="AQ2393" s="66"/>
      <c r="AR2393" s="66"/>
      <c r="AS2393" s="66"/>
      <c r="AT2393" s="66"/>
      <c r="AU2393" s="66"/>
    </row>
    <row r="2394" spans="27:47" x14ac:dyDescent="0.2">
      <c r="AA2394" s="66"/>
      <c r="AB2394" s="66"/>
      <c r="AC2394" s="66"/>
      <c r="AD2394" s="66"/>
      <c r="AE2394" s="66"/>
      <c r="AF2394" s="68"/>
      <c r="AG2394" s="67"/>
      <c r="AN2394" s="66"/>
      <c r="AO2394" s="66"/>
      <c r="AP2394" s="66"/>
      <c r="AQ2394" s="66"/>
      <c r="AR2394" s="66"/>
      <c r="AS2394" s="66"/>
      <c r="AT2394" s="66"/>
      <c r="AU2394" s="66"/>
    </row>
    <row r="2395" spans="27:47" x14ac:dyDescent="0.2">
      <c r="AA2395" s="66"/>
      <c r="AB2395" s="66"/>
      <c r="AC2395" s="66"/>
      <c r="AD2395" s="66"/>
      <c r="AE2395" s="66"/>
      <c r="AF2395" s="68"/>
      <c r="AG2395" s="67"/>
      <c r="AN2395" s="66"/>
      <c r="AO2395" s="66"/>
      <c r="AP2395" s="66"/>
      <c r="AQ2395" s="66"/>
      <c r="AR2395" s="66"/>
      <c r="AS2395" s="66"/>
      <c r="AT2395" s="66"/>
      <c r="AU2395" s="66"/>
    </row>
    <row r="2396" spans="27:47" x14ac:dyDescent="0.2">
      <c r="AA2396" s="66"/>
      <c r="AB2396" s="66"/>
      <c r="AC2396" s="66"/>
      <c r="AD2396" s="66"/>
      <c r="AE2396" s="66"/>
      <c r="AF2396" s="68"/>
      <c r="AG2396" s="67"/>
      <c r="AN2396" s="66"/>
      <c r="AO2396" s="66"/>
      <c r="AP2396" s="66"/>
      <c r="AQ2396" s="66"/>
      <c r="AR2396" s="66"/>
      <c r="AS2396" s="66"/>
      <c r="AT2396" s="66"/>
      <c r="AU2396" s="66"/>
    </row>
    <row r="2397" spans="27:47" x14ac:dyDescent="0.2">
      <c r="AA2397" s="66"/>
      <c r="AB2397" s="66"/>
      <c r="AC2397" s="66"/>
      <c r="AD2397" s="66"/>
      <c r="AE2397" s="66"/>
      <c r="AF2397" s="68"/>
      <c r="AG2397" s="67"/>
      <c r="AN2397" s="66"/>
      <c r="AO2397" s="66"/>
      <c r="AP2397" s="66"/>
      <c r="AQ2397" s="66"/>
      <c r="AR2397" s="66"/>
      <c r="AS2397" s="66"/>
      <c r="AT2397" s="66"/>
      <c r="AU2397" s="66"/>
    </row>
    <row r="2398" spans="27:47" x14ac:dyDescent="0.2">
      <c r="AA2398" s="66"/>
      <c r="AB2398" s="66"/>
      <c r="AC2398" s="66"/>
      <c r="AD2398" s="66"/>
      <c r="AE2398" s="66"/>
      <c r="AF2398" s="68"/>
      <c r="AG2398" s="67"/>
      <c r="AN2398" s="66"/>
      <c r="AO2398" s="66"/>
      <c r="AP2398" s="66"/>
      <c r="AQ2398" s="66"/>
      <c r="AR2398" s="66"/>
      <c r="AS2398" s="66"/>
      <c r="AT2398" s="66"/>
      <c r="AU2398" s="66"/>
    </row>
    <row r="2399" spans="27:47" x14ac:dyDescent="0.2">
      <c r="AA2399" s="66"/>
      <c r="AB2399" s="66"/>
      <c r="AC2399" s="66"/>
      <c r="AD2399" s="66"/>
      <c r="AE2399" s="66"/>
      <c r="AF2399" s="68"/>
      <c r="AG2399" s="67"/>
      <c r="AN2399" s="66"/>
      <c r="AO2399" s="66"/>
      <c r="AP2399" s="66"/>
      <c r="AQ2399" s="66"/>
      <c r="AR2399" s="66"/>
      <c r="AS2399" s="66"/>
      <c r="AT2399" s="66"/>
      <c r="AU2399" s="66"/>
    </row>
    <row r="2400" spans="27:47" x14ac:dyDescent="0.2">
      <c r="AA2400" s="66"/>
      <c r="AB2400" s="66"/>
      <c r="AC2400" s="66"/>
      <c r="AD2400" s="66"/>
      <c r="AE2400" s="66"/>
      <c r="AF2400" s="68"/>
      <c r="AG2400" s="67"/>
      <c r="AN2400" s="66"/>
      <c r="AO2400" s="66"/>
      <c r="AP2400" s="66"/>
      <c r="AQ2400" s="66"/>
      <c r="AR2400" s="66"/>
      <c r="AS2400" s="66"/>
      <c r="AT2400" s="66"/>
      <c r="AU2400" s="66"/>
    </row>
    <row r="2401" spans="27:47" x14ac:dyDescent="0.2">
      <c r="AA2401" s="66"/>
      <c r="AB2401" s="66"/>
      <c r="AC2401" s="66"/>
      <c r="AD2401" s="66"/>
      <c r="AE2401" s="66"/>
      <c r="AF2401" s="68"/>
      <c r="AG2401" s="67"/>
      <c r="AN2401" s="66"/>
      <c r="AO2401" s="66"/>
      <c r="AP2401" s="66"/>
      <c r="AQ2401" s="66"/>
      <c r="AR2401" s="66"/>
      <c r="AS2401" s="66"/>
      <c r="AT2401" s="66"/>
      <c r="AU2401" s="66"/>
    </row>
    <row r="2402" spans="27:47" x14ac:dyDescent="0.2">
      <c r="AA2402" s="66"/>
      <c r="AB2402" s="66"/>
      <c r="AC2402" s="66"/>
      <c r="AD2402" s="66"/>
      <c r="AE2402" s="66"/>
      <c r="AF2402" s="68"/>
      <c r="AG2402" s="67"/>
      <c r="AN2402" s="66"/>
      <c r="AO2402" s="66"/>
      <c r="AP2402" s="66"/>
      <c r="AQ2402" s="66"/>
      <c r="AR2402" s="66"/>
      <c r="AS2402" s="66"/>
      <c r="AT2402" s="66"/>
      <c r="AU2402" s="66"/>
    </row>
    <row r="2403" spans="27:47" x14ac:dyDescent="0.2">
      <c r="AA2403" s="66"/>
      <c r="AB2403" s="66"/>
      <c r="AC2403" s="66"/>
      <c r="AD2403" s="66"/>
      <c r="AE2403" s="66"/>
      <c r="AF2403" s="68"/>
      <c r="AG2403" s="67"/>
      <c r="AN2403" s="66"/>
      <c r="AO2403" s="66"/>
      <c r="AP2403" s="66"/>
      <c r="AQ2403" s="66"/>
      <c r="AR2403" s="66"/>
      <c r="AS2403" s="66"/>
      <c r="AT2403" s="66"/>
      <c r="AU2403" s="66"/>
    </row>
    <row r="2404" spans="27:47" x14ac:dyDescent="0.2">
      <c r="AA2404" s="66"/>
      <c r="AB2404" s="66"/>
      <c r="AC2404" s="66"/>
      <c r="AD2404" s="66"/>
      <c r="AE2404" s="66"/>
      <c r="AF2404" s="68"/>
      <c r="AG2404" s="67"/>
      <c r="AN2404" s="66"/>
      <c r="AO2404" s="66"/>
      <c r="AP2404" s="66"/>
      <c r="AQ2404" s="66"/>
      <c r="AR2404" s="66"/>
      <c r="AS2404" s="66"/>
      <c r="AT2404" s="66"/>
      <c r="AU2404" s="66"/>
    </row>
    <row r="2405" spans="27:47" x14ac:dyDescent="0.2">
      <c r="AA2405" s="66"/>
      <c r="AB2405" s="66"/>
      <c r="AC2405" s="66"/>
      <c r="AD2405" s="66"/>
      <c r="AE2405" s="66"/>
      <c r="AF2405" s="68"/>
      <c r="AG2405" s="67"/>
      <c r="AN2405" s="66"/>
      <c r="AO2405" s="66"/>
      <c r="AP2405" s="66"/>
      <c r="AQ2405" s="66"/>
      <c r="AR2405" s="66"/>
      <c r="AS2405" s="66"/>
      <c r="AT2405" s="66"/>
      <c r="AU2405" s="66"/>
    </row>
    <row r="2406" spans="27:47" x14ac:dyDescent="0.2">
      <c r="AA2406" s="66"/>
      <c r="AB2406" s="66"/>
      <c r="AC2406" s="66"/>
      <c r="AD2406" s="66"/>
      <c r="AE2406" s="66"/>
      <c r="AF2406" s="68"/>
      <c r="AG2406" s="67"/>
      <c r="AN2406" s="66"/>
      <c r="AO2406" s="66"/>
      <c r="AP2406" s="66"/>
      <c r="AQ2406" s="66"/>
      <c r="AR2406" s="66"/>
      <c r="AS2406" s="66"/>
      <c r="AT2406" s="66"/>
      <c r="AU2406" s="66"/>
    </row>
    <row r="2407" spans="27:47" x14ac:dyDescent="0.2">
      <c r="AA2407" s="66"/>
      <c r="AB2407" s="66"/>
      <c r="AC2407" s="66"/>
      <c r="AD2407" s="66"/>
      <c r="AE2407" s="66"/>
      <c r="AF2407" s="68"/>
      <c r="AG2407" s="67"/>
      <c r="AN2407" s="66"/>
      <c r="AO2407" s="66"/>
      <c r="AP2407" s="66"/>
      <c r="AQ2407" s="66"/>
      <c r="AR2407" s="66"/>
      <c r="AS2407" s="66"/>
      <c r="AT2407" s="66"/>
      <c r="AU2407" s="66"/>
    </row>
    <row r="2408" spans="27:47" x14ac:dyDescent="0.2">
      <c r="AA2408" s="66"/>
      <c r="AB2408" s="66"/>
      <c r="AC2408" s="66"/>
      <c r="AD2408" s="66"/>
      <c r="AE2408" s="66"/>
      <c r="AF2408" s="68"/>
      <c r="AG2408" s="67"/>
      <c r="AN2408" s="66"/>
      <c r="AO2408" s="66"/>
      <c r="AP2408" s="66"/>
      <c r="AQ2408" s="66"/>
      <c r="AR2408" s="66"/>
      <c r="AS2408" s="66"/>
      <c r="AT2408" s="66"/>
      <c r="AU2408" s="66"/>
    </row>
    <row r="2409" spans="27:47" x14ac:dyDescent="0.2">
      <c r="AA2409" s="66"/>
      <c r="AB2409" s="66"/>
      <c r="AC2409" s="66"/>
      <c r="AD2409" s="66"/>
      <c r="AE2409" s="66"/>
      <c r="AF2409" s="68"/>
      <c r="AG2409" s="67"/>
      <c r="AN2409" s="66"/>
      <c r="AO2409" s="66"/>
      <c r="AP2409" s="66"/>
      <c r="AQ2409" s="66"/>
      <c r="AR2409" s="66"/>
      <c r="AS2409" s="66"/>
      <c r="AT2409" s="66"/>
      <c r="AU2409" s="66"/>
    </row>
    <row r="2410" spans="27:47" x14ac:dyDescent="0.2">
      <c r="AA2410" s="66"/>
      <c r="AB2410" s="66"/>
      <c r="AC2410" s="66"/>
      <c r="AD2410" s="66"/>
      <c r="AE2410" s="66"/>
      <c r="AF2410" s="68"/>
      <c r="AG2410" s="67"/>
      <c r="AN2410" s="66"/>
      <c r="AO2410" s="66"/>
      <c r="AP2410" s="66"/>
      <c r="AQ2410" s="66"/>
      <c r="AR2410" s="66"/>
      <c r="AS2410" s="66"/>
      <c r="AT2410" s="66"/>
      <c r="AU2410" s="66"/>
    </row>
    <row r="2411" spans="27:47" x14ac:dyDescent="0.2">
      <c r="AA2411" s="66"/>
      <c r="AB2411" s="66"/>
      <c r="AC2411" s="66"/>
      <c r="AD2411" s="66"/>
      <c r="AE2411" s="66"/>
      <c r="AF2411" s="68"/>
      <c r="AG2411" s="67"/>
      <c r="AN2411" s="66"/>
      <c r="AO2411" s="66"/>
      <c r="AP2411" s="66"/>
      <c r="AQ2411" s="66"/>
      <c r="AR2411" s="66"/>
      <c r="AS2411" s="66"/>
      <c r="AT2411" s="66"/>
      <c r="AU2411" s="66"/>
    </row>
    <row r="2412" spans="27:47" x14ac:dyDescent="0.2">
      <c r="AA2412" s="66"/>
      <c r="AB2412" s="66"/>
      <c r="AC2412" s="66"/>
      <c r="AD2412" s="66"/>
      <c r="AE2412" s="66"/>
      <c r="AF2412" s="68"/>
      <c r="AG2412" s="67"/>
      <c r="AN2412" s="66"/>
      <c r="AO2412" s="66"/>
      <c r="AP2412" s="66"/>
      <c r="AQ2412" s="66"/>
      <c r="AR2412" s="66"/>
      <c r="AS2412" s="66"/>
      <c r="AT2412" s="66"/>
      <c r="AU2412" s="66"/>
    </row>
    <row r="2413" spans="27:47" x14ac:dyDescent="0.2">
      <c r="AA2413" s="66"/>
      <c r="AB2413" s="66"/>
      <c r="AC2413" s="66"/>
      <c r="AD2413" s="66"/>
      <c r="AE2413" s="66"/>
      <c r="AF2413" s="68"/>
      <c r="AG2413" s="67"/>
      <c r="AN2413" s="66"/>
      <c r="AO2413" s="66"/>
      <c r="AP2413" s="66"/>
      <c r="AQ2413" s="66"/>
      <c r="AR2413" s="66"/>
      <c r="AS2413" s="66"/>
      <c r="AT2413" s="66"/>
      <c r="AU2413" s="66"/>
    </row>
    <row r="2414" spans="27:47" x14ac:dyDescent="0.2">
      <c r="AA2414" s="66"/>
      <c r="AB2414" s="66"/>
      <c r="AC2414" s="66"/>
      <c r="AD2414" s="66"/>
      <c r="AE2414" s="66"/>
      <c r="AF2414" s="68"/>
      <c r="AG2414" s="67"/>
      <c r="AN2414" s="66"/>
      <c r="AO2414" s="66"/>
      <c r="AP2414" s="66"/>
      <c r="AQ2414" s="66"/>
      <c r="AR2414" s="66"/>
      <c r="AS2414" s="66"/>
      <c r="AT2414" s="66"/>
      <c r="AU2414" s="66"/>
    </row>
    <row r="2415" spans="27:47" x14ac:dyDescent="0.2">
      <c r="AA2415" s="66"/>
      <c r="AB2415" s="66"/>
      <c r="AC2415" s="66"/>
      <c r="AD2415" s="66"/>
      <c r="AE2415" s="66"/>
      <c r="AF2415" s="68"/>
      <c r="AG2415" s="67"/>
      <c r="AN2415" s="66"/>
      <c r="AO2415" s="66"/>
      <c r="AP2415" s="66"/>
      <c r="AQ2415" s="66"/>
      <c r="AR2415" s="66"/>
      <c r="AS2415" s="66"/>
      <c r="AT2415" s="66"/>
      <c r="AU2415" s="66"/>
    </row>
    <row r="2416" spans="27:47" x14ac:dyDescent="0.2">
      <c r="AA2416" s="66"/>
      <c r="AB2416" s="66"/>
      <c r="AC2416" s="66"/>
      <c r="AD2416" s="66"/>
      <c r="AE2416" s="66"/>
      <c r="AF2416" s="68"/>
      <c r="AG2416" s="67"/>
      <c r="AN2416" s="66"/>
      <c r="AO2416" s="66"/>
      <c r="AP2416" s="66"/>
      <c r="AQ2416" s="66"/>
      <c r="AR2416" s="66"/>
      <c r="AS2416" s="66"/>
      <c r="AT2416" s="66"/>
      <c r="AU2416" s="66"/>
    </row>
    <row r="2417" spans="27:47" x14ac:dyDescent="0.2">
      <c r="AA2417" s="66"/>
      <c r="AB2417" s="66"/>
      <c r="AC2417" s="66"/>
      <c r="AD2417" s="66"/>
      <c r="AE2417" s="66"/>
      <c r="AF2417" s="68"/>
      <c r="AG2417" s="67"/>
      <c r="AN2417" s="66"/>
      <c r="AO2417" s="66"/>
      <c r="AP2417" s="66"/>
      <c r="AQ2417" s="66"/>
      <c r="AR2417" s="66"/>
      <c r="AS2417" s="66"/>
      <c r="AT2417" s="66"/>
      <c r="AU2417" s="66"/>
    </row>
    <row r="2418" spans="27:47" x14ac:dyDescent="0.2">
      <c r="AA2418" s="66"/>
      <c r="AB2418" s="66"/>
      <c r="AC2418" s="66"/>
      <c r="AD2418" s="66"/>
      <c r="AE2418" s="66"/>
      <c r="AF2418" s="68"/>
      <c r="AG2418" s="67"/>
      <c r="AN2418" s="66"/>
      <c r="AO2418" s="66"/>
      <c r="AP2418" s="66"/>
      <c r="AQ2418" s="66"/>
      <c r="AR2418" s="66"/>
      <c r="AS2418" s="66"/>
      <c r="AT2418" s="66"/>
      <c r="AU2418" s="66"/>
    </row>
    <row r="2419" spans="27:47" x14ac:dyDescent="0.2">
      <c r="AA2419" s="66"/>
      <c r="AB2419" s="66"/>
      <c r="AC2419" s="66"/>
      <c r="AD2419" s="66"/>
      <c r="AE2419" s="66"/>
      <c r="AF2419" s="68"/>
      <c r="AG2419" s="67"/>
      <c r="AN2419" s="66"/>
      <c r="AO2419" s="66"/>
      <c r="AP2419" s="66"/>
      <c r="AQ2419" s="66"/>
      <c r="AR2419" s="66"/>
      <c r="AS2419" s="66"/>
      <c r="AT2419" s="66"/>
      <c r="AU2419" s="66"/>
    </row>
    <row r="2420" spans="27:47" x14ac:dyDescent="0.2">
      <c r="AA2420" s="66"/>
      <c r="AB2420" s="66"/>
      <c r="AC2420" s="66"/>
      <c r="AD2420" s="66"/>
      <c r="AE2420" s="66"/>
      <c r="AF2420" s="68"/>
      <c r="AG2420" s="67"/>
      <c r="AN2420" s="66"/>
      <c r="AO2420" s="66"/>
      <c r="AP2420" s="66"/>
      <c r="AQ2420" s="66"/>
      <c r="AR2420" s="66"/>
      <c r="AS2420" s="66"/>
      <c r="AT2420" s="66"/>
      <c r="AU2420" s="66"/>
    </row>
    <row r="2421" spans="27:47" x14ac:dyDescent="0.2">
      <c r="AA2421" s="66"/>
      <c r="AB2421" s="66"/>
      <c r="AC2421" s="66"/>
      <c r="AD2421" s="66"/>
      <c r="AE2421" s="66"/>
      <c r="AF2421" s="68"/>
      <c r="AG2421" s="67"/>
      <c r="AN2421" s="66"/>
      <c r="AO2421" s="66"/>
      <c r="AP2421" s="66"/>
      <c r="AQ2421" s="66"/>
      <c r="AR2421" s="66"/>
      <c r="AS2421" s="66"/>
      <c r="AT2421" s="66"/>
      <c r="AU2421" s="66"/>
    </row>
    <row r="2422" spans="27:47" x14ac:dyDescent="0.2">
      <c r="AA2422" s="66"/>
      <c r="AB2422" s="66"/>
      <c r="AC2422" s="66"/>
      <c r="AD2422" s="66"/>
      <c r="AE2422" s="66"/>
      <c r="AF2422" s="68"/>
      <c r="AG2422" s="67"/>
      <c r="AN2422" s="66"/>
      <c r="AO2422" s="66"/>
      <c r="AP2422" s="66"/>
      <c r="AQ2422" s="66"/>
      <c r="AR2422" s="66"/>
      <c r="AS2422" s="66"/>
      <c r="AT2422" s="66"/>
      <c r="AU2422" s="66"/>
    </row>
    <row r="2423" spans="27:47" x14ac:dyDescent="0.2">
      <c r="AA2423" s="66"/>
      <c r="AB2423" s="66"/>
      <c r="AC2423" s="66"/>
      <c r="AD2423" s="66"/>
      <c r="AE2423" s="66"/>
      <c r="AF2423" s="68"/>
      <c r="AG2423" s="67"/>
      <c r="AN2423" s="66"/>
      <c r="AO2423" s="66"/>
      <c r="AP2423" s="66"/>
      <c r="AQ2423" s="66"/>
      <c r="AR2423" s="66"/>
      <c r="AS2423" s="66"/>
      <c r="AT2423" s="66"/>
      <c r="AU2423" s="66"/>
    </row>
    <row r="2424" spans="27:47" x14ac:dyDescent="0.2">
      <c r="AA2424" s="66"/>
      <c r="AB2424" s="66"/>
      <c r="AC2424" s="66"/>
      <c r="AD2424" s="66"/>
      <c r="AE2424" s="66"/>
      <c r="AF2424" s="68"/>
      <c r="AG2424" s="67"/>
      <c r="AN2424" s="66"/>
      <c r="AO2424" s="66"/>
      <c r="AP2424" s="66"/>
      <c r="AQ2424" s="66"/>
      <c r="AR2424" s="66"/>
      <c r="AS2424" s="66"/>
      <c r="AT2424" s="66"/>
      <c r="AU2424" s="66"/>
    </row>
    <row r="2425" spans="27:47" x14ac:dyDescent="0.2">
      <c r="AA2425" s="66"/>
      <c r="AB2425" s="66"/>
      <c r="AC2425" s="66"/>
      <c r="AD2425" s="66"/>
      <c r="AE2425" s="66"/>
      <c r="AF2425" s="68"/>
      <c r="AG2425" s="67"/>
      <c r="AN2425" s="66"/>
      <c r="AO2425" s="66"/>
      <c r="AP2425" s="66"/>
      <c r="AQ2425" s="66"/>
      <c r="AR2425" s="66"/>
      <c r="AS2425" s="66"/>
      <c r="AT2425" s="66"/>
      <c r="AU2425" s="66"/>
    </row>
    <row r="2426" spans="27:47" x14ac:dyDescent="0.2">
      <c r="AA2426" s="66"/>
      <c r="AB2426" s="66"/>
      <c r="AC2426" s="66"/>
      <c r="AD2426" s="66"/>
      <c r="AE2426" s="66"/>
      <c r="AF2426" s="68"/>
      <c r="AG2426" s="67"/>
      <c r="AN2426" s="66"/>
      <c r="AO2426" s="66"/>
      <c r="AP2426" s="66"/>
      <c r="AQ2426" s="66"/>
      <c r="AR2426" s="66"/>
      <c r="AS2426" s="66"/>
      <c r="AT2426" s="66"/>
      <c r="AU2426" s="66"/>
    </row>
    <row r="2427" spans="27:47" x14ac:dyDescent="0.2">
      <c r="AA2427" s="66"/>
      <c r="AB2427" s="66"/>
      <c r="AC2427" s="66"/>
      <c r="AD2427" s="66"/>
      <c r="AE2427" s="66"/>
      <c r="AF2427" s="68"/>
      <c r="AG2427" s="67"/>
      <c r="AN2427" s="66"/>
      <c r="AO2427" s="66"/>
      <c r="AP2427" s="66"/>
      <c r="AQ2427" s="66"/>
      <c r="AR2427" s="66"/>
      <c r="AS2427" s="66"/>
      <c r="AT2427" s="66"/>
      <c r="AU2427" s="66"/>
    </row>
    <row r="2428" spans="27:47" x14ac:dyDescent="0.2">
      <c r="AA2428" s="66"/>
      <c r="AB2428" s="66"/>
      <c r="AC2428" s="66"/>
      <c r="AD2428" s="66"/>
      <c r="AE2428" s="66"/>
      <c r="AF2428" s="68"/>
      <c r="AG2428" s="67"/>
      <c r="AN2428" s="66"/>
      <c r="AO2428" s="66"/>
      <c r="AP2428" s="66"/>
      <c r="AQ2428" s="66"/>
      <c r="AR2428" s="66"/>
      <c r="AS2428" s="66"/>
      <c r="AT2428" s="66"/>
      <c r="AU2428" s="66"/>
    </row>
    <row r="2429" spans="27:47" x14ac:dyDescent="0.2">
      <c r="AA2429" s="66"/>
      <c r="AB2429" s="66"/>
      <c r="AC2429" s="66"/>
      <c r="AD2429" s="66"/>
      <c r="AE2429" s="66"/>
      <c r="AF2429" s="68"/>
      <c r="AG2429" s="67"/>
      <c r="AN2429" s="66"/>
      <c r="AO2429" s="66"/>
      <c r="AP2429" s="66"/>
      <c r="AQ2429" s="66"/>
      <c r="AR2429" s="66"/>
      <c r="AS2429" s="66"/>
      <c r="AT2429" s="66"/>
      <c r="AU2429" s="66"/>
    </row>
    <row r="2430" spans="27:47" x14ac:dyDescent="0.2">
      <c r="AA2430" s="66"/>
      <c r="AB2430" s="66"/>
      <c r="AC2430" s="66"/>
      <c r="AD2430" s="66"/>
      <c r="AE2430" s="66"/>
      <c r="AF2430" s="68"/>
      <c r="AG2430" s="67"/>
      <c r="AN2430" s="66"/>
      <c r="AO2430" s="66"/>
      <c r="AP2430" s="66"/>
      <c r="AQ2430" s="66"/>
      <c r="AR2430" s="66"/>
      <c r="AS2430" s="66"/>
      <c r="AT2430" s="66"/>
      <c r="AU2430" s="66"/>
    </row>
    <row r="2431" spans="27:47" x14ac:dyDescent="0.2">
      <c r="AA2431" s="66"/>
      <c r="AB2431" s="66"/>
      <c r="AC2431" s="66"/>
      <c r="AD2431" s="66"/>
      <c r="AE2431" s="66"/>
      <c r="AF2431" s="68"/>
      <c r="AG2431" s="67"/>
      <c r="AN2431" s="66"/>
      <c r="AO2431" s="66"/>
      <c r="AP2431" s="66"/>
      <c r="AQ2431" s="66"/>
      <c r="AR2431" s="66"/>
      <c r="AS2431" s="66"/>
      <c r="AT2431" s="66"/>
      <c r="AU2431" s="66"/>
    </row>
    <row r="2432" spans="27:47" x14ac:dyDescent="0.2">
      <c r="AA2432" s="66"/>
      <c r="AB2432" s="66"/>
      <c r="AC2432" s="66"/>
      <c r="AD2432" s="66"/>
      <c r="AE2432" s="66"/>
      <c r="AF2432" s="68"/>
      <c r="AG2432" s="67"/>
      <c r="AN2432" s="66"/>
      <c r="AO2432" s="66"/>
      <c r="AP2432" s="66"/>
      <c r="AQ2432" s="66"/>
      <c r="AR2432" s="66"/>
      <c r="AS2432" s="66"/>
      <c r="AT2432" s="66"/>
      <c r="AU2432" s="66"/>
    </row>
    <row r="2433" spans="27:47" x14ac:dyDescent="0.2">
      <c r="AA2433" s="66"/>
      <c r="AB2433" s="66"/>
      <c r="AC2433" s="66"/>
      <c r="AD2433" s="66"/>
      <c r="AE2433" s="66"/>
      <c r="AF2433" s="68"/>
      <c r="AG2433" s="67"/>
      <c r="AN2433" s="66"/>
      <c r="AO2433" s="66"/>
      <c r="AP2433" s="66"/>
      <c r="AQ2433" s="66"/>
      <c r="AR2433" s="66"/>
      <c r="AS2433" s="66"/>
      <c r="AT2433" s="66"/>
      <c r="AU2433" s="66"/>
    </row>
    <row r="2434" spans="27:47" x14ac:dyDescent="0.2">
      <c r="AA2434" s="66"/>
      <c r="AB2434" s="66"/>
      <c r="AC2434" s="66"/>
      <c r="AD2434" s="66"/>
      <c r="AE2434" s="66"/>
      <c r="AF2434" s="68"/>
      <c r="AG2434" s="67"/>
      <c r="AN2434" s="66"/>
      <c r="AO2434" s="66"/>
      <c r="AP2434" s="66"/>
      <c r="AQ2434" s="66"/>
      <c r="AR2434" s="66"/>
      <c r="AS2434" s="66"/>
      <c r="AT2434" s="66"/>
      <c r="AU2434" s="66"/>
    </row>
    <row r="2435" spans="27:47" x14ac:dyDescent="0.2">
      <c r="AA2435" s="66"/>
      <c r="AB2435" s="66"/>
      <c r="AC2435" s="66"/>
      <c r="AD2435" s="66"/>
      <c r="AE2435" s="66"/>
      <c r="AF2435" s="68"/>
      <c r="AG2435" s="67"/>
      <c r="AN2435" s="66"/>
      <c r="AO2435" s="66"/>
      <c r="AP2435" s="66"/>
      <c r="AQ2435" s="66"/>
      <c r="AR2435" s="66"/>
      <c r="AS2435" s="66"/>
      <c r="AT2435" s="66"/>
      <c r="AU2435" s="66"/>
    </row>
    <row r="2436" spans="27:47" x14ac:dyDescent="0.2">
      <c r="AA2436" s="66"/>
      <c r="AB2436" s="66"/>
      <c r="AC2436" s="66"/>
      <c r="AD2436" s="66"/>
      <c r="AE2436" s="66"/>
      <c r="AF2436" s="68"/>
      <c r="AG2436" s="67"/>
      <c r="AN2436" s="66"/>
      <c r="AO2436" s="66"/>
      <c r="AP2436" s="66"/>
      <c r="AQ2436" s="66"/>
      <c r="AR2436" s="66"/>
      <c r="AS2436" s="66"/>
      <c r="AT2436" s="66"/>
      <c r="AU2436" s="66"/>
    </row>
    <row r="2437" spans="27:47" x14ac:dyDescent="0.2">
      <c r="AA2437" s="66"/>
      <c r="AB2437" s="66"/>
      <c r="AC2437" s="66"/>
      <c r="AD2437" s="66"/>
      <c r="AE2437" s="66"/>
      <c r="AF2437" s="68"/>
      <c r="AG2437" s="67"/>
      <c r="AN2437" s="66"/>
      <c r="AO2437" s="66"/>
      <c r="AP2437" s="66"/>
      <c r="AQ2437" s="66"/>
      <c r="AR2437" s="66"/>
      <c r="AS2437" s="66"/>
      <c r="AT2437" s="66"/>
      <c r="AU2437" s="66"/>
    </row>
    <row r="2438" spans="27:47" x14ac:dyDescent="0.2">
      <c r="AA2438" s="66"/>
      <c r="AB2438" s="66"/>
      <c r="AC2438" s="66"/>
      <c r="AD2438" s="66"/>
      <c r="AE2438" s="66"/>
      <c r="AF2438" s="68"/>
      <c r="AG2438" s="67"/>
      <c r="AN2438" s="66"/>
      <c r="AO2438" s="66"/>
      <c r="AP2438" s="66"/>
      <c r="AQ2438" s="66"/>
      <c r="AR2438" s="66"/>
      <c r="AS2438" s="66"/>
      <c r="AT2438" s="66"/>
      <c r="AU2438" s="66"/>
    </row>
    <row r="2439" spans="27:47" x14ac:dyDescent="0.2">
      <c r="AA2439" s="66"/>
      <c r="AB2439" s="66"/>
      <c r="AC2439" s="66"/>
      <c r="AD2439" s="66"/>
      <c r="AE2439" s="66"/>
      <c r="AF2439" s="68"/>
      <c r="AG2439" s="67"/>
      <c r="AN2439" s="66"/>
      <c r="AO2439" s="66"/>
      <c r="AP2439" s="66"/>
      <c r="AQ2439" s="66"/>
      <c r="AR2439" s="66"/>
      <c r="AS2439" s="66"/>
      <c r="AT2439" s="66"/>
      <c r="AU2439" s="66"/>
    </row>
    <row r="2440" spans="27:47" x14ac:dyDescent="0.2">
      <c r="AA2440" s="66"/>
      <c r="AB2440" s="66"/>
      <c r="AC2440" s="66"/>
      <c r="AD2440" s="66"/>
      <c r="AE2440" s="66"/>
      <c r="AF2440" s="68"/>
      <c r="AG2440" s="67"/>
      <c r="AN2440" s="66"/>
      <c r="AO2440" s="66"/>
      <c r="AP2440" s="66"/>
      <c r="AQ2440" s="66"/>
      <c r="AR2440" s="66"/>
      <c r="AS2440" s="66"/>
      <c r="AT2440" s="66"/>
      <c r="AU2440" s="66"/>
    </row>
    <row r="2441" spans="27:47" x14ac:dyDescent="0.2">
      <c r="AA2441" s="66"/>
      <c r="AB2441" s="66"/>
      <c r="AC2441" s="66"/>
      <c r="AD2441" s="66"/>
      <c r="AE2441" s="66"/>
      <c r="AF2441" s="68"/>
      <c r="AG2441" s="67"/>
      <c r="AN2441" s="66"/>
      <c r="AO2441" s="66"/>
      <c r="AP2441" s="66"/>
      <c r="AQ2441" s="66"/>
      <c r="AR2441" s="66"/>
      <c r="AS2441" s="66"/>
      <c r="AT2441" s="66"/>
      <c r="AU2441" s="66"/>
    </row>
    <row r="2442" spans="27:47" x14ac:dyDescent="0.2">
      <c r="AA2442" s="66"/>
      <c r="AB2442" s="66"/>
      <c r="AC2442" s="66"/>
      <c r="AD2442" s="66"/>
      <c r="AE2442" s="66"/>
      <c r="AF2442" s="68"/>
      <c r="AG2442" s="67"/>
      <c r="AN2442" s="66"/>
      <c r="AO2442" s="66"/>
      <c r="AP2442" s="66"/>
      <c r="AQ2442" s="66"/>
      <c r="AR2442" s="66"/>
      <c r="AS2442" s="66"/>
      <c r="AT2442" s="66"/>
      <c r="AU2442" s="66"/>
    </row>
    <row r="2443" spans="27:47" x14ac:dyDescent="0.2">
      <c r="AA2443" s="66"/>
      <c r="AB2443" s="66"/>
      <c r="AC2443" s="66"/>
      <c r="AD2443" s="66"/>
      <c r="AE2443" s="66"/>
      <c r="AF2443" s="68"/>
      <c r="AG2443" s="67"/>
      <c r="AN2443" s="66"/>
      <c r="AO2443" s="66"/>
      <c r="AP2443" s="66"/>
      <c r="AQ2443" s="66"/>
      <c r="AR2443" s="66"/>
      <c r="AS2443" s="66"/>
      <c r="AT2443" s="66"/>
      <c r="AU2443" s="66"/>
    </row>
    <row r="2444" spans="27:47" x14ac:dyDescent="0.2">
      <c r="AA2444" s="66"/>
      <c r="AB2444" s="66"/>
      <c r="AC2444" s="66"/>
      <c r="AD2444" s="66"/>
      <c r="AE2444" s="66"/>
      <c r="AF2444" s="68"/>
      <c r="AG2444" s="67"/>
      <c r="AN2444" s="66"/>
      <c r="AO2444" s="66"/>
      <c r="AP2444" s="66"/>
      <c r="AQ2444" s="66"/>
      <c r="AR2444" s="66"/>
      <c r="AS2444" s="66"/>
      <c r="AT2444" s="66"/>
      <c r="AU2444" s="66"/>
    </row>
    <row r="2445" spans="27:47" x14ac:dyDescent="0.2">
      <c r="AA2445" s="66"/>
      <c r="AB2445" s="66"/>
      <c r="AC2445" s="66"/>
      <c r="AD2445" s="66"/>
      <c r="AE2445" s="66"/>
      <c r="AF2445" s="68"/>
      <c r="AG2445" s="67"/>
      <c r="AN2445" s="66"/>
      <c r="AO2445" s="66"/>
      <c r="AP2445" s="66"/>
      <c r="AQ2445" s="66"/>
      <c r="AR2445" s="66"/>
      <c r="AS2445" s="66"/>
      <c r="AT2445" s="66"/>
      <c r="AU2445" s="66"/>
    </row>
    <row r="2446" spans="27:47" x14ac:dyDescent="0.2">
      <c r="AA2446" s="66"/>
      <c r="AB2446" s="66"/>
      <c r="AC2446" s="66"/>
      <c r="AD2446" s="66"/>
      <c r="AE2446" s="66"/>
      <c r="AF2446" s="68"/>
      <c r="AG2446" s="67"/>
      <c r="AN2446" s="66"/>
      <c r="AO2446" s="66"/>
      <c r="AP2446" s="66"/>
      <c r="AQ2446" s="66"/>
      <c r="AR2446" s="66"/>
      <c r="AS2446" s="66"/>
      <c r="AT2446" s="66"/>
      <c r="AU2446" s="66"/>
    </row>
    <row r="2447" spans="27:47" x14ac:dyDescent="0.2">
      <c r="AA2447" s="66"/>
      <c r="AB2447" s="66"/>
      <c r="AC2447" s="66"/>
      <c r="AD2447" s="66"/>
      <c r="AE2447" s="66"/>
      <c r="AF2447" s="68"/>
      <c r="AG2447" s="67"/>
      <c r="AN2447" s="66"/>
      <c r="AO2447" s="66"/>
      <c r="AP2447" s="66"/>
      <c r="AQ2447" s="66"/>
      <c r="AR2447" s="66"/>
      <c r="AS2447" s="66"/>
      <c r="AT2447" s="66"/>
      <c r="AU2447" s="66"/>
    </row>
    <row r="2448" spans="27:47" x14ac:dyDescent="0.2">
      <c r="AA2448" s="66"/>
      <c r="AB2448" s="66"/>
      <c r="AC2448" s="66"/>
      <c r="AD2448" s="66"/>
      <c r="AE2448" s="66"/>
      <c r="AF2448" s="68"/>
      <c r="AG2448" s="67"/>
      <c r="AN2448" s="66"/>
      <c r="AO2448" s="66"/>
      <c r="AP2448" s="66"/>
      <c r="AQ2448" s="66"/>
      <c r="AR2448" s="66"/>
      <c r="AS2448" s="66"/>
      <c r="AT2448" s="66"/>
      <c r="AU2448" s="66"/>
    </row>
    <row r="2449" spans="27:47" x14ac:dyDescent="0.2">
      <c r="AA2449" s="66"/>
      <c r="AB2449" s="66"/>
      <c r="AC2449" s="66"/>
      <c r="AD2449" s="66"/>
      <c r="AE2449" s="66"/>
      <c r="AF2449" s="68"/>
      <c r="AG2449" s="67"/>
      <c r="AN2449" s="66"/>
      <c r="AO2449" s="66"/>
      <c r="AP2449" s="66"/>
      <c r="AQ2449" s="66"/>
      <c r="AR2449" s="66"/>
      <c r="AS2449" s="66"/>
      <c r="AT2449" s="66"/>
      <c r="AU2449" s="66"/>
    </row>
    <row r="2450" spans="27:47" x14ac:dyDescent="0.2">
      <c r="AA2450" s="66"/>
      <c r="AB2450" s="66"/>
      <c r="AC2450" s="66"/>
      <c r="AD2450" s="66"/>
      <c r="AE2450" s="66"/>
      <c r="AF2450" s="68"/>
      <c r="AG2450" s="67"/>
      <c r="AN2450" s="66"/>
      <c r="AO2450" s="66"/>
      <c r="AP2450" s="66"/>
      <c r="AQ2450" s="66"/>
      <c r="AR2450" s="66"/>
      <c r="AS2450" s="66"/>
      <c r="AT2450" s="66"/>
      <c r="AU2450" s="66"/>
    </row>
    <row r="2451" spans="27:47" x14ac:dyDescent="0.2">
      <c r="AA2451" s="66"/>
      <c r="AB2451" s="66"/>
      <c r="AC2451" s="66"/>
      <c r="AD2451" s="66"/>
      <c r="AE2451" s="66"/>
      <c r="AF2451" s="68"/>
      <c r="AG2451" s="67"/>
      <c r="AN2451" s="66"/>
      <c r="AO2451" s="66"/>
      <c r="AP2451" s="66"/>
      <c r="AQ2451" s="66"/>
      <c r="AR2451" s="66"/>
      <c r="AS2451" s="66"/>
      <c r="AT2451" s="66"/>
      <c r="AU2451" s="66"/>
    </row>
    <row r="2452" spans="27:47" x14ac:dyDescent="0.2">
      <c r="AA2452" s="66"/>
      <c r="AB2452" s="66"/>
      <c r="AC2452" s="66"/>
      <c r="AD2452" s="66"/>
      <c r="AE2452" s="66"/>
      <c r="AF2452" s="68"/>
      <c r="AG2452" s="67"/>
      <c r="AN2452" s="66"/>
      <c r="AO2452" s="66"/>
      <c r="AP2452" s="66"/>
      <c r="AQ2452" s="66"/>
      <c r="AR2452" s="66"/>
      <c r="AS2452" s="66"/>
      <c r="AT2452" s="66"/>
      <c r="AU2452" s="66"/>
    </row>
    <row r="2453" spans="27:47" x14ac:dyDescent="0.2">
      <c r="AA2453" s="66"/>
      <c r="AB2453" s="66"/>
      <c r="AC2453" s="66"/>
      <c r="AD2453" s="66"/>
      <c r="AE2453" s="66"/>
      <c r="AF2453" s="68"/>
      <c r="AG2453" s="67"/>
      <c r="AN2453" s="66"/>
      <c r="AO2453" s="66"/>
      <c r="AP2453" s="66"/>
      <c r="AQ2453" s="66"/>
      <c r="AR2453" s="66"/>
      <c r="AS2453" s="66"/>
      <c r="AT2453" s="66"/>
      <c r="AU2453" s="66"/>
    </row>
    <row r="2454" spans="27:47" x14ac:dyDescent="0.2">
      <c r="AA2454" s="66"/>
      <c r="AB2454" s="66"/>
      <c r="AC2454" s="66"/>
      <c r="AD2454" s="66"/>
      <c r="AE2454" s="66"/>
      <c r="AF2454" s="68"/>
      <c r="AG2454" s="67"/>
      <c r="AN2454" s="66"/>
      <c r="AO2454" s="66"/>
      <c r="AP2454" s="66"/>
      <c r="AQ2454" s="66"/>
      <c r="AR2454" s="66"/>
      <c r="AS2454" s="66"/>
      <c r="AT2454" s="66"/>
      <c r="AU2454" s="66"/>
    </row>
    <row r="2455" spans="27:47" x14ac:dyDescent="0.2">
      <c r="AA2455" s="66"/>
      <c r="AB2455" s="66"/>
      <c r="AC2455" s="66"/>
      <c r="AD2455" s="66"/>
      <c r="AE2455" s="66"/>
      <c r="AF2455" s="68"/>
      <c r="AG2455" s="67"/>
      <c r="AN2455" s="66"/>
      <c r="AO2455" s="66"/>
      <c r="AP2455" s="66"/>
      <c r="AQ2455" s="66"/>
      <c r="AR2455" s="66"/>
      <c r="AS2455" s="66"/>
      <c r="AT2455" s="66"/>
      <c r="AU2455" s="66"/>
    </row>
    <row r="2456" spans="27:47" x14ac:dyDescent="0.2">
      <c r="AA2456" s="66"/>
      <c r="AB2456" s="66"/>
      <c r="AC2456" s="66"/>
      <c r="AD2456" s="66"/>
      <c r="AE2456" s="66"/>
      <c r="AF2456" s="68"/>
      <c r="AG2456" s="67"/>
      <c r="AN2456" s="66"/>
      <c r="AO2456" s="66"/>
      <c r="AP2456" s="66"/>
      <c r="AQ2456" s="66"/>
      <c r="AR2456" s="66"/>
      <c r="AS2456" s="66"/>
      <c r="AT2456" s="66"/>
      <c r="AU2456" s="66"/>
    </row>
    <row r="2457" spans="27:47" x14ac:dyDescent="0.2">
      <c r="AA2457" s="66"/>
      <c r="AB2457" s="66"/>
      <c r="AC2457" s="66"/>
      <c r="AD2457" s="66"/>
      <c r="AE2457" s="66"/>
      <c r="AF2457" s="68"/>
      <c r="AG2457" s="67"/>
      <c r="AN2457" s="66"/>
      <c r="AO2457" s="66"/>
      <c r="AP2457" s="66"/>
      <c r="AQ2457" s="66"/>
      <c r="AR2457" s="66"/>
      <c r="AS2457" s="66"/>
      <c r="AT2457" s="66"/>
      <c r="AU2457" s="66"/>
    </row>
    <row r="2458" spans="27:47" x14ac:dyDescent="0.2">
      <c r="AA2458" s="66"/>
      <c r="AB2458" s="66"/>
      <c r="AC2458" s="66"/>
      <c r="AD2458" s="66"/>
      <c r="AE2458" s="66"/>
      <c r="AF2458" s="68"/>
      <c r="AG2458" s="67"/>
      <c r="AN2458" s="66"/>
      <c r="AO2458" s="66"/>
      <c r="AP2458" s="66"/>
      <c r="AQ2458" s="66"/>
      <c r="AR2458" s="66"/>
      <c r="AS2458" s="66"/>
      <c r="AT2458" s="66"/>
      <c r="AU2458" s="66"/>
    </row>
    <row r="2459" spans="27:47" x14ac:dyDescent="0.2">
      <c r="AA2459" s="66"/>
      <c r="AB2459" s="66"/>
      <c r="AC2459" s="66"/>
      <c r="AD2459" s="66"/>
      <c r="AE2459" s="66"/>
      <c r="AF2459" s="68"/>
      <c r="AG2459" s="67"/>
      <c r="AN2459" s="66"/>
      <c r="AO2459" s="66"/>
      <c r="AP2459" s="66"/>
      <c r="AQ2459" s="66"/>
      <c r="AR2459" s="66"/>
      <c r="AS2459" s="66"/>
      <c r="AT2459" s="66"/>
      <c r="AU2459" s="66"/>
    </row>
    <row r="2460" spans="27:47" x14ac:dyDescent="0.2">
      <c r="AA2460" s="66"/>
      <c r="AB2460" s="66"/>
      <c r="AC2460" s="66"/>
      <c r="AD2460" s="66"/>
      <c r="AE2460" s="66"/>
      <c r="AF2460" s="68"/>
      <c r="AG2460" s="67"/>
      <c r="AN2460" s="66"/>
      <c r="AO2460" s="66"/>
      <c r="AP2460" s="66"/>
      <c r="AQ2460" s="66"/>
      <c r="AR2460" s="66"/>
      <c r="AS2460" s="66"/>
      <c r="AT2460" s="66"/>
      <c r="AU2460" s="66"/>
    </row>
    <row r="2461" spans="27:47" x14ac:dyDescent="0.2">
      <c r="AA2461" s="66"/>
      <c r="AB2461" s="66"/>
      <c r="AC2461" s="66"/>
      <c r="AD2461" s="66"/>
      <c r="AE2461" s="66"/>
      <c r="AF2461" s="68"/>
      <c r="AG2461" s="67"/>
      <c r="AN2461" s="66"/>
      <c r="AO2461" s="66"/>
      <c r="AP2461" s="66"/>
      <c r="AQ2461" s="66"/>
      <c r="AR2461" s="66"/>
      <c r="AS2461" s="66"/>
      <c r="AT2461" s="66"/>
      <c r="AU2461" s="66"/>
    </row>
    <row r="2462" spans="27:47" x14ac:dyDescent="0.2">
      <c r="AA2462" s="66"/>
      <c r="AB2462" s="66"/>
      <c r="AC2462" s="66"/>
      <c r="AD2462" s="66"/>
      <c r="AE2462" s="66"/>
      <c r="AF2462" s="68"/>
      <c r="AG2462" s="67"/>
      <c r="AN2462" s="66"/>
      <c r="AO2462" s="66"/>
      <c r="AP2462" s="66"/>
      <c r="AQ2462" s="66"/>
      <c r="AR2462" s="66"/>
      <c r="AS2462" s="66"/>
      <c r="AT2462" s="66"/>
      <c r="AU2462" s="66"/>
    </row>
    <row r="2463" spans="27:47" x14ac:dyDescent="0.2">
      <c r="AA2463" s="66"/>
      <c r="AB2463" s="66"/>
      <c r="AC2463" s="66"/>
      <c r="AD2463" s="66"/>
      <c r="AE2463" s="66"/>
      <c r="AF2463" s="68"/>
      <c r="AG2463" s="67"/>
      <c r="AN2463" s="66"/>
      <c r="AO2463" s="66"/>
      <c r="AP2463" s="66"/>
      <c r="AQ2463" s="66"/>
      <c r="AR2463" s="66"/>
      <c r="AS2463" s="66"/>
      <c r="AT2463" s="66"/>
      <c r="AU2463" s="66"/>
    </row>
    <row r="2464" spans="27:47" x14ac:dyDescent="0.2">
      <c r="AA2464" s="66"/>
      <c r="AB2464" s="66"/>
      <c r="AC2464" s="66"/>
      <c r="AD2464" s="66"/>
      <c r="AE2464" s="66"/>
      <c r="AF2464" s="68"/>
      <c r="AG2464" s="67"/>
      <c r="AN2464" s="66"/>
      <c r="AO2464" s="66"/>
      <c r="AP2464" s="66"/>
      <c r="AQ2464" s="66"/>
      <c r="AR2464" s="66"/>
      <c r="AS2464" s="66"/>
      <c r="AT2464" s="66"/>
      <c r="AU2464" s="66"/>
    </row>
    <row r="2465" spans="27:47" x14ac:dyDescent="0.2">
      <c r="AA2465" s="66"/>
      <c r="AB2465" s="66"/>
      <c r="AC2465" s="66"/>
      <c r="AD2465" s="66"/>
      <c r="AE2465" s="66"/>
      <c r="AF2465" s="68"/>
      <c r="AG2465" s="67"/>
      <c r="AN2465" s="66"/>
      <c r="AO2465" s="66"/>
      <c r="AP2465" s="66"/>
      <c r="AQ2465" s="66"/>
      <c r="AR2465" s="66"/>
      <c r="AS2465" s="66"/>
      <c r="AT2465" s="66"/>
      <c r="AU2465" s="66"/>
    </row>
    <row r="2466" spans="27:47" x14ac:dyDescent="0.2">
      <c r="AA2466" s="66"/>
      <c r="AB2466" s="66"/>
      <c r="AC2466" s="66"/>
      <c r="AD2466" s="66"/>
      <c r="AE2466" s="66"/>
      <c r="AF2466" s="68"/>
      <c r="AG2466" s="67"/>
      <c r="AN2466" s="66"/>
      <c r="AO2466" s="66"/>
      <c r="AP2466" s="66"/>
      <c r="AQ2466" s="66"/>
      <c r="AR2466" s="66"/>
      <c r="AS2466" s="66"/>
      <c r="AT2466" s="66"/>
      <c r="AU2466" s="66"/>
    </row>
    <row r="2467" spans="27:47" x14ac:dyDescent="0.2">
      <c r="AA2467" s="66"/>
      <c r="AB2467" s="66"/>
      <c r="AC2467" s="66"/>
      <c r="AD2467" s="66"/>
      <c r="AE2467" s="66"/>
      <c r="AF2467" s="68"/>
      <c r="AG2467" s="67"/>
      <c r="AN2467" s="66"/>
      <c r="AO2467" s="66"/>
      <c r="AP2467" s="66"/>
      <c r="AQ2467" s="66"/>
      <c r="AR2467" s="66"/>
      <c r="AS2467" s="66"/>
      <c r="AT2467" s="66"/>
      <c r="AU2467" s="66"/>
    </row>
    <row r="2468" spans="27:47" x14ac:dyDescent="0.2">
      <c r="AA2468" s="66"/>
      <c r="AB2468" s="66"/>
      <c r="AC2468" s="66"/>
      <c r="AD2468" s="66"/>
      <c r="AE2468" s="66"/>
      <c r="AF2468" s="68"/>
      <c r="AG2468" s="67"/>
      <c r="AN2468" s="66"/>
      <c r="AO2468" s="66"/>
      <c r="AP2468" s="66"/>
      <c r="AQ2468" s="66"/>
      <c r="AR2468" s="66"/>
      <c r="AS2468" s="66"/>
      <c r="AT2468" s="66"/>
      <c r="AU2468" s="66"/>
    </row>
    <row r="2469" spans="27:47" x14ac:dyDescent="0.2">
      <c r="AA2469" s="66"/>
      <c r="AB2469" s="66"/>
      <c r="AC2469" s="66"/>
      <c r="AD2469" s="66"/>
      <c r="AE2469" s="66"/>
      <c r="AF2469" s="68"/>
      <c r="AG2469" s="67"/>
      <c r="AN2469" s="66"/>
      <c r="AO2469" s="66"/>
      <c r="AP2469" s="66"/>
      <c r="AQ2469" s="66"/>
      <c r="AR2469" s="66"/>
      <c r="AS2469" s="66"/>
      <c r="AT2469" s="66"/>
      <c r="AU2469" s="66"/>
    </row>
    <row r="2470" spans="27:47" x14ac:dyDescent="0.2">
      <c r="AA2470" s="66"/>
      <c r="AB2470" s="66"/>
      <c r="AC2470" s="66"/>
      <c r="AD2470" s="66"/>
      <c r="AE2470" s="66"/>
      <c r="AF2470" s="68"/>
      <c r="AG2470" s="67"/>
      <c r="AN2470" s="66"/>
      <c r="AO2470" s="66"/>
      <c r="AP2470" s="66"/>
      <c r="AQ2470" s="66"/>
      <c r="AR2470" s="66"/>
      <c r="AS2470" s="66"/>
      <c r="AT2470" s="66"/>
      <c r="AU2470" s="66"/>
    </row>
    <row r="2471" spans="27:47" x14ac:dyDescent="0.2">
      <c r="AA2471" s="66"/>
      <c r="AB2471" s="66"/>
      <c r="AC2471" s="66"/>
      <c r="AD2471" s="66"/>
      <c r="AE2471" s="66"/>
      <c r="AF2471" s="68"/>
      <c r="AG2471" s="67"/>
      <c r="AN2471" s="66"/>
      <c r="AO2471" s="66"/>
      <c r="AP2471" s="66"/>
      <c r="AQ2471" s="66"/>
      <c r="AR2471" s="66"/>
      <c r="AS2471" s="66"/>
      <c r="AT2471" s="66"/>
      <c r="AU2471" s="66"/>
    </row>
    <row r="2472" spans="27:47" x14ac:dyDescent="0.2">
      <c r="AA2472" s="66"/>
      <c r="AB2472" s="66"/>
      <c r="AC2472" s="66"/>
      <c r="AD2472" s="66"/>
      <c r="AE2472" s="66"/>
      <c r="AF2472" s="68"/>
      <c r="AG2472" s="67"/>
      <c r="AN2472" s="66"/>
      <c r="AO2472" s="66"/>
      <c r="AP2472" s="66"/>
      <c r="AQ2472" s="66"/>
      <c r="AR2472" s="66"/>
      <c r="AS2472" s="66"/>
      <c r="AT2472" s="66"/>
      <c r="AU2472" s="66"/>
    </row>
    <row r="2473" spans="27:47" x14ac:dyDescent="0.2">
      <c r="AA2473" s="66"/>
      <c r="AB2473" s="66"/>
      <c r="AC2473" s="66"/>
      <c r="AD2473" s="66"/>
      <c r="AE2473" s="66"/>
      <c r="AF2473" s="68"/>
      <c r="AG2473" s="67"/>
      <c r="AN2473" s="66"/>
      <c r="AO2473" s="66"/>
      <c r="AP2473" s="66"/>
      <c r="AQ2473" s="66"/>
      <c r="AR2473" s="66"/>
      <c r="AS2473" s="66"/>
      <c r="AT2473" s="66"/>
      <c r="AU2473" s="66"/>
    </row>
    <row r="2474" spans="27:47" x14ac:dyDescent="0.2">
      <c r="AA2474" s="66"/>
      <c r="AB2474" s="66"/>
      <c r="AC2474" s="66"/>
      <c r="AD2474" s="66"/>
      <c r="AE2474" s="66"/>
      <c r="AF2474" s="68"/>
      <c r="AG2474" s="67"/>
      <c r="AN2474" s="66"/>
      <c r="AO2474" s="66"/>
      <c r="AP2474" s="66"/>
      <c r="AQ2474" s="66"/>
      <c r="AR2474" s="66"/>
      <c r="AS2474" s="66"/>
      <c r="AT2474" s="66"/>
      <c r="AU2474" s="66"/>
    </row>
    <row r="2475" spans="27:47" x14ac:dyDescent="0.2">
      <c r="AA2475" s="66"/>
      <c r="AB2475" s="66"/>
      <c r="AC2475" s="66"/>
      <c r="AD2475" s="66"/>
      <c r="AE2475" s="66"/>
      <c r="AF2475" s="68"/>
      <c r="AG2475" s="67"/>
      <c r="AN2475" s="66"/>
      <c r="AO2475" s="66"/>
      <c r="AP2475" s="66"/>
      <c r="AQ2475" s="66"/>
      <c r="AR2475" s="66"/>
      <c r="AS2475" s="66"/>
      <c r="AT2475" s="66"/>
      <c r="AU2475" s="66"/>
    </row>
    <row r="2476" spans="27:47" x14ac:dyDescent="0.2">
      <c r="AA2476" s="66"/>
      <c r="AB2476" s="66"/>
      <c r="AC2476" s="66"/>
      <c r="AD2476" s="66"/>
      <c r="AE2476" s="66"/>
      <c r="AF2476" s="68"/>
      <c r="AG2476" s="67"/>
      <c r="AN2476" s="66"/>
      <c r="AO2476" s="66"/>
      <c r="AP2476" s="66"/>
      <c r="AQ2476" s="66"/>
      <c r="AR2476" s="66"/>
      <c r="AS2476" s="66"/>
      <c r="AT2476" s="66"/>
      <c r="AU2476" s="66"/>
    </row>
    <row r="2477" spans="27:47" x14ac:dyDescent="0.2">
      <c r="AA2477" s="66"/>
      <c r="AB2477" s="66"/>
      <c r="AC2477" s="66"/>
      <c r="AD2477" s="66"/>
      <c r="AE2477" s="66"/>
      <c r="AF2477" s="68"/>
      <c r="AG2477" s="67"/>
      <c r="AN2477" s="66"/>
      <c r="AO2477" s="66"/>
      <c r="AP2477" s="66"/>
      <c r="AQ2477" s="66"/>
      <c r="AR2477" s="66"/>
      <c r="AS2477" s="66"/>
      <c r="AT2477" s="66"/>
      <c r="AU2477" s="66"/>
    </row>
    <row r="2478" spans="27:47" x14ac:dyDescent="0.2">
      <c r="AA2478" s="66"/>
      <c r="AB2478" s="66"/>
      <c r="AC2478" s="66"/>
      <c r="AD2478" s="66"/>
      <c r="AE2478" s="66"/>
      <c r="AF2478" s="68"/>
      <c r="AG2478" s="67"/>
      <c r="AN2478" s="66"/>
      <c r="AO2478" s="66"/>
      <c r="AP2478" s="66"/>
      <c r="AQ2478" s="66"/>
      <c r="AR2478" s="66"/>
      <c r="AS2478" s="66"/>
      <c r="AT2478" s="66"/>
      <c r="AU2478" s="66"/>
    </row>
    <row r="2479" spans="27:47" x14ac:dyDescent="0.2">
      <c r="AA2479" s="66"/>
      <c r="AB2479" s="66"/>
      <c r="AC2479" s="66"/>
      <c r="AD2479" s="66"/>
      <c r="AE2479" s="66"/>
      <c r="AF2479" s="68"/>
      <c r="AG2479" s="67"/>
      <c r="AN2479" s="66"/>
      <c r="AO2479" s="66"/>
      <c r="AP2479" s="66"/>
      <c r="AQ2479" s="66"/>
      <c r="AR2479" s="66"/>
      <c r="AS2479" s="66"/>
      <c r="AT2479" s="66"/>
      <c r="AU2479" s="66"/>
    </row>
    <row r="2480" spans="27:47" x14ac:dyDescent="0.2">
      <c r="AA2480" s="66"/>
      <c r="AB2480" s="66"/>
      <c r="AC2480" s="66"/>
      <c r="AD2480" s="66"/>
      <c r="AE2480" s="66"/>
      <c r="AF2480" s="68"/>
      <c r="AG2480" s="67"/>
      <c r="AN2480" s="66"/>
      <c r="AO2480" s="66"/>
      <c r="AP2480" s="66"/>
      <c r="AQ2480" s="66"/>
      <c r="AR2480" s="66"/>
      <c r="AS2480" s="66"/>
      <c r="AT2480" s="66"/>
      <c r="AU2480" s="66"/>
    </row>
    <row r="2481" spans="27:47" x14ac:dyDescent="0.2">
      <c r="AA2481" s="66"/>
      <c r="AB2481" s="66"/>
      <c r="AC2481" s="66"/>
      <c r="AD2481" s="66"/>
      <c r="AE2481" s="66"/>
      <c r="AF2481" s="68"/>
      <c r="AG2481" s="67"/>
      <c r="AN2481" s="66"/>
      <c r="AO2481" s="66"/>
      <c r="AP2481" s="66"/>
      <c r="AQ2481" s="66"/>
      <c r="AR2481" s="66"/>
      <c r="AS2481" s="66"/>
      <c r="AT2481" s="66"/>
      <c r="AU2481" s="66"/>
    </row>
    <row r="2482" spans="27:47" x14ac:dyDescent="0.2">
      <c r="AA2482" s="66"/>
      <c r="AB2482" s="66"/>
      <c r="AC2482" s="66"/>
      <c r="AD2482" s="66"/>
      <c r="AE2482" s="66"/>
      <c r="AF2482" s="68"/>
      <c r="AG2482" s="67"/>
      <c r="AN2482" s="66"/>
      <c r="AO2482" s="66"/>
      <c r="AP2482" s="66"/>
      <c r="AQ2482" s="66"/>
      <c r="AR2482" s="66"/>
      <c r="AS2482" s="66"/>
      <c r="AT2482" s="66"/>
      <c r="AU2482" s="66"/>
    </row>
    <row r="2483" spans="27:47" x14ac:dyDescent="0.2">
      <c r="AA2483" s="66"/>
      <c r="AB2483" s="66"/>
      <c r="AC2483" s="66"/>
      <c r="AD2483" s="66"/>
      <c r="AE2483" s="66"/>
      <c r="AF2483" s="68"/>
      <c r="AG2483" s="67"/>
      <c r="AN2483" s="66"/>
      <c r="AO2483" s="66"/>
      <c r="AP2483" s="66"/>
      <c r="AQ2483" s="66"/>
      <c r="AR2483" s="66"/>
      <c r="AS2483" s="66"/>
      <c r="AT2483" s="66"/>
      <c r="AU2483" s="66"/>
    </row>
    <row r="2484" spans="27:47" x14ac:dyDescent="0.2">
      <c r="AA2484" s="66"/>
      <c r="AB2484" s="66"/>
      <c r="AC2484" s="66"/>
      <c r="AD2484" s="66"/>
      <c r="AE2484" s="66"/>
      <c r="AF2484" s="68"/>
      <c r="AG2484" s="67"/>
      <c r="AN2484" s="66"/>
      <c r="AO2484" s="66"/>
      <c r="AP2484" s="66"/>
      <c r="AQ2484" s="66"/>
      <c r="AR2484" s="66"/>
      <c r="AS2484" s="66"/>
      <c r="AT2484" s="66"/>
      <c r="AU2484" s="66"/>
    </row>
    <row r="2485" spans="27:47" x14ac:dyDescent="0.2">
      <c r="AA2485" s="66"/>
      <c r="AB2485" s="66"/>
      <c r="AC2485" s="66"/>
      <c r="AD2485" s="66"/>
      <c r="AE2485" s="66"/>
      <c r="AF2485" s="68"/>
      <c r="AG2485" s="67"/>
      <c r="AN2485" s="66"/>
      <c r="AO2485" s="66"/>
      <c r="AP2485" s="66"/>
      <c r="AQ2485" s="66"/>
      <c r="AR2485" s="66"/>
      <c r="AS2485" s="66"/>
      <c r="AT2485" s="66"/>
      <c r="AU2485" s="66"/>
    </row>
    <row r="2486" spans="27:47" x14ac:dyDescent="0.2">
      <c r="AA2486" s="66"/>
      <c r="AB2486" s="66"/>
      <c r="AC2486" s="66"/>
      <c r="AD2486" s="66"/>
      <c r="AE2486" s="66"/>
      <c r="AF2486" s="68"/>
      <c r="AG2486" s="67"/>
      <c r="AN2486" s="66"/>
      <c r="AO2486" s="66"/>
      <c r="AP2486" s="66"/>
      <c r="AQ2486" s="66"/>
      <c r="AR2486" s="66"/>
      <c r="AS2486" s="66"/>
      <c r="AT2486" s="66"/>
      <c r="AU2486" s="66"/>
    </row>
    <row r="2487" spans="27:47" x14ac:dyDescent="0.2">
      <c r="AA2487" s="66"/>
      <c r="AB2487" s="66"/>
      <c r="AC2487" s="66"/>
      <c r="AD2487" s="66"/>
      <c r="AE2487" s="66"/>
      <c r="AF2487" s="68"/>
      <c r="AG2487" s="67"/>
      <c r="AN2487" s="66"/>
      <c r="AO2487" s="66"/>
      <c r="AP2487" s="66"/>
      <c r="AQ2487" s="66"/>
      <c r="AR2487" s="66"/>
      <c r="AS2487" s="66"/>
      <c r="AT2487" s="66"/>
      <c r="AU2487" s="66"/>
    </row>
    <row r="2488" spans="27:47" x14ac:dyDescent="0.2">
      <c r="AA2488" s="66"/>
      <c r="AB2488" s="66"/>
      <c r="AC2488" s="66"/>
      <c r="AD2488" s="66"/>
      <c r="AE2488" s="66"/>
      <c r="AF2488" s="68"/>
      <c r="AG2488" s="67"/>
      <c r="AN2488" s="66"/>
      <c r="AO2488" s="66"/>
      <c r="AP2488" s="66"/>
      <c r="AQ2488" s="66"/>
      <c r="AR2488" s="66"/>
      <c r="AS2488" s="66"/>
      <c r="AT2488" s="66"/>
      <c r="AU2488" s="66"/>
    </row>
    <row r="2489" spans="27:47" x14ac:dyDescent="0.2">
      <c r="AA2489" s="66"/>
      <c r="AB2489" s="66"/>
      <c r="AC2489" s="66"/>
      <c r="AD2489" s="66"/>
      <c r="AE2489" s="66"/>
      <c r="AF2489" s="68"/>
      <c r="AG2489" s="67"/>
      <c r="AN2489" s="66"/>
      <c r="AO2489" s="66"/>
      <c r="AP2489" s="66"/>
      <c r="AQ2489" s="66"/>
      <c r="AR2489" s="66"/>
      <c r="AS2489" s="66"/>
      <c r="AT2489" s="66"/>
      <c r="AU2489" s="66"/>
    </row>
    <row r="2490" spans="27:47" x14ac:dyDescent="0.2">
      <c r="AA2490" s="66"/>
      <c r="AB2490" s="66"/>
      <c r="AC2490" s="66"/>
      <c r="AD2490" s="66"/>
      <c r="AE2490" s="66"/>
      <c r="AF2490" s="68"/>
      <c r="AG2490" s="67"/>
      <c r="AN2490" s="66"/>
      <c r="AO2490" s="66"/>
      <c r="AP2490" s="66"/>
      <c r="AQ2490" s="66"/>
      <c r="AR2490" s="66"/>
      <c r="AS2490" s="66"/>
      <c r="AT2490" s="66"/>
      <c r="AU2490" s="66"/>
    </row>
    <row r="2491" spans="27:47" x14ac:dyDescent="0.2">
      <c r="AA2491" s="66"/>
      <c r="AB2491" s="66"/>
      <c r="AC2491" s="66"/>
      <c r="AD2491" s="66"/>
      <c r="AE2491" s="66"/>
      <c r="AF2491" s="68"/>
      <c r="AG2491" s="67"/>
      <c r="AN2491" s="66"/>
      <c r="AO2491" s="66"/>
      <c r="AP2491" s="66"/>
      <c r="AQ2491" s="66"/>
      <c r="AR2491" s="66"/>
      <c r="AS2491" s="66"/>
      <c r="AT2491" s="66"/>
      <c r="AU2491" s="66"/>
    </row>
    <row r="2492" spans="27:47" x14ac:dyDescent="0.2">
      <c r="AA2492" s="66"/>
      <c r="AB2492" s="66"/>
      <c r="AC2492" s="66"/>
      <c r="AD2492" s="66"/>
      <c r="AE2492" s="66"/>
      <c r="AF2492" s="68"/>
      <c r="AG2492" s="67"/>
      <c r="AN2492" s="66"/>
      <c r="AO2492" s="66"/>
      <c r="AP2492" s="66"/>
      <c r="AQ2492" s="66"/>
      <c r="AR2492" s="66"/>
      <c r="AS2492" s="66"/>
      <c r="AT2492" s="66"/>
      <c r="AU2492" s="66"/>
    </row>
    <row r="2493" spans="27:47" x14ac:dyDescent="0.2">
      <c r="AA2493" s="66"/>
      <c r="AB2493" s="66"/>
      <c r="AC2493" s="66"/>
      <c r="AD2493" s="66"/>
      <c r="AE2493" s="66"/>
      <c r="AF2493" s="68"/>
      <c r="AG2493" s="67"/>
      <c r="AN2493" s="66"/>
      <c r="AO2493" s="66"/>
      <c r="AP2493" s="66"/>
      <c r="AQ2493" s="66"/>
      <c r="AR2493" s="66"/>
      <c r="AS2493" s="66"/>
      <c r="AT2493" s="66"/>
      <c r="AU2493" s="66"/>
    </row>
    <row r="2494" spans="27:47" x14ac:dyDescent="0.2">
      <c r="AA2494" s="66"/>
      <c r="AB2494" s="66"/>
      <c r="AC2494" s="66"/>
      <c r="AD2494" s="66"/>
      <c r="AE2494" s="66"/>
      <c r="AF2494" s="68"/>
      <c r="AG2494" s="67"/>
      <c r="AN2494" s="66"/>
      <c r="AO2494" s="66"/>
      <c r="AP2494" s="66"/>
      <c r="AQ2494" s="66"/>
      <c r="AR2494" s="66"/>
      <c r="AS2494" s="66"/>
      <c r="AT2494" s="66"/>
      <c r="AU2494" s="66"/>
    </row>
    <row r="2495" spans="27:47" x14ac:dyDescent="0.2">
      <c r="AA2495" s="66"/>
      <c r="AB2495" s="66"/>
      <c r="AC2495" s="66"/>
      <c r="AD2495" s="66"/>
      <c r="AE2495" s="66"/>
      <c r="AF2495" s="68"/>
      <c r="AG2495" s="67"/>
      <c r="AN2495" s="66"/>
      <c r="AO2495" s="66"/>
      <c r="AP2495" s="66"/>
      <c r="AQ2495" s="66"/>
      <c r="AR2495" s="66"/>
      <c r="AS2495" s="66"/>
      <c r="AT2495" s="66"/>
      <c r="AU2495" s="66"/>
    </row>
    <row r="2496" spans="27:47" x14ac:dyDescent="0.2">
      <c r="AA2496" s="66"/>
      <c r="AB2496" s="66"/>
      <c r="AC2496" s="66"/>
      <c r="AD2496" s="66"/>
      <c r="AE2496" s="66"/>
      <c r="AF2496" s="68"/>
      <c r="AG2496" s="67"/>
      <c r="AN2496" s="66"/>
      <c r="AO2496" s="66"/>
      <c r="AP2496" s="66"/>
      <c r="AQ2496" s="66"/>
      <c r="AR2496" s="66"/>
      <c r="AS2496" s="66"/>
      <c r="AT2496" s="66"/>
      <c r="AU2496" s="66"/>
    </row>
    <row r="2497" spans="27:47" x14ac:dyDescent="0.2">
      <c r="AA2497" s="66"/>
      <c r="AB2497" s="66"/>
      <c r="AC2497" s="66"/>
      <c r="AD2497" s="66"/>
      <c r="AE2497" s="66"/>
      <c r="AF2497" s="68"/>
      <c r="AG2497" s="67"/>
      <c r="AN2497" s="66"/>
      <c r="AO2497" s="66"/>
      <c r="AP2497" s="66"/>
      <c r="AQ2497" s="66"/>
      <c r="AR2497" s="66"/>
      <c r="AS2497" s="66"/>
      <c r="AT2497" s="66"/>
      <c r="AU2497" s="66"/>
    </row>
    <row r="2498" spans="27:47" x14ac:dyDescent="0.2">
      <c r="AA2498" s="66"/>
      <c r="AB2498" s="66"/>
      <c r="AC2498" s="66"/>
      <c r="AD2498" s="66"/>
      <c r="AE2498" s="66"/>
      <c r="AF2498" s="68"/>
      <c r="AG2498" s="67"/>
      <c r="AN2498" s="66"/>
      <c r="AO2498" s="66"/>
      <c r="AP2498" s="66"/>
      <c r="AQ2498" s="66"/>
      <c r="AR2498" s="66"/>
      <c r="AS2498" s="66"/>
      <c r="AT2498" s="66"/>
      <c r="AU2498" s="66"/>
    </row>
    <row r="2499" spans="27:47" x14ac:dyDescent="0.2">
      <c r="AA2499" s="66"/>
      <c r="AB2499" s="66"/>
      <c r="AC2499" s="66"/>
      <c r="AD2499" s="66"/>
      <c r="AE2499" s="66"/>
      <c r="AF2499" s="68"/>
      <c r="AG2499" s="67"/>
      <c r="AN2499" s="66"/>
      <c r="AO2499" s="66"/>
      <c r="AP2499" s="66"/>
      <c r="AQ2499" s="66"/>
      <c r="AR2499" s="66"/>
      <c r="AS2499" s="66"/>
      <c r="AT2499" s="66"/>
      <c r="AU2499" s="66"/>
    </row>
    <row r="2500" spans="27:47" x14ac:dyDescent="0.2">
      <c r="AA2500" s="66"/>
      <c r="AB2500" s="66"/>
      <c r="AC2500" s="66"/>
      <c r="AD2500" s="66"/>
      <c r="AE2500" s="66"/>
      <c r="AF2500" s="68"/>
      <c r="AG2500" s="67"/>
      <c r="AN2500" s="66"/>
      <c r="AO2500" s="66"/>
      <c r="AP2500" s="66"/>
      <c r="AQ2500" s="66"/>
      <c r="AR2500" s="66"/>
      <c r="AS2500" s="66"/>
      <c r="AT2500" s="66"/>
      <c r="AU2500" s="66"/>
    </row>
    <row r="2501" spans="27:47" x14ac:dyDescent="0.2">
      <c r="AA2501" s="66"/>
      <c r="AB2501" s="66"/>
      <c r="AC2501" s="66"/>
      <c r="AD2501" s="66"/>
      <c r="AE2501" s="66"/>
      <c r="AF2501" s="68"/>
      <c r="AG2501" s="67"/>
      <c r="AN2501" s="66"/>
      <c r="AO2501" s="66"/>
      <c r="AP2501" s="66"/>
      <c r="AQ2501" s="66"/>
      <c r="AR2501" s="66"/>
      <c r="AS2501" s="66"/>
      <c r="AT2501" s="66"/>
      <c r="AU2501" s="66"/>
    </row>
    <row r="2502" spans="27:47" x14ac:dyDescent="0.2">
      <c r="AA2502" s="66"/>
      <c r="AB2502" s="66"/>
      <c r="AC2502" s="66"/>
      <c r="AD2502" s="66"/>
      <c r="AE2502" s="66"/>
      <c r="AF2502" s="68"/>
      <c r="AG2502" s="67"/>
      <c r="AN2502" s="66"/>
      <c r="AO2502" s="66"/>
      <c r="AP2502" s="66"/>
      <c r="AQ2502" s="66"/>
      <c r="AR2502" s="66"/>
      <c r="AS2502" s="66"/>
      <c r="AT2502" s="66"/>
      <c r="AU2502" s="66"/>
    </row>
    <row r="2503" spans="27:47" x14ac:dyDescent="0.2">
      <c r="AA2503" s="66"/>
      <c r="AB2503" s="66"/>
      <c r="AC2503" s="66"/>
      <c r="AD2503" s="66"/>
      <c r="AE2503" s="66"/>
      <c r="AF2503" s="68"/>
      <c r="AG2503" s="67"/>
      <c r="AN2503" s="66"/>
      <c r="AO2503" s="66"/>
      <c r="AP2503" s="66"/>
      <c r="AQ2503" s="66"/>
      <c r="AR2503" s="66"/>
      <c r="AS2503" s="66"/>
      <c r="AT2503" s="66"/>
      <c r="AU2503" s="66"/>
    </row>
    <row r="2504" spans="27:47" x14ac:dyDescent="0.2">
      <c r="AA2504" s="66"/>
      <c r="AB2504" s="66"/>
      <c r="AC2504" s="66"/>
      <c r="AD2504" s="66"/>
      <c r="AE2504" s="66"/>
      <c r="AF2504" s="68"/>
      <c r="AG2504" s="67"/>
      <c r="AN2504" s="66"/>
      <c r="AO2504" s="66"/>
      <c r="AP2504" s="66"/>
      <c r="AQ2504" s="66"/>
      <c r="AR2504" s="66"/>
      <c r="AS2504" s="66"/>
      <c r="AT2504" s="66"/>
      <c r="AU2504" s="66"/>
    </row>
    <row r="2505" spans="27:47" x14ac:dyDescent="0.2">
      <c r="AA2505" s="66"/>
      <c r="AB2505" s="66"/>
      <c r="AC2505" s="66"/>
      <c r="AD2505" s="66"/>
      <c r="AE2505" s="66"/>
      <c r="AF2505" s="68"/>
      <c r="AG2505" s="67"/>
      <c r="AN2505" s="66"/>
      <c r="AO2505" s="66"/>
      <c r="AP2505" s="66"/>
      <c r="AQ2505" s="66"/>
      <c r="AR2505" s="66"/>
      <c r="AS2505" s="66"/>
      <c r="AT2505" s="66"/>
      <c r="AU2505" s="66"/>
    </row>
    <row r="2506" spans="27:47" x14ac:dyDescent="0.2">
      <c r="AA2506" s="66"/>
      <c r="AB2506" s="66"/>
      <c r="AC2506" s="66"/>
      <c r="AD2506" s="66"/>
      <c r="AE2506" s="66"/>
      <c r="AF2506" s="68"/>
      <c r="AG2506" s="67"/>
      <c r="AN2506" s="66"/>
      <c r="AO2506" s="66"/>
      <c r="AP2506" s="66"/>
      <c r="AQ2506" s="66"/>
      <c r="AR2506" s="66"/>
      <c r="AS2506" s="66"/>
      <c r="AT2506" s="66"/>
      <c r="AU2506" s="66"/>
    </row>
    <row r="2507" spans="27:47" x14ac:dyDescent="0.2">
      <c r="AA2507" s="66"/>
      <c r="AB2507" s="66"/>
      <c r="AC2507" s="66"/>
      <c r="AD2507" s="66"/>
      <c r="AE2507" s="66"/>
      <c r="AF2507" s="68"/>
      <c r="AG2507" s="67"/>
      <c r="AN2507" s="66"/>
      <c r="AO2507" s="66"/>
      <c r="AP2507" s="66"/>
      <c r="AQ2507" s="66"/>
      <c r="AR2507" s="66"/>
      <c r="AS2507" s="66"/>
      <c r="AT2507" s="66"/>
      <c r="AU2507" s="66"/>
    </row>
    <row r="2508" spans="27:47" x14ac:dyDescent="0.2">
      <c r="AA2508" s="66"/>
      <c r="AB2508" s="66"/>
      <c r="AC2508" s="66"/>
      <c r="AD2508" s="66"/>
      <c r="AE2508" s="66"/>
      <c r="AF2508" s="68"/>
      <c r="AG2508" s="67"/>
      <c r="AN2508" s="66"/>
      <c r="AO2508" s="66"/>
      <c r="AP2508" s="66"/>
      <c r="AQ2508" s="66"/>
      <c r="AR2508" s="66"/>
      <c r="AS2508" s="66"/>
      <c r="AT2508" s="66"/>
      <c r="AU2508" s="66"/>
    </row>
    <row r="2509" spans="27:47" x14ac:dyDescent="0.2">
      <c r="AA2509" s="66"/>
      <c r="AB2509" s="66"/>
      <c r="AC2509" s="66"/>
      <c r="AD2509" s="66"/>
      <c r="AE2509" s="66"/>
      <c r="AF2509" s="68"/>
      <c r="AG2509" s="67"/>
      <c r="AN2509" s="66"/>
      <c r="AO2509" s="66"/>
      <c r="AP2509" s="66"/>
      <c r="AQ2509" s="66"/>
      <c r="AR2509" s="66"/>
      <c r="AS2509" s="66"/>
      <c r="AT2509" s="66"/>
      <c r="AU2509" s="66"/>
    </row>
    <row r="2510" spans="27:47" x14ac:dyDescent="0.2">
      <c r="AA2510" s="66"/>
      <c r="AB2510" s="66"/>
      <c r="AC2510" s="66"/>
      <c r="AD2510" s="66"/>
      <c r="AE2510" s="66"/>
      <c r="AF2510" s="68"/>
      <c r="AG2510" s="67"/>
      <c r="AN2510" s="66"/>
      <c r="AO2510" s="66"/>
      <c r="AP2510" s="66"/>
      <c r="AQ2510" s="66"/>
      <c r="AR2510" s="66"/>
      <c r="AS2510" s="66"/>
      <c r="AT2510" s="66"/>
      <c r="AU2510" s="66"/>
    </row>
    <row r="2511" spans="27:47" x14ac:dyDescent="0.2">
      <c r="AA2511" s="66"/>
      <c r="AB2511" s="66"/>
      <c r="AC2511" s="66"/>
      <c r="AD2511" s="66"/>
      <c r="AE2511" s="66"/>
      <c r="AF2511" s="68"/>
      <c r="AG2511" s="67"/>
      <c r="AN2511" s="66"/>
      <c r="AO2511" s="66"/>
      <c r="AP2511" s="66"/>
      <c r="AQ2511" s="66"/>
      <c r="AR2511" s="66"/>
      <c r="AS2511" s="66"/>
      <c r="AT2511" s="66"/>
      <c r="AU2511" s="66"/>
    </row>
    <row r="2512" spans="27:47" x14ac:dyDescent="0.2">
      <c r="AA2512" s="66"/>
      <c r="AB2512" s="66"/>
      <c r="AC2512" s="66"/>
      <c r="AD2512" s="66"/>
      <c r="AE2512" s="66"/>
      <c r="AF2512" s="68"/>
      <c r="AG2512" s="67"/>
      <c r="AN2512" s="66"/>
      <c r="AO2512" s="66"/>
      <c r="AP2512" s="66"/>
      <c r="AQ2512" s="66"/>
      <c r="AR2512" s="66"/>
      <c r="AS2512" s="66"/>
      <c r="AT2512" s="66"/>
      <c r="AU2512" s="66"/>
    </row>
    <row r="2513" spans="27:47" x14ac:dyDescent="0.2">
      <c r="AA2513" s="66"/>
      <c r="AB2513" s="66"/>
      <c r="AC2513" s="66"/>
      <c r="AD2513" s="66"/>
      <c r="AE2513" s="66"/>
      <c r="AF2513" s="68"/>
      <c r="AG2513" s="67"/>
      <c r="AN2513" s="66"/>
      <c r="AO2513" s="66"/>
      <c r="AP2513" s="66"/>
      <c r="AQ2513" s="66"/>
      <c r="AR2513" s="66"/>
      <c r="AS2513" s="66"/>
      <c r="AT2513" s="66"/>
      <c r="AU2513" s="66"/>
    </row>
    <row r="2514" spans="27:47" x14ac:dyDescent="0.2">
      <c r="AA2514" s="66"/>
      <c r="AB2514" s="66"/>
      <c r="AC2514" s="66"/>
      <c r="AD2514" s="66"/>
      <c r="AE2514" s="66"/>
      <c r="AF2514" s="68"/>
      <c r="AG2514" s="67"/>
      <c r="AN2514" s="66"/>
      <c r="AO2514" s="66"/>
      <c r="AP2514" s="66"/>
      <c r="AQ2514" s="66"/>
      <c r="AR2514" s="66"/>
      <c r="AS2514" s="66"/>
      <c r="AT2514" s="66"/>
      <c r="AU2514" s="66"/>
    </row>
    <row r="2515" spans="27:47" x14ac:dyDescent="0.2">
      <c r="AA2515" s="66"/>
      <c r="AB2515" s="66"/>
      <c r="AC2515" s="66"/>
      <c r="AD2515" s="66"/>
      <c r="AE2515" s="66"/>
      <c r="AF2515" s="68"/>
      <c r="AG2515" s="67"/>
      <c r="AN2515" s="66"/>
      <c r="AO2515" s="66"/>
      <c r="AP2515" s="66"/>
      <c r="AQ2515" s="66"/>
      <c r="AR2515" s="66"/>
      <c r="AS2515" s="66"/>
      <c r="AT2515" s="66"/>
      <c r="AU2515" s="66"/>
    </row>
    <row r="2516" spans="27:47" x14ac:dyDescent="0.2">
      <c r="AA2516" s="66"/>
      <c r="AB2516" s="66"/>
      <c r="AC2516" s="66"/>
      <c r="AD2516" s="66"/>
      <c r="AE2516" s="66"/>
      <c r="AF2516" s="68"/>
      <c r="AG2516" s="67"/>
      <c r="AN2516" s="66"/>
      <c r="AO2516" s="66"/>
      <c r="AP2516" s="66"/>
      <c r="AQ2516" s="66"/>
      <c r="AR2516" s="66"/>
      <c r="AS2516" s="66"/>
      <c r="AT2516" s="66"/>
      <c r="AU2516" s="66"/>
    </row>
    <row r="2517" spans="27:47" x14ac:dyDescent="0.2">
      <c r="AA2517" s="66"/>
      <c r="AB2517" s="66"/>
      <c r="AC2517" s="66"/>
      <c r="AD2517" s="66"/>
      <c r="AE2517" s="66"/>
      <c r="AF2517" s="68"/>
      <c r="AG2517" s="67"/>
      <c r="AN2517" s="66"/>
      <c r="AO2517" s="66"/>
      <c r="AP2517" s="66"/>
      <c r="AQ2517" s="66"/>
      <c r="AR2517" s="66"/>
      <c r="AS2517" s="66"/>
      <c r="AT2517" s="66"/>
      <c r="AU2517" s="66"/>
    </row>
    <row r="2518" spans="27:47" x14ac:dyDescent="0.2">
      <c r="AA2518" s="66"/>
      <c r="AB2518" s="66"/>
      <c r="AC2518" s="66"/>
      <c r="AD2518" s="66"/>
      <c r="AE2518" s="66"/>
      <c r="AF2518" s="68"/>
      <c r="AG2518" s="67"/>
      <c r="AN2518" s="66"/>
      <c r="AO2518" s="66"/>
      <c r="AP2518" s="66"/>
      <c r="AQ2518" s="66"/>
      <c r="AR2518" s="66"/>
      <c r="AS2518" s="66"/>
      <c r="AT2518" s="66"/>
      <c r="AU2518" s="66"/>
    </row>
    <row r="2519" spans="27:47" x14ac:dyDescent="0.2">
      <c r="AA2519" s="66"/>
      <c r="AB2519" s="66"/>
      <c r="AC2519" s="66"/>
      <c r="AD2519" s="66"/>
      <c r="AE2519" s="66"/>
      <c r="AF2519" s="68"/>
      <c r="AG2519" s="67"/>
      <c r="AN2519" s="66"/>
      <c r="AO2519" s="66"/>
      <c r="AP2519" s="66"/>
      <c r="AQ2519" s="66"/>
      <c r="AR2519" s="66"/>
      <c r="AS2519" s="66"/>
      <c r="AT2519" s="66"/>
      <c r="AU2519" s="66"/>
    </row>
    <row r="2520" spans="27:47" x14ac:dyDescent="0.2">
      <c r="AA2520" s="66"/>
      <c r="AB2520" s="66"/>
      <c r="AC2520" s="66"/>
      <c r="AD2520" s="66"/>
      <c r="AE2520" s="66"/>
      <c r="AF2520" s="68"/>
      <c r="AG2520" s="67"/>
      <c r="AN2520" s="66"/>
      <c r="AO2520" s="66"/>
      <c r="AP2520" s="66"/>
      <c r="AQ2520" s="66"/>
      <c r="AR2520" s="66"/>
      <c r="AS2520" s="66"/>
      <c r="AT2520" s="66"/>
      <c r="AU2520" s="66"/>
    </row>
    <row r="2521" spans="27:47" x14ac:dyDescent="0.2">
      <c r="AA2521" s="66"/>
      <c r="AB2521" s="66"/>
      <c r="AC2521" s="66"/>
      <c r="AD2521" s="66"/>
      <c r="AE2521" s="66"/>
      <c r="AF2521" s="68"/>
      <c r="AG2521" s="67"/>
      <c r="AN2521" s="66"/>
      <c r="AO2521" s="66"/>
      <c r="AP2521" s="66"/>
      <c r="AQ2521" s="66"/>
      <c r="AR2521" s="66"/>
      <c r="AS2521" s="66"/>
      <c r="AT2521" s="66"/>
      <c r="AU2521" s="66"/>
    </row>
    <row r="2522" spans="27:47" x14ac:dyDescent="0.2">
      <c r="AA2522" s="66"/>
      <c r="AB2522" s="66"/>
      <c r="AC2522" s="66"/>
      <c r="AD2522" s="66"/>
      <c r="AE2522" s="66"/>
      <c r="AF2522" s="68"/>
      <c r="AG2522" s="67"/>
      <c r="AN2522" s="66"/>
      <c r="AO2522" s="66"/>
      <c r="AP2522" s="66"/>
      <c r="AQ2522" s="66"/>
      <c r="AR2522" s="66"/>
      <c r="AS2522" s="66"/>
      <c r="AT2522" s="66"/>
      <c r="AU2522" s="66"/>
    </row>
    <row r="2523" spans="27:47" x14ac:dyDescent="0.2">
      <c r="AA2523" s="66"/>
      <c r="AB2523" s="66"/>
      <c r="AC2523" s="66"/>
      <c r="AD2523" s="66"/>
      <c r="AE2523" s="66"/>
      <c r="AF2523" s="68"/>
      <c r="AG2523" s="67"/>
      <c r="AN2523" s="66"/>
      <c r="AO2523" s="66"/>
      <c r="AP2523" s="66"/>
      <c r="AQ2523" s="66"/>
      <c r="AR2523" s="66"/>
      <c r="AS2523" s="66"/>
      <c r="AT2523" s="66"/>
      <c r="AU2523" s="66"/>
    </row>
    <row r="2524" spans="27:47" x14ac:dyDescent="0.2">
      <c r="AA2524" s="66"/>
      <c r="AB2524" s="66"/>
      <c r="AC2524" s="66"/>
      <c r="AD2524" s="66"/>
      <c r="AE2524" s="66"/>
      <c r="AF2524" s="68"/>
      <c r="AG2524" s="67"/>
      <c r="AN2524" s="66"/>
      <c r="AO2524" s="66"/>
      <c r="AP2524" s="66"/>
      <c r="AQ2524" s="66"/>
      <c r="AR2524" s="66"/>
      <c r="AS2524" s="66"/>
      <c r="AT2524" s="66"/>
      <c r="AU2524" s="66"/>
    </row>
    <row r="2525" spans="27:47" x14ac:dyDescent="0.2">
      <c r="AA2525" s="66"/>
      <c r="AB2525" s="66"/>
      <c r="AC2525" s="66"/>
      <c r="AD2525" s="66"/>
      <c r="AE2525" s="66"/>
      <c r="AF2525" s="68"/>
      <c r="AG2525" s="67"/>
      <c r="AN2525" s="66"/>
      <c r="AO2525" s="66"/>
      <c r="AP2525" s="66"/>
      <c r="AQ2525" s="66"/>
      <c r="AR2525" s="66"/>
      <c r="AS2525" s="66"/>
      <c r="AT2525" s="66"/>
      <c r="AU2525" s="66"/>
    </row>
    <row r="2526" spans="27:47" x14ac:dyDescent="0.2">
      <c r="AA2526" s="66"/>
      <c r="AB2526" s="66"/>
      <c r="AC2526" s="66"/>
      <c r="AD2526" s="66"/>
      <c r="AE2526" s="66"/>
      <c r="AF2526" s="68"/>
      <c r="AG2526" s="67"/>
      <c r="AN2526" s="66"/>
      <c r="AO2526" s="66"/>
      <c r="AP2526" s="66"/>
      <c r="AQ2526" s="66"/>
      <c r="AR2526" s="66"/>
      <c r="AS2526" s="66"/>
      <c r="AT2526" s="66"/>
      <c r="AU2526" s="66"/>
    </row>
    <row r="2527" spans="27:47" x14ac:dyDescent="0.2">
      <c r="AA2527" s="66"/>
      <c r="AB2527" s="66"/>
      <c r="AC2527" s="66"/>
      <c r="AD2527" s="66"/>
      <c r="AE2527" s="66"/>
      <c r="AF2527" s="68"/>
      <c r="AG2527" s="67"/>
      <c r="AN2527" s="66"/>
      <c r="AO2527" s="66"/>
      <c r="AP2527" s="66"/>
      <c r="AQ2527" s="66"/>
      <c r="AR2527" s="66"/>
      <c r="AS2527" s="66"/>
      <c r="AT2527" s="66"/>
      <c r="AU2527" s="66"/>
    </row>
    <row r="2528" spans="27:47" x14ac:dyDescent="0.2">
      <c r="AA2528" s="66"/>
      <c r="AB2528" s="66"/>
      <c r="AC2528" s="66"/>
      <c r="AD2528" s="66"/>
      <c r="AE2528" s="66"/>
      <c r="AF2528" s="68"/>
      <c r="AG2528" s="67"/>
      <c r="AN2528" s="66"/>
      <c r="AO2528" s="66"/>
      <c r="AP2528" s="66"/>
      <c r="AQ2528" s="66"/>
      <c r="AR2528" s="66"/>
      <c r="AS2528" s="66"/>
      <c r="AT2528" s="66"/>
      <c r="AU2528" s="66"/>
    </row>
    <row r="2529" spans="27:47" x14ac:dyDescent="0.2">
      <c r="AA2529" s="66"/>
      <c r="AB2529" s="66"/>
      <c r="AC2529" s="66"/>
      <c r="AD2529" s="66"/>
      <c r="AE2529" s="66"/>
      <c r="AF2529" s="68"/>
      <c r="AG2529" s="67"/>
      <c r="AN2529" s="66"/>
      <c r="AO2529" s="66"/>
      <c r="AP2529" s="66"/>
      <c r="AQ2529" s="66"/>
      <c r="AR2529" s="66"/>
      <c r="AS2529" s="66"/>
      <c r="AT2529" s="66"/>
      <c r="AU2529" s="66"/>
    </row>
    <row r="2530" spans="27:47" x14ac:dyDescent="0.2">
      <c r="AA2530" s="66"/>
      <c r="AB2530" s="66"/>
      <c r="AC2530" s="66"/>
      <c r="AD2530" s="66"/>
      <c r="AE2530" s="66"/>
      <c r="AF2530" s="68"/>
      <c r="AG2530" s="67"/>
      <c r="AN2530" s="66"/>
      <c r="AO2530" s="66"/>
      <c r="AP2530" s="66"/>
      <c r="AQ2530" s="66"/>
      <c r="AR2530" s="66"/>
      <c r="AS2530" s="66"/>
      <c r="AT2530" s="66"/>
      <c r="AU2530" s="66"/>
    </row>
    <row r="2531" spans="27:47" x14ac:dyDescent="0.2">
      <c r="AA2531" s="66"/>
      <c r="AB2531" s="66"/>
      <c r="AC2531" s="66"/>
      <c r="AD2531" s="66"/>
      <c r="AE2531" s="66"/>
      <c r="AF2531" s="68"/>
      <c r="AG2531" s="67"/>
      <c r="AN2531" s="66"/>
      <c r="AO2531" s="66"/>
      <c r="AP2531" s="66"/>
      <c r="AQ2531" s="66"/>
      <c r="AR2531" s="66"/>
      <c r="AS2531" s="66"/>
      <c r="AT2531" s="66"/>
      <c r="AU2531" s="66"/>
    </row>
    <row r="2532" spans="27:47" x14ac:dyDescent="0.2">
      <c r="AA2532" s="66"/>
      <c r="AB2532" s="66"/>
      <c r="AC2532" s="66"/>
      <c r="AD2532" s="66"/>
      <c r="AE2532" s="66"/>
      <c r="AF2532" s="68"/>
      <c r="AG2532" s="67"/>
      <c r="AN2532" s="66"/>
      <c r="AO2532" s="66"/>
      <c r="AP2532" s="66"/>
      <c r="AQ2532" s="66"/>
      <c r="AR2532" s="66"/>
      <c r="AS2532" s="66"/>
      <c r="AT2532" s="66"/>
      <c r="AU2532" s="66"/>
    </row>
    <row r="2533" spans="27:47" x14ac:dyDescent="0.2">
      <c r="AA2533" s="66"/>
      <c r="AB2533" s="66"/>
      <c r="AC2533" s="66"/>
      <c r="AD2533" s="66"/>
      <c r="AE2533" s="66"/>
      <c r="AF2533" s="68"/>
      <c r="AG2533" s="67"/>
      <c r="AN2533" s="66"/>
      <c r="AO2533" s="66"/>
      <c r="AP2533" s="66"/>
      <c r="AQ2533" s="66"/>
      <c r="AR2533" s="66"/>
      <c r="AS2533" s="66"/>
      <c r="AT2533" s="66"/>
      <c r="AU2533" s="66"/>
    </row>
    <row r="2534" spans="27:47" x14ac:dyDescent="0.2">
      <c r="AA2534" s="66"/>
      <c r="AB2534" s="66"/>
      <c r="AC2534" s="66"/>
      <c r="AD2534" s="66"/>
      <c r="AE2534" s="66"/>
      <c r="AF2534" s="68"/>
      <c r="AG2534" s="67"/>
      <c r="AN2534" s="66"/>
      <c r="AO2534" s="66"/>
      <c r="AP2534" s="66"/>
      <c r="AQ2534" s="66"/>
      <c r="AR2534" s="66"/>
      <c r="AS2534" s="66"/>
      <c r="AT2534" s="66"/>
      <c r="AU2534" s="66"/>
    </row>
    <row r="2535" spans="27:47" x14ac:dyDescent="0.2">
      <c r="AA2535" s="66"/>
      <c r="AB2535" s="66"/>
      <c r="AC2535" s="66"/>
      <c r="AD2535" s="66"/>
      <c r="AE2535" s="66"/>
      <c r="AF2535" s="68"/>
      <c r="AG2535" s="67"/>
      <c r="AN2535" s="66"/>
      <c r="AO2535" s="66"/>
      <c r="AP2535" s="66"/>
      <c r="AQ2535" s="66"/>
      <c r="AR2535" s="66"/>
      <c r="AS2535" s="66"/>
      <c r="AT2535" s="66"/>
      <c r="AU2535" s="66"/>
    </row>
    <row r="2536" spans="27:47" x14ac:dyDescent="0.2">
      <c r="AA2536" s="66"/>
      <c r="AB2536" s="66"/>
      <c r="AC2536" s="66"/>
      <c r="AD2536" s="66"/>
      <c r="AE2536" s="66"/>
      <c r="AF2536" s="68"/>
      <c r="AG2536" s="67"/>
      <c r="AN2536" s="66"/>
      <c r="AO2536" s="66"/>
      <c r="AP2536" s="66"/>
      <c r="AQ2536" s="66"/>
      <c r="AR2536" s="66"/>
      <c r="AS2536" s="66"/>
      <c r="AT2536" s="66"/>
      <c r="AU2536" s="66"/>
    </row>
    <row r="2537" spans="27:47" x14ac:dyDescent="0.2">
      <c r="AA2537" s="66"/>
      <c r="AB2537" s="66"/>
      <c r="AC2537" s="66"/>
      <c r="AD2537" s="66"/>
      <c r="AE2537" s="66"/>
      <c r="AF2537" s="68"/>
      <c r="AG2537" s="67"/>
      <c r="AN2537" s="66"/>
      <c r="AO2537" s="66"/>
      <c r="AP2537" s="66"/>
      <c r="AQ2537" s="66"/>
      <c r="AR2537" s="66"/>
      <c r="AS2537" s="66"/>
      <c r="AT2537" s="66"/>
      <c r="AU2537" s="66"/>
    </row>
  </sheetData>
  <protectedRanges>
    <protectedRange sqref="A151:D153" name="Range1"/>
  </protectedRanges>
  <sortState xmlns:xlrd2="http://schemas.microsoft.com/office/spreadsheetml/2017/richdata2" ref="A21:AU157">
    <sortCondition ref="C21:C157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0B323-AF79-41F4-9605-6A29FC75F8BA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0"/>
  <sheetViews>
    <sheetView topLeftCell="A81" workbookViewId="0">
      <selection activeCell="A102" sqref="A102:C130"/>
    </sheetView>
  </sheetViews>
  <sheetFormatPr defaultRowHeight="12.75" x14ac:dyDescent="0.2"/>
  <cols>
    <col min="1" max="1" width="19.7109375" style="44" customWidth="1"/>
    <col min="2" max="2" width="4.42578125" style="6" customWidth="1"/>
    <col min="3" max="3" width="12.7109375" style="44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44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43" t="s">
        <v>178</v>
      </c>
      <c r="I1" s="45" t="s">
        <v>94</v>
      </c>
      <c r="J1" s="46" t="s">
        <v>179</v>
      </c>
    </row>
    <row r="2" spans="1:16" x14ac:dyDescent="0.2">
      <c r="I2" s="47" t="s">
        <v>105</v>
      </c>
      <c r="J2" s="48" t="s">
        <v>180</v>
      </c>
    </row>
    <row r="3" spans="1:16" x14ac:dyDescent="0.2">
      <c r="A3" s="49" t="s">
        <v>181</v>
      </c>
      <c r="I3" s="47" t="s">
        <v>109</v>
      </c>
      <c r="J3" s="48" t="s">
        <v>182</v>
      </c>
    </row>
    <row r="4" spans="1:16" x14ac:dyDescent="0.2">
      <c r="I4" s="47" t="s">
        <v>123</v>
      </c>
      <c r="J4" s="48" t="s">
        <v>182</v>
      </c>
    </row>
    <row r="5" spans="1:16" ht="13.5" thickBot="1" x14ac:dyDescent="0.25">
      <c r="I5" s="50" t="s">
        <v>153</v>
      </c>
      <c r="J5" s="51" t="s">
        <v>79</v>
      </c>
    </row>
    <row r="10" spans="1:16" ht="13.5" thickBot="1" x14ac:dyDescent="0.25"/>
    <row r="11" spans="1:16" ht="12.75" customHeight="1" thickBot="1" x14ac:dyDescent="0.25">
      <c r="A11" s="44" t="str">
        <f t="shared" ref="A11:A42" si="0">P11</f>
        <v> BBS 2 </v>
      </c>
      <c r="B11" s="2" t="str">
        <f t="shared" ref="B11:B42" si="1">IF(H11=INT(H11),"I","II")</f>
        <v>I</v>
      </c>
      <c r="C11" s="44">
        <f t="shared" ref="C11:C42" si="2">1*G11</f>
        <v>41411.430999999997</v>
      </c>
      <c r="D11" s="6" t="str">
        <f t="shared" ref="D11:D42" si="3">VLOOKUP(F11,I$1:J$5,2,FALSE)</f>
        <v>vis</v>
      </c>
      <c r="E11" s="52">
        <f>VLOOKUP(C11,Active!C$21:E$963,3,FALSE)</f>
        <v>-2372.9999073071335</v>
      </c>
      <c r="F11" s="2" t="s">
        <v>153</v>
      </c>
      <c r="G11" s="6" t="str">
        <f t="shared" ref="G11:G42" si="4">MID(I11,3,LEN(I11)-3)</f>
        <v>41411.431</v>
      </c>
      <c r="H11" s="44">
        <f t="shared" ref="H11:H42" si="5">1*K11</f>
        <v>-2373</v>
      </c>
      <c r="I11" s="53" t="s">
        <v>231</v>
      </c>
      <c r="J11" s="54" t="s">
        <v>232</v>
      </c>
      <c r="K11" s="53">
        <v>-2373</v>
      </c>
      <c r="L11" s="53" t="s">
        <v>227</v>
      </c>
      <c r="M11" s="54" t="s">
        <v>216</v>
      </c>
      <c r="N11" s="54"/>
      <c r="O11" s="55" t="s">
        <v>233</v>
      </c>
      <c r="P11" s="55" t="s">
        <v>234</v>
      </c>
    </row>
    <row r="12" spans="1:16" ht="12.75" customHeight="1" thickBot="1" x14ac:dyDescent="0.25">
      <c r="A12" s="44" t="str">
        <f t="shared" si="0"/>
        <v> BBS 9 </v>
      </c>
      <c r="B12" s="2" t="str">
        <f t="shared" si="1"/>
        <v>I</v>
      </c>
      <c r="C12" s="44">
        <f t="shared" si="2"/>
        <v>41794.411999999997</v>
      </c>
      <c r="D12" s="6" t="str">
        <f t="shared" si="3"/>
        <v>vis</v>
      </c>
      <c r="E12" s="52">
        <f>VLOOKUP(C12,Active!C$21:E$963,3,FALSE)</f>
        <v>-2144.9998627764567</v>
      </c>
      <c r="F12" s="2" t="s">
        <v>153</v>
      </c>
      <c r="G12" s="6" t="str">
        <f t="shared" si="4"/>
        <v>41794.412</v>
      </c>
      <c r="H12" s="44">
        <f t="shared" si="5"/>
        <v>-2145</v>
      </c>
      <c r="I12" s="53" t="s">
        <v>235</v>
      </c>
      <c r="J12" s="54" t="s">
        <v>236</v>
      </c>
      <c r="K12" s="53">
        <v>-2145</v>
      </c>
      <c r="L12" s="53" t="s">
        <v>227</v>
      </c>
      <c r="M12" s="54" t="s">
        <v>216</v>
      </c>
      <c r="N12" s="54"/>
      <c r="O12" s="55" t="s">
        <v>237</v>
      </c>
      <c r="P12" s="55" t="s">
        <v>238</v>
      </c>
    </row>
    <row r="13" spans="1:16" ht="12.75" customHeight="1" thickBot="1" x14ac:dyDescent="0.25">
      <c r="A13" s="44" t="str">
        <f t="shared" si="0"/>
        <v> BBS 13 </v>
      </c>
      <c r="B13" s="2" t="str">
        <f t="shared" si="1"/>
        <v>I</v>
      </c>
      <c r="C13" s="44">
        <f t="shared" si="2"/>
        <v>42061.500999999997</v>
      </c>
      <c r="D13" s="6" t="str">
        <f t="shared" si="3"/>
        <v>vis</v>
      </c>
      <c r="E13" s="52">
        <f>VLOOKUP(C13,Active!C$21:E$963,3,FALSE)</f>
        <v>-1985.9937922568902</v>
      </c>
      <c r="F13" s="2" t="s">
        <v>153</v>
      </c>
      <c r="G13" s="6" t="str">
        <f t="shared" si="4"/>
        <v>42061.501</v>
      </c>
      <c r="H13" s="44">
        <f t="shared" si="5"/>
        <v>-1986</v>
      </c>
      <c r="I13" s="53" t="s">
        <v>239</v>
      </c>
      <c r="J13" s="54" t="s">
        <v>240</v>
      </c>
      <c r="K13" s="53">
        <v>-1986</v>
      </c>
      <c r="L13" s="53" t="s">
        <v>241</v>
      </c>
      <c r="M13" s="54" t="s">
        <v>216</v>
      </c>
      <c r="N13" s="54"/>
      <c r="O13" s="55" t="s">
        <v>237</v>
      </c>
      <c r="P13" s="55" t="s">
        <v>242</v>
      </c>
    </row>
    <row r="14" spans="1:16" ht="12.75" customHeight="1" thickBot="1" x14ac:dyDescent="0.25">
      <c r="A14" s="44" t="str">
        <f t="shared" si="0"/>
        <v> BBS 15 </v>
      </c>
      <c r="B14" s="2" t="str">
        <f t="shared" si="1"/>
        <v>I</v>
      </c>
      <c r="C14" s="44">
        <f t="shared" si="2"/>
        <v>42177.385000000002</v>
      </c>
      <c r="D14" s="6" t="str">
        <f t="shared" si="3"/>
        <v>vis</v>
      </c>
      <c r="E14" s="52">
        <f>VLOOKUP(C14,Active!C$21:E$963,3,FALSE)</f>
        <v>-1917.0045808850616</v>
      </c>
      <c r="F14" s="2" t="s">
        <v>153</v>
      </c>
      <c r="G14" s="6" t="str">
        <f t="shared" si="4"/>
        <v>42177.385</v>
      </c>
      <c r="H14" s="44">
        <f t="shared" si="5"/>
        <v>-1917</v>
      </c>
      <c r="I14" s="53" t="s">
        <v>243</v>
      </c>
      <c r="J14" s="54" t="s">
        <v>244</v>
      </c>
      <c r="K14" s="53">
        <v>-1917</v>
      </c>
      <c r="L14" s="53" t="s">
        <v>245</v>
      </c>
      <c r="M14" s="54" t="s">
        <v>216</v>
      </c>
      <c r="N14" s="54"/>
      <c r="O14" s="55" t="s">
        <v>237</v>
      </c>
      <c r="P14" s="55" t="s">
        <v>246</v>
      </c>
    </row>
    <row r="15" spans="1:16" ht="12.75" customHeight="1" thickBot="1" x14ac:dyDescent="0.25">
      <c r="A15" s="44" t="str">
        <f t="shared" si="0"/>
        <v> BBS 19 </v>
      </c>
      <c r="B15" s="2" t="str">
        <f t="shared" si="1"/>
        <v>I</v>
      </c>
      <c r="C15" s="44">
        <f t="shared" si="2"/>
        <v>42390.722999999998</v>
      </c>
      <c r="D15" s="6" t="str">
        <f t="shared" si="3"/>
        <v>vis</v>
      </c>
      <c r="E15" s="52">
        <f>VLOOKUP(C15,Active!C$21:E$963,3,FALSE)</f>
        <v>-1789.9980883956569</v>
      </c>
      <c r="F15" s="2" t="s">
        <v>153</v>
      </c>
      <c r="G15" s="6" t="str">
        <f t="shared" si="4"/>
        <v>42390.723</v>
      </c>
      <c r="H15" s="44">
        <f t="shared" si="5"/>
        <v>-1790</v>
      </c>
      <c r="I15" s="53" t="s">
        <v>247</v>
      </c>
      <c r="J15" s="54" t="s">
        <v>248</v>
      </c>
      <c r="K15" s="53">
        <v>-1790</v>
      </c>
      <c r="L15" s="53" t="s">
        <v>249</v>
      </c>
      <c r="M15" s="54" t="s">
        <v>216</v>
      </c>
      <c r="N15" s="54"/>
      <c r="O15" s="55" t="s">
        <v>237</v>
      </c>
      <c r="P15" s="55" t="s">
        <v>250</v>
      </c>
    </row>
    <row r="16" spans="1:16" ht="12.75" customHeight="1" thickBot="1" x14ac:dyDescent="0.25">
      <c r="A16" s="44" t="str">
        <f t="shared" si="0"/>
        <v> BBS 19 </v>
      </c>
      <c r="B16" s="2" t="str">
        <f t="shared" si="1"/>
        <v>I</v>
      </c>
      <c r="C16" s="44">
        <f t="shared" si="2"/>
        <v>42402.470999999998</v>
      </c>
      <c r="D16" s="6" t="str">
        <f t="shared" si="3"/>
        <v>vis</v>
      </c>
      <c r="E16" s="52">
        <f>VLOOKUP(C16,Active!C$21:E$963,3,FALSE)</f>
        <v>-1783.0041526047264</v>
      </c>
      <c r="F16" s="2" t="s">
        <v>153</v>
      </c>
      <c r="G16" s="6" t="str">
        <f t="shared" si="4"/>
        <v>42402.471</v>
      </c>
      <c r="H16" s="44">
        <f t="shared" si="5"/>
        <v>-1783</v>
      </c>
      <c r="I16" s="53" t="s">
        <v>251</v>
      </c>
      <c r="J16" s="54" t="s">
        <v>252</v>
      </c>
      <c r="K16" s="53">
        <v>-1783</v>
      </c>
      <c r="L16" s="53" t="s">
        <v>253</v>
      </c>
      <c r="M16" s="54" t="s">
        <v>216</v>
      </c>
      <c r="N16" s="54"/>
      <c r="O16" s="55" t="s">
        <v>237</v>
      </c>
      <c r="P16" s="55" t="s">
        <v>250</v>
      </c>
    </row>
    <row r="17" spans="1:16" ht="12.75" customHeight="1" thickBot="1" x14ac:dyDescent="0.25">
      <c r="A17" s="44" t="str">
        <f t="shared" si="0"/>
        <v> BBS 21 </v>
      </c>
      <c r="B17" s="2" t="str">
        <f t="shared" si="1"/>
        <v>I</v>
      </c>
      <c r="C17" s="44">
        <f t="shared" si="2"/>
        <v>42449.508000000002</v>
      </c>
      <c r="D17" s="6" t="str">
        <f t="shared" si="3"/>
        <v>vis</v>
      </c>
      <c r="E17" s="52">
        <f>VLOOKUP(C17,Active!C$21:E$963,3,FALSE)</f>
        <v>-1755.00161959502</v>
      </c>
      <c r="F17" s="2" t="s">
        <v>153</v>
      </c>
      <c r="G17" s="6" t="str">
        <f t="shared" si="4"/>
        <v>42449.508</v>
      </c>
      <c r="H17" s="44">
        <f t="shared" si="5"/>
        <v>-1755</v>
      </c>
      <c r="I17" s="53" t="s">
        <v>254</v>
      </c>
      <c r="J17" s="54" t="s">
        <v>255</v>
      </c>
      <c r="K17" s="53">
        <v>-1755</v>
      </c>
      <c r="L17" s="53" t="s">
        <v>183</v>
      </c>
      <c r="M17" s="54" t="s">
        <v>216</v>
      </c>
      <c r="N17" s="54"/>
      <c r="O17" s="55" t="s">
        <v>237</v>
      </c>
      <c r="P17" s="55" t="s">
        <v>256</v>
      </c>
    </row>
    <row r="18" spans="1:16" ht="12.75" customHeight="1" thickBot="1" x14ac:dyDescent="0.25">
      <c r="A18" s="44" t="str">
        <f t="shared" si="0"/>
        <v> BBS 21 </v>
      </c>
      <c r="B18" s="2" t="str">
        <f t="shared" si="1"/>
        <v>I</v>
      </c>
      <c r="C18" s="44">
        <f t="shared" si="2"/>
        <v>42464.614999999998</v>
      </c>
      <c r="D18" s="6" t="str">
        <f t="shared" si="3"/>
        <v>vis</v>
      </c>
      <c r="E18" s="52">
        <f>VLOOKUP(C18,Active!C$21:E$963,3,FALSE)</f>
        <v>-1746.0079706340425</v>
      </c>
      <c r="F18" s="2" t="s">
        <v>153</v>
      </c>
      <c r="G18" s="6" t="str">
        <f t="shared" si="4"/>
        <v>42464.615</v>
      </c>
      <c r="H18" s="44">
        <f t="shared" si="5"/>
        <v>-1746</v>
      </c>
      <c r="I18" s="53" t="s">
        <v>257</v>
      </c>
      <c r="J18" s="54" t="s">
        <v>258</v>
      </c>
      <c r="K18" s="53">
        <v>-1746</v>
      </c>
      <c r="L18" s="53" t="s">
        <v>259</v>
      </c>
      <c r="M18" s="54" t="s">
        <v>216</v>
      </c>
      <c r="N18" s="54"/>
      <c r="O18" s="55" t="s">
        <v>237</v>
      </c>
      <c r="P18" s="55" t="s">
        <v>256</v>
      </c>
    </row>
    <row r="19" spans="1:16" ht="12.75" customHeight="1" thickBot="1" x14ac:dyDescent="0.25">
      <c r="A19" s="44" t="str">
        <f t="shared" si="0"/>
        <v> BBS 21 </v>
      </c>
      <c r="B19" s="2" t="str">
        <f t="shared" si="1"/>
        <v>I</v>
      </c>
      <c r="C19" s="44">
        <f t="shared" si="2"/>
        <v>42471.345999999998</v>
      </c>
      <c r="D19" s="6" t="str">
        <f t="shared" si="3"/>
        <v>vis</v>
      </c>
      <c r="E19" s="52">
        <f>VLOOKUP(C19,Active!C$21:E$963,3,FALSE)</f>
        <v>-1742.0008050051056</v>
      </c>
      <c r="F19" s="2" t="s">
        <v>153</v>
      </c>
      <c r="G19" s="6" t="str">
        <f t="shared" si="4"/>
        <v>42471.346</v>
      </c>
      <c r="H19" s="44">
        <f t="shared" si="5"/>
        <v>-1742</v>
      </c>
      <c r="I19" s="53" t="s">
        <v>260</v>
      </c>
      <c r="J19" s="54" t="s">
        <v>261</v>
      </c>
      <c r="K19" s="53">
        <v>-1742</v>
      </c>
      <c r="L19" s="53" t="s">
        <v>262</v>
      </c>
      <c r="M19" s="54" t="s">
        <v>216</v>
      </c>
      <c r="N19" s="54"/>
      <c r="O19" s="55" t="s">
        <v>237</v>
      </c>
      <c r="P19" s="55" t="s">
        <v>256</v>
      </c>
    </row>
    <row r="20" spans="1:16" ht="12.75" customHeight="1" thickBot="1" x14ac:dyDescent="0.25">
      <c r="A20" s="44" t="str">
        <f t="shared" si="0"/>
        <v> BBS 25 </v>
      </c>
      <c r="B20" s="2" t="str">
        <f t="shared" si="1"/>
        <v>I</v>
      </c>
      <c r="C20" s="44">
        <f t="shared" si="2"/>
        <v>42748.506000000001</v>
      </c>
      <c r="D20" s="6" t="str">
        <f t="shared" si="3"/>
        <v>vis</v>
      </c>
      <c r="E20" s="52">
        <f>VLOOKUP(C20,Active!C$21:E$963,3,FALSE)</f>
        <v>-1576.9991669548542</v>
      </c>
      <c r="F20" s="2" t="s">
        <v>153</v>
      </c>
      <c r="G20" s="6" t="str">
        <f t="shared" si="4"/>
        <v>42748.506</v>
      </c>
      <c r="H20" s="44">
        <f t="shared" si="5"/>
        <v>-1577</v>
      </c>
      <c r="I20" s="53" t="s">
        <v>263</v>
      </c>
      <c r="J20" s="54" t="s">
        <v>264</v>
      </c>
      <c r="K20" s="53">
        <v>-1577</v>
      </c>
      <c r="L20" s="53" t="s">
        <v>265</v>
      </c>
      <c r="M20" s="54" t="s">
        <v>216</v>
      </c>
      <c r="N20" s="54"/>
      <c r="O20" s="55" t="s">
        <v>237</v>
      </c>
      <c r="P20" s="55" t="s">
        <v>266</v>
      </c>
    </row>
    <row r="21" spans="1:16" ht="12.75" customHeight="1" thickBot="1" x14ac:dyDescent="0.25">
      <c r="A21" s="44" t="str">
        <f t="shared" si="0"/>
        <v> BBS 26 </v>
      </c>
      <c r="B21" s="2" t="str">
        <f t="shared" si="1"/>
        <v>I</v>
      </c>
      <c r="C21" s="44">
        <f t="shared" si="2"/>
        <v>42785.462</v>
      </c>
      <c r="D21" s="6" t="str">
        <f t="shared" si="3"/>
        <v>vis</v>
      </c>
      <c r="E21" s="52">
        <f>VLOOKUP(C21,Active!C$21:E$963,3,FALSE)</f>
        <v>-1554.998154774941</v>
      </c>
      <c r="F21" s="2" t="s">
        <v>153</v>
      </c>
      <c r="G21" s="6" t="str">
        <f t="shared" si="4"/>
        <v>42785.462</v>
      </c>
      <c r="H21" s="44">
        <f t="shared" si="5"/>
        <v>-1555</v>
      </c>
      <c r="I21" s="53" t="s">
        <v>267</v>
      </c>
      <c r="J21" s="54" t="s">
        <v>268</v>
      </c>
      <c r="K21" s="53">
        <v>-1555</v>
      </c>
      <c r="L21" s="53" t="s">
        <v>249</v>
      </c>
      <c r="M21" s="54" t="s">
        <v>216</v>
      </c>
      <c r="N21" s="54"/>
      <c r="O21" s="55" t="s">
        <v>237</v>
      </c>
      <c r="P21" s="55" t="s">
        <v>269</v>
      </c>
    </row>
    <row r="22" spans="1:16" ht="12.75" customHeight="1" thickBot="1" x14ac:dyDescent="0.25">
      <c r="A22" s="44" t="str">
        <f t="shared" si="0"/>
        <v> BBS 26 </v>
      </c>
      <c r="B22" s="2" t="str">
        <f t="shared" si="1"/>
        <v>I</v>
      </c>
      <c r="C22" s="44">
        <f t="shared" si="2"/>
        <v>42837.527000000002</v>
      </c>
      <c r="D22" s="6" t="str">
        <f t="shared" si="3"/>
        <v>vis</v>
      </c>
      <c r="E22" s="52">
        <f>VLOOKUP(C22,Active!C$21:E$963,3,FALSE)</f>
        <v>-1524.0023029742244</v>
      </c>
      <c r="F22" s="2" t="s">
        <v>153</v>
      </c>
      <c r="G22" s="6" t="str">
        <f t="shared" si="4"/>
        <v>42837.527</v>
      </c>
      <c r="H22" s="44">
        <f t="shared" si="5"/>
        <v>-1524</v>
      </c>
      <c r="I22" s="53" t="s">
        <v>270</v>
      </c>
      <c r="J22" s="54" t="s">
        <v>271</v>
      </c>
      <c r="K22" s="53">
        <v>-1524</v>
      </c>
      <c r="L22" s="53" t="s">
        <v>272</v>
      </c>
      <c r="M22" s="54" t="s">
        <v>216</v>
      </c>
      <c r="N22" s="54"/>
      <c r="O22" s="55" t="s">
        <v>237</v>
      </c>
      <c r="P22" s="55" t="s">
        <v>269</v>
      </c>
    </row>
    <row r="23" spans="1:16" ht="12.75" customHeight="1" thickBot="1" x14ac:dyDescent="0.25">
      <c r="A23" s="44" t="str">
        <f t="shared" si="0"/>
        <v> BBS 27 </v>
      </c>
      <c r="B23" s="2" t="str">
        <f t="shared" si="1"/>
        <v>I</v>
      </c>
      <c r="C23" s="44">
        <f t="shared" si="2"/>
        <v>42859.373</v>
      </c>
      <c r="D23" s="6" t="str">
        <f t="shared" si="3"/>
        <v>vis</v>
      </c>
      <c r="E23" s="52">
        <f>VLOOKUP(C23,Active!C$21:E$963,3,FALSE)</f>
        <v>-1510.9967257450232</v>
      </c>
      <c r="F23" s="2" t="s">
        <v>153</v>
      </c>
      <c r="G23" s="6" t="str">
        <f t="shared" si="4"/>
        <v>42859.373</v>
      </c>
      <c r="H23" s="44">
        <f t="shared" si="5"/>
        <v>-1511</v>
      </c>
      <c r="I23" s="53" t="s">
        <v>273</v>
      </c>
      <c r="J23" s="54" t="s">
        <v>274</v>
      </c>
      <c r="K23" s="53">
        <v>-1511</v>
      </c>
      <c r="L23" s="53" t="s">
        <v>275</v>
      </c>
      <c r="M23" s="54" t="s">
        <v>216</v>
      </c>
      <c r="N23" s="54"/>
      <c r="O23" s="55" t="s">
        <v>237</v>
      </c>
      <c r="P23" s="55" t="s">
        <v>276</v>
      </c>
    </row>
    <row r="24" spans="1:16" ht="12.75" customHeight="1" thickBot="1" x14ac:dyDescent="0.25">
      <c r="A24" s="44" t="str">
        <f t="shared" si="0"/>
        <v> BBS 27 </v>
      </c>
      <c r="B24" s="2" t="str">
        <f t="shared" si="1"/>
        <v>I</v>
      </c>
      <c r="C24" s="44">
        <f t="shared" si="2"/>
        <v>42864.411</v>
      </c>
      <c r="D24" s="6" t="str">
        <f t="shared" si="3"/>
        <v>vis</v>
      </c>
      <c r="E24" s="52">
        <f>VLOOKUP(C24,Active!C$21:E$963,3,FALSE)</f>
        <v>-1507.9974536549048</v>
      </c>
      <c r="F24" s="2" t="s">
        <v>153</v>
      </c>
      <c r="G24" s="6" t="str">
        <f t="shared" si="4"/>
        <v>42864.411</v>
      </c>
      <c r="H24" s="44">
        <f t="shared" si="5"/>
        <v>-1508</v>
      </c>
      <c r="I24" s="53" t="s">
        <v>277</v>
      </c>
      <c r="J24" s="54" t="s">
        <v>278</v>
      </c>
      <c r="K24" s="53">
        <v>-1508</v>
      </c>
      <c r="L24" s="53" t="s">
        <v>279</v>
      </c>
      <c r="M24" s="54" t="s">
        <v>216</v>
      </c>
      <c r="N24" s="54"/>
      <c r="O24" s="55" t="s">
        <v>280</v>
      </c>
      <c r="P24" s="55" t="s">
        <v>276</v>
      </c>
    </row>
    <row r="25" spans="1:16" ht="12.75" customHeight="1" thickBot="1" x14ac:dyDescent="0.25">
      <c r="A25" s="44" t="str">
        <f t="shared" si="0"/>
        <v> BBS 27 </v>
      </c>
      <c r="B25" s="2" t="str">
        <f t="shared" si="1"/>
        <v>I</v>
      </c>
      <c r="C25" s="44">
        <f t="shared" si="2"/>
        <v>42869.444000000003</v>
      </c>
      <c r="D25" s="6" t="str">
        <f t="shared" si="3"/>
        <v>vis</v>
      </c>
      <c r="E25" s="52">
        <f>VLOOKUP(C25,Active!C$21:E$963,3,FALSE)</f>
        <v>-1505.0011582143384</v>
      </c>
      <c r="F25" s="2" t="s">
        <v>153</v>
      </c>
      <c r="G25" s="6" t="str">
        <f t="shared" si="4"/>
        <v>42869.444</v>
      </c>
      <c r="H25" s="44">
        <f t="shared" si="5"/>
        <v>-1505</v>
      </c>
      <c r="I25" s="53" t="s">
        <v>281</v>
      </c>
      <c r="J25" s="54" t="s">
        <v>282</v>
      </c>
      <c r="K25" s="53">
        <v>-1505</v>
      </c>
      <c r="L25" s="53" t="s">
        <v>230</v>
      </c>
      <c r="M25" s="54" t="s">
        <v>216</v>
      </c>
      <c r="N25" s="54"/>
      <c r="O25" s="55" t="s">
        <v>237</v>
      </c>
      <c r="P25" s="55" t="s">
        <v>276</v>
      </c>
    </row>
    <row r="26" spans="1:16" ht="12.75" customHeight="1" thickBot="1" x14ac:dyDescent="0.25">
      <c r="A26" s="44" t="str">
        <f t="shared" si="0"/>
        <v> BBS 27 </v>
      </c>
      <c r="B26" s="2" t="str">
        <f t="shared" si="1"/>
        <v>I</v>
      </c>
      <c r="C26" s="44">
        <f t="shared" si="2"/>
        <v>42869.447999999997</v>
      </c>
      <c r="D26" s="6" t="str">
        <f t="shared" si="3"/>
        <v>vis</v>
      </c>
      <c r="E26" s="52">
        <f>VLOOKUP(C26,Active!C$21:E$963,3,FALSE)</f>
        <v>-1504.9987768946994</v>
      </c>
      <c r="F26" s="2" t="s">
        <v>153</v>
      </c>
      <c r="G26" s="6" t="str">
        <f t="shared" si="4"/>
        <v>42869.448</v>
      </c>
      <c r="H26" s="44">
        <f t="shared" si="5"/>
        <v>-1505</v>
      </c>
      <c r="I26" s="53" t="s">
        <v>283</v>
      </c>
      <c r="J26" s="54" t="s">
        <v>284</v>
      </c>
      <c r="K26" s="53">
        <v>-1505</v>
      </c>
      <c r="L26" s="53" t="s">
        <v>219</v>
      </c>
      <c r="M26" s="54" t="s">
        <v>216</v>
      </c>
      <c r="N26" s="54"/>
      <c r="O26" s="55" t="s">
        <v>280</v>
      </c>
      <c r="P26" s="55" t="s">
        <v>276</v>
      </c>
    </row>
    <row r="27" spans="1:16" ht="12.75" customHeight="1" thickBot="1" x14ac:dyDescent="0.25">
      <c r="A27" s="44" t="str">
        <f t="shared" si="0"/>
        <v> BBS 27 </v>
      </c>
      <c r="B27" s="2" t="str">
        <f t="shared" si="1"/>
        <v>I</v>
      </c>
      <c r="C27" s="44">
        <f t="shared" si="2"/>
        <v>42874.483999999997</v>
      </c>
      <c r="D27" s="6" t="str">
        <f t="shared" si="3"/>
        <v>vis</v>
      </c>
      <c r="E27" s="52">
        <f>VLOOKUP(C27,Active!C$21:E$963,3,FALSE)</f>
        <v>-1502.0006954644025</v>
      </c>
      <c r="F27" s="2" t="s">
        <v>153</v>
      </c>
      <c r="G27" s="6" t="str">
        <f t="shared" si="4"/>
        <v>42874.484</v>
      </c>
      <c r="H27" s="44">
        <f t="shared" si="5"/>
        <v>-1502</v>
      </c>
      <c r="I27" s="53" t="s">
        <v>285</v>
      </c>
      <c r="J27" s="54" t="s">
        <v>286</v>
      </c>
      <c r="K27" s="53">
        <v>-1502</v>
      </c>
      <c r="L27" s="53" t="s">
        <v>262</v>
      </c>
      <c r="M27" s="54" t="s">
        <v>216</v>
      </c>
      <c r="N27" s="54"/>
      <c r="O27" s="55" t="s">
        <v>237</v>
      </c>
      <c r="P27" s="55" t="s">
        <v>276</v>
      </c>
    </row>
    <row r="28" spans="1:16" ht="12.75" customHeight="1" thickBot="1" x14ac:dyDescent="0.25">
      <c r="A28" s="44" t="str">
        <f t="shared" si="0"/>
        <v> BBS 28 </v>
      </c>
      <c r="B28" s="2" t="str">
        <f t="shared" si="1"/>
        <v>I</v>
      </c>
      <c r="C28" s="44">
        <f t="shared" si="2"/>
        <v>42901.353999999999</v>
      </c>
      <c r="D28" s="6" t="str">
        <f t="shared" si="3"/>
        <v>vis</v>
      </c>
      <c r="E28" s="52">
        <f>VLOOKUP(C28,Active!C$21:E$963,3,FALSE)</f>
        <v>-1486.0041807638302</v>
      </c>
      <c r="F28" s="2" t="s">
        <v>153</v>
      </c>
      <c r="G28" s="6" t="str">
        <f t="shared" si="4"/>
        <v>42901.354</v>
      </c>
      <c r="H28" s="44">
        <f t="shared" si="5"/>
        <v>-1486</v>
      </c>
      <c r="I28" s="53" t="s">
        <v>287</v>
      </c>
      <c r="J28" s="54" t="s">
        <v>288</v>
      </c>
      <c r="K28" s="53">
        <v>-1486</v>
      </c>
      <c r="L28" s="53" t="s">
        <v>253</v>
      </c>
      <c r="M28" s="54" t="s">
        <v>216</v>
      </c>
      <c r="N28" s="54"/>
      <c r="O28" s="55" t="s">
        <v>289</v>
      </c>
      <c r="P28" s="55" t="s">
        <v>290</v>
      </c>
    </row>
    <row r="29" spans="1:16" ht="12.75" customHeight="1" thickBot="1" x14ac:dyDescent="0.25">
      <c r="A29" s="44" t="str">
        <f t="shared" si="0"/>
        <v> AOEB 5 </v>
      </c>
      <c r="B29" s="2" t="str">
        <f t="shared" si="1"/>
        <v>I</v>
      </c>
      <c r="C29" s="44">
        <f t="shared" si="2"/>
        <v>43144.921000000002</v>
      </c>
      <c r="D29" s="6" t="str">
        <f t="shared" si="3"/>
        <v>vis</v>
      </c>
      <c r="E29" s="52">
        <f>VLOOKUP(C29,Active!C$21:E$963,3,FALSE)</f>
        <v>-1341.0014604038017</v>
      </c>
      <c r="F29" s="2" t="s">
        <v>153</v>
      </c>
      <c r="G29" s="6" t="str">
        <f t="shared" si="4"/>
        <v>43144.921</v>
      </c>
      <c r="H29" s="44">
        <f t="shared" si="5"/>
        <v>-1341</v>
      </c>
      <c r="I29" s="53" t="s">
        <v>291</v>
      </c>
      <c r="J29" s="54" t="s">
        <v>292</v>
      </c>
      <c r="K29" s="53">
        <v>-1341</v>
      </c>
      <c r="L29" s="53" t="s">
        <v>230</v>
      </c>
      <c r="M29" s="54" t="s">
        <v>216</v>
      </c>
      <c r="N29" s="54"/>
      <c r="O29" s="55" t="s">
        <v>293</v>
      </c>
      <c r="P29" s="55" t="s">
        <v>294</v>
      </c>
    </row>
    <row r="30" spans="1:16" ht="12.75" customHeight="1" thickBot="1" x14ac:dyDescent="0.25">
      <c r="A30" s="44" t="str">
        <f t="shared" si="0"/>
        <v> AOEB 5 </v>
      </c>
      <c r="B30" s="2" t="str">
        <f t="shared" si="1"/>
        <v>I</v>
      </c>
      <c r="C30" s="44">
        <f t="shared" si="2"/>
        <v>43144.925000000003</v>
      </c>
      <c r="D30" s="6" t="str">
        <f t="shared" si="3"/>
        <v>vis</v>
      </c>
      <c r="E30" s="52">
        <f>VLOOKUP(C30,Active!C$21:E$963,3,FALSE)</f>
        <v>-1340.9990790841582</v>
      </c>
      <c r="F30" s="2" t="s">
        <v>153</v>
      </c>
      <c r="G30" s="6" t="str">
        <f t="shared" si="4"/>
        <v>43144.925</v>
      </c>
      <c r="H30" s="44">
        <f t="shared" si="5"/>
        <v>-1341</v>
      </c>
      <c r="I30" s="53" t="s">
        <v>295</v>
      </c>
      <c r="J30" s="54" t="s">
        <v>296</v>
      </c>
      <c r="K30" s="53">
        <v>-1341</v>
      </c>
      <c r="L30" s="53" t="s">
        <v>219</v>
      </c>
      <c r="M30" s="54" t="s">
        <v>216</v>
      </c>
      <c r="N30" s="54"/>
      <c r="O30" s="55" t="s">
        <v>297</v>
      </c>
      <c r="P30" s="55" t="s">
        <v>294</v>
      </c>
    </row>
    <row r="31" spans="1:16" ht="12.75" customHeight="1" thickBot="1" x14ac:dyDescent="0.25">
      <c r="A31" s="44" t="str">
        <f t="shared" si="0"/>
        <v> BBS 32 </v>
      </c>
      <c r="B31" s="2" t="str">
        <f t="shared" si="1"/>
        <v>I</v>
      </c>
      <c r="C31" s="44">
        <f t="shared" si="2"/>
        <v>43200.351000000002</v>
      </c>
      <c r="D31" s="6" t="str">
        <f t="shared" si="3"/>
        <v>vis</v>
      </c>
      <c r="E31" s="52">
        <f>VLOOKUP(C31,Active!C$21:E$963,3,FALSE)</f>
        <v>-1308.0023234535729</v>
      </c>
      <c r="F31" s="2" t="s">
        <v>153</v>
      </c>
      <c r="G31" s="6" t="str">
        <f t="shared" si="4"/>
        <v>43200.351</v>
      </c>
      <c r="H31" s="44">
        <f t="shared" si="5"/>
        <v>-1308</v>
      </c>
      <c r="I31" s="53" t="s">
        <v>298</v>
      </c>
      <c r="J31" s="54" t="s">
        <v>299</v>
      </c>
      <c r="K31" s="53">
        <v>-1308</v>
      </c>
      <c r="L31" s="53" t="s">
        <v>272</v>
      </c>
      <c r="M31" s="54" t="s">
        <v>216</v>
      </c>
      <c r="N31" s="54"/>
      <c r="O31" s="55" t="s">
        <v>237</v>
      </c>
      <c r="P31" s="55" t="s">
        <v>300</v>
      </c>
    </row>
    <row r="32" spans="1:16" ht="12.75" customHeight="1" thickBot="1" x14ac:dyDescent="0.25">
      <c r="A32" s="44" t="str">
        <f t="shared" si="0"/>
        <v> AOEB 5 </v>
      </c>
      <c r="B32" s="2" t="str">
        <f t="shared" si="1"/>
        <v>I</v>
      </c>
      <c r="C32" s="44">
        <f t="shared" si="2"/>
        <v>43549.752999999997</v>
      </c>
      <c r="D32" s="6" t="str">
        <f t="shared" si="3"/>
        <v>vis</v>
      </c>
      <c r="E32" s="52">
        <f>VLOOKUP(C32,Active!C$21:E$963,3,FALSE)</f>
        <v>-1099.9928619943714</v>
      </c>
      <c r="F32" s="2" t="s">
        <v>153</v>
      </c>
      <c r="G32" s="6" t="str">
        <f t="shared" si="4"/>
        <v>43549.753</v>
      </c>
      <c r="H32" s="44">
        <f t="shared" si="5"/>
        <v>-1100</v>
      </c>
      <c r="I32" s="53" t="s">
        <v>301</v>
      </c>
      <c r="J32" s="54" t="s">
        <v>302</v>
      </c>
      <c r="K32" s="53">
        <v>-1100</v>
      </c>
      <c r="L32" s="53" t="s">
        <v>303</v>
      </c>
      <c r="M32" s="54" t="s">
        <v>216</v>
      </c>
      <c r="N32" s="54"/>
      <c r="O32" s="55" t="s">
        <v>293</v>
      </c>
      <c r="P32" s="55" t="s">
        <v>294</v>
      </c>
    </row>
    <row r="33" spans="1:16" ht="12.75" customHeight="1" thickBot="1" x14ac:dyDescent="0.25">
      <c r="A33" s="44" t="str">
        <f t="shared" si="0"/>
        <v> BBS 43 </v>
      </c>
      <c r="B33" s="2" t="str">
        <f t="shared" si="1"/>
        <v>I</v>
      </c>
      <c r="C33" s="44">
        <f t="shared" si="2"/>
        <v>43966.307999999997</v>
      </c>
      <c r="D33" s="6" t="str">
        <f t="shared" si="3"/>
        <v>vis</v>
      </c>
      <c r="E33" s="52">
        <f>VLOOKUP(C33,Active!C$21:E$963,3,FALSE)</f>
        <v>-852.00521104177494</v>
      </c>
      <c r="F33" s="2" t="s">
        <v>153</v>
      </c>
      <c r="G33" s="6" t="str">
        <f t="shared" si="4"/>
        <v>43966.308</v>
      </c>
      <c r="H33" s="44">
        <f t="shared" si="5"/>
        <v>-852</v>
      </c>
      <c r="I33" s="53" t="s">
        <v>304</v>
      </c>
      <c r="J33" s="54" t="s">
        <v>305</v>
      </c>
      <c r="K33" s="53">
        <v>-852</v>
      </c>
      <c r="L33" s="53" t="s">
        <v>306</v>
      </c>
      <c r="M33" s="54" t="s">
        <v>216</v>
      </c>
      <c r="N33" s="54"/>
      <c r="O33" s="55" t="s">
        <v>237</v>
      </c>
      <c r="P33" s="55" t="s">
        <v>307</v>
      </c>
    </row>
    <row r="34" spans="1:16" ht="12.75" customHeight="1" thickBot="1" x14ac:dyDescent="0.25">
      <c r="A34" s="44" t="str">
        <f t="shared" si="0"/>
        <v> AOEB 5 </v>
      </c>
      <c r="B34" s="2" t="str">
        <f t="shared" si="1"/>
        <v>I</v>
      </c>
      <c r="C34" s="44">
        <f t="shared" si="2"/>
        <v>43979.752999999997</v>
      </c>
      <c r="D34" s="6" t="str">
        <f t="shared" si="3"/>
        <v>vis</v>
      </c>
      <c r="E34" s="52">
        <f>VLOOKUP(C34,Active!C$21:E$963,3,FALSE)</f>
        <v>-844.00100039238271</v>
      </c>
      <c r="F34" s="2" t="s">
        <v>153</v>
      </c>
      <c r="G34" s="6" t="str">
        <f t="shared" si="4"/>
        <v>43979.753</v>
      </c>
      <c r="H34" s="44">
        <f t="shared" si="5"/>
        <v>-844</v>
      </c>
      <c r="I34" s="53" t="s">
        <v>308</v>
      </c>
      <c r="J34" s="54" t="s">
        <v>309</v>
      </c>
      <c r="K34" s="53">
        <v>-844</v>
      </c>
      <c r="L34" s="53" t="s">
        <v>230</v>
      </c>
      <c r="M34" s="54" t="s">
        <v>216</v>
      </c>
      <c r="N34" s="54"/>
      <c r="O34" s="55" t="s">
        <v>293</v>
      </c>
      <c r="P34" s="55" t="s">
        <v>294</v>
      </c>
    </row>
    <row r="35" spans="1:16" ht="12.75" customHeight="1" thickBot="1" x14ac:dyDescent="0.25">
      <c r="A35" s="44" t="str">
        <f t="shared" si="0"/>
        <v> BBS 45 </v>
      </c>
      <c r="B35" s="2" t="str">
        <f t="shared" si="1"/>
        <v>I</v>
      </c>
      <c r="C35" s="44">
        <f t="shared" si="2"/>
        <v>44206.516000000003</v>
      </c>
      <c r="D35" s="6" t="str">
        <f t="shared" si="3"/>
        <v>vis</v>
      </c>
      <c r="E35" s="52">
        <f>VLOOKUP(C35,Active!C$21:E$963,3,FALSE)</f>
        <v>-709.00220385179341</v>
      </c>
      <c r="F35" s="2" t="s">
        <v>153</v>
      </c>
      <c r="G35" s="6" t="str">
        <f t="shared" si="4"/>
        <v>44206.516</v>
      </c>
      <c r="H35" s="44">
        <f t="shared" si="5"/>
        <v>-709</v>
      </c>
      <c r="I35" s="53" t="s">
        <v>310</v>
      </c>
      <c r="J35" s="54" t="s">
        <v>311</v>
      </c>
      <c r="K35" s="53">
        <v>-709</v>
      </c>
      <c r="L35" s="53" t="s">
        <v>272</v>
      </c>
      <c r="M35" s="54" t="s">
        <v>216</v>
      </c>
      <c r="N35" s="54"/>
      <c r="O35" s="55" t="s">
        <v>237</v>
      </c>
      <c r="P35" s="55" t="s">
        <v>312</v>
      </c>
    </row>
    <row r="36" spans="1:16" ht="12.75" customHeight="1" thickBot="1" x14ac:dyDescent="0.25">
      <c r="A36" s="44" t="str">
        <f t="shared" si="0"/>
        <v> BRNO 23 </v>
      </c>
      <c r="B36" s="2" t="str">
        <f t="shared" si="1"/>
        <v>I</v>
      </c>
      <c r="C36" s="44">
        <f t="shared" si="2"/>
        <v>44285.462</v>
      </c>
      <c r="D36" s="6" t="str">
        <f t="shared" si="3"/>
        <v>vis</v>
      </c>
      <c r="E36" s="52">
        <f>VLOOKUP(C36,Active!C$21:E$963,3,FALSE)</f>
        <v>-662.00328872149191</v>
      </c>
      <c r="F36" s="2" t="s">
        <v>153</v>
      </c>
      <c r="G36" s="6" t="str">
        <f t="shared" si="4"/>
        <v>44285.462</v>
      </c>
      <c r="H36" s="44">
        <f t="shared" si="5"/>
        <v>-662</v>
      </c>
      <c r="I36" s="53" t="s">
        <v>313</v>
      </c>
      <c r="J36" s="54" t="s">
        <v>314</v>
      </c>
      <c r="K36" s="53">
        <v>-662</v>
      </c>
      <c r="L36" s="53" t="s">
        <v>315</v>
      </c>
      <c r="M36" s="54" t="s">
        <v>216</v>
      </c>
      <c r="N36" s="54"/>
      <c r="O36" s="55" t="s">
        <v>316</v>
      </c>
      <c r="P36" s="55" t="s">
        <v>317</v>
      </c>
    </row>
    <row r="37" spans="1:16" ht="12.75" customHeight="1" thickBot="1" x14ac:dyDescent="0.25">
      <c r="A37" s="44" t="str">
        <f t="shared" si="0"/>
        <v> BBS 46 </v>
      </c>
      <c r="B37" s="2" t="str">
        <f t="shared" si="1"/>
        <v>I</v>
      </c>
      <c r="C37" s="44">
        <f t="shared" si="2"/>
        <v>44290.5</v>
      </c>
      <c r="D37" s="6" t="str">
        <f t="shared" si="3"/>
        <v>vis</v>
      </c>
      <c r="E37" s="52">
        <f>VLOOKUP(C37,Active!C$21:E$963,3,FALSE)</f>
        <v>-659.00401663137347</v>
      </c>
      <c r="F37" s="2" t="s">
        <v>153</v>
      </c>
      <c r="G37" s="6" t="str">
        <f t="shared" si="4"/>
        <v>44290.500</v>
      </c>
      <c r="H37" s="44">
        <f t="shared" si="5"/>
        <v>-659</v>
      </c>
      <c r="I37" s="53" t="s">
        <v>318</v>
      </c>
      <c r="J37" s="54" t="s">
        <v>319</v>
      </c>
      <c r="K37" s="53">
        <v>-659</v>
      </c>
      <c r="L37" s="53" t="s">
        <v>253</v>
      </c>
      <c r="M37" s="54" t="s">
        <v>216</v>
      </c>
      <c r="N37" s="54"/>
      <c r="O37" s="55" t="s">
        <v>237</v>
      </c>
      <c r="P37" s="55" t="s">
        <v>320</v>
      </c>
    </row>
    <row r="38" spans="1:16" ht="12.75" customHeight="1" thickBot="1" x14ac:dyDescent="0.25">
      <c r="A38" s="44" t="str">
        <f t="shared" si="0"/>
        <v> BRNO 23 </v>
      </c>
      <c r="B38" s="2" t="str">
        <f t="shared" si="1"/>
        <v>I</v>
      </c>
      <c r="C38" s="44">
        <f t="shared" si="2"/>
        <v>44290.506999999998</v>
      </c>
      <c r="D38" s="6" t="str">
        <f t="shared" si="3"/>
        <v>vis</v>
      </c>
      <c r="E38" s="52">
        <f>VLOOKUP(C38,Active!C$21:E$963,3,FALSE)</f>
        <v>-658.99984932199993</v>
      </c>
      <c r="F38" s="2" t="s">
        <v>153</v>
      </c>
      <c r="G38" s="6" t="str">
        <f t="shared" si="4"/>
        <v>44290.507</v>
      </c>
      <c r="H38" s="44">
        <f t="shared" si="5"/>
        <v>-659</v>
      </c>
      <c r="I38" s="53" t="s">
        <v>321</v>
      </c>
      <c r="J38" s="54" t="s">
        <v>322</v>
      </c>
      <c r="K38" s="53">
        <v>-659</v>
      </c>
      <c r="L38" s="53" t="s">
        <v>227</v>
      </c>
      <c r="M38" s="54" t="s">
        <v>216</v>
      </c>
      <c r="N38" s="54"/>
      <c r="O38" s="55" t="s">
        <v>316</v>
      </c>
      <c r="P38" s="55" t="s">
        <v>317</v>
      </c>
    </row>
    <row r="39" spans="1:16" ht="12.75" customHeight="1" thickBot="1" x14ac:dyDescent="0.25">
      <c r="A39" s="44" t="str">
        <f t="shared" si="0"/>
        <v> BBS 47 </v>
      </c>
      <c r="B39" s="2" t="str">
        <f t="shared" si="1"/>
        <v>I</v>
      </c>
      <c r="C39" s="44">
        <f t="shared" si="2"/>
        <v>44317.383000000002</v>
      </c>
      <c r="D39" s="6" t="str">
        <f t="shared" si="3"/>
        <v>vis</v>
      </c>
      <c r="E39" s="52">
        <f>VLOOKUP(C39,Active!C$21:E$963,3,FALSE)</f>
        <v>-642.99976264196255</v>
      </c>
      <c r="F39" s="2" t="s">
        <v>153</v>
      </c>
      <c r="G39" s="6" t="str">
        <f t="shared" si="4"/>
        <v>44317.383</v>
      </c>
      <c r="H39" s="44">
        <f t="shared" si="5"/>
        <v>-643</v>
      </c>
      <c r="I39" s="53" t="s">
        <v>323</v>
      </c>
      <c r="J39" s="54" t="s">
        <v>324</v>
      </c>
      <c r="K39" s="53">
        <v>-643</v>
      </c>
      <c r="L39" s="53" t="s">
        <v>227</v>
      </c>
      <c r="M39" s="54" t="s">
        <v>216</v>
      </c>
      <c r="N39" s="54"/>
      <c r="O39" s="55" t="s">
        <v>237</v>
      </c>
      <c r="P39" s="55" t="s">
        <v>325</v>
      </c>
    </row>
    <row r="40" spans="1:16" ht="12.75" customHeight="1" thickBot="1" x14ac:dyDescent="0.25">
      <c r="A40" s="44" t="str">
        <f t="shared" si="0"/>
        <v> AOEB 5 </v>
      </c>
      <c r="B40" s="2" t="str">
        <f t="shared" si="1"/>
        <v>I</v>
      </c>
      <c r="C40" s="44">
        <f t="shared" si="2"/>
        <v>44614.705999999998</v>
      </c>
      <c r="D40" s="6" t="str">
        <f t="shared" si="3"/>
        <v>vis</v>
      </c>
      <c r="E40" s="52">
        <f>VLOOKUP(C40,Active!C$21:E$963,3,FALSE)</f>
        <v>-465.99448760222481</v>
      </c>
      <c r="F40" s="2" t="s">
        <v>153</v>
      </c>
      <c r="G40" s="6" t="str">
        <f t="shared" si="4"/>
        <v>44614.706</v>
      </c>
      <c r="H40" s="44">
        <f t="shared" si="5"/>
        <v>-466</v>
      </c>
      <c r="I40" s="53" t="s">
        <v>326</v>
      </c>
      <c r="J40" s="54" t="s">
        <v>327</v>
      </c>
      <c r="K40" s="53">
        <v>-466</v>
      </c>
      <c r="L40" s="53" t="s">
        <v>328</v>
      </c>
      <c r="M40" s="54" t="s">
        <v>216</v>
      </c>
      <c r="N40" s="54"/>
      <c r="O40" s="55" t="s">
        <v>293</v>
      </c>
      <c r="P40" s="55" t="s">
        <v>294</v>
      </c>
    </row>
    <row r="41" spans="1:16" ht="12.75" customHeight="1" thickBot="1" x14ac:dyDescent="0.25">
      <c r="A41" s="44" t="str">
        <f t="shared" si="0"/>
        <v> BBS 52 </v>
      </c>
      <c r="B41" s="2" t="str">
        <f t="shared" si="1"/>
        <v>I</v>
      </c>
      <c r="C41" s="44">
        <f t="shared" si="2"/>
        <v>44631.502</v>
      </c>
      <c r="D41" s="6" t="str">
        <f t="shared" si="3"/>
        <v>vis</v>
      </c>
      <c r="E41" s="52">
        <f>VLOOKUP(C41,Active!C$21:E$963,3,FALSE)</f>
        <v>-455.99532642206776</v>
      </c>
      <c r="F41" s="2" t="s">
        <v>153</v>
      </c>
      <c r="G41" s="6" t="str">
        <f t="shared" si="4"/>
        <v>44631.502</v>
      </c>
      <c r="H41" s="44">
        <f t="shared" si="5"/>
        <v>-456</v>
      </c>
      <c r="I41" s="53" t="s">
        <v>329</v>
      </c>
      <c r="J41" s="54" t="s">
        <v>330</v>
      </c>
      <c r="K41" s="53">
        <v>-456</v>
      </c>
      <c r="L41" s="53" t="s">
        <v>331</v>
      </c>
      <c r="M41" s="54" t="s">
        <v>216</v>
      </c>
      <c r="N41" s="54"/>
      <c r="O41" s="55" t="s">
        <v>237</v>
      </c>
      <c r="P41" s="55" t="s">
        <v>332</v>
      </c>
    </row>
    <row r="42" spans="1:16" ht="12.75" customHeight="1" thickBot="1" x14ac:dyDescent="0.25">
      <c r="A42" s="44" t="str">
        <f t="shared" si="0"/>
        <v> BRNO 23 </v>
      </c>
      <c r="B42" s="2" t="str">
        <f t="shared" si="1"/>
        <v>I</v>
      </c>
      <c r="C42" s="44">
        <f t="shared" si="2"/>
        <v>44636.538</v>
      </c>
      <c r="D42" s="6" t="str">
        <f t="shared" si="3"/>
        <v>vis</v>
      </c>
      <c r="E42" s="52">
        <f>VLOOKUP(C42,Active!C$21:E$963,3,FALSE)</f>
        <v>-452.99724499177091</v>
      </c>
      <c r="F42" s="2" t="s">
        <v>153</v>
      </c>
      <c r="G42" s="6" t="str">
        <f t="shared" si="4"/>
        <v>44636.538</v>
      </c>
      <c r="H42" s="44">
        <f t="shared" si="5"/>
        <v>-453</v>
      </c>
      <c r="I42" s="53" t="s">
        <v>333</v>
      </c>
      <c r="J42" s="54" t="s">
        <v>334</v>
      </c>
      <c r="K42" s="53">
        <v>-453</v>
      </c>
      <c r="L42" s="53" t="s">
        <v>275</v>
      </c>
      <c r="M42" s="54" t="s">
        <v>216</v>
      </c>
      <c r="N42" s="54"/>
      <c r="O42" s="55" t="s">
        <v>316</v>
      </c>
      <c r="P42" s="55" t="s">
        <v>317</v>
      </c>
    </row>
    <row r="43" spans="1:16" ht="12.75" customHeight="1" thickBot="1" x14ac:dyDescent="0.25">
      <c r="A43" s="44" t="str">
        <f t="shared" ref="A43:A74" si="6">P43</f>
        <v> BBS 53 </v>
      </c>
      <c r="B43" s="2" t="str">
        <f t="shared" ref="B43:B74" si="7">IF(H43=INT(H43),"I","II")</f>
        <v>I</v>
      </c>
      <c r="C43" s="44">
        <f t="shared" ref="C43:C74" si="8">1*G43</f>
        <v>44663.404000000002</v>
      </c>
      <c r="D43" s="6" t="str">
        <f t="shared" ref="D43:D74" si="9">VLOOKUP(F43,I$1:J$5,2,FALSE)</f>
        <v>vis</v>
      </c>
      <c r="E43" s="52">
        <f>VLOOKUP(C43,Active!C$21:E$963,3,FALSE)</f>
        <v>-437.00311161084187</v>
      </c>
      <c r="F43" s="2" t="s">
        <v>153</v>
      </c>
      <c r="G43" s="6" t="str">
        <f t="shared" ref="G43:G74" si="10">MID(I43,3,LEN(I43)-3)</f>
        <v>44663.404</v>
      </c>
      <c r="H43" s="44">
        <f t="shared" ref="H43:H74" si="11">1*K43</f>
        <v>-437</v>
      </c>
      <c r="I43" s="53" t="s">
        <v>335</v>
      </c>
      <c r="J43" s="54" t="s">
        <v>336</v>
      </c>
      <c r="K43" s="53">
        <v>-437</v>
      </c>
      <c r="L43" s="53" t="s">
        <v>337</v>
      </c>
      <c r="M43" s="54" t="s">
        <v>216</v>
      </c>
      <c r="N43" s="54"/>
      <c r="O43" s="55" t="s">
        <v>237</v>
      </c>
      <c r="P43" s="55" t="s">
        <v>338</v>
      </c>
    </row>
    <row r="44" spans="1:16" ht="12.75" customHeight="1" thickBot="1" x14ac:dyDescent="0.25">
      <c r="A44" s="44" t="str">
        <f t="shared" si="6"/>
        <v> BRNO 23 </v>
      </c>
      <c r="B44" s="2" t="str">
        <f t="shared" si="7"/>
        <v>I</v>
      </c>
      <c r="C44" s="44">
        <f t="shared" si="8"/>
        <v>44663.406999999999</v>
      </c>
      <c r="D44" s="6" t="str">
        <f t="shared" si="9"/>
        <v>vis</v>
      </c>
      <c r="E44" s="52">
        <f>VLOOKUP(C44,Active!C$21:E$963,3,FALSE)</f>
        <v>-437.00132562111156</v>
      </c>
      <c r="F44" s="2" t="s">
        <v>153</v>
      </c>
      <c r="G44" s="6" t="str">
        <f t="shared" si="10"/>
        <v>44663.407</v>
      </c>
      <c r="H44" s="44">
        <f t="shared" si="11"/>
        <v>-437</v>
      </c>
      <c r="I44" s="53" t="s">
        <v>339</v>
      </c>
      <c r="J44" s="54" t="s">
        <v>340</v>
      </c>
      <c r="K44" s="53">
        <v>-437</v>
      </c>
      <c r="L44" s="53" t="s">
        <v>230</v>
      </c>
      <c r="M44" s="54" t="s">
        <v>216</v>
      </c>
      <c r="N44" s="54"/>
      <c r="O44" s="55" t="s">
        <v>316</v>
      </c>
      <c r="P44" s="55" t="s">
        <v>317</v>
      </c>
    </row>
    <row r="45" spans="1:16" ht="12.75" customHeight="1" thickBot="1" x14ac:dyDescent="0.25">
      <c r="A45" s="44" t="str">
        <f t="shared" si="6"/>
        <v> BRNO 26 </v>
      </c>
      <c r="B45" s="2" t="str">
        <f t="shared" si="7"/>
        <v>I</v>
      </c>
      <c r="C45" s="44">
        <f t="shared" si="8"/>
        <v>44663.415000000001</v>
      </c>
      <c r="D45" s="6" t="str">
        <f t="shared" si="9"/>
        <v>vis</v>
      </c>
      <c r="E45" s="52">
        <f>VLOOKUP(C45,Active!C$21:E$963,3,FALSE)</f>
        <v>-436.99656298182498</v>
      </c>
      <c r="F45" s="2" t="s">
        <v>153</v>
      </c>
      <c r="G45" s="6" t="str">
        <f t="shared" si="10"/>
        <v>44663.415</v>
      </c>
      <c r="H45" s="44">
        <f t="shared" si="11"/>
        <v>-437</v>
      </c>
      <c r="I45" s="53" t="s">
        <v>341</v>
      </c>
      <c r="J45" s="54" t="s">
        <v>342</v>
      </c>
      <c r="K45" s="53">
        <v>-437</v>
      </c>
      <c r="L45" s="53" t="s">
        <v>343</v>
      </c>
      <c r="M45" s="54" t="s">
        <v>216</v>
      </c>
      <c r="N45" s="54"/>
      <c r="O45" s="55" t="s">
        <v>344</v>
      </c>
      <c r="P45" s="55" t="s">
        <v>345</v>
      </c>
    </row>
    <row r="46" spans="1:16" ht="12.75" customHeight="1" thickBot="1" x14ac:dyDescent="0.25">
      <c r="A46" s="44" t="str">
        <f t="shared" si="6"/>
        <v> AOEB 5 </v>
      </c>
      <c r="B46" s="2" t="str">
        <f t="shared" si="7"/>
        <v>I</v>
      </c>
      <c r="C46" s="44">
        <f t="shared" si="8"/>
        <v>45034.64</v>
      </c>
      <c r="D46" s="6" t="str">
        <f t="shared" si="9"/>
        <v>vis</v>
      </c>
      <c r="E46" s="52">
        <f>VLOOKUP(C46,Active!C$21:E$963,3,FALSE)</f>
        <v>-215.9952168813648</v>
      </c>
      <c r="F46" s="2" t="s">
        <v>153</v>
      </c>
      <c r="G46" s="6" t="str">
        <f t="shared" si="10"/>
        <v>45034.640</v>
      </c>
      <c r="H46" s="44">
        <f t="shared" si="11"/>
        <v>-216</v>
      </c>
      <c r="I46" s="53" t="s">
        <v>346</v>
      </c>
      <c r="J46" s="54" t="s">
        <v>347</v>
      </c>
      <c r="K46" s="53">
        <v>-216</v>
      </c>
      <c r="L46" s="53" t="s">
        <v>331</v>
      </c>
      <c r="M46" s="54" t="s">
        <v>216</v>
      </c>
      <c r="N46" s="54"/>
      <c r="O46" s="55" t="s">
        <v>293</v>
      </c>
      <c r="P46" s="55" t="s">
        <v>294</v>
      </c>
    </row>
    <row r="47" spans="1:16" ht="12.75" customHeight="1" thickBot="1" x14ac:dyDescent="0.25">
      <c r="A47" s="44" t="str">
        <f t="shared" si="6"/>
        <v> BRNO 26 </v>
      </c>
      <c r="B47" s="2" t="str">
        <f t="shared" si="7"/>
        <v>I</v>
      </c>
      <c r="C47" s="44">
        <f t="shared" si="8"/>
        <v>45051.430999999997</v>
      </c>
      <c r="D47" s="6" t="str">
        <f t="shared" si="9"/>
        <v>vis</v>
      </c>
      <c r="E47" s="52">
        <f>VLOOKUP(C47,Active!C$21:E$963,3,FALSE)</f>
        <v>-205.999032350764</v>
      </c>
      <c r="F47" s="2" t="s">
        <v>153</v>
      </c>
      <c r="G47" s="6" t="str">
        <f t="shared" si="10"/>
        <v>45051.431</v>
      </c>
      <c r="H47" s="44">
        <f t="shared" si="11"/>
        <v>-206</v>
      </c>
      <c r="I47" s="53" t="s">
        <v>348</v>
      </c>
      <c r="J47" s="54" t="s">
        <v>349</v>
      </c>
      <c r="K47" s="53">
        <v>-206</v>
      </c>
      <c r="L47" s="53" t="s">
        <v>219</v>
      </c>
      <c r="M47" s="54" t="s">
        <v>184</v>
      </c>
      <c r="N47" s="54"/>
      <c r="O47" s="55" t="s">
        <v>350</v>
      </c>
      <c r="P47" s="55" t="s">
        <v>345</v>
      </c>
    </row>
    <row r="48" spans="1:16" ht="12.75" customHeight="1" thickBot="1" x14ac:dyDescent="0.25">
      <c r="A48" s="44" t="str">
        <f t="shared" si="6"/>
        <v> BBS 65 </v>
      </c>
      <c r="B48" s="2" t="str">
        <f t="shared" si="7"/>
        <v>I</v>
      </c>
      <c r="C48" s="44">
        <f t="shared" si="8"/>
        <v>45397.455999999998</v>
      </c>
      <c r="D48" s="6" t="str">
        <f t="shared" si="9"/>
        <v>vis</v>
      </c>
      <c r="E48" s="52">
        <f>VLOOKUP(C48,Active!C$21:E$963,3,FALSE)</f>
        <v>0</v>
      </c>
      <c r="F48" s="2" t="s">
        <v>153</v>
      </c>
      <c r="G48" s="6" t="str">
        <f t="shared" si="10"/>
        <v>45397.456</v>
      </c>
      <c r="H48" s="44">
        <f t="shared" si="11"/>
        <v>0</v>
      </c>
      <c r="I48" s="53" t="s">
        <v>351</v>
      </c>
      <c r="J48" s="54" t="s">
        <v>352</v>
      </c>
      <c r="K48" s="53">
        <v>0</v>
      </c>
      <c r="L48" s="53" t="s">
        <v>227</v>
      </c>
      <c r="M48" s="54" t="s">
        <v>216</v>
      </c>
      <c r="N48" s="54"/>
      <c r="O48" s="55" t="s">
        <v>237</v>
      </c>
      <c r="P48" s="55" t="s">
        <v>353</v>
      </c>
    </row>
    <row r="49" spans="1:16" ht="12.75" customHeight="1" thickBot="1" x14ac:dyDescent="0.25">
      <c r="A49" s="44" t="str">
        <f t="shared" si="6"/>
        <v> BBS 66 </v>
      </c>
      <c r="B49" s="2" t="str">
        <f t="shared" si="7"/>
        <v>I</v>
      </c>
      <c r="C49" s="44">
        <f t="shared" si="8"/>
        <v>45439.455999999998</v>
      </c>
      <c r="D49" s="6" t="str">
        <f t="shared" si="9"/>
        <v>vis</v>
      </c>
      <c r="E49" s="52">
        <f>VLOOKUP(C49,Active!C$21:E$963,3,FALSE)</f>
        <v>25.003856249496572</v>
      </c>
      <c r="F49" s="2" t="s">
        <v>153</v>
      </c>
      <c r="G49" s="6" t="str">
        <f t="shared" si="10"/>
        <v>45439.456</v>
      </c>
      <c r="H49" s="44">
        <f t="shared" si="11"/>
        <v>25</v>
      </c>
      <c r="I49" s="53" t="s">
        <v>354</v>
      </c>
      <c r="J49" s="54" t="s">
        <v>355</v>
      </c>
      <c r="K49" s="53">
        <v>25</v>
      </c>
      <c r="L49" s="53" t="s">
        <v>343</v>
      </c>
      <c r="M49" s="54" t="s">
        <v>216</v>
      </c>
      <c r="N49" s="54"/>
      <c r="O49" s="55" t="s">
        <v>280</v>
      </c>
      <c r="P49" s="55" t="s">
        <v>356</v>
      </c>
    </row>
    <row r="50" spans="1:16" ht="12.75" customHeight="1" thickBot="1" x14ac:dyDescent="0.25">
      <c r="A50" s="44" t="str">
        <f t="shared" si="6"/>
        <v> BRNO 26 </v>
      </c>
      <c r="B50" s="2" t="str">
        <f t="shared" si="7"/>
        <v>I</v>
      </c>
      <c r="C50" s="44">
        <f t="shared" si="8"/>
        <v>45674.616000000002</v>
      </c>
      <c r="D50" s="6" t="str">
        <f t="shared" si="9"/>
        <v>vis</v>
      </c>
      <c r="E50" s="52">
        <f>VLOOKUP(C50,Active!C$21:E$963,3,FALSE)</f>
        <v>165.00163805025136</v>
      </c>
      <c r="F50" s="2" t="s">
        <v>153</v>
      </c>
      <c r="G50" s="6" t="str">
        <f t="shared" si="10"/>
        <v>45674.616</v>
      </c>
      <c r="H50" s="44">
        <f t="shared" si="11"/>
        <v>165</v>
      </c>
      <c r="I50" s="53" t="s">
        <v>357</v>
      </c>
      <c r="J50" s="54" t="s">
        <v>358</v>
      </c>
      <c r="K50" s="53">
        <v>165</v>
      </c>
      <c r="L50" s="53" t="s">
        <v>249</v>
      </c>
      <c r="M50" s="54" t="s">
        <v>216</v>
      </c>
      <c r="N50" s="54"/>
      <c r="O50" s="55" t="s">
        <v>359</v>
      </c>
      <c r="P50" s="55" t="s">
        <v>345</v>
      </c>
    </row>
    <row r="51" spans="1:16" ht="12.75" customHeight="1" thickBot="1" x14ac:dyDescent="0.25">
      <c r="A51" s="44" t="str">
        <f t="shared" si="6"/>
        <v> BBS 70 </v>
      </c>
      <c r="B51" s="2" t="str">
        <f t="shared" si="7"/>
        <v>I</v>
      </c>
      <c r="C51" s="44">
        <f t="shared" si="8"/>
        <v>45711.572</v>
      </c>
      <c r="D51" s="6" t="str">
        <f t="shared" si="9"/>
        <v>vis</v>
      </c>
      <c r="E51" s="52">
        <f>VLOOKUP(C51,Active!C$21:E$963,3,FALSE)</f>
        <v>187.00265023016453</v>
      </c>
      <c r="F51" s="2" t="s">
        <v>153</v>
      </c>
      <c r="G51" s="6" t="str">
        <f t="shared" si="10"/>
        <v>45711.572</v>
      </c>
      <c r="H51" s="44">
        <f t="shared" si="11"/>
        <v>187</v>
      </c>
      <c r="I51" s="53" t="s">
        <v>360</v>
      </c>
      <c r="J51" s="54" t="s">
        <v>361</v>
      </c>
      <c r="K51" s="53">
        <v>187</v>
      </c>
      <c r="L51" s="53" t="s">
        <v>279</v>
      </c>
      <c r="M51" s="54" t="s">
        <v>216</v>
      </c>
      <c r="N51" s="54"/>
      <c r="O51" s="55" t="s">
        <v>237</v>
      </c>
      <c r="P51" s="55" t="s">
        <v>362</v>
      </c>
    </row>
    <row r="52" spans="1:16" ht="12.75" customHeight="1" thickBot="1" x14ac:dyDescent="0.25">
      <c r="A52" s="44" t="str">
        <f t="shared" si="6"/>
        <v> BBS 71 </v>
      </c>
      <c r="B52" s="2" t="str">
        <f t="shared" si="7"/>
        <v>I</v>
      </c>
      <c r="C52" s="44">
        <f t="shared" si="8"/>
        <v>45753.555999999997</v>
      </c>
      <c r="D52" s="6" t="str">
        <f t="shared" si="9"/>
        <v>vis</v>
      </c>
      <c r="E52" s="52">
        <f>VLOOKUP(C52,Active!C$21:E$963,3,FALSE)</f>
        <v>211.99698120108792</v>
      </c>
      <c r="F52" s="2" t="s">
        <v>153</v>
      </c>
      <c r="G52" s="6" t="str">
        <f t="shared" si="10"/>
        <v>45753.556</v>
      </c>
      <c r="H52" s="44">
        <f t="shared" si="11"/>
        <v>212</v>
      </c>
      <c r="I52" s="53" t="s">
        <v>363</v>
      </c>
      <c r="J52" s="54" t="s">
        <v>364</v>
      </c>
      <c r="K52" s="53">
        <v>212</v>
      </c>
      <c r="L52" s="53" t="s">
        <v>337</v>
      </c>
      <c r="M52" s="54" t="s">
        <v>216</v>
      </c>
      <c r="N52" s="54"/>
      <c r="O52" s="55" t="s">
        <v>237</v>
      </c>
      <c r="P52" s="55" t="s">
        <v>365</v>
      </c>
    </row>
    <row r="53" spans="1:16" ht="12.75" customHeight="1" thickBot="1" x14ac:dyDescent="0.25">
      <c r="A53" s="44" t="str">
        <f t="shared" si="6"/>
        <v> BBS 76 </v>
      </c>
      <c r="B53" s="2" t="str">
        <f t="shared" si="7"/>
        <v>I</v>
      </c>
      <c r="C53" s="44">
        <f t="shared" si="8"/>
        <v>46168.468000000001</v>
      </c>
      <c r="D53" s="6" t="str">
        <f t="shared" si="9"/>
        <v>vis</v>
      </c>
      <c r="E53" s="52">
        <f>VLOOKUP(C53,Active!C$21:E$963,3,FALSE)</f>
        <v>459.00650511040266</v>
      </c>
      <c r="F53" s="2" t="s">
        <v>153</v>
      </c>
      <c r="G53" s="6" t="str">
        <f t="shared" si="10"/>
        <v>46168.468</v>
      </c>
      <c r="H53" s="44">
        <f t="shared" si="11"/>
        <v>459</v>
      </c>
      <c r="I53" s="53" t="s">
        <v>366</v>
      </c>
      <c r="J53" s="54" t="s">
        <v>367</v>
      </c>
      <c r="K53" s="53">
        <v>459</v>
      </c>
      <c r="L53" s="53" t="s">
        <v>368</v>
      </c>
      <c r="M53" s="54" t="s">
        <v>216</v>
      </c>
      <c r="N53" s="54"/>
      <c r="O53" s="55" t="s">
        <v>280</v>
      </c>
      <c r="P53" s="55" t="s">
        <v>369</v>
      </c>
    </row>
    <row r="54" spans="1:16" ht="12.75" customHeight="1" thickBot="1" x14ac:dyDescent="0.25">
      <c r="A54" s="44" t="str">
        <f t="shared" si="6"/>
        <v> AOEB 5 </v>
      </c>
      <c r="B54" s="2" t="str">
        <f t="shared" si="7"/>
        <v>I</v>
      </c>
      <c r="C54" s="44">
        <f t="shared" si="8"/>
        <v>46470.822</v>
      </c>
      <c r="D54" s="6" t="str">
        <f t="shared" si="9"/>
        <v>vis</v>
      </c>
      <c r="E54" s="52">
        <f>VLOOKUP(C54,Active!C$21:E$963,3,FALSE)</f>
        <v>639.00688493088535</v>
      </c>
      <c r="F54" s="2" t="s">
        <v>153</v>
      </c>
      <c r="G54" s="6" t="str">
        <f t="shared" si="10"/>
        <v>46470.822</v>
      </c>
      <c r="H54" s="44">
        <f t="shared" si="11"/>
        <v>639</v>
      </c>
      <c r="I54" s="53" t="s">
        <v>370</v>
      </c>
      <c r="J54" s="54" t="s">
        <v>371</v>
      </c>
      <c r="K54" s="53">
        <v>639</v>
      </c>
      <c r="L54" s="53" t="s">
        <v>303</v>
      </c>
      <c r="M54" s="54" t="s">
        <v>216</v>
      </c>
      <c r="N54" s="54"/>
      <c r="O54" s="55" t="s">
        <v>372</v>
      </c>
      <c r="P54" s="55" t="s">
        <v>294</v>
      </c>
    </row>
    <row r="55" spans="1:16" ht="12.75" customHeight="1" thickBot="1" x14ac:dyDescent="0.25">
      <c r="A55" s="44" t="str">
        <f t="shared" si="6"/>
        <v> BBS 80 </v>
      </c>
      <c r="B55" s="2" t="str">
        <f t="shared" si="7"/>
        <v>I</v>
      </c>
      <c r="C55" s="44">
        <f t="shared" si="8"/>
        <v>46499.37</v>
      </c>
      <c r="D55" s="6" t="str">
        <f t="shared" si="9"/>
        <v>vis</v>
      </c>
      <c r="E55" s="52">
        <f>VLOOKUP(C55,Active!C$21:E$963,3,FALSE)</f>
        <v>656.00236322161606</v>
      </c>
      <c r="F55" s="2" t="s">
        <v>153</v>
      </c>
      <c r="G55" s="6" t="str">
        <f t="shared" si="10"/>
        <v>46499.370</v>
      </c>
      <c r="H55" s="44">
        <f t="shared" si="11"/>
        <v>656</v>
      </c>
      <c r="I55" s="53" t="s">
        <v>373</v>
      </c>
      <c r="J55" s="54" t="s">
        <v>374</v>
      </c>
      <c r="K55" s="53">
        <v>656</v>
      </c>
      <c r="L55" s="53" t="s">
        <v>279</v>
      </c>
      <c r="M55" s="54" t="s">
        <v>216</v>
      </c>
      <c r="N55" s="54"/>
      <c r="O55" s="55" t="s">
        <v>237</v>
      </c>
      <c r="P55" s="55" t="s">
        <v>375</v>
      </c>
    </row>
    <row r="56" spans="1:16" ht="12.75" customHeight="1" thickBot="1" x14ac:dyDescent="0.25">
      <c r="A56" s="44" t="str">
        <f t="shared" si="6"/>
        <v> AOEB 5 </v>
      </c>
      <c r="B56" s="2" t="str">
        <f t="shared" si="7"/>
        <v>I</v>
      </c>
      <c r="C56" s="44">
        <f t="shared" si="8"/>
        <v>46875.659</v>
      </c>
      <c r="D56" s="6" t="str">
        <f t="shared" si="9"/>
        <v>vis</v>
      </c>
      <c r="E56" s="52">
        <f>VLOOKUP(C56,Active!C$21:E$963,3,FALSE)</f>
        <v>880.01845998987176</v>
      </c>
      <c r="F56" s="2" t="s">
        <v>153</v>
      </c>
      <c r="G56" s="6" t="str">
        <f t="shared" si="10"/>
        <v>46875.659</v>
      </c>
      <c r="H56" s="44">
        <f t="shared" si="11"/>
        <v>880</v>
      </c>
      <c r="I56" s="53" t="s">
        <v>376</v>
      </c>
      <c r="J56" s="54" t="s">
        <v>377</v>
      </c>
      <c r="K56" s="53">
        <v>880</v>
      </c>
      <c r="L56" s="53" t="s">
        <v>378</v>
      </c>
      <c r="M56" s="54" t="s">
        <v>216</v>
      </c>
      <c r="N56" s="54"/>
      <c r="O56" s="55" t="s">
        <v>293</v>
      </c>
      <c r="P56" s="55" t="s">
        <v>294</v>
      </c>
    </row>
    <row r="57" spans="1:16" ht="12.75" customHeight="1" thickBot="1" x14ac:dyDescent="0.25">
      <c r="A57" s="44" t="str">
        <f t="shared" si="6"/>
        <v> AOEB 5 </v>
      </c>
      <c r="B57" s="2" t="str">
        <f t="shared" si="7"/>
        <v>I</v>
      </c>
      <c r="C57" s="44">
        <f t="shared" si="8"/>
        <v>47614.743999999999</v>
      </c>
      <c r="D57" s="6" t="str">
        <f t="shared" si="9"/>
        <v>vis</v>
      </c>
      <c r="E57" s="52">
        <f>VLOOKUP(C57,Active!C$21:E$963,3,FALSE)</f>
        <v>1320.0178670412802</v>
      </c>
      <c r="F57" s="2" t="s">
        <v>153</v>
      </c>
      <c r="G57" s="6" t="str">
        <f t="shared" si="10"/>
        <v>47614.744</v>
      </c>
      <c r="H57" s="44">
        <f t="shared" si="11"/>
        <v>1320</v>
      </c>
      <c r="I57" s="53" t="s">
        <v>379</v>
      </c>
      <c r="J57" s="54" t="s">
        <v>380</v>
      </c>
      <c r="K57" s="53">
        <v>1320</v>
      </c>
      <c r="L57" s="53" t="s">
        <v>381</v>
      </c>
      <c r="M57" s="54" t="s">
        <v>216</v>
      </c>
      <c r="N57" s="54"/>
      <c r="O57" s="55" t="s">
        <v>382</v>
      </c>
      <c r="P57" s="55" t="s">
        <v>294</v>
      </c>
    </row>
    <row r="58" spans="1:16" ht="12.75" customHeight="1" thickBot="1" x14ac:dyDescent="0.25">
      <c r="A58" s="44" t="str">
        <f t="shared" si="6"/>
        <v> BBS 91 </v>
      </c>
      <c r="B58" s="2" t="str">
        <f t="shared" si="7"/>
        <v>I</v>
      </c>
      <c r="C58" s="44">
        <f t="shared" si="8"/>
        <v>47616.415000000001</v>
      </c>
      <c r="D58" s="6" t="str">
        <f t="shared" si="9"/>
        <v>vis</v>
      </c>
      <c r="E58" s="52">
        <f>VLOOKUP(C58,Active!C$21:E$963,3,FALSE)</f>
        <v>1321.012663322065</v>
      </c>
      <c r="F58" s="2" t="s">
        <v>153</v>
      </c>
      <c r="G58" s="6" t="str">
        <f t="shared" si="10"/>
        <v>47616.415</v>
      </c>
      <c r="H58" s="44">
        <f t="shared" si="11"/>
        <v>1321</v>
      </c>
      <c r="I58" s="53" t="s">
        <v>383</v>
      </c>
      <c r="J58" s="54" t="s">
        <v>384</v>
      </c>
      <c r="K58" s="53">
        <v>1321</v>
      </c>
      <c r="L58" s="53" t="s">
        <v>385</v>
      </c>
      <c r="M58" s="54" t="s">
        <v>216</v>
      </c>
      <c r="N58" s="54"/>
      <c r="O58" s="55" t="s">
        <v>386</v>
      </c>
      <c r="P58" s="55" t="s">
        <v>387</v>
      </c>
    </row>
    <row r="59" spans="1:16" ht="12.75" customHeight="1" thickBot="1" x14ac:dyDescent="0.25">
      <c r="A59" s="44" t="str">
        <f t="shared" si="6"/>
        <v> BRNO 30 </v>
      </c>
      <c r="B59" s="2" t="str">
        <f t="shared" si="7"/>
        <v>I</v>
      </c>
      <c r="C59" s="44">
        <f t="shared" si="8"/>
        <v>47616.417999999998</v>
      </c>
      <c r="D59" s="6" t="str">
        <f t="shared" si="9"/>
        <v>vis</v>
      </c>
      <c r="E59" s="52">
        <f>VLOOKUP(C59,Active!C$21:E$963,3,FALSE)</f>
        <v>1321.0144493117953</v>
      </c>
      <c r="F59" s="2" t="s">
        <v>153</v>
      </c>
      <c r="G59" s="6" t="str">
        <f t="shared" si="10"/>
        <v>47616.418</v>
      </c>
      <c r="H59" s="44">
        <f t="shared" si="11"/>
        <v>1321</v>
      </c>
      <c r="I59" s="53" t="s">
        <v>388</v>
      </c>
      <c r="J59" s="54" t="s">
        <v>389</v>
      </c>
      <c r="K59" s="53">
        <v>1321</v>
      </c>
      <c r="L59" s="53" t="s">
        <v>390</v>
      </c>
      <c r="M59" s="54" t="s">
        <v>216</v>
      </c>
      <c r="N59" s="54"/>
      <c r="O59" s="55" t="s">
        <v>391</v>
      </c>
      <c r="P59" s="55" t="s">
        <v>392</v>
      </c>
    </row>
    <row r="60" spans="1:16" ht="12.75" customHeight="1" thickBot="1" x14ac:dyDescent="0.25">
      <c r="A60" s="44" t="str">
        <f t="shared" si="6"/>
        <v> BRNO 30 </v>
      </c>
      <c r="B60" s="2" t="str">
        <f t="shared" si="7"/>
        <v>I</v>
      </c>
      <c r="C60" s="44">
        <f t="shared" si="8"/>
        <v>47616.42</v>
      </c>
      <c r="D60" s="6" t="str">
        <f t="shared" si="9"/>
        <v>vis</v>
      </c>
      <c r="E60" s="52">
        <f>VLOOKUP(C60,Active!C$21:E$963,3,FALSE)</f>
        <v>1321.015639971617</v>
      </c>
      <c r="F60" s="2" t="s">
        <v>153</v>
      </c>
      <c r="G60" s="6" t="str">
        <f t="shared" si="10"/>
        <v>47616.420</v>
      </c>
      <c r="H60" s="44">
        <f t="shared" si="11"/>
        <v>1321</v>
      </c>
      <c r="I60" s="53" t="s">
        <v>393</v>
      </c>
      <c r="J60" s="54" t="s">
        <v>394</v>
      </c>
      <c r="K60" s="53">
        <v>1321</v>
      </c>
      <c r="L60" s="53" t="s">
        <v>395</v>
      </c>
      <c r="M60" s="54" t="s">
        <v>216</v>
      </c>
      <c r="N60" s="54"/>
      <c r="O60" s="55" t="s">
        <v>396</v>
      </c>
      <c r="P60" s="55" t="s">
        <v>392</v>
      </c>
    </row>
    <row r="61" spans="1:16" ht="12.75" customHeight="1" thickBot="1" x14ac:dyDescent="0.25">
      <c r="A61" s="44" t="str">
        <f t="shared" si="6"/>
        <v> BBS 94 </v>
      </c>
      <c r="B61" s="2" t="str">
        <f t="shared" si="7"/>
        <v>I</v>
      </c>
      <c r="C61" s="44">
        <f t="shared" si="8"/>
        <v>47947.334999999999</v>
      </c>
      <c r="D61" s="6" t="str">
        <f t="shared" si="9"/>
        <v>vis</v>
      </c>
      <c r="E61" s="52">
        <f>VLOOKUP(C61,Active!C$21:E$963,3,FALSE)</f>
        <v>1518.0192373716689</v>
      </c>
      <c r="F61" s="2" t="s">
        <v>153</v>
      </c>
      <c r="G61" s="6" t="str">
        <f t="shared" si="10"/>
        <v>47947.335</v>
      </c>
      <c r="H61" s="44">
        <f t="shared" si="11"/>
        <v>1518</v>
      </c>
      <c r="I61" s="53" t="s">
        <v>397</v>
      </c>
      <c r="J61" s="54" t="s">
        <v>398</v>
      </c>
      <c r="K61" s="53">
        <v>1518</v>
      </c>
      <c r="L61" s="53" t="s">
        <v>399</v>
      </c>
      <c r="M61" s="54" t="s">
        <v>216</v>
      </c>
      <c r="N61" s="54"/>
      <c r="O61" s="55" t="s">
        <v>280</v>
      </c>
      <c r="P61" s="55" t="s">
        <v>400</v>
      </c>
    </row>
    <row r="62" spans="1:16" ht="12.75" customHeight="1" thickBot="1" x14ac:dyDescent="0.25">
      <c r="A62" s="44" t="str">
        <f t="shared" si="6"/>
        <v> AOEB 5 </v>
      </c>
      <c r="B62" s="2" t="str">
        <f t="shared" si="7"/>
        <v>I</v>
      </c>
      <c r="C62" s="44">
        <f t="shared" si="8"/>
        <v>47992.686999999998</v>
      </c>
      <c r="D62" s="6" t="str">
        <f t="shared" si="9"/>
        <v>vis</v>
      </c>
      <c r="E62" s="52">
        <f>VLOOKUP(C62,Active!C$21:E$963,3,FALSE)</f>
        <v>1545.0186394818388</v>
      </c>
      <c r="F62" s="2" t="s">
        <v>153</v>
      </c>
      <c r="G62" s="6" t="str">
        <f t="shared" si="10"/>
        <v>47992.687</v>
      </c>
      <c r="H62" s="44">
        <f t="shared" si="11"/>
        <v>1545</v>
      </c>
      <c r="I62" s="53" t="s">
        <v>401</v>
      </c>
      <c r="J62" s="54" t="s">
        <v>402</v>
      </c>
      <c r="K62" s="53">
        <v>1545</v>
      </c>
      <c r="L62" s="53" t="s">
        <v>378</v>
      </c>
      <c r="M62" s="54" t="s">
        <v>216</v>
      </c>
      <c r="N62" s="54"/>
      <c r="O62" s="55" t="s">
        <v>382</v>
      </c>
      <c r="P62" s="55" t="s">
        <v>294</v>
      </c>
    </row>
    <row r="63" spans="1:16" ht="12.75" customHeight="1" thickBot="1" x14ac:dyDescent="0.25">
      <c r="A63" s="44" t="str">
        <f t="shared" si="6"/>
        <v> BBS 97 </v>
      </c>
      <c r="B63" s="2" t="str">
        <f t="shared" si="7"/>
        <v>I</v>
      </c>
      <c r="C63" s="44">
        <f t="shared" si="8"/>
        <v>48308.472000000002</v>
      </c>
      <c r="D63" s="6" t="str">
        <f t="shared" si="9"/>
        <v>vis</v>
      </c>
      <c r="E63" s="52">
        <f>VLOOKUP(C63,Active!C$21:E$963,3,FALSE)</f>
        <v>1733.0148953329665</v>
      </c>
      <c r="F63" s="2" t="s">
        <v>153</v>
      </c>
      <c r="G63" s="6" t="str">
        <f t="shared" si="10"/>
        <v>48308.472</v>
      </c>
      <c r="H63" s="44">
        <f t="shared" si="11"/>
        <v>1733</v>
      </c>
      <c r="I63" s="53" t="s">
        <v>403</v>
      </c>
      <c r="J63" s="54" t="s">
        <v>404</v>
      </c>
      <c r="K63" s="53">
        <v>1733</v>
      </c>
      <c r="L63" s="53" t="s">
        <v>405</v>
      </c>
      <c r="M63" s="54" t="s">
        <v>216</v>
      </c>
      <c r="N63" s="54"/>
      <c r="O63" s="55" t="s">
        <v>237</v>
      </c>
      <c r="P63" s="55" t="s">
        <v>406</v>
      </c>
    </row>
    <row r="64" spans="1:16" ht="12.75" customHeight="1" thickBot="1" x14ac:dyDescent="0.25">
      <c r="A64" s="44" t="str">
        <f t="shared" si="6"/>
        <v> BRNO 31 </v>
      </c>
      <c r="B64" s="2" t="str">
        <f t="shared" si="7"/>
        <v>I</v>
      </c>
      <c r="C64" s="44">
        <f t="shared" si="8"/>
        <v>48723.385999999999</v>
      </c>
      <c r="D64" s="6" t="str">
        <f t="shared" si="9"/>
        <v>vis</v>
      </c>
      <c r="E64" s="52">
        <f>VLOOKUP(C64,Active!C$21:E$963,3,FALSE)</f>
        <v>1980.0256099020987</v>
      </c>
      <c r="F64" s="2" t="s">
        <v>153</v>
      </c>
      <c r="G64" s="6" t="str">
        <f t="shared" si="10"/>
        <v>48723.386</v>
      </c>
      <c r="H64" s="44">
        <f t="shared" si="11"/>
        <v>1980</v>
      </c>
      <c r="I64" s="53" t="s">
        <v>407</v>
      </c>
      <c r="J64" s="54" t="s">
        <v>408</v>
      </c>
      <c r="K64" s="53">
        <v>1980</v>
      </c>
      <c r="L64" s="53" t="s">
        <v>409</v>
      </c>
      <c r="M64" s="54" t="s">
        <v>216</v>
      </c>
      <c r="N64" s="54"/>
      <c r="O64" s="55" t="s">
        <v>410</v>
      </c>
      <c r="P64" s="55" t="s">
        <v>411</v>
      </c>
    </row>
    <row r="65" spans="1:16" ht="12.75" customHeight="1" thickBot="1" x14ac:dyDescent="0.25">
      <c r="A65" s="44" t="str">
        <f t="shared" si="6"/>
        <v> BRNO 31 </v>
      </c>
      <c r="B65" s="2" t="str">
        <f t="shared" si="7"/>
        <v>I</v>
      </c>
      <c r="C65" s="44">
        <f t="shared" si="8"/>
        <v>48723.387999999999</v>
      </c>
      <c r="D65" s="6" t="str">
        <f t="shared" si="9"/>
        <v>vis</v>
      </c>
      <c r="E65" s="52">
        <f>VLOOKUP(C65,Active!C$21:E$963,3,FALSE)</f>
        <v>1980.0268005619203</v>
      </c>
      <c r="F65" s="2" t="str">
        <f>LEFT(M65,1)</f>
        <v>V</v>
      </c>
      <c r="G65" s="6" t="str">
        <f t="shared" si="10"/>
        <v>48723.388</v>
      </c>
      <c r="H65" s="44">
        <f t="shared" si="11"/>
        <v>1980</v>
      </c>
      <c r="I65" s="53" t="s">
        <v>412</v>
      </c>
      <c r="J65" s="54" t="s">
        <v>413</v>
      </c>
      <c r="K65" s="53">
        <v>1980</v>
      </c>
      <c r="L65" s="53" t="s">
        <v>414</v>
      </c>
      <c r="M65" s="54" t="s">
        <v>216</v>
      </c>
      <c r="N65" s="54"/>
      <c r="O65" s="55" t="s">
        <v>415</v>
      </c>
      <c r="P65" s="55" t="s">
        <v>411</v>
      </c>
    </row>
    <row r="66" spans="1:16" ht="12.75" customHeight="1" thickBot="1" x14ac:dyDescent="0.25">
      <c r="A66" s="44" t="str">
        <f t="shared" si="6"/>
        <v> BBS 101 </v>
      </c>
      <c r="B66" s="2" t="str">
        <f t="shared" si="7"/>
        <v>I</v>
      </c>
      <c r="C66" s="44">
        <f t="shared" si="8"/>
        <v>48733.457999999999</v>
      </c>
      <c r="D66" s="6" t="str">
        <f t="shared" si="9"/>
        <v>PE</v>
      </c>
      <c r="E66" s="52">
        <f>VLOOKUP(C66,Active!C$21:E$963,3,FALSE)</f>
        <v>1986.0217727626923</v>
      </c>
      <c r="F66" s="2" t="str">
        <f>LEFT(M66,1)</f>
        <v>E</v>
      </c>
      <c r="G66" s="6" t="str">
        <f t="shared" si="10"/>
        <v>48733.458</v>
      </c>
      <c r="H66" s="44">
        <f t="shared" si="11"/>
        <v>1986</v>
      </c>
      <c r="I66" s="53" t="s">
        <v>416</v>
      </c>
      <c r="J66" s="54" t="s">
        <v>417</v>
      </c>
      <c r="K66" s="53">
        <v>1986</v>
      </c>
      <c r="L66" s="53" t="s">
        <v>418</v>
      </c>
      <c r="M66" s="54" t="s">
        <v>419</v>
      </c>
      <c r="N66" s="54" t="s">
        <v>420</v>
      </c>
      <c r="O66" s="55" t="s">
        <v>386</v>
      </c>
      <c r="P66" s="55" t="s">
        <v>421</v>
      </c>
    </row>
    <row r="67" spans="1:16" ht="12.75" customHeight="1" thickBot="1" x14ac:dyDescent="0.25">
      <c r="A67" s="44" t="str">
        <f t="shared" si="6"/>
        <v> AOEB 5 </v>
      </c>
      <c r="B67" s="2" t="str">
        <f t="shared" si="7"/>
        <v>I</v>
      </c>
      <c r="C67" s="44">
        <f t="shared" si="8"/>
        <v>49418.798999999999</v>
      </c>
      <c r="D67" s="6" t="str">
        <f t="shared" si="9"/>
        <v>vis</v>
      </c>
      <c r="E67" s="52">
        <f>VLOOKUP(C67,Active!C$21:E$963,3,FALSE)</f>
        <v>2394.0257690933172</v>
      </c>
      <c r="F67" s="2" t="str">
        <f>LEFT(M67,1)</f>
        <v>V</v>
      </c>
      <c r="G67" s="6" t="str">
        <f t="shared" si="10"/>
        <v>49418.799</v>
      </c>
      <c r="H67" s="44">
        <f t="shared" si="11"/>
        <v>2394</v>
      </c>
      <c r="I67" s="53" t="s">
        <v>422</v>
      </c>
      <c r="J67" s="54" t="s">
        <v>423</v>
      </c>
      <c r="K67" s="53">
        <v>2394</v>
      </c>
      <c r="L67" s="53" t="s">
        <v>409</v>
      </c>
      <c r="M67" s="54" t="s">
        <v>216</v>
      </c>
      <c r="N67" s="54"/>
      <c r="O67" s="55" t="s">
        <v>382</v>
      </c>
      <c r="P67" s="55" t="s">
        <v>294</v>
      </c>
    </row>
    <row r="68" spans="1:16" ht="12.75" customHeight="1" thickBot="1" x14ac:dyDescent="0.25">
      <c r="A68" s="44" t="str">
        <f t="shared" si="6"/>
        <v> AOEB 5 </v>
      </c>
      <c r="B68" s="2" t="str">
        <f t="shared" si="7"/>
        <v>I</v>
      </c>
      <c r="C68" s="44">
        <f t="shared" si="8"/>
        <v>49445.68</v>
      </c>
      <c r="D68" s="6" t="str">
        <f t="shared" si="9"/>
        <v>vis</v>
      </c>
      <c r="E68" s="52">
        <f>VLOOKUP(C68,Active!C$21:E$963,3,FALSE)</f>
        <v>2410.0288324229064</v>
      </c>
      <c r="F68" s="2" t="str">
        <f>LEFT(M68,1)</f>
        <v>V</v>
      </c>
      <c r="G68" s="6" t="str">
        <f t="shared" si="10"/>
        <v>49445.680</v>
      </c>
      <c r="H68" s="44">
        <f t="shared" si="11"/>
        <v>2410</v>
      </c>
      <c r="I68" s="53" t="s">
        <v>424</v>
      </c>
      <c r="J68" s="54" t="s">
        <v>425</v>
      </c>
      <c r="K68" s="53">
        <v>2410</v>
      </c>
      <c r="L68" s="53" t="s">
        <v>426</v>
      </c>
      <c r="M68" s="54" t="s">
        <v>216</v>
      </c>
      <c r="N68" s="54"/>
      <c r="O68" s="55" t="s">
        <v>382</v>
      </c>
      <c r="P68" s="55" t="s">
        <v>294</v>
      </c>
    </row>
    <row r="69" spans="1:16" ht="12.75" customHeight="1" thickBot="1" x14ac:dyDescent="0.25">
      <c r="A69" s="44" t="str">
        <f t="shared" si="6"/>
        <v> BBS 110 </v>
      </c>
      <c r="B69" s="2" t="str">
        <f t="shared" si="7"/>
        <v>I</v>
      </c>
      <c r="C69" s="44">
        <f t="shared" si="8"/>
        <v>49734.599000000002</v>
      </c>
      <c r="D69" s="6" t="str">
        <f t="shared" si="9"/>
        <v>PE</v>
      </c>
      <c r="E69" s="52">
        <f>VLOOKUP(C69,Active!C$21:E$963,3,FALSE)</f>
        <v>2582.030954893105</v>
      </c>
      <c r="F69" s="2" t="str">
        <f>LEFT(M69,1)</f>
        <v>E</v>
      </c>
      <c r="G69" s="6" t="str">
        <f t="shared" si="10"/>
        <v>49734.599</v>
      </c>
      <c r="H69" s="44">
        <f t="shared" si="11"/>
        <v>2582</v>
      </c>
      <c r="I69" s="53" t="s">
        <v>427</v>
      </c>
      <c r="J69" s="54" t="s">
        <v>428</v>
      </c>
      <c r="K69" s="53">
        <v>2582</v>
      </c>
      <c r="L69" s="53" t="s">
        <v>429</v>
      </c>
      <c r="M69" s="54" t="s">
        <v>419</v>
      </c>
      <c r="N69" s="54" t="s">
        <v>420</v>
      </c>
      <c r="O69" s="55" t="s">
        <v>386</v>
      </c>
      <c r="P69" s="55" t="s">
        <v>430</v>
      </c>
    </row>
    <row r="70" spans="1:16" ht="12.75" customHeight="1" thickBot="1" x14ac:dyDescent="0.25">
      <c r="A70" s="44" t="str">
        <f t="shared" si="6"/>
        <v> BBS 108 </v>
      </c>
      <c r="B70" s="2" t="str">
        <f t="shared" si="7"/>
        <v>I</v>
      </c>
      <c r="C70" s="44">
        <f t="shared" si="8"/>
        <v>49793.372000000003</v>
      </c>
      <c r="D70" s="6" t="str">
        <f t="shared" si="9"/>
        <v>vis</v>
      </c>
      <c r="E70" s="52">
        <f>VLOOKUP(C70,Active!C$21:E$963,3,FALSE)</f>
        <v>2617.0202797348115</v>
      </c>
      <c r="F70" s="2" t="s">
        <v>153</v>
      </c>
      <c r="G70" s="6" t="str">
        <f t="shared" si="10"/>
        <v>49793.372</v>
      </c>
      <c r="H70" s="44">
        <f t="shared" si="11"/>
        <v>2617</v>
      </c>
      <c r="I70" s="53" t="s">
        <v>431</v>
      </c>
      <c r="J70" s="54" t="s">
        <v>432</v>
      </c>
      <c r="K70" s="53">
        <v>2617</v>
      </c>
      <c r="L70" s="53" t="s">
        <v>433</v>
      </c>
      <c r="M70" s="54" t="s">
        <v>216</v>
      </c>
      <c r="N70" s="54"/>
      <c r="O70" s="55" t="s">
        <v>280</v>
      </c>
      <c r="P70" s="55" t="s">
        <v>434</v>
      </c>
    </row>
    <row r="71" spans="1:16" ht="12.75" customHeight="1" thickBot="1" x14ac:dyDescent="0.25">
      <c r="A71" s="44" t="str">
        <f t="shared" si="6"/>
        <v> BBS 109 </v>
      </c>
      <c r="B71" s="2" t="str">
        <f t="shared" si="7"/>
        <v>I</v>
      </c>
      <c r="C71" s="44">
        <f t="shared" si="8"/>
        <v>49840.43</v>
      </c>
      <c r="D71" s="6" t="str">
        <f t="shared" si="9"/>
        <v>vis</v>
      </c>
      <c r="E71" s="52">
        <f>VLOOKUP(C71,Active!C$21:E$963,3,FALSE)</f>
        <v>2645.0353146726388</v>
      </c>
      <c r="F71" s="2" t="s">
        <v>153</v>
      </c>
      <c r="G71" s="6" t="str">
        <f t="shared" si="10"/>
        <v>49840.430</v>
      </c>
      <c r="H71" s="44">
        <f t="shared" si="11"/>
        <v>2645</v>
      </c>
      <c r="I71" s="53" t="s">
        <v>435</v>
      </c>
      <c r="J71" s="54" t="s">
        <v>436</v>
      </c>
      <c r="K71" s="53">
        <v>2645</v>
      </c>
      <c r="L71" s="53" t="s">
        <v>437</v>
      </c>
      <c r="M71" s="54" t="s">
        <v>216</v>
      </c>
      <c r="N71" s="54"/>
      <c r="O71" s="55" t="s">
        <v>280</v>
      </c>
      <c r="P71" s="55" t="s">
        <v>438</v>
      </c>
    </row>
    <row r="72" spans="1:16" ht="12.75" customHeight="1" thickBot="1" x14ac:dyDescent="0.25">
      <c r="A72" s="44" t="str">
        <f t="shared" si="6"/>
        <v> AOEB 5 </v>
      </c>
      <c r="B72" s="2" t="str">
        <f t="shared" si="7"/>
        <v>I</v>
      </c>
      <c r="C72" s="44">
        <f t="shared" si="8"/>
        <v>50488.824000000001</v>
      </c>
      <c r="D72" s="6" t="str">
        <f t="shared" si="9"/>
        <v>vis</v>
      </c>
      <c r="E72" s="52">
        <f>VLOOKUP(C72,Active!C$21:E$963,3,FALSE)</f>
        <v>3031.0436567925458</v>
      </c>
      <c r="F72" s="2" t="s">
        <v>153</v>
      </c>
      <c r="G72" s="6" t="str">
        <f t="shared" si="10"/>
        <v>50488.824</v>
      </c>
      <c r="H72" s="44">
        <f t="shared" si="11"/>
        <v>3031</v>
      </c>
      <c r="I72" s="53" t="s">
        <v>439</v>
      </c>
      <c r="J72" s="54" t="s">
        <v>440</v>
      </c>
      <c r="K72" s="53">
        <v>3031</v>
      </c>
      <c r="L72" s="53" t="s">
        <v>441</v>
      </c>
      <c r="M72" s="54" t="s">
        <v>216</v>
      </c>
      <c r="N72" s="54"/>
      <c r="O72" s="55" t="s">
        <v>293</v>
      </c>
      <c r="P72" s="55" t="s">
        <v>294</v>
      </c>
    </row>
    <row r="73" spans="1:16" ht="12.75" customHeight="1" thickBot="1" x14ac:dyDescent="0.25">
      <c r="A73" s="44" t="str">
        <f t="shared" si="6"/>
        <v> BBS 114 </v>
      </c>
      <c r="B73" s="2" t="str">
        <f t="shared" si="7"/>
        <v>I</v>
      </c>
      <c r="C73" s="44">
        <f t="shared" si="8"/>
        <v>50517.368000000002</v>
      </c>
      <c r="D73" s="6" t="str">
        <f t="shared" si="9"/>
        <v>vis</v>
      </c>
      <c r="E73" s="52">
        <f>VLOOKUP(C73,Active!C$21:E$963,3,FALSE)</f>
        <v>3048.036753763633</v>
      </c>
      <c r="F73" s="2" t="s">
        <v>153</v>
      </c>
      <c r="G73" s="6" t="str">
        <f t="shared" si="10"/>
        <v>50517.368</v>
      </c>
      <c r="H73" s="44">
        <f t="shared" si="11"/>
        <v>3048</v>
      </c>
      <c r="I73" s="53" t="s">
        <v>442</v>
      </c>
      <c r="J73" s="54" t="s">
        <v>443</v>
      </c>
      <c r="K73" s="53">
        <v>3048</v>
      </c>
      <c r="L73" s="53" t="s">
        <v>444</v>
      </c>
      <c r="M73" s="54" t="s">
        <v>216</v>
      </c>
      <c r="N73" s="54"/>
      <c r="O73" s="55" t="s">
        <v>280</v>
      </c>
      <c r="P73" s="55" t="s">
        <v>445</v>
      </c>
    </row>
    <row r="74" spans="1:16" ht="12.75" customHeight="1" thickBot="1" x14ac:dyDescent="0.25">
      <c r="A74" s="44" t="str">
        <f t="shared" si="6"/>
        <v> BBS 114 </v>
      </c>
      <c r="B74" s="2" t="str">
        <f t="shared" si="7"/>
        <v>I</v>
      </c>
      <c r="C74" s="44">
        <f t="shared" si="8"/>
        <v>50517.381000000001</v>
      </c>
      <c r="D74" s="6" t="str">
        <f t="shared" si="9"/>
        <v>vis</v>
      </c>
      <c r="E74" s="52">
        <f>VLOOKUP(C74,Active!C$21:E$963,3,FALSE)</f>
        <v>3048.0444930524718</v>
      </c>
      <c r="F74" s="2" t="s">
        <v>153</v>
      </c>
      <c r="G74" s="6" t="str">
        <f t="shared" si="10"/>
        <v>50517.3810</v>
      </c>
      <c r="H74" s="44">
        <f t="shared" si="11"/>
        <v>3048</v>
      </c>
      <c r="I74" s="53" t="s">
        <v>446</v>
      </c>
      <c r="J74" s="54" t="s">
        <v>447</v>
      </c>
      <c r="K74" s="53">
        <v>3048</v>
      </c>
      <c r="L74" s="53" t="s">
        <v>448</v>
      </c>
      <c r="M74" s="54" t="s">
        <v>419</v>
      </c>
      <c r="N74" s="54" t="s">
        <v>113</v>
      </c>
      <c r="O74" s="55" t="s">
        <v>233</v>
      </c>
      <c r="P74" s="55" t="s">
        <v>445</v>
      </c>
    </row>
    <row r="75" spans="1:16" ht="12.75" customHeight="1" thickBot="1" x14ac:dyDescent="0.25">
      <c r="A75" s="44" t="str">
        <f t="shared" ref="A75:A106" si="12">P75</f>
        <v> BBS 114 </v>
      </c>
      <c r="B75" s="2" t="str">
        <f t="shared" ref="B75:B106" si="13">IF(H75=INT(H75),"I","II")</f>
        <v>I</v>
      </c>
      <c r="C75" s="44">
        <f t="shared" ref="C75:C106" si="14">1*G75</f>
        <v>50517.381999999998</v>
      </c>
      <c r="D75" s="6" t="str">
        <f t="shared" ref="D75:D106" si="15">VLOOKUP(F75,I$1:J$5,2,FALSE)</f>
        <v>vis</v>
      </c>
      <c r="E75" s="52">
        <f>VLOOKUP(C75,Active!C$21:E$963,3,FALSE)</f>
        <v>3048.0450883823805</v>
      </c>
      <c r="F75" s="2" t="s">
        <v>153</v>
      </c>
      <c r="G75" s="6" t="str">
        <f t="shared" ref="G75:G106" si="16">MID(I75,3,LEN(I75)-3)</f>
        <v>50517.382</v>
      </c>
      <c r="H75" s="44">
        <f t="shared" ref="H75:H106" si="17">1*K75</f>
        <v>3048</v>
      </c>
      <c r="I75" s="53" t="s">
        <v>449</v>
      </c>
      <c r="J75" s="54" t="s">
        <v>450</v>
      </c>
      <c r="K75" s="53">
        <v>3048</v>
      </c>
      <c r="L75" s="53" t="s">
        <v>451</v>
      </c>
      <c r="M75" s="54" t="s">
        <v>216</v>
      </c>
      <c r="N75" s="54"/>
      <c r="O75" s="55" t="s">
        <v>452</v>
      </c>
      <c r="P75" s="55" t="s">
        <v>445</v>
      </c>
    </row>
    <row r="76" spans="1:16" ht="12.75" customHeight="1" thickBot="1" x14ac:dyDescent="0.25">
      <c r="A76" s="44" t="str">
        <f t="shared" si="12"/>
        <v> AOEB 5 </v>
      </c>
      <c r="B76" s="2" t="str">
        <f t="shared" si="13"/>
        <v>I</v>
      </c>
      <c r="C76" s="44">
        <f t="shared" si="14"/>
        <v>50520.74</v>
      </c>
      <c r="D76" s="6" t="str">
        <f t="shared" si="15"/>
        <v>vis</v>
      </c>
      <c r="E76" s="52">
        <f>VLOOKUP(C76,Active!C$21:E$963,3,FALSE)</f>
        <v>3050.0442062225188</v>
      </c>
      <c r="F76" s="2" t="s">
        <v>153</v>
      </c>
      <c r="G76" s="6" t="str">
        <f t="shared" si="16"/>
        <v>50520.740</v>
      </c>
      <c r="H76" s="44">
        <f t="shared" si="17"/>
        <v>3050</v>
      </c>
      <c r="I76" s="53" t="s">
        <v>453</v>
      </c>
      <c r="J76" s="54" t="s">
        <v>454</v>
      </c>
      <c r="K76" s="53">
        <v>3050</v>
      </c>
      <c r="L76" s="53" t="s">
        <v>455</v>
      </c>
      <c r="M76" s="54" t="s">
        <v>216</v>
      </c>
      <c r="N76" s="54"/>
      <c r="O76" s="55" t="s">
        <v>382</v>
      </c>
      <c r="P76" s="55" t="s">
        <v>294</v>
      </c>
    </row>
    <row r="77" spans="1:16" ht="12.75" customHeight="1" thickBot="1" x14ac:dyDescent="0.25">
      <c r="A77" s="44" t="str">
        <f t="shared" si="12"/>
        <v> AOEB 5 </v>
      </c>
      <c r="B77" s="2" t="str">
        <f t="shared" si="13"/>
        <v>I</v>
      </c>
      <c r="C77" s="44">
        <f t="shared" si="14"/>
        <v>50525.773000000001</v>
      </c>
      <c r="D77" s="6" t="str">
        <f t="shared" si="15"/>
        <v>vis</v>
      </c>
      <c r="E77" s="52">
        <f>VLOOKUP(C77,Active!C$21:E$963,3,FALSE)</f>
        <v>3053.0405016630853</v>
      </c>
      <c r="F77" s="2" t="s">
        <v>153</v>
      </c>
      <c r="G77" s="6" t="str">
        <f t="shared" si="16"/>
        <v>50525.773</v>
      </c>
      <c r="H77" s="44">
        <f t="shared" si="17"/>
        <v>3053</v>
      </c>
      <c r="I77" s="53" t="s">
        <v>456</v>
      </c>
      <c r="J77" s="54" t="s">
        <v>457</v>
      </c>
      <c r="K77" s="53">
        <v>3053</v>
      </c>
      <c r="L77" s="53" t="s">
        <v>458</v>
      </c>
      <c r="M77" s="54" t="s">
        <v>216</v>
      </c>
      <c r="N77" s="54"/>
      <c r="O77" s="55" t="s">
        <v>382</v>
      </c>
      <c r="P77" s="55" t="s">
        <v>294</v>
      </c>
    </row>
    <row r="78" spans="1:16" ht="12.75" customHeight="1" thickBot="1" x14ac:dyDescent="0.25">
      <c r="A78" s="44" t="str">
        <f t="shared" si="12"/>
        <v> BBS 117 </v>
      </c>
      <c r="B78" s="2" t="str">
        <f t="shared" si="13"/>
        <v>I</v>
      </c>
      <c r="C78" s="44">
        <f t="shared" si="14"/>
        <v>50900.358</v>
      </c>
      <c r="D78" s="6" t="str">
        <f t="shared" si="15"/>
        <v>vis</v>
      </c>
      <c r="E78" s="52">
        <f>VLOOKUP(C78,Active!C$21:E$963,3,FALSE)</f>
        <v>3276.0421562635056</v>
      </c>
      <c r="F78" s="2" t="s">
        <v>153</v>
      </c>
      <c r="G78" s="6" t="str">
        <f t="shared" si="16"/>
        <v>50900.358</v>
      </c>
      <c r="H78" s="44">
        <f t="shared" si="17"/>
        <v>3276</v>
      </c>
      <c r="I78" s="53" t="s">
        <v>459</v>
      </c>
      <c r="J78" s="54" t="s">
        <v>460</v>
      </c>
      <c r="K78" s="53">
        <v>3276</v>
      </c>
      <c r="L78" s="53" t="s">
        <v>461</v>
      </c>
      <c r="M78" s="54" t="s">
        <v>216</v>
      </c>
      <c r="N78" s="54"/>
      <c r="O78" s="55" t="s">
        <v>280</v>
      </c>
      <c r="P78" s="55" t="s">
        <v>462</v>
      </c>
    </row>
    <row r="79" spans="1:16" ht="12.75" customHeight="1" thickBot="1" x14ac:dyDescent="0.25">
      <c r="A79" s="44" t="str">
        <f t="shared" si="12"/>
        <v>IBVS 5263 </v>
      </c>
      <c r="B79" s="2" t="str">
        <f t="shared" si="13"/>
        <v>I</v>
      </c>
      <c r="C79" s="44">
        <f t="shared" si="14"/>
        <v>51241.3776</v>
      </c>
      <c r="D79" s="6" t="str">
        <f t="shared" si="15"/>
        <v>vis</v>
      </c>
      <c r="E79" s="52">
        <f>VLOOKUP(C79,Active!C$21:E$963,3,FALSE)</f>
        <v>3479.0613242792392</v>
      </c>
      <c r="F79" s="2" t="s">
        <v>153</v>
      </c>
      <c r="G79" s="6" t="str">
        <f t="shared" si="16"/>
        <v>51241.3776</v>
      </c>
      <c r="H79" s="44">
        <f t="shared" si="17"/>
        <v>3479</v>
      </c>
      <c r="I79" s="53" t="s">
        <v>463</v>
      </c>
      <c r="J79" s="54" t="s">
        <v>464</v>
      </c>
      <c r="K79" s="53">
        <v>3479</v>
      </c>
      <c r="L79" s="53" t="s">
        <v>465</v>
      </c>
      <c r="M79" s="54" t="s">
        <v>419</v>
      </c>
      <c r="N79" s="54" t="s">
        <v>420</v>
      </c>
      <c r="O79" s="55" t="s">
        <v>466</v>
      </c>
      <c r="P79" s="56" t="s">
        <v>467</v>
      </c>
    </row>
    <row r="80" spans="1:16" ht="12.75" customHeight="1" thickBot="1" x14ac:dyDescent="0.25">
      <c r="A80" s="44" t="str">
        <f t="shared" si="12"/>
        <v>IBVS 5616 </v>
      </c>
      <c r="B80" s="2" t="str">
        <f t="shared" si="13"/>
        <v>I</v>
      </c>
      <c r="C80" s="44">
        <f t="shared" si="14"/>
        <v>52736.372499999998</v>
      </c>
      <c r="D80" s="6" t="str">
        <f t="shared" si="15"/>
        <v>vis</v>
      </c>
      <c r="E80" s="52">
        <f>VLOOKUP(C80,Active!C$21:E$963,3,FALSE)</f>
        <v>4369.0765045966309</v>
      </c>
      <c r="F80" s="2" t="s">
        <v>153</v>
      </c>
      <c r="G80" s="6" t="str">
        <f t="shared" si="16"/>
        <v>52736.3725</v>
      </c>
      <c r="H80" s="44">
        <f t="shared" si="17"/>
        <v>4369</v>
      </c>
      <c r="I80" s="53" t="s">
        <v>499</v>
      </c>
      <c r="J80" s="54" t="s">
        <v>500</v>
      </c>
      <c r="K80" s="53">
        <v>4369</v>
      </c>
      <c r="L80" s="53" t="s">
        <v>501</v>
      </c>
      <c r="M80" s="54" t="s">
        <v>419</v>
      </c>
      <c r="N80" s="54" t="s">
        <v>420</v>
      </c>
      <c r="O80" s="55" t="s">
        <v>502</v>
      </c>
      <c r="P80" s="56" t="s">
        <v>503</v>
      </c>
    </row>
    <row r="81" spans="1:16" ht="12.75" customHeight="1" thickBot="1" x14ac:dyDescent="0.25">
      <c r="A81" s="44" t="str">
        <f t="shared" si="12"/>
        <v>BAVM 173 </v>
      </c>
      <c r="B81" s="2" t="str">
        <f t="shared" si="13"/>
        <v>I</v>
      </c>
      <c r="C81" s="44">
        <f t="shared" si="14"/>
        <v>53082.402600000001</v>
      </c>
      <c r="D81" s="6" t="str">
        <f t="shared" si="15"/>
        <v>vis</v>
      </c>
      <c r="E81" s="52">
        <f>VLOOKUP(C81,Active!C$21:E$963,3,FALSE)</f>
        <v>4575.0785731299411</v>
      </c>
      <c r="F81" s="2" t="s">
        <v>153</v>
      </c>
      <c r="G81" s="6" t="str">
        <f t="shared" si="16"/>
        <v>53082.4026</v>
      </c>
      <c r="H81" s="44">
        <f t="shared" si="17"/>
        <v>4575</v>
      </c>
      <c r="I81" s="53" t="s">
        <v>504</v>
      </c>
      <c r="J81" s="54" t="s">
        <v>505</v>
      </c>
      <c r="K81" s="53">
        <v>4575</v>
      </c>
      <c r="L81" s="53" t="s">
        <v>506</v>
      </c>
      <c r="M81" s="54" t="s">
        <v>419</v>
      </c>
      <c r="N81" s="54" t="s">
        <v>507</v>
      </c>
      <c r="O81" s="55" t="s">
        <v>508</v>
      </c>
      <c r="P81" s="56" t="s">
        <v>509</v>
      </c>
    </row>
    <row r="82" spans="1:16" ht="12.75" customHeight="1" thickBot="1" x14ac:dyDescent="0.25">
      <c r="A82" s="44" t="str">
        <f t="shared" si="12"/>
        <v>OEJV 0003 </v>
      </c>
      <c r="B82" s="2" t="str">
        <f t="shared" si="13"/>
        <v>I</v>
      </c>
      <c r="C82" s="44">
        <f t="shared" si="14"/>
        <v>53443.527000000002</v>
      </c>
      <c r="D82" s="6" t="str">
        <f t="shared" si="15"/>
        <v>vis</v>
      </c>
      <c r="E82" s="52">
        <f>VLOOKUP(C82,Active!C$21:E$963,3,FALSE)</f>
        <v>4790.0667299343622</v>
      </c>
      <c r="F82" s="2" t="s">
        <v>153</v>
      </c>
      <c r="G82" s="6" t="str">
        <f t="shared" si="16"/>
        <v>53443.527</v>
      </c>
      <c r="H82" s="44">
        <f t="shared" si="17"/>
        <v>4790</v>
      </c>
      <c r="I82" s="53" t="s">
        <v>513</v>
      </c>
      <c r="J82" s="54" t="s">
        <v>514</v>
      </c>
      <c r="K82" s="53">
        <v>4790</v>
      </c>
      <c r="L82" s="53" t="s">
        <v>515</v>
      </c>
      <c r="M82" s="54" t="s">
        <v>216</v>
      </c>
      <c r="N82" s="54"/>
      <c r="O82" s="55" t="s">
        <v>237</v>
      </c>
      <c r="P82" s="56" t="s">
        <v>516</v>
      </c>
    </row>
    <row r="83" spans="1:16" ht="12.75" customHeight="1" thickBot="1" x14ac:dyDescent="0.25">
      <c r="A83" s="44" t="str">
        <f t="shared" si="12"/>
        <v>OEJV 0074 </v>
      </c>
      <c r="B83" s="2" t="str">
        <f t="shared" si="13"/>
        <v>I</v>
      </c>
      <c r="C83" s="44">
        <f t="shared" si="14"/>
        <v>53764.387970000003</v>
      </c>
      <c r="D83" s="6" t="str">
        <f t="shared" si="15"/>
        <v>vis</v>
      </c>
      <c r="E83" s="52">
        <f>VLOOKUP(C83,Active!C$21:E$963,3,FALSE)</f>
        <v>4981.0848625523167</v>
      </c>
      <c r="F83" s="2" t="s">
        <v>153</v>
      </c>
      <c r="G83" s="6" t="str">
        <f t="shared" si="16"/>
        <v>53764.38797</v>
      </c>
      <c r="H83" s="44">
        <f t="shared" si="17"/>
        <v>4981</v>
      </c>
      <c r="I83" s="53" t="s">
        <v>517</v>
      </c>
      <c r="J83" s="54" t="s">
        <v>518</v>
      </c>
      <c r="K83" s="53">
        <v>4981</v>
      </c>
      <c r="L83" s="53" t="s">
        <v>519</v>
      </c>
      <c r="M83" s="54" t="s">
        <v>493</v>
      </c>
      <c r="N83" s="54" t="s">
        <v>128</v>
      </c>
      <c r="O83" s="55" t="s">
        <v>520</v>
      </c>
      <c r="P83" s="56" t="s">
        <v>477</v>
      </c>
    </row>
    <row r="84" spans="1:16" ht="12.75" customHeight="1" thickBot="1" x14ac:dyDescent="0.25">
      <c r="A84" s="44" t="str">
        <f t="shared" si="12"/>
        <v>BAVM 186 </v>
      </c>
      <c r="B84" s="2" t="str">
        <f t="shared" si="13"/>
        <v>I</v>
      </c>
      <c r="C84" s="44">
        <f t="shared" si="14"/>
        <v>53764.387999999999</v>
      </c>
      <c r="D84" s="6" t="str">
        <f t="shared" si="15"/>
        <v>vis</v>
      </c>
      <c r="E84" s="52">
        <f>VLOOKUP(C84,Active!C$21:E$963,3,FALSE)</f>
        <v>4981.0848804122115</v>
      </c>
      <c r="F84" s="2" t="s">
        <v>153</v>
      </c>
      <c r="G84" s="6" t="str">
        <f t="shared" si="16"/>
        <v>53764.388</v>
      </c>
      <c r="H84" s="44">
        <f t="shared" si="17"/>
        <v>4981</v>
      </c>
      <c r="I84" s="53" t="s">
        <v>521</v>
      </c>
      <c r="J84" s="54" t="s">
        <v>518</v>
      </c>
      <c r="K84" s="53">
        <v>4981</v>
      </c>
      <c r="L84" s="53" t="s">
        <v>522</v>
      </c>
      <c r="M84" s="54" t="s">
        <v>493</v>
      </c>
      <c r="N84" s="54" t="s">
        <v>523</v>
      </c>
      <c r="O84" s="55" t="s">
        <v>524</v>
      </c>
      <c r="P84" s="56" t="s">
        <v>525</v>
      </c>
    </row>
    <row r="85" spans="1:16" ht="12.75" customHeight="1" thickBot="1" x14ac:dyDescent="0.25">
      <c r="A85" s="44" t="str">
        <f t="shared" si="12"/>
        <v>BAVM 186 </v>
      </c>
      <c r="B85" s="2" t="str">
        <f t="shared" si="13"/>
        <v>I</v>
      </c>
      <c r="C85" s="44">
        <f t="shared" si="14"/>
        <v>54199.446600000003</v>
      </c>
      <c r="D85" s="6" t="str">
        <f t="shared" si="15"/>
        <v>vis</v>
      </c>
      <c r="E85" s="52">
        <f>VLOOKUP(C85,Active!C$21:E$963,3,FALSE)</f>
        <v>5240.0882779004814</v>
      </c>
      <c r="F85" s="2" t="s">
        <v>153</v>
      </c>
      <c r="G85" s="6" t="str">
        <f t="shared" si="16"/>
        <v>54199.4466</v>
      </c>
      <c r="H85" s="44">
        <f t="shared" si="17"/>
        <v>5240</v>
      </c>
      <c r="I85" s="53" t="s">
        <v>551</v>
      </c>
      <c r="J85" s="54" t="s">
        <v>552</v>
      </c>
      <c r="K85" s="53" t="s">
        <v>553</v>
      </c>
      <c r="L85" s="53" t="s">
        <v>554</v>
      </c>
      <c r="M85" s="54" t="s">
        <v>493</v>
      </c>
      <c r="N85" s="54" t="s">
        <v>507</v>
      </c>
      <c r="O85" s="55" t="s">
        <v>555</v>
      </c>
      <c r="P85" s="56" t="s">
        <v>525</v>
      </c>
    </row>
    <row r="86" spans="1:16" ht="12.75" customHeight="1" thickBot="1" x14ac:dyDescent="0.25">
      <c r="A86" s="44" t="str">
        <f t="shared" si="12"/>
        <v>BAVM 186 </v>
      </c>
      <c r="B86" s="2" t="str">
        <f t="shared" si="13"/>
        <v>I</v>
      </c>
      <c r="C86" s="44">
        <f t="shared" si="14"/>
        <v>54199.447800000002</v>
      </c>
      <c r="D86" s="6" t="str">
        <f t="shared" si="15"/>
        <v>vis</v>
      </c>
      <c r="E86" s="52">
        <f>VLOOKUP(C86,Active!C$21:E$963,3,FALSE)</f>
        <v>5240.0889922963734</v>
      </c>
      <c r="F86" s="2" t="s">
        <v>153</v>
      </c>
      <c r="G86" s="6" t="str">
        <f t="shared" si="16"/>
        <v>54199.4478</v>
      </c>
      <c r="H86" s="44">
        <f t="shared" si="17"/>
        <v>5240</v>
      </c>
      <c r="I86" s="53" t="s">
        <v>556</v>
      </c>
      <c r="J86" s="54" t="s">
        <v>557</v>
      </c>
      <c r="K86" s="53" t="s">
        <v>553</v>
      </c>
      <c r="L86" s="53" t="s">
        <v>558</v>
      </c>
      <c r="M86" s="54" t="s">
        <v>493</v>
      </c>
      <c r="N86" s="54" t="s">
        <v>523</v>
      </c>
      <c r="O86" s="55" t="s">
        <v>559</v>
      </c>
      <c r="P86" s="56" t="s">
        <v>525</v>
      </c>
    </row>
    <row r="87" spans="1:16" ht="12.75" customHeight="1" thickBot="1" x14ac:dyDescent="0.25">
      <c r="A87" s="44" t="str">
        <f t="shared" si="12"/>
        <v>JAAVSO 36(2);171 </v>
      </c>
      <c r="B87" s="2" t="str">
        <f t="shared" si="13"/>
        <v>I</v>
      </c>
      <c r="C87" s="44">
        <f t="shared" si="14"/>
        <v>54496.766499999998</v>
      </c>
      <c r="D87" s="6" t="str">
        <f t="shared" si="15"/>
        <v>vis</v>
      </c>
      <c r="E87" s="52">
        <f>VLOOKUP(C87,Active!C$21:E$963,3,FALSE)</f>
        <v>5417.0917074174949</v>
      </c>
      <c r="F87" s="2" t="s">
        <v>153</v>
      </c>
      <c r="G87" s="6" t="str">
        <f t="shared" si="16"/>
        <v>54496.7665</v>
      </c>
      <c r="H87" s="44">
        <f t="shared" si="17"/>
        <v>5417</v>
      </c>
      <c r="I87" s="53" t="s">
        <v>560</v>
      </c>
      <c r="J87" s="54" t="s">
        <v>561</v>
      </c>
      <c r="K87" s="53" t="s">
        <v>562</v>
      </c>
      <c r="L87" s="53" t="s">
        <v>563</v>
      </c>
      <c r="M87" s="54" t="s">
        <v>493</v>
      </c>
      <c r="N87" s="54" t="s">
        <v>494</v>
      </c>
      <c r="O87" s="55" t="s">
        <v>546</v>
      </c>
      <c r="P87" s="56" t="s">
        <v>564</v>
      </c>
    </row>
    <row r="88" spans="1:16" ht="12.75" customHeight="1" thickBot="1" x14ac:dyDescent="0.25">
      <c r="A88" s="44" t="str">
        <f t="shared" si="12"/>
        <v>JAAVSO 36(2);186 </v>
      </c>
      <c r="B88" s="2" t="str">
        <f t="shared" si="13"/>
        <v>I</v>
      </c>
      <c r="C88" s="44">
        <f t="shared" si="14"/>
        <v>54533.722500000003</v>
      </c>
      <c r="D88" s="6" t="str">
        <f t="shared" si="15"/>
        <v>vis</v>
      </c>
      <c r="E88" s="52">
        <f>VLOOKUP(C88,Active!C$21:E$963,3,FALSE)</f>
        <v>5439.0927195974118</v>
      </c>
      <c r="F88" s="2" t="s">
        <v>153</v>
      </c>
      <c r="G88" s="6" t="str">
        <f t="shared" si="16"/>
        <v>54533.7225</v>
      </c>
      <c r="H88" s="44">
        <f t="shared" si="17"/>
        <v>5439</v>
      </c>
      <c r="I88" s="53" t="s">
        <v>565</v>
      </c>
      <c r="J88" s="54" t="s">
        <v>566</v>
      </c>
      <c r="K88" s="53" t="s">
        <v>567</v>
      </c>
      <c r="L88" s="53" t="s">
        <v>568</v>
      </c>
      <c r="M88" s="54" t="s">
        <v>493</v>
      </c>
      <c r="N88" s="54" t="s">
        <v>507</v>
      </c>
      <c r="O88" s="55" t="s">
        <v>293</v>
      </c>
      <c r="P88" s="56" t="s">
        <v>569</v>
      </c>
    </row>
    <row r="89" spans="1:16" ht="12.75" customHeight="1" thickBot="1" x14ac:dyDescent="0.25">
      <c r="A89" s="44" t="str">
        <f t="shared" si="12"/>
        <v>IBVS 5893 </v>
      </c>
      <c r="B89" s="2" t="str">
        <f t="shared" si="13"/>
        <v>I</v>
      </c>
      <c r="C89" s="44">
        <f t="shared" si="14"/>
        <v>54844.4787</v>
      </c>
      <c r="D89" s="6" t="str">
        <f t="shared" si="15"/>
        <v>vis</v>
      </c>
      <c r="E89" s="52">
        <f>VLOOKUP(C89,Active!C$21:E$963,3,FALSE)</f>
        <v>5624.0951803935959</v>
      </c>
      <c r="F89" s="2" t="s">
        <v>153</v>
      </c>
      <c r="G89" s="6" t="str">
        <f t="shared" si="16"/>
        <v>54844.4787</v>
      </c>
      <c r="H89" s="44">
        <f t="shared" si="17"/>
        <v>5624</v>
      </c>
      <c r="I89" s="53" t="s">
        <v>570</v>
      </c>
      <c r="J89" s="54" t="s">
        <v>571</v>
      </c>
      <c r="K89" s="53" t="s">
        <v>572</v>
      </c>
      <c r="L89" s="53" t="s">
        <v>573</v>
      </c>
      <c r="M89" s="54" t="s">
        <v>493</v>
      </c>
      <c r="N89" s="54" t="s">
        <v>153</v>
      </c>
      <c r="O89" s="55" t="s">
        <v>574</v>
      </c>
      <c r="P89" s="56" t="s">
        <v>575</v>
      </c>
    </row>
    <row r="90" spans="1:16" ht="12.75" customHeight="1" thickBot="1" x14ac:dyDescent="0.25">
      <c r="A90" s="44" t="str">
        <f t="shared" si="12"/>
        <v>IBVS 5894 </v>
      </c>
      <c r="B90" s="2" t="str">
        <f t="shared" si="13"/>
        <v>I</v>
      </c>
      <c r="C90" s="44">
        <f t="shared" si="14"/>
        <v>54852.874799999998</v>
      </c>
      <c r="D90" s="6" t="str">
        <f t="shared" si="15"/>
        <v>vis</v>
      </c>
      <c r="E90" s="52">
        <f>VLOOKUP(C90,Active!C$21:E$963,3,FALSE)</f>
        <v>5629.0936298568422</v>
      </c>
      <c r="F90" s="2" t="s">
        <v>153</v>
      </c>
      <c r="G90" s="6" t="str">
        <f t="shared" si="16"/>
        <v>54852.8748</v>
      </c>
      <c r="H90" s="44">
        <f t="shared" si="17"/>
        <v>5629</v>
      </c>
      <c r="I90" s="53" t="s">
        <v>576</v>
      </c>
      <c r="J90" s="54" t="s">
        <v>577</v>
      </c>
      <c r="K90" s="53" t="s">
        <v>578</v>
      </c>
      <c r="L90" s="53" t="s">
        <v>579</v>
      </c>
      <c r="M90" s="54" t="s">
        <v>493</v>
      </c>
      <c r="N90" s="54" t="s">
        <v>153</v>
      </c>
      <c r="O90" s="55" t="s">
        <v>233</v>
      </c>
      <c r="P90" s="56" t="s">
        <v>580</v>
      </c>
    </row>
    <row r="91" spans="1:16" ht="12.75" customHeight="1" thickBot="1" x14ac:dyDescent="0.25">
      <c r="A91" s="44" t="str">
        <f t="shared" si="12"/>
        <v> JAAVSO 38;120 </v>
      </c>
      <c r="B91" s="2" t="str">
        <f t="shared" si="13"/>
        <v>I</v>
      </c>
      <c r="C91" s="44">
        <f t="shared" si="14"/>
        <v>55193.871099999997</v>
      </c>
      <c r="D91" s="6" t="str">
        <f t="shared" si="15"/>
        <v>vis</v>
      </c>
      <c r="E91" s="52">
        <f>VLOOKUP(C91,Active!C$21:E$963,3,FALSE)</f>
        <v>5832.0989266856559</v>
      </c>
      <c r="F91" s="2" t="s">
        <v>153</v>
      </c>
      <c r="G91" s="6" t="str">
        <f t="shared" si="16"/>
        <v>55193.8711</v>
      </c>
      <c r="H91" s="44">
        <f t="shared" si="17"/>
        <v>5832</v>
      </c>
      <c r="I91" s="53" t="s">
        <v>581</v>
      </c>
      <c r="J91" s="54" t="s">
        <v>582</v>
      </c>
      <c r="K91" s="53" t="s">
        <v>583</v>
      </c>
      <c r="L91" s="53" t="s">
        <v>584</v>
      </c>
      <c r="M91" s="54" t="s">
        <v>493</v>
      </c>
      <c r="N91" s="54" t="s">
        <v>494</v>
      </c>
      <c r="O91" s="55" t="s">
        <v>585</v>
      </c>
      <c r="P91" s="55" t="s">
        <v>586</v>
      </c>
    </row>
    <row r="92" spans="1:16" ht="12.75" customHeight="1" thickBot="1" x14ac:dyDescent="0.25">
      <c r="A92" s="44" t="str">
        <f t="shared" si="12"/>
        <v>IBVS 5943 </v>
      </c>
      <c r="B92" s="2" t="str">
        <f t="shared" si="13"/>
        <v>I</v>
      </c>
      <c r="C92" s="44">
        <f t="shared" si="14"/>
        <v>55249.303399999997</v>
      </c>
      <c r="D92" s="6" t="str">
        <f t="shared" si="15"/>
        <v>vis</v>
      </c>
      <c r="E92" s="52">
        <f>VLOOKUP(C92,Active!C$21:E$963,3,FALSE)</f>
        <v>5865.099432894679</v>
      </c>
      <c r="F92" s="2" t="s">
        <v>153</v>
      </c>
      <c r="G92" s="6" t="str">
        <f t="shared" si="16"/>
        <v>55249.3034</v>
      </c>
      <c r="H92" s="44">
        <f t="shared" si="17"/>
        <v>5865</v>
      </c>
      <c r="I92" s="53" t="s">
        <v>587</v>
      </c>
      <c r="J92" s="54" t="s">
        <v>588</v>
      </c>
      <c r="K92" s="53" t="s">
        <v>589</v>
      </c>
      <c r="L92" s="53" t="s">
        <v>590</v>
      </c>
      <c r="M92" s="54" t="s">
        <v>493</v>
      </c>
      <c r="N92" s="54" t="s">
        <v>591</v>
      </c>
      <c r="O92" s="55" t="s">
        <v>592</v>
      </c>
      <c r="P92" s="56" t="s">
        <v>593</v>
      </c>
    </row>
    <row r="93" spans="1:16" ht="12.75" customHeight="1" thickBot="1" x14ac:dyDescent="0.25">
      <c r="A93" s="44" t="str">
        <f t="shared" si="12"/>
        <v>BAVM 220 </v>
      </c>
      <c r="B93" s="2" t="str">
        <f t="shared" si="13"/>
        <v>I</v>
      </c>
      <c r="C93" s="44">
        <f t="shared" si="14"/>
        <v>55259.383300000001</v>
      </c>
      <c r="D93" s="6" t="str">
        <f t="shared" si="15"/>
        <v>vis</v>
      </c>
      <c r="E93" s="52">
        <f>VLOOKUP(C93,Active!C$21:E$963,3,FALSE)</f>
        <v>5871.1002988615701</v>
      </c>
      <c r="F93" s="2" t="s">
        <v>153</v>
      </c>
      <c r="G93" s="6" t="str">
        <f t="shared" si="16"/>
        <v>55259.3833</v>
      </c>
      <c r="H93" s="44">
        <f t="shared" si="17"/>
        <v>5871</v>
      </c>
      <c r="I93" s="53" t="s">
        <v>594</v>
      </c>
      <c r="J93" s="54" t="s">
        <v>595</v>
      </c>
      <c r="K93" s="53" t="s">
        <v>596</v>
      </c>
      <c r="L93" s="53" t="s">
        <v>597</v>
      </c>
      <c r="M93" s="54" t="s">
        <v>493</v>
      </c>
      <c r="N93" s="54" t="s">
        <v>507</v>
      </c>
      <c r="O93" s="55" t="s">
        <v>598</v>
      </c>
      <c r="P93" s="56" t="s">
        <v>599</v>
      </c>
    </row>
    <row r="94" spans="1:16" ht="12.75" customHeight="1" thickBot="1" x14ac:dyDescent="0.25">
      <c r="A94" s="44" t="str">
        <f t="shared" si="12"/>
        <v>IBVS 5943 </v>
      </c>
      <c r="B94" s="2" t="str">
        <f t="shared" si="13"/>
        <v>II</v>
      </c>
      <c r="C94" s="44">
        <f t="shared" si="14"/>
        <v>55285.4185</v>
      </c>
      <c r="D94" s="6" t="str">
        <f t="shared" si="15"/>
        <v>vis</v>
      </c>
      <c r="E94" s="52">
        <f>VLOOKUP(C94,Active!C$21:E$963,3,FALSE)</f>
        <v>5886.5998321526858</v>
      </c>
      <c r="F94" s="2" t="s">
        <v>153</v>
      </c>
      <c r="G94" s="6" t="str">
        <f t="shared" si="16"/>
        <v>55285.4185</v>
      </c>
      <c r="H94" s="44">
        <f t="shared" si="17"/>
        <v>5886.5</v>
      </c>
      <c r="I94" s="53" t="s">
        <v>600</v>
      </c>
      <c r="J94" s="54" t="s">
        <v>601</v>
      </c>
      <c r="K94" s="53" t="s">
        <v>602</v>
      </c>
      <c r="L94" s="53" t="s">
        <v>603</v>
      </c>
      <c r="M94" s="54" t="s">
        <v>493</v>
      </c>
      <c r="N94" s="54" t="s">
        <v>591</v>
      </c>
      <c r="O94" s="55" t="s">
        <v>592</v>
      </c>
      <c r="P94" s="56" t="s">
        <v>593</v>
      </c>
    </row>
    <row r="95" spans="1:16" ht="12.75" customHeight="1" thickBot="1" x14ac:dyDescent="0.25">
      <c r="A95" s="44" t="str">
        <f t="shared" si="12"/>
        <v> JAAVSO 39;94 </v>
      </c>
      <c r="B95" s="2" t="str">
        <f t="shared" si="13"/>
        <v>I</v>
      </c>
      <c r="C95" s="44">
        <f t="shared" si="14"/>
        <v>55304.735200000003</v>
      </c>
      <c r="D95" s="6" t="str">
        <f t="shared" si="15"/>
        <v>vis</v>
      </c>
      <c r="E95" s="52">
        <f>VLOOKUP(C95,Active!C$21:E$963,3,FALSE)</f>
        <v>5898.09964143875</v>
      </c>
      <c r="F95" s="2" t="s">
        <v>153</v>
      </c>
      <c r="G95" s="6" t="str">
        <f t="shared" si="16"/>
        <v>55304.7352</v>
      </c>
      <c r="H95" s="44">
        <f t="shared" si="17"/>
        <v>5898</v>
      </c>
      <c r="I95" s="53" t="s">
        <v>610</v>
      </c>
      <c r="J95" s="54" t="s">
        <v>611</v>
      </c>
      <c r="K95" s="53" t="s">
        <v>612</v>
      </c>
      <c r="L95" s="53" t="s">
        <v>613</v>
      </c>
      <c r="M95" s="54" t="s">
        <v>493</v>
      </c>
      <c r="N95" s="54" t="s">
        <v>494</v>
      </c>
      <c r="O95" s="55" t="s">
        <v>614</v>
      </c>
      <c r="P95" s="55" t="s">
        <v>615</v>
      </c>
    </row>
    <row r="96" spans="1:16" ht="12.75" customHeight="1" thickBot="1" x14ac:dyDescent="0.25">
      <c r="A96" s="44" t="str">
        <f t="shared" si="12"/>
        <v> JAAVSO 39;94 </v>
      </c>
      <c r="B96" s="2" t="str">
        <f t="shared" si="13"/>
        <v>I</v>
      </c>
      <c r="C96" s="44">
        <f t="shared" si="14"/>
        <v>55336.651599999997</v>
      </c>
      <c r="D96" s="6" t="str">
        <f t="shared" si="15"/>
        <v>vis</v>
      </c>
      <c r="E96" s="52">
        <f>VLOOKUP(C96,Active!C$21:E$963,3,FALSE)</f>
        <v>5917.1004290006858</v>
      </c>
      <c r="F96" s="2" t="s">
        <v>153</v>
      </c>
      <c r="G96" s="6" t="str">
        <f t="shared" si="16"/>
        <v>55336.6516</v>
      </c>
      <c r="H96" s="44">
        <f t="shared" si="17"/>
        <v>5917</v>
      </c>
      <c r="I96" s="53" t="s">
        <v>616</v>
      </c>
      <c r="J96" s="54" t="s">
        <v>617</v>
      </c>
      <c r="K96" s="53" t="s">
        <v>618</v>
      </c>
      <c r="L96" s="53" t="s">
        <v>619</v>
      </c>
      <c r="M96" s="54" t="s">
        <v>493</v>
      </c>
      <c r="N96" s="54" t="s">
        <v>494</v>
      </c>
      <c r="O96" s="55" t="s">
        <v>293</v>
      </c>
      <c r="P96" s="55" t="s">
        <v>615</v>
      </c>
    </row>
    <row r="97" spans="1:16" ht="12.75" customHeight="1" thickBot="1" x14ac:dyDescent="0.25">
      <c r="A97" s="44" t="str">
        <f t="shared" si="12"/>
        <v>IBVS 5988 </v>
      </c>
      <c r="B97" s="2" t="str">
        <f t="shared" si="13"/>
        <v>I</v>
      </c>
      <c r="C97" s="44">
        <f t="shared" si="14"/>
        <v>55568.4594</v>
      </c>
      <c r="D97" s="6" t="str">
        <f t="shared" si="15"/>
        <v>vis</v>
      </c>
      <c r="E97" s="52">
        <f>VLOOKUP(C97,Active!C$21:E$963,3,FALSE)</f>
        <v>6055.1025458747836</v>
      </c>
      <c r="F97" s="2" t="s">
        <v>153</v>
      </c>
      <c r="G97" s="6" t="str">
        <f t="shared" si="16"/>
        <v>55568.4594</v>
      </c>
      <c r="H97" s="44">
        <f t="shared" si="17"/>
        <v>6055</v>
      </c>
      <c r="I97" s="53" t="s">
        <v>620</v>
      </c>
      <c r="J97" s="54" t="s">
        <v>621</v>
      </c>
      <c r="K97" s="53" t="s">
        <v>622</v>
      </c>
      <c r="L97" s="53" t="s">
        <v>623</v>
      </c>
      <c r="M97" s="54" t="s">
        <v>493</v>
      </c>
      <c r="N97" s="54" t="s">
        <v>153</v>
      </c>
      <c r="O97" s="55" t="s">
        <v>574</v>
      </c>
      <c r="P97" s="56" t="s">
        <v>624</v>
      </c>
    </row>
    <row r="98" spans="1:16" ht="12.75" customHeight="1" thickBot="1" x14ac:dyDescent="0.25">
      <c r="A98" s="44" t="str">
        <f t="shared" si="12"/>
        <v>BAVM 220 </v>
      </c>
      <c r="B98" s="2" t="str">
        <f t="shared" si="13"/>
        <v>I</v>
      </c>
      <c r="C98" s="44">
        <f t="shared" si="14"/>
        <v>55625.572500000002</v>
      </c>
      <c r="D98" s="6" t="str">
        <f t="shared" si="15"/>
        <v>vis</v>
      </c>
      <c r="E98" s="52">
        <f>VLOOKUP(C98,Active!C$21:E$963,3,FALSE)</f>
        <v>6089.1036825977171</v>
      </c>
      <c r="F98" s="2" t="s">
        <v>153</v>
      </c>
      <c r="G98" s="6" t="str">
        <f t="shared" si="16"/>
        <v>55625.5725</v>
      </c>
      <c r="H98" s="44">
        <f t="shared" si="17"/>
        <v>6089</v>
      </c>
      <c r="I98" s="53" t="s">
        <v>625</v>
      </c>
      <c r="J98" s="54" t="s">
        <v>626</v>
      </c>
      <c r="K98" s="53" t="s">
        <v>627</v>
      </c>
      <c r="L98" s="53" t="s">
        <v>628</v>
      </c>
      <c r="M98" s="54" t="s">
        <v>493</v>
      </c>
      <c r="N98" s="54" t="s">
        <v>523</v>
      </c>
      <c r="O98" s="55" t="s">
        <v>559</v>
      </c>
      <c r="P98" s="56" t="s">
        <v>599</v>
      </c>
    </row>
    <row r="99" spans="1:16" ht="12.75" customHeight="1" thickBot="1" x14ac:dyDescent="0.25">
      <c r="A99" s="44" t="str">
        <f t="shared" si="12"/>
        <v>IBVS 6029 </v>
      </c>
      <c r="B99" s="2" t="str">
        <f t="shared" si="13"/>
        <v>I</v>
      </c>
      <c r="C99" s="44">
        <f t="shared" si="14"/>
        <v>56018.634400000003</v>
      </c>
      <c r="D99" s="6" t="str">
        <f t="shared" si="15"/>
        <v>vis</v>
      </c>
      <c r="E99" s="52">
        <f>VLOOKUP(C99,Active!C$21:E$963,3,FALSE)</f>
        <v>6323.1051884251929</v>
      </c>
      <c r="F99" s="2" t="s">
        <v>153</v>
      </c>
      <c r="G99" s="6" t="str">
        <f t="shared" si="16"/>
        <v>56018.6344</v>
      </c>
      <c r="H99" s="44">
        <f t="shared" si="17"/>
        <v>6323</v>
      </c>
      <c r="I99" s="53" t="s">
        <v>636</v>
      </c>
      <c r="J99" s="54" t="s">
        <v>637</v>
      </c>
      <c r="K99" s="53" t="s">
        <v>638</v>
      </c>
      <c r="L99" s="53" t="s">
        <v>639</v>
      </c>
      <c r="M99" s="54" t="s">
        <v>493</v>
      </c>
      <c r="N99" s="54" t="s">
        <v>153</v>
      </c>
      <c r="O99" s="55" t="s">
        <v>233</v>
      </c>
      <c r="P99" s="56" t="s">
        <v>640</v>
      </c>
    </row>
    <row r="100" spans="1:16" ht="12.75" customHeight="1" thickBot="1" x14ac:dyDescent="0.25">
      <c r="A100" s="44" t="str">
        <f t="shared" si="12"/>
        <v>IBVS 6063 </v>
      </c>
      <c r="B100" s="2" t="str">
        <f t="shared" si="13"/>
        <v>I</v>
      </c>
      <c r="C100" s="44">
        <f t="shared" si="14"/>
        <v>56310.917699999998</v>
      </c>
      <c r="D100" s="6" t="str">
        <f t="shared" si="15"/>
        <v>vis</v>
      </c>
      <c r="E100" s="52">
        <f>VLOOKUP(C100,Active!C$21:E$963,3,FALSE)</f>
        <v>6497.1101793139642</v>
      </c>
      <c r="F100" s="2" t="s">
        <v>153</v>
      </c>
      <c r="G100" s="6" t="str">
        <f t="shared" si="16"/>
        <v>56310.9177</v>
      </c>
      <c r="H100" s="44">
        <f t="shared" si="17"/>
        <v>6497</v>
      </c>
      <c r="I100" s="53" t="s">
        <v>641</v>
      </c>
      <c r="J100" s="54" t="s">
        <v>642</v>
      </c>
      <c r="K100" s="53" t="s">
        <v>643</v>
      </c>
      <c r="L100" s="53" t="s">
        <v>644</v>
      </c>
      <c r="M100" s="54" t="s">
        <v>493</v>
      </c>
      <c r="N100" s="54" t="s">
        <v>153</v>
      </c>
      <c r="O100" s="55" t="s">
        <v>233</v>
      </c>
      <c r="P100" s="56" t="s">
        <v>645</v>
      </c>
    </row>
    <row r="101" spans="1:16" ht="12.75" customHeight="1" thickBot="1" x14ac:dyDescent="0.25">
      <c r="A101" s="44" t="str">
        <f t="shared" si="12"/>
        <v>BAVM 239 </v>
      </c>
      <c r="B101" s="2" t="str">
        <f t="shared" si="13"/>
        <v>II</v>
      </c>
      <c r="C101" s="44">
        <f t="shared" si="14"/>
        <v>57074.368000000002</v>
      </c>
      <c r="D101" s="6" t="str">
        <f t="shared" si="15"/>
        <v>vis</v>
      </c>
      <c r="E101" s="52">
        <f>VLOOKUP(C101,Active!C$21:E$963,3,FALSE)</f>
        <v>6951.6149782386101</v>
      </c>
      <c r="F101" s="2" t="s">
        <v>153</v>
      </c>
      <c r="G101" s="6" t="str">
        <f t="shared" si="16"/>
        <v>57074.3680</v>
      </c>
      <c r="H101" s="44">
        <f t="shared" si="17"/>
        <v>6951.5</v>
      </c>
      <c r="I101" s="53" t="s">
        <v>646</v>
      </c>
      <c r="J101" s="54" t="s">
        <v>647</v>
      </c>
      <c r="K101" s="53" t="s">
        <v>648</v>
      </c>
      <c r="L101" s="53" t="s">
        <v>649</v>
      </c>
      <c r="M101" s="54" t="s">
        <v>493</v>
      </c>
      <c r="N101" s="54" t="s">
        <v>523</v>
      </c>
      <c r="O101" s="55" t="s">
        <v>559</v>
      </c>
      <c r="P101" s="56" t="s">
        <v>650</v>
      </c>
    </row>
    <row r="102" spans="1:16" ht="12.75" customHeight="1" thickBot="1" x14ac:dyDescent="0.25">
      <c r="A102" s="44" t="str">
        <f t="shared" si="12"/>
        <v> AN 257.139 </v>
      </c>
      <c r="B102" s="2" t="str">
        <f t="shared" si="13"/>
        <v>I</v>
      </c>
      <c r="C102" s="44">
        <f t="shared" si="14"/>
        <v>26384.401999999998</v>
      </c>
      <c r="D102" s="6" t="str">
        <f t="shared" si="15"/>
        <v>vis</v>
      </c>
      <c r="E102" s="52">
        <f>VLOOKUP(C102,Active!C$21:E$963,3,FALSE)</f>
        <v>-11319.039739997996</v>
      </c>
      <c r="F102" s="2" t="s">
        <v>153</v>
      </c>
      <c r="G102" s="6" t="str">
        <f t="shared" si="16"/>
        <v>26384.402</v>
      </c>
      <c r="H102" s="44">
        <f t="shared" si="17"/>
        <v>-11319</v>
      </c>
      <c r="I102" s="53" t="s">
        <v>185</v>
      </c>
      <c r="J102" s="54" t="s">
        <v>186</v>
      </c>
      <c r="K102" s="53">
        <v>-11319</v>
      </c>
      <c r="L102" s="53" t="s">
        <v>187</v>
      </c>
      <c r="M102" s="54" t="s">
        <v>188</v>
      </c>
      <c r="N102" s="54"/>
      <c r="O102" s="55" t="s">
        <v>189</v>
      </c>
      <c r="P102" s="55" t="s">
        <v>190</v>
      </c>
    </row>
    <row r="103" spans="1:16" ht="12.75" customHeight="1" thickBot="1" x14ac:dyDescent="0.25">
      <c r="A103" s="44" t="str">
        <f t="shared" si="12"/>
        <v> CTAD 19 </v>
      </c>
      <c r="B103" s="2" t="str">
        <f t="shared" si="13"/>
        <v>I</v>
      </c>
      <c r="C103" s="44">
        <f t="shared" si="14"/>
        <v>26411.304</v>
      </c>
      <c r="D103" s="6" t="str">
        <f t="shared" si="15"/>
        <v>vis</v>
      </c>
      <c r="E103" s="52">
        <f>VLOOKUP(C103,Active!C$21:E$963,3,FALSE)</f>
        <v>-11303.024174740282</v>
      </c>
      <c r="F103" s="2" t="s">
        <v>153</v>
      </c>
      <c r="G103" s="6" t="str">
        <f t="shared" si="16"/>
        <v>26411.304</v>
      </c>
      <c r="H103" s="44">
        <f t="shared" si="17"/>
        <v>-11303</v>
      </c>
      <c r="I103" s="53" t="s">
        <v>191</v>
      </c>
      <c r="J103" s="54" t="s">
        <v>192</v>
      </c>
      <c r="K103" s="53">
        <v>-11303</v>
      </c>
      <c r="L103" s="53" t="s">
        <v>193</v>
      </c>
      <c r="M103" s="54" t="s">
        <v>184</v>
      </c>
      <c r="N103" s="54"/>
      <c r="O103" s="55" t="s">
        <v>194</v>
      </c>
      <c r="P103" s="55" t="s">
        <v>195</v>
      </c>
    </row>
    <row r="104" spans="1:16" ht="12.75" customHeight="1" thickBot="1" x14ac:dyDescent="0.25">
      <c r="A104" s="44" t="str">
        <f t="shared" si="12"/>
        <v> AN 257.139 </v>
      </c>
      <c r="B104" s="2" t="str">
        <f t="shared" si="13"/>
        <v>I</v>
      </c>
      <c r="C104" s="44">
        <f t="shared" si="14"/>
        <v>26767.423999999999</v>
      </c>
      <c r="D104" s="6" t="str">
        <f t="shared" si="15"/>
        <v>vis</v>
      </c>
      <c r="E104" s="52">
        <f>VLOOKUP(C104,Active!C$21:E$963,3,FALSE)</f>
        <v>-11091.015286940979</v>
      </c>
      <c r="F104" s="2" t="s">
        <v>153</v>
      </c>
      <c r="G104" s="6" t="str">
        <f t="shared" si="16"/>
        <v>26767.424</v>
      </c>
      <c r="H104" s="44">
        <f t="shared" si="17"/>
        <v>-11091</v>
      </c>
      <c r="I104" s="53" t="s">
        <v>196</v>
      </c>
      <c r="J104" s="54" t="s">
        <v>197</v>
      </c>
      <c r="K104" s="53">
        <v>-11091</v>
      </c>
      <c r="L104" s="53" t="s">
        <v>198</v>
      </c>
      <c r="M104" s="54" t="s">
        <v>188</v>
      </c>
      <c r="N104" s="54"/>
      <c r="O104" s="55" t="s">
        <v>189</v>
      </c>
      <c r="P104" s="55" t="s">
        <v>190</v>
      </c>
    </row>
    <row r="105" spans="1:16" ht="12.75" customHeight="1" thickBot="1" x14ac:dyDescent="0.25">
      <c r="A105" s="44" t="str">
        <f t="shared" si="12"/>
        <v> AN 257.139 </v>
      </c>
      <c r="B105" s="2" t="str">
        <f t="shared" si="13"/>
        <v>I</v>
      </c>
      <c r="C105" s="44">
        <f t="shared" si="14"/>
        <v>27133.543000000001</v>
      </c>
      <c r="D105" s="6" t="str">
        <f t="shared" si="15"/>
        <v>vis</v>
      </c>
      <c r="E105" s="52">
        <f>VLOOKUP(C105,Active!C$21:E$963,3,FALSE)</f>
        <v>-10873.053695364562</v>
      </c>
      <c r="F105" s="2" t="s">
        <v>153</v>
      </c>
      <c r="G105" s="6" t="str">
        <f t="shared" si="16"/>
        <v>27133.543</v>
      </c>
      <c r="H105" s="44">
        <f t="shared" si="17"/>
        <v>-10873</v>
      </c>
      <c r="I105" s="53" t="s">
        <v>199</v>
      </c>
      <c r="J105" s="54" t="s">
        <v>200</v>
      </c>
      <c r="K105" s="53">
        <v>-10873</v>
      </c>
      <c r="L105" s="53" t="s">
        <v>201</v>
      </c>
      <c r="M105" s="54" t="s">
        <v>188</v>
      </c>
      <c r="N105" s="54"/>
      <c r="O105" s="55" t="s">
        <v>189</v>
      </c>
      <c r="P105" s="55" t="s">
        <v>190</v>
      </c>
    </row>
    <row r="106" spans="1:16" ht="12.75" customHeight="1" thickBot="1" x14ac:dyDescent="0.25">
      <c r="A106" s="44" t="str">
        <f t="shared" si="12"/>
        <v> AN 257.139 </v>
      </c>
      <c r="B106" s="2" t="str">
        <f t="shared" si="13"/>
        <v>I</v>
      </c>
      <c r="C106" s="44">
        <f t="shared" si="14"/>
        <v>27459.478999999999</v>
      </c>
      <c r="D106" s="6" t="str">
        <f t="shared" si="15"/>
        <v>vis</v>
      </c>
      <c r="E106" s="52">
        <f>VLOOKUP(C106,Active!C$21:E$963,3,FALSE)</f>
        <v>-10679.014245589899</v>
      </c>
      <c r="F106" s="2" t="s">
        <v>153</v>
      </c>
      <c r="G106" s="6" t="str">
        <f t="shared" si="16"/>
        <v>27459.479</v>
      </c>
      <c r="H106" s="44">
        <f t="shared" si="17"/>
        <v>-10679</v>
      </c>
      <c r="I106" s="53" t="s">
        <v>202</v>
      </c>
      <c r="J106" s="54" t="s">
        <v>203</v>
      </c>
      <c r="K106" s="53">
        <v>-10679</v>
      </c>
      <c r="L106" s="53" t="s">
        <v>204</v>
      </c>
      <c r="M106" s="54" t="s">
        <v>188</v>
      </c>
      <c r="N106" s="54"/>
      <c r="O106" s="55" t="s">
        <v>189</v>
      </c>
      <c r="P106" s="55" t="s">
        <v>190</v>
      </c>
    </row>
    <row r="107" spans="1:16" ht="12.75" customHeight="1" thickBot="1" x14ac:dyDescent="0.25">
      <c r="A107" s="44" t="str">
        <f t="shared" ref="A107:A130" si="18">P107</f>
        <v> AN 257.139 </v>
      </c>
      <c r="B107" s="2" t="str">
        <f t="shared" ref="B107:B130" si="19">IF(H107=INT(H107),"I","II")</f>
        <v>I</v>
      </c>
      <c r="C107" s="44">
        <f t="shared" ref="C107:C130" si="20">1*G107</f>
        <v>27533.385999999999</v>
      </c>
      <c r="D107" s="6" t="str">
        <f t="shared" ref="D107:D130" si="21">VLOOKUP(F107,I$1:J$5,2,FALSE)</f>
        <v>vis</v>
      </c>
      <c r="E107" s="52">
        <f>VLOOKUP(C107,Active!C$21:E$963,3,FALSE)</f>
        <v>-10635.015197879624</v>
      </c>
      <c r="F107" s="2" t="s">
        <v>153</v>
      </c>
      <c r="G107" s="6" t="str">
        <f t="shared" ref="G107:G130" si="22">MID(I107,3,LEN(I107)-3)</f>
        <v>27533.386</v>
      </c>
      <c r="H107" s="44">
        <f t="shared" ref="H107:H130" si="23">1*K107</f>
        <v>-10635</v>
      </c>
      <c r="I107" s="53" t="s">
        <v>205</v>
      </c>
      <c r="J107" s="54" t="s">
        <v>206</v>
      </c>
      <c r="K107" s="53">
        <v>-10635</v>
      </c>
      <c r="L107" s="53" t="s">
        <v>198</v>
      </c>
      <c r="M107" s="54" t="s">
        <v>188</v>
      </c>
      <c r="N107" s="54"/>
      <c r="O107" s="55" t="s">
        <v>189</v>
      </c>
      <c r="P107" s="55" t="s">
        <v>190</v>
      </c>
    </row>
    <row r="108" spans="1:16" ht="12.75" customHeight="1" thickBot="1" x14ac:dyDescent="0.25">
      <c r="A108" s="44" t="str">
        <f t="shared" si="18"/>
        <v> AN 257.139 </v>
      </c>
      <c r="B108" s="2" t="str">
        <f t="shared" si="19"/>
        <v>I</v>
      </c>
      <c r="C108" s="44">
        <f t="shared" si="20"/>
        <v>27543.413</v>
      </c>
      <c r="D108" s="6" t="str">
        <f t="shared" si="21"/>
        <v>vis</v>
      </c>
      <c r="E108" s="52">
        <f>VLOOKUP(C108,Active!C$21:E$963,3,FALSE)</f>
        <v>-10629.045824865012</v>
      </c>
      <c r="F108" s="2" t="s">
        <v>153</v>
      </c>
      <c r="G108" s="6" t="str">
        <f t="shared" si="22"/>
        <v>27543.413</v>
      </c>
      <c r="H108" s="44">
        <f t="shared" si="23"/>
        <v>-10629</v>
      </c>
      <c r="I108" s="53" t="s">
        <v>207</v>
      </c>
      <c r="J108" s="54" t="s">
        <v>208</v>
      </c>
      <c r="K108" s="53">
        <v>-10629</v>
      </c>
      <c r="L108" s="53" t="s">
        <v>209</v>
      </c>
      <c r="M108" s="54" t="s">
        <v>188</v>
      </c>
      <c r="N108" s="54"/>
      <c r="O108" s="55" t="s">
        <v>189</v>
      </c>
      <c r="P108" s="55" t="s">
        <v>190</v>
      </c>
    </row>
    <row r="109" spans="1:16" ht="12.75" customHeight="1" thickBot="1" x14ac:dyDescent="0.25">
      <c r="A109" s="44" t="str">
        <f t="shared" si="18"/>
        <v> AN 257.139 </v>
      </c>
      <c r="B109" s="2" t="str">
        <f t="shared" si="19"/>
        <v>I</v>
      </c>
      <c r="C109" s="44">
        <f t="shared" si="20"/>
        <v>27570.381000000001</v>
      </c>
      <c r="D109" s="6" t="str">
        <f t="shared" si="21"/>
        <v>vis</v>
      </c>
      <c r="E109" s="52">
        <f>VLOOKUP(C109,Active!C$21:E$963,3,FALSE)</f>
        <v>-10612.990967833191</v>
      </c>
      <c r="F109" s="2" t="s">
        <v>153</v>
      </c>
      <c r="G109" s="6" t="str">
        <f t="shared" si="22"/>
        <v>27570.381</v>
      </c>
      <c r="H109" s="44">
        <f t="shared" si="23"/>
        <v>-10613</v>
      </c>
      <c r="I109" s="53" t="s">
        <v>210</v>
      </c>
      <c r="J109" s="54" t="s">
        <v>211</v>
      </c>
      <c r="K109" s="53">
        <v>-10613</v>
      </c>
      <c r="L109" s="53" t="s">
        <v>212</v>
      </c>
      <c r="M109" s="54" t="s">
        <v>188</v>
      </c>
      <c r="N109" s="54"/>
      <c r="O109" s="55" t="s">
        <v>189</v>
      </c>
      <c r="P109" s="55" t="s">
        <v>190</v>
      </c>
    </row>
    <row r="110" spans="1:16" ht="12.75" customHeight="1" thickBot="1" x14ac:dyDescent="0.25">
      <c r="A110" s="44" t="str">
        <f t="shared" si="18"/>
        <v> AN 257.139 </v>
      </c>
      <c r="B110" s="2" t="str">
        <f t="shared" si="19"/>
        <v>I</v>
      </c>
      <c r="C110" s="44">
        <f t="shared" si="20"/>
        <v>27926.448</v>
      </c>
      <c r="D110" s="6" t="str">
        <f t="shared" si="21"/>
        <v>vis</v>
      </c>
      <c r="E110" s="52">
        <f>VLOOKUP(C110,Active!C$21:E$963,3,FALSE)</f>
        <v>-10401.013632519156</v>
      </c>
      <c r="F110" s="2" t="s">
        <v>153</v>
      </c>
      <c r="G110" s="6" t="str">
        <f t="shared" si="22"/>
        <v>27926.448</v>
      </c>
      <c r="H110" s="44">
        <f t="shared" si="23"/>
        <v>-10401</v>
      </c>
      <c r="I110" s="53" t="s">
        <v>213</v>
      </c>
      <c r="J110" s="54" t="s">
        <v>214</v>
      </c>
      <c r="K110" s="53">
        <v>-10401</v>
      </c>
      <c r="L110" s="53" t="s">
        <v>215</v>
      </c>
      <c r="M110" s="54" t="s">
        <v>216</v>
      </c>
      <c r="N110" s="54"/>
      <c r="O110" s="55" t="s">
        <v>189</v>
      </c>
      <c r="P110" s="55" t="s">
        <v>190</v>
      </c>
    </row>
    <row r="111" spans="1:16" ht="12.75" customHeight="1" thickBot="1" x14ac:dyDescent="0.25">
      <c r="A111" s="44" t="str">
        <f t="shared" si="18"/>
        <v> AJ 64.261 </v>
      </c>
      <c r="B111" s="2" t="str">
        <f t="shared" si="19"/>
        <v>I</v>
      </c>
      <c r="C111" s="44">
        <f t="shared" si="20"/>
        <v>35241.745000000003</v>
      </c>
      <c r="D111" s="6" t="str">
        <f t="shared" si="21"/>
        <v>vis</v>
      </c>
      <c r="E111" s="52">
        <f>VLOOKUP(C111,Active!C$21:E$963,3,FALSE)</f>
        <v>-6045.9985227483567</v>
      </c>
      <c r="F111" s="2" t="s">
        <v>153</v>
      </c>
      <c r="G111" s="6" t="str">
        <f t="shared" si="22"/>
        <v>35241.745</v>
      </c>
      <c r="H111" s="44">
        <f t="shared" si="23"/>
        <v>-6046</v>
      </c>
      <c r="I111" s="53" t="s">
        <v>217</v>
      </c>
      <c r="J111" s="54" t="s">
        <v>218</v>
      </c>
      <c r="K111" s="53">
        <v>-6046</v>
      </c>
      <c r="L111" s="53" t="s">
        <v>219</v>
      </c>
      <c r="M111" s="54" t="s">
        <v>184</v>
      </c>
      <c r="N111" s="54"/>
      <c r="O111" s="55" t="s">
        <v>220</v>
      </c>
      <c r="P111" s="55" t="s">
        <v>221</v>
      </c>
    </row>
    <row r="112" spans="1:16" ht="12.75" customHeight="1" thickBot="1" x14ac:dyDescent="0.25">
      <c r="A112" s="44" t="str">
        <f t="shared" si="18"/>
        <v> AJ 64.261 </v>
      </c>
      <c r="B112" s="2" t="str">
        <f t="shared" si="19"/>
        <v>I</v>
      </c>
      <c r="C112" s="44">
        <f t="shared" si="20"/>
        <v>35567.612000000001</v>
      </c>
      <c r="D112" s="6" t="str">
        <f t="shared" si="21"/>
        <v>vis</v>
      </c>
      <c r="E112" s="52">
        <f>VLOOKUP(C112,Active!C$21:E$963,3,FALSE)</f>
        <v>-5852.0001507375318</v>
      </c>
      <c r="F112" s="2" t="s">
        <v>153</v>
      </c>
      <c r="G112" s="6" t="str">
        <f t="shared" si="22"/>
        <v>35567.612</v>
      </c>
      <c r="H112" s="44">
        <f t="shared" si="23"/>
        <v>-5852</v>
      </c>
      <c r="I112" s="53" t="s">
        <v>222</v>
      </c>
      <c r="J112" s="54" t="s">
        <v>223</v>
      </c>
      <c r="K112" s="53">
        <v>-5852</v>
      </c>
      <c r="L112" s="53" t="s">
        <v>224</v>
      </c>
      <c r="M112" s="54" t="s">
        <v>184</v>
      </c>
      <c r="N112" s="54"/>
      <c r="O112" s="55" t="s">
        <v>220</v>
      </c>
      <c r="P112" s="55" t="s">
        <v>221</v>
      </c>
    </row>
    <row r="113" spans="1:16" ht="12.75" customHeight="1" thickBot="1" x14ac:dyDescent="0.25">
      <c r="A113" s="44" t="str">
        <f t="shared" si="18"/>
        <v> AJ 64.261 </v>
      </c>
      <c r="B113" s="2" t="str">
        <f t="shared" si="19"/>
        <v>I</v>
      </c>
      <c r="C113" s="44">
        <f t="shared" si="20"/>
        <v>35997.625999999997</v>
      </c>
      <c r="D113" s="6" t="str">
        <f t="shared" si="21"/>
        <v>vis</v>
      </c>
      <c r="E113" s="52">
        <f>VLOOKUP(C113,Active!C$21:E$963,3,FALSE)</f>
        <v>-5595.9999545167957</v>
      </c>
      <c r="F113" s="2" t="s">
        <v>153</v>
      </c>
      <c r="G113" s="6" t="str">
        <f t="shared" si="22"/>
        <v>35997.626</v>
      </c>
      <c r="H113" s="44">
        <f t="shared" si="23"/>
        <v>-5596</v>
      </c>
      <c r="I113" s="53" t="s">
        <v>225</v>
      </c>
      <c r="J113" s="54" t="s">
        <v>226</v>
      </c>
      <c r="K113" s="53">
        <v>-5596</v>
      </c>
      <c r="L113" s="53" t="s">
        <v>227</v>
      </c>
      <c r="M113" s="54" t="s">
        <v>184</v>
      </c>
      <c r="N113" s="54"/>
      <c r="O113" s="55" t="s">
        <v>220</v>
      </c>
      <c r="P113" s="55" t="s">
        <v>221</v>
      </c>
    </row>
    <row r="114" spans="1:16" ht="12.75" customHeight="1" thickBot="1" x14ac:dyDescent="0.25">
      <c r="A114" s="44" t="str">
        <f t="shared" si="18"/>
        <v> AJ 64.261 </v>
      </c>
      <c r="B114" s="2" t="str">
        <f t="shared" si="19"/>
        <v>I</v>
      </c>
      <c r="C114" s="44">
        <f t="shared" si="20"/>
        <v>36227.748</v>
      </c>
      <c r="D114" s="6" t="str">
        <f t="shared" si="21"/>
        <v>vis</v>
      </c>
      <c r="E114" s="52">
        <f>VLOOKUP(C114,Active!C$21:E$963,3,FALSE)</f>
        <v>-5459.0014448061593</v>
      </c>
      <c r="F114" s="2" t="s">
        <v>153</v>
      </c>
      <c r="G114" s="6" t="str">
        <f t="shared" si="22"/>
        <v>36227.748</v>
      </c>
      <c r="H114" s="44">
        <f t="shared" si="23"/>
        <v>-5459</v>
      </c>
      <c r="I114" s="53" t="s">
        <v>228</v>
      </c>
      <c r="J114" s="54" t="s">
        <v>229</v>
      </c>
      <c r="K114" s="53">
        <v>-5459</v>
      </c>
      <c r="L114" s="53" t="s">
        <v>230</v>
      </c>
      <c r="M114" s="54" t="s">
        <v>184</v>
      </c>
      <c r="N114" s="54"/>
      <c r="O114" s="55" t="s">
        <v>220</v>
      </c>
      <c r="P114" s="55" t="s">
        <v>221</v>
      </c>
    </row>
    <row r="115" spans="1:16" ht="12.75" customHeight="1" thickBot="1" x14ac:dyDescent="0.25">
      <c r="A115" s="44" t="str">
        <f t="shared" si="18"/>
        <v> BRNO 32 </v>
      </c>
      <c r="B115" s="2" t="str">
        <f t="shared" si="19"/>
        <v>I</v>
      </c>
      <c r="C115" s="44">
        <f t="shared" si="20"/>
        <v>51256.459699999999</v>
      </c>
      <c r="D115" s="6" t="str">
        <f t="shared" si="21"/>
        <v>vis</v>
      </c>
      <c r="E115" s="52">
        <f>VLOOKUP(C115,Active!C$21:E$963,3,FALSE)</f>
        <v>3488.0401495254423</v>
      </c>
      <c r="F115" s="2" t="s">
        <v>153</v>
      </c>
      <c r="G115" s="6" t="str">
        <f t="shared" si="22"/>
        <v>51256.4597</v>
      </c>
      <c r="H115" s="44">
        <f t="shared" si="23"/>
        <v>3488</v>
      </c>
      <c r="I115" s="53" t="s">
        <v>468</v>
      </c>
      <c r="J115" s="54" t="s">
        <v>469</v>
      </c>
      <c r="K115" s="53">
        <v>3488</v>
      </c>
      <c r="L115" s="53" t="s">
        <v>470</v>
      </c>
      <c r="M115" s="54" t="s">
        <v>216</v>
      </c>
      <c r="N115" s="54"/>
      <c r="O115" s="55" t="s">
        <v>471</v>
      </c>
      <c r="P115" s="55" t="s">
        <v>472</v>
      </c>
    </row>
    <row r="116" spans="1:16" ht="12.75" customHeight="1" thickBot="1" x14ac:dyDescent="0.25">
      <c r="A116" s="44" t="str">
        <f t="shared" si="18"/>
        <v>OEJV 0074 </v>
      </c>
      <c r="B116" s="2" t="str">
        <f t="shared" si="19"/>
        <v>I</v>
      </c>
      <c r="C116" s="44">
        <f t="shared" si="20"/>
        <v>51901.500999999997</v>
      </c>
      <c r="D116" s="6" t="str">
        <f t="shared" si="21"/>
        <v>vis</v>
      </c>
      <c r="E116" s="52" t="e">
        <f>VLOOKUP(C116,Active!C$21:E$963,3,FALSE)</f>
        <v>#N/A</v>
      </c>
      <c r="F116" s="2" t="s">
        <v>153</v>
      </c>
      <c r="G116" s="6" t="str">
        <f t="shared" si="22"/>
        <v>51901.501</v>
      </c>
      <c r="H116" s="44">
        <f t="shared" si="23"/>
        <v>3872</v>
      </c>
      <c r="I116" s="53" t="s">
        <v>473</v>
      </c>
      <c r="J116" s="54" t="s">
        <v>474</v>
      </c>
      <c r="K116" s="53">
        <v>3872</v>
      </c>
      <c r="L116" s="53" t="s">
        <v>475</v>
      </c>
      <c r="M116" s="54" t="s">
        <v>216</v>
      </c>
      <c r="N116" s="54"/>
      <c r="O116" s="55" t="s">
        <v>476</v>
      </c>
      <c r="P116" s="56" t="s">
        <v>477</v>
      </c>
    </row>
    <row r="117" spans="1:16" ht="12.75" customHeight="1" thickBot="1" x14ac:dyDescent="0.25">
      <c r="A117" s="44" t="str">
        <f t="shared" si="18"/>
        <v>OEJV 0074 </v>
      </c>
      <c r="B117" s="2" t="str">
        <f t="shared" si="19"/>
        <v>I</v>
      </c>
      <c r="C117" s="44">
        <f t="shared" si="20"/>
        <v>51901.521000000001</v>
      </c>
      <c r="D117" s="6" t="str">
        <f t="shared" si="21"/>
        <v>vis</v>
      </c>
      <c r="E117" s="52" t="e">
        <f>VLOOKUP(C117,Active!C$21:E$963,3,FALSE)</f>
        <v>#N/A</v>
      </c>
      <c r="F117" s="2" t="s">
        <v>153</v>
      </c>
      <c r="G117" s="6" t="str">
        <f t="shared" si="22"/>
        <v>51901.521</v>
      </c>
      <c r="H117" s="44">
        <f t="shared" si="23"/>
        <v>3872</v>
      </c>
      <c r="I117" s="53" t="s">
        <v>478</v>
      </c>
      <c r="J117" s="54" t="s">
        <v>479</v>
      </c>
      <c r="K117" s="53">
        <v>3872</v>
      </c>
      <c r="L117" s="53" t="s">
        <v>480</v>
      </c>
      <c r="M117" s="54" t="s">
        <v>216</v>
      </c>
      <c r="N117" s="54"/>
      <c r="O117" s="55" t="s">
        <v>481</v>
      </c>
      <c r="P117" s="56" t="s">
        <v>477</v>
      </c>
    </row>
    <row r="118" spans="1:16" ht="12.75" customHeight="1" thickBot="1" x14ac:dyDescent="0.25">
      <c r="A118" s="44" t="str">
        <f t="shared" si="18"/>
        <v>OEJV 0074 </v>
      </c>
      <c r="B118" s="2" t="str">
        <f t="shared" si="19"/>
        <v>I</v>
      </c>
      <c r="C118" s="44">
        <f t="shared" si="20"/>
        <v>51901.527999999998</v>
      </c>
      <c r="D118" s="6" t="str">
        <f t="shared" si="21"/>
        <v>vis</v>
      </c>
      <c r="E118" s="52" t="e">
        <f>VLOOKUP(C118,Active!C$21:E$963,3,FALSE)</f>
        <v>#N/A</v>
      </c>
      <c r="F118" s="2" t="s">
        <v>153</v>
      </c>
      <c r="G118" s="6" t="str">
        <f t="shared" si="22"/>
        <v>51901.528</v>
      </c>
      <c r="H118" s="44">
        <f t="shared" si="23"/>
        <v>3872</v>
      </c>
      <c r="I118" s="53" t="s">
        <v>482</v>
      </c>
      <c r="J118" s="54" t="s">
        <v>483</v>
      </c>
      <c r="K118" s="53">
        <v>3872</v>
      </c>
      <c r="L118" s="53" t="s">
        <v>484</v>
      </c>
      <c r="M118" s="54" t="s">
        <v>216</v>
      </c>
      <c r="N118" s="54"/>
      <c r="O118" s="55" t="s">
        <v>485</v>
      </c>
      <c r="P118" s="56" t="s">
        <v>477</v>
      </c>
    </row>
    <row r="119" spans="1:16" ht="12.75" customHeight="1" thickBot="1" x14ac:dyDescent="0.25">
      <c r="A119" s="44" t="str">
        <f t="shared" si="18"/>
        <v> AOEB 12 </v>
      </c>
      <c r="B119" s="2" t="str">
        <f t="shared" si="19"/>
        <v>I</v>
      </c>
      <c r="C119" s="44">
        <f t="shared" si="20"/>
        <v>51958.650999999998</v>
      </c>
      <c r="D119" s="6" t="str">
        <f t="shared" si="21"/>
        <v>vis</v>
      </c>
      <c r="E119" s="52">
        <f>VLOOKUP(C119,Active!C$21:E$963,3,FALSE)</f>
        <v>3906.0756334503726</v>
      </c>
      <c r="F119" s="2" t="s">
        <v>153</v>
      </c>
      <c r="G119" s="6" t="str">
        <f t="shared" si="22"/>
        <v>51958.651</v>
      </c>
      <c r="H119" s="44">
        <f t="shared" si="23"/>
        <v>3906</v>
      </c>
      <c r="I119" s="53" t="s">
        <v>486</v>
      </c>
      <c r="J119" s="54" t="s">
        <v>487</v>
      </c>
      <c r="K119" s="53">
        <v>3906</v>
      </c>
      <c r="L119" s="53" t="s">
        <v>488</v>
      </c>
      <c r="M119" s="54" t="s">
        <v>216</v>
      </c>
      <c r="N119" s="54"/>
      <c r="O119" s="55" t="s">
        <v>293</v>
      </c>
      <c r="P119" s="55" t="s">
        <v>489</v>
      </c>
    </row>
    <row r="120" spans="1:16" ht="12.75" customHeight="1" thickBot="1" x14ac:dyDescent="0.25">
      <c r="A120" s="44" t="str">
        <f t="shared" si="18"/>
        <v> AOEB 12 </v>
      </c>
      <c r="B120" s="2" t="str">
        <f t="shared" si="19"/>
        <v>I</v>
      </c>
      <c r="C120" s="44">
        <f t="shared" si="20"/>
        <v>51995.594299999997</v>
      </c>
      <c r="D120" s="6" t="str">
        <f t="shared" si="21"/>
        <v>vis</v>
      </c>
      <c r="E120" s="52">
        <f>VLOOKUP(C120,Active!C$21:E$963,3,FALSE)</f>
        <v>3928.0690849404205</v>
      </c>
      <c r="F120" s="2" t="s">
        <v>153</v>
      </c>
      <c r="G120" s="6" t="str">
        <f t="shared" si="22"/>
        <v>51995.5943</v>
      </c>
      <c r="H120" s="44">
        <f t="shared" si="23"/>
        <v>3928</v>
      </c>
      <c r="I120" s="53" t="s">
        <v>490</v>
      </c>
      <c r="J120" s="54" t="s">
        <v>491</v>
      </c>
      <c r="K120" s="53">
        <v>3928</v>
      </c>
      <c r="L120" s="53" t="s">
        <v>492</v>
      </c>
      <c r="M120" s="54" t="s">
        <v>493</v>
      </c>
      <c r="N120" s="54" t="s">
        <v>494</v>
      </c>
      <c r="O120" s="55" t="s">
        <v>495</v>
      </c>
      <c r="P120" s="55" t="s">
        <v>489</v>
      </c>
    </row>
    <row r="121" spans="1:16" ht="12.75" customHeight="1" thickBot="1" x14ac:dyDescent="0.25">
      <c r="A121" s="44" t="str">
        <f t="shared" si="18"/>
        <v> AOEB 12 </v>
      </c>
      <c r="B121" s="2" t="str">
        <f t="shared" si="19"/>
        <v>I</v>
      </c>
      <c r="C121" s="44">
        <f t="shared" si="20"/>
        <v>52655.742200000001</v>
      </c>
      <c r="D121" s="6" t="str">
        <f t="shared" si="21"/>
        <v>vis</v>
      </c>
      <c r="E121" s="52">
        <f>VLOOKUP(C121,Active!C$21:E$963,3,FALSE)</f>
        <v>4321.0748752977333</v>
      </c>
      <c r="F121" s="2" t="s">
        <v>153</v>
      </c>
      <c r="G121" s="6" t="str">
        <f t="shared" si="22"/>
        <v>52655.7422</v>
      </c>
      <c r="H121" s="44">
        <f t="shared" si="23"/>
        <v>4321</v>
      </c>
      <c r="I121" s="53" t="s">
        <v>496</v>
      </c>
      <c r="J121" s="54" t="s">
        <v>497</v>
      </c>
      <c r="K121" s="53">
        <v>4321</v>
      </c>
      <c r="L121" s="53" t="s">
        <v>498</v>
      </c>
      <c r="M121" s="54" t="s">
        <v>493</v>
      </c>
      <c r="N121" s="54" t="s">
        <v>494</v>
      </c>
      <c r="O121" s="55" t="s">
        <v>495</v>
      </c>
      <c r="P121" s="55" t="s">
        <v>489</v>
      </c>
    </row>
    <row r="122" spans="1:16" ht="12.75" customHeight="1" thickBot="1" x14ac:dyDescent="0.25">
      <c r="A122" s="44" t="str">
        <f t="shared" si="18"/>
        <v> AOEB 12 </v>
      </c>
      <c r="B122" s="2" t="str">
        <f t="shared" si="19"/>
        <v>I</v>
      </c>
      <c r="C122" s="44">
        <f t="shared" si="20"/>
        <v>53394.8387</v>
      </c>
      <c r="D122" s="6" t="str">
        <f t="shared" si="21"/>
        <v>vis</v>
      </c>
      <c r="E122" s="52">
        <f>VLOOKUP(C122,Active!C$21:E$963,3,FALSE)</f>
        <v>4761.0811286431144</v>
      </c>
      <c r="F122" s="2" t="s">
        <v>153</v>
      </c>
      <c r="G122" s="6" t="str">
        <f t="shared" si="22"/>
        <v>53394.8387</v>
      </c>
      <c r="H122" s="44">
        <f t="shared" si="23"/>
        <v>4761</v>
      </c>
      <c r="I122" s="53" t="s">
        <v>510</v>
      </c>
      <c r="J122" s="54" t="s">
        <v>511</v>
      </c>
      <c r="K122" s="53">
        <v>4761</v>
      </c>
      <c r="L122" s="53" t="s">
        <v>512</v>
      </c>
      <c r="M122" s="54" t="s">
        <v>493</v>
      </c>
      <c r="N122" s="54" t="s">
        <v>494</v>
      </c>
      <c r="O122" s="55" t="s">
        <v>495</v>
      </c>
      <c r="P122" s="55" t="s">
        <v>489</v>
      </c>
    </row>
    <row r="123" spans="1:16" ht="12.75" customHeight="1" thickBot="1" x14ac:dyDescent="0.25">
      <c r="A123" s="44" t="str">
        <f t="shared" si="18"/>
        <v> AOEB 12 </v>
      </c>
      <c r="B123" s="2" t="str">
        <f t="shared" si="19"/>
        <v>I</v>
      </c>
      <c r="C123" s="44">
        <f t="shared" si="20"/>
        <v>53799.662900000003</v>
      </c>
      <c r="D123" s="6" t="str">
        <f t="shared" si="21"/>
        <v>vis</v>
      </c>
      <c r="E123" s="52">
        <f>VLOOKUP(C123,Active!C$21:E$963,3,FALSE)</f>
        <v>5002.0850834792464</v>
      </c>
      <c r="F123" s="2" t="s">
        <v>153</v>
      </c>
      <c r="G123" s="6" t="str">
        <f t="shared" si="22"/>
        <v>53799.6629</v>
      </c>
      <c r="H123" s="44">
        <f t="shared" si="23"/>
        <v>5002</v>
      </c>
      <c r="I123" s="53" t="s">
        <v>526</v>
      </c>
      <c r="J123" s="54" t="s">
        <v>527</v>
      </c>
      <c r="K123" s="53" t="s">
        <v>528</v>
      </c>
      <c r="L123" s="53" t="s">
        <v>529</v>
      </c>
      <c r="M123" s="54" t="s">
        <v>493</v>
      </c>
      <c r="N123" s="54" t="s">
        <v>494</v>
      </c>
      <c r="O123" s="55" t="s">
        <v>293</v>
      </c>
      <c r="P123" s="55" t="s">
        <v>489</v>
      </c>
    </row>
    <row r="124" spans="1:16" ht="12.75" customHeight="1" thickBot="1" x14ac:dyDescent="0.25">
      <c r="A124" s="44" t="str">
        <f t="shared" si="18"/>
        <v>OEJV 0074 </v>
      </c>
      <c r="B124" s="2" t="str">
        <f t="shared" si="19"/>
        <v>I</v>
      </c>
      <c r="C124" s="44">
        <f t="shared" si="20"/>
        <v>53848.38</v>
      </c>
      <c r="D124" s="6" t="str">
        <f t="shared" si="21"/>
        <v>vis</v>
      </c>
      <c r="E124" s="52" t="e">
        <f>VLOOKUP(C124,Active!C$21:E$963,3,FALSE)</f>
        <v>#N/A</v>
      </c>
      <c r="F124" s="2" t="s">
        <v>153</v>
      </c>
      <c r="G124" s="6" t="str">
        <f t="shared" si="22"/>
        <v>53848.380</v>
      </c>
      <c r="H124" s="44">
        <f t="shared" si="23"/>
        <v>5031</v>
      </c>
      <c r="I124" s="53" t="s">
        <v>530</v>
      </c>
      <c r="J124" s="54" t="s">
        <v>531</v>
      </c>
      <c r="K124" s="53" t="s">
        <v>532</v>
      </c>
      <c r="L124" s="53" t="s">
        <v>533</v>
      </c>
      <c r="M124" s="54" t="s">
        <v>216</v>
      </c>
      <c r="N124" s="54"/>
      <c r="O124" s="55" t="s">
        <v>534</v>
      </c>
      <c r="P124" s="56" t="s">
        <v>477</v>
      </c>
    </row>
    <row r="125" spans="1:16" ht="12.75" customHeight="1" thickBot="1" x14ac:dyDescent="0.25">
      <c r="A125" s="44" t="str">
        <f t="shared" si="18"/>
        <v>VSB 46 </v>
      </c>
      <c r="B125" s="2" t="str">
        <f t="shared" si="19"/>
        <v>I</v>
      </c>
      <c r="C125" s="44">
        <f t="shared" si="20"/>
        <v>54137.298199999997</v>
      </c>
      <c r="D125" s="6" t="str">
        <f t="shared" si="21"/>
        <v>vis</v>
      </c>
      <c r="E125" s="52">
        <f>VLOOKUP(C125,Active!C$21:E$963,3,FALSE)</f>
        <v>5203.089476478187</v>
      </c>
      <c r="F125" s="2" t="s">
        <v>153</v>
      </c>
      <c r="G125" s="6" t="str">
        <f t="shared" si="22"/>
        <v>54137.2982</v>
      </c>
      <c r="H125" s="44">
        <f t="shared" si="23"/>
        <v>5203</v>
      </c>
      <c r="I125" s="53" t="s">
        <v>535</v>
      </c>
      <c r="J125" s="54" t="s">
        <v>536</v>
      </c>
      <c r="K125" s="53" t="s">
        <v>537</v>
      </c>
      <c r="L125" s="53" t="s">
        <v>538</v>
      </c>
      <c r="M125" s="54" t="s">
        <v>493</v>
      </c>
      <c r="N125" s="54" t="s">
        <v>539</v>
      </c>
      <c r="O125" s="55" t="s">
        <v>540</v>
      </c>
      <c r="P125" s="56" t="s">
        <v>541</v>
      </c>
    </row>
    <row r="126" spans="1:16" ht="12.75" customHeight="1" thickBot="1" x14ac:dyDescent="0.25">
      <c r="A126" s="44" t="str">
        <f t="shared" si="18"/>
        <v> AOEB 12 </v>
      </c>
      <c r="B126" s="2" t="str">
        <f t="shared" si="19"/>
        <v>I</v>
      </c>
      <c r="C126" s="44">
        <f t="shared" si="20"/>
        <v>54140.656000000003</v>
      </c>
      <c r="D126" s="6" t="str">
        <f t="shared" si="21"/>
        <v>vis</v>
      </c>
      <c r="E126" s="52">
        <f>VLOOKUP(C126,Active!C$21:E$963,3,FALSE)</f>
        <v>5205.0884752523461</v>
      </c>
      <c r="F126" s="2" t="s">
        <v>153</v>
      </c>
      <c r="G126" s="6" t="str">
        <f t="shared" si="22"/>
        <v>54140.6560</v>
      </c>
      <c r="H126" s="44">
        <f t="shared" si="23"/>
        <v>5205</v>
      </c>
      <c r="I126" s="53" t="s">
        <v>542</v>
      </c>
      <c r="J126" s="54" t="s">
        <v>543</v>
      </c>
      <c r="K126" s="53" t="s">
        <v>544</v>
      </c>
      <c r="L126" s="53" t="s">
        <v>545</v>
      </c>
      <c r="M126" s="54" t="s">
        <v>493</v>
      </c>
      <c r="N126" s="54" t="s">
        <v>494</v>
      </c>
      <c r="O126" s="55" t="s">
        <v>546</v>
      </c>
      <c r="P126" s="55" t="s">
        <v>489</v>
      </c>
    </row>
    <row r="127" spans="1:16" ht="12.75" customHeight="1" thickBot="1" x14ac:dyDescent="0.25">
      <c r="A127" s="44" t="str">
        <f t="shared" si="18"/>
        <v> AOEB 12 </v>
      </c>
      <c r="B127" s="2" t="str">
        <f t="shared" si="19"/>
        <v>I</v>
      </c>
      <c r="C127" s="44">
        <f t="shared" si="20"/>
        <v>54177.610099999998</v>
      </c>
      <c r="D127" s="6" t="str">
        <f t="shared" si="21"/>
        <v>vis</v>
      </c>
      <c r="E127" s="52">
        <f>VLOOKUP(C127,Active!C$21:E$963,3,FALSE)</f>
        <v>5227.0883563054276</v>
      </c>
      <c r="F127" s="2" t="s">
        <v>153</v>
      </c>
      <c r="G127" s="6" t="str">
        <f t="shared" si="22"/>
        <v>54177.6101</v>
      </c>
      <c r="H127" s="44">
        <f t="shared" si="23"/>
        <v>5227</v>
      </c>
      <c r="I127" s="53" t="s">
        <v>547</v>
      </c>
      <c r="J127" s="54" t="s">
        <v>548</v>
      </c>
      <c r="K127" s="53" t="s">
        <v>549</v>
      </c>
      <c r="L127" s="53" t="s">
        <v>550</v>
      </c>
      <c r="M127" s="54" t="s">
        <v>493</v>
      </c>
      <c r="N127" s="54" t="s">
        <v>494</v>
      </c>
      <c r="O127" s="55" t="s">
        <v>293</v>
      </c>
      <c r="P127" s="55" t="s">
        <v>489</v>
      </c>
    </row>
    <row r="128" spans="1:16" ht="12.75" customHeight="1" thickBot="1" x14ac:dyDescent="0.25">
      <c r="A128" s="44" t="str">
        <f t="shared" si="18"/>
        <v>OEJV 0137 </v>
      </c>
      <c r="B128" s="2" t="str">
        <f t="shared" si="19"/>
        <v>I</v>
      </c>
      <c r="C128" s="44">
        <f t="shared" si="20"/>
        <v>55301.376700000001</v>
      </c>
      <c r="D128" s="6" t="str">
        <f t="shared" si="21"/>
        <v>vis</v>
      </c>
      <c r="E128" s="52" t="e">
        <f>VLOOKUP(C128,Active!C$21:E$963,3,FALSE)</f>
        <v>#N/A</v>
      </c>
      <c r="F128" s="2" t="s">
        <v>153</v>
      </c>
      <c r="G128" s="6" t="str">
        <f t="shared" si="22"/>
        <v>55301.3767</v>
      </c>
      <c r="H128" s="44">
        <f t="shared" si="23"/>
        <v>5896</v>
      </c>
      <c r="I128" s="53" t="s">
        <v>604</v>
      </c>
      <c r="J128" s="54" t="s">
        <v>605</v>
      </c>
      <c r="K128" s="53" t="s">
        <v>606</v>
      </c>
      <c r="L128" s="53" t="s">
        <v>607</v>
      </c>
      <c r="M128" s="54" t="s">
        <v>493</v>
      </c>
      <c r="N128" s="54" t="s">
        <v>153</v>
      </c>
      <c r="O128" s="55" t="s">
        <v>608</v>
      </c>
      <c r="P128" s="56" t="s">
        <v>609</v>
      </c>
    </row>
    <row r="129" spans="1:16" ht="12.75" customHeight="1" thickBot="1" x14ac:dyDescent="0.25">
      <c r="A129" s="44" t="str">
        <f t="shared" si="18"/>
        <v>VSB 53 </v>
      </c>
      <c r="B129" s="2" t="str">
        <f t="shared" si="19"/>
        <v>I</v>
      </c>
      <c r="C129" s="44">
        <f t="shared" si="20"/>
        <v>55633.968699999998</v>
      </c>
      <c r="D129" s="6" t="str">
        <f t="shared" si="21"/>
        <v>vis</v>
      </c>
      <c r="E129" s="52">
        <f>VLOOKUP(C129,Active!C$21:E$963,3,FALSE)</f>
        <v>6094.1021915939527</v>
      </c>
      <c r="F129" s="2" t="s">
        <v>153</v>
      </c>
      <c r="G129" s="6" t="str">
        <f t="shared" si="22"/>
        <v>55633.9687</v>
      </c>
      <c r="H129" s="44">
        <f t="shared" si="23"/>
        <v>6094</v>
      </c>
      <c r="I129" s="53" t="s">
        <v>629</v>
      </c>
      <c r="J129" s="54" t="s">
        <v>630</v>
      </c>
      <c r="K129" s="53" t="s">
        <v>631</v>
      </c>
      <c r="L129" s="53" t="s">
        <v>632</v>
      </c>
      <c r="M129" s="54" t="s">
        <v>493</v>
      </c>
      <c r="N129" s="54" t="s">
        <v>633</v>
      </c>
      <c r="O129" s="55" t="s">
        <v>634</v>
      </c>
      <c r="P129" s="56" t="s">
        <v>635</v>
      </c>
    </row>
    <row r="130" spans="1:16" ht="12.75" customHeight="1" thickBot="1" x14ac:dyDescent="0.25">
      <c r="A130" s="44" t="str">
        <f t="shared" si="18"/>
        <v> JAAVSO 43-1 </v>
      </c>
      <c r="B130" s="2" t="str">
        <f t="shared" si="19"/>
        <v>I</v>
      </c>
      <c r="C130" s="44">
        <f t="shared" si="20"/>
        <v>57093.686000000002</v>
      </c>
      <c r="D130" s="6" t="str">
        <f t="shared" si="21"/>
        <v>vis</v>
      </c>
      <c r="E130" s="52">
        <f>VLOOKUP(C130,Active!C$21:E$963,3,FALSE)</f>
        <v>6963.1155614535564</v>
      </c>
      <c r="F130" s="2" t="s">
        <v>153</v>
      </c>
      <c r="G130" s="6" t="str">
        <f t="shared" si="22"/>
        <v>57093.6860</v>
      </c>
      <c r="H130" s="44">
        <f t="shared" si="23"/>
        <v>6963</v>
      </c>
      <c r="I130" s="53" t="s">
        <v>651</v>
      </c>
      <c r="J130" s="54" t="s">
        <v>652</v>
      </c>
      <c r="K130" s="53" t="s">
        <v>653</v>
      </c>
      <c r="L130" s="53" t="s">
        <v>654</v>
      </c>
      <c r="M130" s="54" t="s">
        <v>493</v>
      </c>
      <c r="N130" s="54" t="s">
        <v>153</v>
      </c>
      <c r="O130" s="55" t="s">
        <v>293</v>
      </c>
      <c r="P130" s="55" t="s">
        <v>655</v>
      </c>
    </row>
    <row r="131" spans="1:16" x14ac:dyDescent="0.2">
      <c r="B131" s="2"/>
      <c r="E131" s="52"/>
      <c r="F131" s="2"/>
    </row>
    <row r="132" spans="1:16" x14ac:dyDescent="0.2">
      <c r="B132" s="2"/>
      <c r="E132" s="52"/>
      <c r="F132" s="2"/>
    </row>
    <row r="133" spans="1:16" x14ac:dyDescent="0.2">
      <c r="B133" s="2"/>
      <c r="E133" s="52"/>
      <c r="F133" s="2"/>
    </row>
    <row r="134" spans="1:16" x14ac:dyDescent="0.2">
      <c r="B134" s="2"/>
      <c r="E134" s="52"/>
      <c r="F134" s="2"/>
    </row>
    <row r="135" spans="1:16" x14ac:dyDescent="0.2">
      <c r="B135" s="2"/>
      <c r="E135" s="52"/>
      <c r="F135" s="2"/>
    </row>
    <row r="136" spans="1:16" x14ac:dyDescent="0.2">
      <c r="B136" s="2"/>
      <c r="E136" s="52"/>
      <c r="F136" s="2"/>
    </row>
    <row r="137" spans="1:16" x14ac:dyDescent="0.2">
      <c r="B137" s="2"/>
      <c r="E137" s="52"/>
      <c r="F137" s="2"/>
    </row>
    <row r="138" spans="1:16" x14ac:dyDescent="0.2">
      <c r="B138" s="2"/>
      <c r="E138" s="52"/>
      <c r="F138" s="2"/>
    </row>
    <row r="139" spans="1:16" x14ac:dyDescent="0.2">
      <c r="B139" s="2"/>
      <c r="E139" s="52"/>
      <c r="F139" s="2"/>
    </row>
    <row r="140" spans="1:16" x14ac:dyDescent="0.2">
      <c r="B140" s="2"/>
      <c r="E140" s="52"/>
      <c r="F140" s="2"/>
    </row>
    <row r="141" spans="1:16" x14ac:dyDescent="0.2">
      <c r="B141" s="2"/>
      <c r="E141" s="52"/>
      <c r="F141" s="2"/>
    </row>
    <row r="142" spans="1:16" x14ac:dyDescent="0.2">
      <c r="B142" s="2"/>
      <c r="E142" s="52"/>
      <c r="F142" s="2"/>
    </row>
    <row r="143" spans="1:16" x14ac:dyDescent="0.2">
      <c r="B143" s="2"/>
      <c r="F143" s="2"/>
    </row>
    <row r="144" spans="1:1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  <row r="897" spans="2:6" x14ac:dyDescent="0.2">
      <c r="B897" s="2"/>
      <c r="F897" s="2"/>
    </row>
    <row r="898" spans="2:6" x14ac:dyDescent="0.2">
      <c r="B898" s="2"/>
      <c r="F898" s="2"/>
    </row>
    <row r="899" spans="2:6" x14ac:dyDescent="0.2">
      <c r="B899" s="2"/>
      <c r="F899" s="2"/>
    </row>
    <row r="900" spans="2:6" x14ac:dyDescent="0.2">
      <c r="B900" s="2"/>
      <c r="F900" s="2"/>
    </row>
    <row r="901" spans="2:6" x14ac:dyDescent="0.2">
      <c r="B901" s="2"/>
      <c r="F901" s="2"/>
    </row>
    <row r="902" spans="2:6" x14ac:dyDescent="0.2">
      <c r="B902" s="2"/>
      <c r="F902" s="2"/>
    </row>
    <row r="903" spans="2:6" x14ac:dyDescent="0.2">
      <c r="B903" s="2"/>
      <c r="F903" s="2"/>
    </row>
    <row r="904" spans="2:6" x14ac:dyDescent="0.2">
      <c r="B904" s="2"/>
      <c r="F904" s="2"/>
    </row>
    <row r="905" spans="2:6" x14ac:dyDescent="0.2">
      <c r="B905" s="2"/>
      <c r="F905" s="2"/>
    </row>
    <row r="906" spans="2:6" x14ac:dyDescent="0.2">
      <c r="B906" s="2"/>
      <c r="F906" s="2"/>
    </row>
    <row r="907" spans="2:6" x14ac:dyDescent="0.2">
      <c r="B907" s="2"/>
      <c r="F907" s="2"/>
    </row>
    <row r="908" spans="2:6" x14ac:dyDescent="0.2">
      <c r="B908" s="2"/>
      <c r="F908" s="2"/>
    </row>
    <row r="909" spans="2:6" x14ac:dyDescent="0.2">
      <c r="B909" s="2"/>
      <c r="F909" s="2"/>
    </row>
    <row r="910" spans="2:6" x14ac:dyDescent="0.2">
      <c r="B910" s="2"/>
      <c r="F910" s="2"/>
    </row>
    <row r="911" spans="2:6" x14ac:dyDescent="0.2">
      <c r="B911" s="2"/>
      <c r="F911" s="2"/>
    </row>
    <row r="912" spans="2:6" x14ac:dyDescent="0.2">
      <c r="B912" s="2"/>
      <c r="F912" s="2"/>
    </row>
    <row r="913" spans="2:6" x14ac:dyDescent="0.2">
      <c r="B913" s="2"/>
      <c r="F913" s="2"/>
    </row>
    <row r="914" spans="2:6" x14ac:dyDescent="0.2">
      <c r="B914" s="2"/>
      <c r="F914" s="2"/>
    </row>
    <row r="915" spans="2:6" x14ac:dyDescent="0.2">
      <c r="B915" s="2"/>
      <c r="F915" s="2"/>
    </row>
    <row r="916" spans="2:6" x14ac:dyDescent="0.2">
      <c r="B916" s="2"/>
      <c r="F916" s="2"/>
    </row>
    <row r="917" spans="2:6" x14ac:dyDescent="0.2">
      <c r="B917" s="2"/>
      <c r="F917" s="2"/>
    </row>
    <row r="918" spans="2:6" x14ac:dyDescent="0.2">
      <c r="B918" s="2"/>
      <c r="F918" s="2"/>
    </row>
    <row r="919" spans="2:6" x14ac:dyDescent="0.2">
      <c r="B919" s="2"/>
      <c r="F919" s="2"/>
    </row>
    <row r="920" spans="2:6" x14ac:dyDescent="0.2">
      <c r="B920" s="2"/>
      <c r="F920" s="2"/>
    </row>
    <row r="921" spans="2:6" x14ac:dyDescent="0.2">
      <c r="B921" s="2"/>
      <c r="F921" s="2"/>
    </row>
    <row r="922" spans="2:6" x14ac:dyDescent="0.2">
      <c r="B922" s="2"/>
      <c r="F922" s="2"/>
    </row>
    <row r="923" spans="2:6" x14ac:dyDescent="0.2">
      <c r="B923" s="2"/>
      <c r="F923" s="2"/>
    </row>
    <row r="924" spans="2:6" x14ac:dyDescent="0.2">
      <c r="B924" s="2"/>
      <c r="F924" s="2"/>
    </row>
    <row r="925" spans="2:6" x14ac:dyDescent="0.2">
      <c r="B925" s="2"/>
      <c r="F925" s="2"/>
    </row>
    <row r="926" spans="2:6" x14ac:dyDescent="0.2">
      <c r="B926" s="2"/>
      <c r="F926" s="2"/>
    </row>
    <row r="927" spans="2:6" x14ac:dyDescent="0.2">
      <c r="B927" s="2"/>
      <c r="F927" s="2"/>
    </row>
    <row r="928" spans="2:6" x14ac:dyDescent="0.2">
      <c r="B928" s="2"/>
      <c r="F928" s="2"/>
    </row>
    <row r="929" spans="2:6" x14ac:dyDescent="0.2">
      <c r="B929" s="2"/>
      <c r="F929" s="2"/>
    </row>
    <row r="930" spans="2:6" x14ac:dyDescent="0.2">
      <c r="B930" s="2"/>
      <c r="F930" s="2"/>
    </row>
  </sheetData>
  <phoneticPr fontId="7" type="noConversion"/>
  <hyperlinks>
    <hyperlink ref="P79" r:id="rId1" display="http://www.konkoly.hu/cgi-bin/IBVS?5263" xr:uid="{00000000-0004-0000-0100-000000000000}"/>
    <hyperlink ref="P116" r:id="rId2" display="http://var.astro.cz/oejv/issues/oejv0074.pdf" xr:uid="{00000000-0004-0000-0100-000001000000}"/>
    <hyperlink ref="P117" r:id="rId3" display="http://var.astro.cz/oejv/issues/oejv0074.pdf" xr:uid="{00000000-0004-0000-0100-000002000000}"/>
    <hyperlink ref="P118" r:id="rId4" display="http://var.astro.cz/oejv/issues/oejv0074.pdf" xr:uid="{00000000-0004-0000-0100-000003000000}"/>
    <hyperlink ref="P80" r:id="rId5" display="http://www.konkoly.hu/cgi-bin/IBVS?5616" xr:uid="{00000000-0004-0000-0100-000004000000}"/>
    <hyperlink ref="P81" r:id="rId6" display="http://www.bav-astro.de/sfs/BAVM_link.php?BAVMnr=173" xr:uid="{00000000-0004-0000-0100-000005000000}"/>
    <hyperlink ref="P82" r:id="rId7" display="http://var.astro.cz/oejv/issues/oejv0003.pdf" xr:uid="{00000000-0004-0000-0100-000006000000}"/>
    <hyperlink ref="P83" r:id="rId8" display="http://var.astro.cz/oejv/issues/oejv0074.pdf" xr:uid="{00000000-0004-0000-0100-000007000000}"/>
    <hyperlink ref="P84" r:id="rId9" display="http://www.bav-astro.de/sfs/BAVM_link.php?BAVMnr=186" xr:uid="{00000000-0004-0000-0100-000008000000}"/>
    <hyperlink ref="P124" r:id="rId10" display="http://var.astro.cz/oejv/issues/oejv0074.pdf" xr:uid="{00000000-0004-0000-0100-000009000000}"/>
    <hyperlink ref="P125" r:id="rId11" display="http://vsolj.cetus-net.org/no46.pdf" xr:uid="{00000000-0004-0000-0100-00000A000000}"/>
    <hyperlink ref="P85" r:id="rId12" display="http://www.bav-astro.de/sfs/BAVM_link.php?BAVMnr=186" xr:uid="{00000000-0004-0000-0100-00000B000000}"/>
    <hyperlink ref="P86" r:id="rId13" display="http://www.bav-astro.de/sfs/BAVM_link.php?BAVMnr=186" xr:uid="{00000000-0004-0000-0100-00000C000000}"/>
    <hyperlink ref="P87" r:id="rId14" display="http://www.aavso.org/sites/default/files/jaavso/v36n2/171.pdf" xr:uid="{00000000-0004-0000-0100-00000D000000}"/>
    <hyperlink ref="P88" r:id="rId15" display="http://www.aavso.org/sites/default/files/jaavso/v36n2/186.pdf" xr:uid="{00000000-0004-0000-0100-00000E000000}"/>
    <hyperlink ref="P89" r:id="rId16" display="http://www.konkoly.hu/cgi-bin/IBVS?5893" xr:uid="{00000000-0004-0000-0100-00000F000000}"/>
    <hyperlink ref="P90" r:id="rId17" display="http://www.konkoly.hu/cgi-bin/IBVS?5894" xr:uid="{00000000-0004-0000-0100-000010000000}"/>
    <hyperlink ref="P92" r:id="rId18" display="http://www.konkoly.hu/cgi-bin/IBVS?5943" xr:uid="{00000000-0004-0000-0100-000011000000}"/>
    <hyperlink ref="P93" r:id="rId19" display="http://www.bav-astro.de/sfs/BAVM_link.php?BAVMnr=220" xr:uid="{00000000-0004-0000-0100-000012000000}"/>
    <hyperlink ref="P94" r:id="rId20" display="http://www.konkoly.hu/cgi-bin/IBVS?5943" xr:uid="{00000000-0004-0000-0100-000013000000}"/>
    <hyperlink ref="P128" r:id="rId21" display="http://var.astro.cz/oejv/issues/oejv0137.pdf" xr:uid="{00000000-0004-0000-0100-000014000000}"/>
    <hyperlink ref="P97" r:id="rId22" display="http://www.konkoly.hu/cgi-bin/IBVS?5988" xr:uid="{00000000-0004-0000-0100-000015000000}"/>
    <hyperlink ref="P98" r:id="rId23" display="http://www.bav-astro.de/sfs/BAVM_link.php?BAVMnr=220" xr:uid="{00000000-0004-0000-0100-000016000000}"/>
    <hyperlink ref="P129" r:id="rId24" display="http://vsolj.cetus-net.org/vsoljno53.pdf" xr:uid="{00000000-0004-0000-0100-000017000000}"/>
    <hyperlink ref="P99" r:id="rId25" display="http://www.konkoly.hu/cgi-bin/IBVS?6029" xr:uid="{00000000-0004-0000-0100-000018000000}"/>
    <hyperlink ref="P100" r:id="rId26" display="http://www.konkoly.hu/cgi-bin/IBVS?6063" xr:uid="{00000000-0004-0000-0100-000019000000}"/>
    <hyperlink ref="P101" r:id="rId27" display="http://www.bav-astro.de/sfs/BAVM_link.php?BAVMnr=239" xr:uid="{00000000-0004-0000-0100-00001A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6"/>
  <sheetViews>
    <sheetView workbookViewId="0"/>
  </sheetViews>
  <sheetFormatPr defaultRowHeight="12.75" x14ac:dyDescent="0.2"/>
  <sheetData>
    <row r="1" spans="1:19" ht="18" x14ac:dyDescent="0.2">
      <c r="A1" s="5" t="s">
        <v>80</v>
      </c>
      <c r="B1" s="6"/>
      <c r="C1" s="6"/>
      <c r="D1" s="7" t="s">
        <v>81</v>
      </c>
      <c r="E1" s="6"/>
      <c r="F1" s="6"/>
      <c r="G1" s="6"/>
      <c r="H1" s="6"/>
      <c r="K1" s="8" t="s">
        <v>82</v>
      </c>
      <c r="L1" s="6" t="s">
        <v>83</v>
      </c>
      <c r="M1" s="6">
        <f ca="1">F18*H18-G18*G18</f>
        <v>1.0205044494362467</v>
      </c>
      <c r="N1" s="6"/>
      <c r="O1" s="6"/>
      <c r="P1" s="6"/>
      <c r="Q1" s="6"/>
      <c r="R1" s="6">
        <v>1</v>
      </c>
      <c r="S1" s="6" t="s">
        <v>38</v>
      </c>
    </row>
    <row r="2" spans="1:19" x14ac:dyDescent="0.2">
      <c r="A2" s="6"/>
      <c r="B2" s="6"/>
      <c r="C2" s="6"/>
      <c r="D2" s="6"/>
      <c r="E2" s="6"/>
      <c r="F2" s="6"/>
      <c r="G2" s="6"/>
      <c r="H2" s="6"/>
      <c r="K2" s="8" t="s">
        <v>84</v>
      </c>
      <c r="L2" s="6" t="s">
        <v>85</v>
      </c>
      <c r="M2" s="6">
        <f ca="1">+D18*H18-F18*G18</f>
        <v>-1.8765801552781007</v>
      </c>
      <c r="N2" s="6"/>
      <c r="O2" s="6"/>
      <c r="P2" s="6"/>
      <c r="Q2" s="6"/>
      <c r="R2" s="6">
        <v>2</v>
      </c>
      <c r="S2" s="6" t="s">
        <v>26</v>
      </c>
    </row>
    <row r="3" spans="1:19" ht="13.5" thickBot="1" x14ac:dyDescent="0.25">
      <c r="A3" s="6" t="s">
        <v>86</v>
      </c>
      <c r="B3" s="6" t="s">
        <v>87</v>
      </c>
      <c r="C3" s="6"/>
      <c r="D3" s="6"/>
      <c r="E3" s="9" t="s">
        <v>88</v>
      </c>
      <c r="F3" s="9" t="s">
        <v>89</v>
      </c>
      <c r="G3" s="9" t="s">
        <v>90</v>
      </c>
      <c r="H3" s="9" t="s">
        <v>91</v>
      </c>
      <c r="K3" s="8" t="s">
        <v>92</v>
      </c>
      <c r="L3" s="6" t="s">
        <v>93</v>
      </c>
      <c r="M3" s="6">
        <f ca="1">+D18*G18-F18*F18</f>
        <v>-9.8743835809411333</v>
      </c>
      <c r="N3" s="6"/>
      <c r="O3" s="6"/>
      <c r="P3" s="6"/>
      <c r="Q3" s="6"/>
      <c r="R3" s="6">
        <v>3</v>
      </c>
      <c r="S3" s="6" t="s">
        <v>94</v>
      </c>
    </row>
    <row r="4" spans="1:19" x14ac:dyDescent="0.2">
      <c r="A4" s="6" t="s">
        <v>95</v>
      </c>
      <c r="B4" s="6" t="s">
        <v>96</v>
      </c>
      <c r="C4" s="6"/>
      <c r="D4" s="10" t="s">
        <v>97</v>
      </c>
      <c r="E4" s="11">
        <f ca="1">(E18*M1-I18*M2+J18*M3)/M7</f>
        <v>2.4264124166882631E-3</v>
      </c>
      <c r="F4" s="12">
        <f ca="1">+E7/M7*M18</f>
        <v>5.3737336163239347E-4</v>
      </c>
      <c r="G4" s="13">
        <f>+B18</f>
        <v>1</v>
      </c>
      <c r="H4" s="14">
        <f ca="1">ABS(F4/E4)</f>
        <v>0.22146827057777677</v>
      </c>
      <c r="K4" s="8" t="s">
        <v>98</v>
      </c>
      <c r="L4" s="6" t="s">
        <v>99</v>
      </c>
      <c r="M4" s="6">
        <f ca="1">+D17*H18-F18*F18</f>
        <v>79.575689517092158</v>
      </c>
      <c r="N4" s="6"/>
      <c r="O4" s="6"/>
      <c r="P4" s="6"/>
      <c r="Q4" s="6"/>
      <c r="R4" s="6">
        <v>4</v>
      </c>
      <c r="S4" s="6" t="s">
        <v>100</v>
      </c>
    </row>
    <row r="5" spans="1:19" x14ac:dyDescent="0.2">
      <c r="A5" s="6" t="s">
        <v>101</v>
      </c>
      <c r="B5" s="15">
        <v>40323</v>
      </c>
      <c r="C5" s="6"/>
      <c r="D5" s="16" t="s">
        <v>102</v>
      </c>
      <c r="E5" s="17">
        <f ca="1">+(-E18*M2+I18*M4-J18*M5)/M7</f>
        <v>9.6389627040040907E-2</v>
      </c>
      <c r="F5" s="18">
        <f ca="1">N18*E7/M7</f>
        <v>4.7452477065677246E-3</v>
      </c>
      <c r="G5" s="19">
        <f>+B18/A18</f>
        <v>1E-4</v>
      </c>
      <c r="H5" s="14">
        <f ca="1">ABS(F5/E5)</f>
        <v>4.9229858567629028E-2</v>
      </c>
      <c r="K5" s="8" t="s">
        <v>103</v>
      </c>
      <c r="L5" s="6" t="s">
        <v>104</v>
      </c>
      <c r="M5" s="6">
        <f ca="1">+D17*G18-D18*F18</f>
        <v>167.686759936372</v>
      </c>
      <c r="N5" s="6"/>
      <c r="O5" s="6"/>
      <c r="P5" s="6"/>
      <c r="Q5" s="6"/>
      <c r="R5" s="6">
        <v>5</v>
      </c>
      <c r="S5" s="6" t="s">
        <v>105</v>
      </c>
    </row>
    <row r="6" spans="1:19" ht="13.5" thickBot="1" x14ac:dyDescent="0.25">
      <c r="A6" s="6"/>
      <c r="B6" s="6"/>
      <c r="D6" s="20" t="s">
        <v>106</v>
      </c>
      <c r="E6" s="21">
        <f ca="1">+(E18*M3-I18*M5+J18*M6)/M7</f>
        <v>0.36759261166143975</v>
      </c>
      <c r="F6" s="22">
        <f ca="1">O18*E7/M7</f>
        <v>1.2556239036489947E-2</v>
      </c>
      <c r="G6" s="23">
        <f>+B18/A18^2</f>
        <v>1E-8</v>
      </c>
      <c r="H6" s="14">
        <f ca="1">ABS(F6/E6)</f>
        <v>3.4158028856288596E-2</v>
      </c>
      <c r="K6" s="24" t="s">
        <v>107</v>
      </c>
      <c r="L6" s="25" t="s">
        <v>108</v>
      </c>
      <c r="M6" s="25">
        <f ca="1">+D17*F18-D18*D18</f>
        <v>557.16237927999987</v>
      </c>
      <c r="N6" s="6"/>
      <c r="O6" s="6"/>
      <c r="P6" s="6"/>
      <c r="Q6" s="6"/>
      <c r="R6" s="6">
        <v>6</v>
      </c>
      <c r="S6" s="6" t="s">
        <v>109</v>
      </c>
    </row>
    <row r="7" spans="1:19" x14ac:dyDescent="0.2">
      <c r="B7" s="6"/>
      <c r="C7" s="6"/>
      <c r="D7" s="7" t="s">
        <v>110</v>
      </c>
      <c r="E7" s="26">
        <f ca="1">SQRT(L18/(D17-3))</f>
        <v>5.6848571672462054E-3</v>
      </c>
      <c r="F7" s="6"/>
      <c r="G7" s="27">
        <f>+B22</f>
        <v>2.3050000163493678E-4</v>
      </c>
      <c r="H7" s="6"/>
      <c r="K7" s="8" t="s">
        <v>111</v>
      </c>
      <c r="L7" s="6" t="s">
        <v>112</v>
      </c>
      <c r="M7" s="6">
        <f ca="1">+D17*M1-D18*M2+F18*M3</f>
        <v>114.20937356500814</v>
      </c>
      <c r="N7" s="6"/>
      <c r="O7" s="6"/>
      <c r="P7" s="6"/>
      <c r="Q7" s="6"/>
      <c r="R7" s="6">
        <v>7</v>
      </c>
      <c r="S7" s="6" t="s">
        <v>113</v>
      </c>
    </row>
    <row r="8" spans="1:19" x14ac:dyDescent="0.2">
      <c r="B8" s="6"/>
      <c r="C8" s="6"/>
      <c r="D8" s="7" t="s">
        <v>114</v>
      </c>
      <c r="E8" s="6"/>
      <c r="F8" s="39">
        <f ca="1">CORREL(INDIRECT(E12):INDIRECT(E13),INDIRECT(K12):INDIRECT(K13))</f>
        <v>0.9887258421475863</v>
      </c>
      <c r="G8" s="26"/>
      <c r="H8" s="6"/>
      <c r="I8" s="27"/>
      <c r="J8" s="6"/>
      <c r="K8" s="6"/>
      <c r="L8" s="6"/>
      <c r="M8" s="6"/>
      <c r="N8" s="6"/>
      <c r="O8" s="6"/>
      <c r="P8" s="6"/>
      <c r="Q8" s="6"/>
      <c r="R8" s="6">
        <v>8</v>
      </c>
      <c r="S8" s="6" t="s">
        <v>115</v>
      </c>
    </row>
    <row r="9" spans="1:19" x14ac:dyDescent="0.2">
      <c r="A9" s="6"/>
      <c r="B9" s="6"/>
      <c r="C9" s="6"/>
      <c r="D9" s="6"/>
      <c r="E9" s="40">
        <f ca="1">E6*G6</f>
        <v>3.6759261166143975E-9</v>
      </c>
      <c r="F9" s="41">
        <f ca="1">F8</f>
        <v>0.9887258421475863</v>
      </c>
      <c r="G9" s="42">
        <f ca="1">H6</f>
        <v>3.4158028856288596E-2</v>
      </c>
      <c r="H9" s="6"/>
      <c r="I9" s="27"/>
      <c r="J9" s="6"/>
      <c r="K9" s="6"/>
      <c r="L9" s="6"/>
      <c r="M9" s="6"/>
      <c r="N9" s="6"/>
      <c r="O9" s="6"/>
      <c r="P9" s="6"/>
      <c r="Q9" s="6"/>
      <c r="R9" s="6">
        <v>9</v>
      </c>
      <c r="S9" s="6" t="s">
        <v>67</v>
      </c>
    </row>
    <row r="10" spans="1:19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>
        <v>10</v>
      </c>
      <c r="S10" s="6" t="s">
        <v>116</v>
      </c>
    </row>
    <row r="11" spans="1:19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11</v>
      </c>
      <c r="S11" s="6" t="s">
        <v>43</v>
      </c>
    </row>
    <row r="12" spans="1:19" x14ac:dyDescent="0.2">
      <c r="A12" s="29">
        <v>21</v>
      </c>
      <c r="B12" s="6" t="s">
        <v>117</v>
      </c>
      <c r="C12" s="30">
        <v>21</v>
      </c>
      <c r="D12" s="2" t="str">
        <f>D$15&amp;$C12</f>
        <v>D21</v>
      </c>
      <c r="E12" s="2" t="str">
        <f t="shared" ref="E12:O12" si="0">E15&amp;$C12</f>
        <v>E21</v>
      </c>
      <c r="F12" s="2" t="str">
        <f t="shared" si="0"/>
        <v>F21</v>
      </c>
      <c r="G12" s="2" t="str">
        <f t="shared" si="0"/>
        <v>G21</v>
      </c>
      <c r="H12" s="2" t="str">
        <f t="shared" si="0"/>
        <v>H21</v>
      </c>
      <c r="I12" s="2" t="str">
        <f t="shared" si="0"/>
        <v>I21</v>
      </c>
      <c r="J12" s="2" t="str">
        <f t="shared" si="0"/>
        <v>J21</v>
      </c>
      <c r="K12" s="2" t="str">
        <f t="shared" si="0"/>
        <v>K21</v>
      </c>
      <c r="L12" s="2" t="str">
        <f t="shared" si="0"/>
        <v>L21</v>
      </c>
      <c r="M12" s="2" t="str">
        <f t="shared" si="0"/>
        <v>M21</v>
      </c>
      <c r="N12" s="2" t="str">
        <f t="shared" si="0"/>
        <v>N21</v>
      </c>
      <c r="O12" s="2" t="str">
        <f t="shared" si="0"/>
        <v>O21</v>
      </c>
      <c r="P12" s="6"/>
      <c r="Q12" s="6"/>
      <c r="R12" s="6">
        <v>12</v>
      </c>
      <c r="S12" s="6" t="s">
        <v>118</v>
      </c>
    </row>
    <row r="13" spans="1:19" x14ac:dyDescent="0.2">
      <c r="A13" s="29">
        <f>20+COUNT(A21:A1443)</f>
        <v>97</v>
      </c>
      <c r="B13" s="6" t="s">
        <v>119</v>
      </c>
      <c r="C13" s="30">
        <v>162</v>
      </c>
      <c r="D13" s="2" t="str">
        <f>D$15&amp;$C13</f>
        <v>D162</v>
      </c>
      <c r="E13" s="2" t="str">
        <f t="shared" ref="E13:O13" si="1">E$15&amp;$C13</f>
        <v>E162</v>
      </c>
      <c r="F13" s="2" t="str">
        <f t="shared" si="1"/>
        <v>F162</v>
      </c>
      <c r="G13" s="2" t="str">
        <f t="shared" si="1"/>
        <v>G162</v>
      </c>
      <c r="H13" s="2" t="str">
        <f t="shared" si="1"/>
        <v>H162</v>
      </c>
      <c r="I13" s="2" t="str">
        <f t="shared" si="1"/>
        <v>I162</v>
      </c>
      <c r="J13" s="2" t="str">
        <f t="shared" si="1"/>
        <v>J162</v>
      </c>
      <c r="K13" s="2" t="str">
        <f t="shared" si="1"/>
        <v>K162</v>
      </c>
      <c r="L13" s="2" t="str">
        <f t="shared" si="1"/>
        <v>L162</v>
      </c>
      <c r="M13" s="2" t="str">
        <f t="shared" si="1"/>
        <v>M162</v>
      </c>
      <c r="N13" s="2" t="str">
        <f t="shared" si="1"/>
        <v>N162</v>
      </c>
      <c r="O13" s="2" t="str">
        <f t="shared" si="1"/>
        <v>O162</v>
      </c>
      <c r="P13" s="6"/>
      <c r="Q13" s="6"/>
      <c r="R13" s="6">
        <v>13</v>
      </c>
      <c r="S13" s="6" t="s">
        <v>120</v>
      </c>
    </row>
    <row r="14" spans="1:19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>
        <v>14</v>
      </c>
      <c r="S14" s="6" t="s">
        <v>121</v>
      </c>
    </row>
    <row r="15" spans="1:19" x14ac:dyDescent="0.2">
      <c r="A15" s="2"/>
      <c r="B15" s="6"/>
      <c r="C15" s="6"/>
      <c r="D15" s="2" t="str">
        <f t="shared" ref="D15:O15" si="2">VLOOKUP(D16,$R1:$S26,2,FALSE)</f>
        <v>D</v>
      </c>
      <c r="E15" s="2" t="str">
        <f t="shared" si="2"/>
        <v>E</v>
      </c>
      <c r="F15" s="2" t="str">
        <f t="shared" si="2"/>
        <v>F</v>
      </c>
      <c r="G15" s="2" t="str">
        <f t="shared" si="2"/>
        <v>G</v>
      </c>
      <c r="H15" s="2" t="str">
        <f t="shared" si="2"/>
        <v>H</v>
      </c>
      <c r="I15" s="2" t="str">
        <f t="shared" si="2"/>
        <v>I</v>
      </c>
      <c r="J15" s="2" t="str">
        <f t="shared" si="2"/>
        <v>J</v>
      </c>
      <c r="K15" s="2" t="str">
        <f t="shared" si="2"/>
        <v>K</v>
      </c>
      <c r="L15" s="2" t="str">
        <f t="shared" si="2"/>
        <v>L</v>
      </c>
      <c r="M15" s="2" t="str">
        <f t="shared" si="2"/>
        <v>M</v>
      </c>
      <c r="N15" s="2" t="str">
        <f t="shared" si="2"/>
        <v>N</v>
      </c>
      <c r="O15" s="2" t="str">
        <f t="shared" si="2"/>
        <v>O</v>
      </c>
      <c r="P15" s="6"/>
      <c r="Q15" s="6"/>
      <c r="R15" s="6">
        <v>15</v>
      </c>
      <c r="S15" s="6" t="s">
        <v>122</v>
      </c>
    </row>
    <row r="16" spans="1:19" x14ac:dyDescent="0.2">
      <c r="A16" s="2"/>
      <c r="B16" s="6"/>
      <c r="C16" s="6"/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6"/>
      <c r="Q16" s="6"/>
      <c r="R16" s="6">
        <v>16</v>
      </c>
      <c r="S16" s="6" t="s">
        <v>123</v>
      </c>
    </row>
    <row r="17" spans="1:19" x14ac:dyDescent="0.2">
      <c r="A17" s="7" t="s">
        <v>124</v>
      </c>
      <c r="B17" s="6"/>
      <c r="C17" s="6" t="s">
        <v>125</v>
      </c>
      <c r="D17" s="6">
        <f>C13-C12+1</f>
        <v>142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>
        <v>17</v>
      </c>
      <c r="S17" s="6" t="s">
        <v>126</v>
      </c>
    </row>
    <row r="18" spans="1:19" x14ac:dyDescent="0.2">
      <c r="A18" s="31">
        <v>10000</v>
      </c>
      <c r="B18" s="31">
        <v>1</v>
      </c>
      <c r="C18" s="6" t="s">
        <v>127</v>
      </c>
      <c r="D18" s="6">
        <f ca="1">SUM(INDIRECT(D12):INDIRECT(D13))</f>
        <v>5.3431999999999995</v>
      </c>
      <c r="E18" s="6">
        <f ca="1">SUM(INDIRECT(E12):INDIRECT(E13))</f>
        <v>2.3758012000980671</v>
      </c>
      <c r="F18" s="6">
        <f ca="1">SUM(INDIRECT(F12):INDIRECT(F13))</f>
        <v>4.1247335599999992</v>
      </c>
      <c r="G18" s="6">
        <f ca="1">SUM(INDIRECT(G12):INDIRECT(G13))</f>
        <v>1.3360988471420001</v>
      </c>
      <c r="H18" s="6">
        <f ca="1">SUM(INDIRECT(H12):INDIRECT(H13))</f>
        <v>0.68020504547945371</v>
      </c>
      <c r="I18" s="6">
        <f ca="1">SUM(INDIRECT(I12):INDIRECT(I13))</f>
        <v>0.90168640097155506</v>
      </c>
      <c r="J18" s="6">
        <f ca="1">SUM(INDIRECT(J12):INDIRECT(J13))</f>
        <v>0.38883272342324149</v>
      </c>
      <c r="K18" s="6"/>
      <c r="L18" s="6">
        <f ca="1">SUM(INDIRECT(L12):INDIRECT(L13))</f>
        <v>4.4921465406666866E-3</v>
      </c>
      <c r="M18" s="6">
        <f ca="1">SQRT(SUM(INDIRECT(M12):INDIRECT(M13)))</f>
        <v>10.795886896888897</v>
      </c>
      <c r="N18" s="6">
        <f ca="1">SQRT(SUM(INDIRECT(N12):INDIRECT(N13)))</f>
        <v>95.332521474839012</v>
      </c>
      <c r="O18" s="6">
        <f ca="1">SQRT(SUM(INDIRECT(O12):INDIRECT(O13)))</f>
        <v>252.256152177818</v>
      </c>
      <c r="P18" s="6"/>
      <c r="Q18" s="6"/>
      <c r="R18" s="6">
        <v>18</v>
      </c>
      <c r="S18" s="6" t="s">
        <v>128</v>
      </c>
    </row>
    <row r="19" spans="1:19" x14ac:dyDescent="0.2">
      <c r="A19" s="32" t="s">
        <v>129</v>
      </c>
      <c r="B19" s="6"/>
      <c r="C19" s="6"/>
      <c r="D19" s="33" t="s">
        <v>130</v>
      </c>
      <c r="E19" s="33" t="s">
        <v>131</v>
      </c>
      <c r="F19" s="33" t="s">
        <v>132</v>
      </c>
      <c r="G19" s="33" t="s">
        <v>133</v>
      </c>
      <c r="H19" s="33" t="s">
        <v>134</v>
      </c>
      <c r="I19" s="33" t="s">
        <v>135</v>
      </c>
      <c r="J19" s="33" t="s">
        <v>136</v>
      </c>
      <c r="K19" s="34"/>
      <c r="L19" s="34"/>
      <c r="M19" s="34"/>
      <c r="N19" s="34"/>
      <c r="O19" s="34"/>
      <c r="P19" s="6"/>
      <c r="Q19" s="6"/>
      <c r="R19" s="6">
        <v>19</v>
      </c>
      <c r="S19" s="6" t="s">
        <v>137</v>
      </c>
    </row>
    <row r="20" spans="1:19" ht="15" thickBot="1" x14ac:dyDescent="0.25">
      <c r="A20" s="4" t="s">
        <v>138</v>
      </c>
      <c r="B20" s="4" t="s">
        <v>139</v>
      </c>
      <c r="C20" s="6"/>
      <c r="D20" s="4" t="s">
        <v>138</v>
      </c>
      <c r="E20" s="4" t="s">
        <v>139</v>
      </c>
      <c r="F20" s="4" t="s">
        <v>140</v>
      </c>
      <c r="G20" s="4" t="s">
        <v>141</v>
      </c>
      <c r="H20" s="4" t="s">
        <v>142</v>
      </c>
      <c r="I20" s="4" t="s">
        <v>143</v>
      </c>
      <c r="J20" s="4" t="s">
        <v>144</v>
      </c>
      <c r="K20" s="35" t="s">
        <v>145</v>
      </c>
      <c r="L20" s="4" t="s">
        <v>146</v>
      </c>
      <c r="M20" s="4" t="s">
        <v>147</v>
      </c>
      <c r="N20" s="4" t="s">
        <v>148</v>
      </c>
      <c r="O20" s="4" t="s">
        <v>149</v>
      </c>
      <c r="P20" s="9" t="s">
        <v>150</v>
      </c>
      <c r="Q20" s="6"/>
      <c r="R20" s="6">
        <v>20</v>
      </c>
      <c r="S20" s="6" t="s">
        <v>151</v>
      </c>
    </row>
    <row r="21" spans="1:19" x14ac:dyDescent="0.2">
      <c r="A21" s="36">
        <v>-2373</v>
      </c>
      <c r="B21" s="36">
        <v>1.5569999959552661E-4</v>
      </c>
      <c r="C21" s="6"/>
      <c r="D21" s="37">
        <f t="shared" ref="D21:E52" si="3">A21/A$18</f>
        <v>-0.23730000000000001</v>
      </c>
      <c r="E21" s="37">
        <f t="shared" si="3"/>
        <v>1.5569999959552661E-4</v>
      </c>
      <c r="F21" s="29">
        <f>D21*D21</f>
        <v>5.6311290000000007E-2</v>
      </c>
      <c r="G21" s="29">
        <f>D21*F21</f>
        <v>-1.3362669117000002E-2</v>
      </c>
      <c r="H21" s="29">
        <f>F21*F21</f>
        <v>3.1709613814641007E-3</v>
      </c>
      <c r="I21" s="29">
        <f>E21*D21</f>
        <v>-3.6947609904018467E-5</v>
      </c>
      <c r="J21" s="29">
        <f>I21*D21</f>
        <v>8.7676678302235823E-6</v>
      </c>
      <c r="K21" s="29">
        <f t="shared" ref="K21:K84" ca="1" si="4">+E$4+E$5*D21+E$6*D21^2</f>
        <v>2.5276807721127253E-4</v>
      </c>
      <c r="L21" s="29">
        <f ca="1">+(K21-E21)^2</f>
        <v>9.4222116920164758E-9</v>
      </c>
      <c r="M21" s="29">
        <f t="shared" ref="M21:M82" ca="1" si="5">(M$1-M$2*D21+M$3*F21)^2</f>
        <v>3.6682596291704405E-4</v>
      </c>
      <c r="N21" s="29">
        <f t="shared" ref="N21:N82" ca="1" si="6">(-M$2+M$4*D21-M$5*F21)^2</f>
        <v>699.57016445859892</v>
      </c>
      <c r="O21" s="29">
        <f t="shared" ref="O21:O82" ca="1" si="7">+(M$3-D21*M$5+F21*M$6)^2</f>
        <v>3756.7358486780381</v>
      </c>
      <c r="P21" s="6">
        <f ca="1">+E21-K21</f>
        <v>-9.7068077615745929E-5</v>
      </c>
      <c r="Q21" s="6"/>
      <c r="R21" s="6">
        <v>21</v>
      </c>
      <c r="S21" s="6" t="s">
        <v>152</v>
      </c>
    </row>
    <row r="22" spans="1:19" x14ac:dyDescent="0.2">
      <c r="A22" s="36">
        <v>-2145</v>
      </c>
      <c r="B22" s="36">
        <v>2.3050000163493678E-4</v>
      </c>
      <c r="C22" s="6"/>
      <c r="D22" s="37">
        <f t="shared" si="3"/>
        <v>-0.2145</v>
      </c>
      <c r="E22" s="37">
        <f t="shared" si="3"/>
        <v>2.3050000163493678E-4</v>
      </c>
      <c r="F22" s="29">
        <f t="shared" ref="F22:F83" si="8">D22*D22</f>
        <v>4.6010249999999996E-2</v>
      </c>
      <c r="G22" s="29">
        <f t="shared" ref="G22:G83" si="9">D22*F22</f>
        <v>-9.8691986249999988E-3</v>
      </c>
      <c r="H22" s="29">
        <f t="shared" ref="H22:H83" si="10">F22*F22</f>
        <v>2.1169431050624995E-3</v>
      </c>
      <c r="I22" s="29">
        <f t="shared" ref="I22:I83" si="11">E22*D22</f>
        <v>-4.9442250350693937E-5</v>
      </c>
      <c r="J22" s="29">
        <f t="shared" ref="J22:J83" si="12">I22*D22</f>
        <v>1.060536270022385E-5</v>
      </c>
      <c r="K22" s="29">
        <f t="shared" ca="1" si="4"/>
        <v>-1.3361346227047551E-3</v>
      </c>
      <c r="L22" s="29">
        <f t="shared" ref="L22:L83" ca="1" si="13">+(K22-E22)^2</f>
        <v>2.4543440461799672E-6</v>
      </c>
      <c r="M22" s="29">
        <f t="shared" ca="1" si="5"/>
        <v>2.678300778573401E-2</v>
      </c>
      <c r="N22" s="29">
        <f t="shared" ca="1" si="6"/>
        <v>524.76340617763799</v>
      </c>
      <c r="O22" s="29">
        <f t="shared" ca="1" si="7"/>
        <v>2675.9522183043509</v>
      </c>
      <c r="P22" s="6">
        <f t="shared" ref="P22:P83" ca="1" si="14">+E22-K22</f>
        <v>1.5666346243396918E-3</v>
      </c>
      <c r="Q22" s="6"/>
      <c r="R22" s="6">
        <v>22</v>
      </c>
      <c r="S22" s="6" t="s">
        <v>153</v>
      </c>
    </row>
    <row r="23" spans="1:19" x14ac:dyDescent="0.2">
      <c r="A23" s="36">
        <v>-1986</v>
      </c>
      <c r="B23" s="36">
        <v>1.0427399996842723E-2</v>
      </c>
      <c r="C23" s="6"/>
      <c r="D23" s="37">
        <f t="shared" si="3"/>
        <v>-0.1986</v>
      </c>
      <c r="E23" s="37">
        <f t="shared" si="3"/>
        <v>1.0427399996842723E-2</v>
      </c>
      <c r="F23" s="29">
        <f t="shared" si="8"/>
        <v>3.9441959999999998E-2</v>
      </c>
      <c r="G23" s="29">
        <f t="shared" si="9"/>
        <v>-7.8331732559999995E-3</v>
      </c>
      <c r="H23" s="29">
        <f t="shared" si="10"/>
        <v>1.5556682086415999E-3</v>
      </c>
      <c r="I23" s="29">
        <f t="shared" si="11"/>
        <v>-2.0708816393729648E-3</v>
      </c>
      <c r="J23" s="29">
        <f t="shared" si="12"/>
        <v>4.1127709357947082E-4</v>
      </c>
      <c r="K23" s="29">
        <f t="shared" ca="1" si="4"/>
        <v>-2.21799442801782E-3</v>
      </c>
      <c r="L23" s="29">
        <f t="shared" ca="1" si="13"/>
        <v>1.5990600016029411E-4</v>
      </c>
      <c r="M23" s="29">
        <f t="shared" ca="1" si="5"/>
        <v>6.6745026513129482E-2</v>
      </c>
      <c r="N23" s="29">
        <f t="shared" ca="1" si="6"/>
        <v>421.934581486534</v>
      </c>
      <c r="O23" s="29">
        <f t="shared" ca="1" si="7"/>
        <v>2061.5035306423442</v>
      </c>
      <c r="P23" s="6">
        <f t="shared" ca="1" si="14"/>
        <v>1.2645394424860543E-2</v>
      </c>
      <c r="Q23" s="6"/>
      <c r="R23" s="6">
        <v>23</v>
      </c>
      <c r="S23" s="6" t="s">
        <v>154</v>
      </c>
    </row>
    <row r="24" spans="1:19" x14ac:dyDescent="0.2">
      <c r="A24" s="36">
        <v>-1917</v>
      </c>
      <c r="B24" s="36">
        <v>-7.6946999979554676E-3</v>
      </c>
      <c r="C24" s="6"/>
      <c r="D24" s="37">
        <f t="shared" si="3"/>
        <v>-0.19170000000000001</v>
      </c>
      <c r="E24" s="37">
        <f t="shared" si="3"/>
        <v>-7.6946999979554676E-3</v>
      </c>
      <c r="F24" s="29">
        <f t="shared" si="8"/>
        <v>3.6748890000000006E-2</v>
      </c>
      <c r="G24" s="29">
        <f t="shared" si="9"/>
        <v>-7.0447622130000017E-3</v>
      </c>
      <c r="H24" s="29">
        <f t="shared" si="10"/>
        <v>1.3504809162321004E-3</v>
      </c>
      <c r="I24" s="29">
        <f t="shared" si="11"/>
        <v>1.4750739896080632E-3</v>
      </c>
      <c r="J24" s="29">
        <f t="shared" si="12"/>
        <v>-2.8277168380786571E-4</v>
      </c>
      <c r="K24" s="29">
        <f t="shared" ca="1" si="4"/>
        <v>-2.5428586361286119E-3</v>
      </c>
      <c r="L24" s="29">
        <f t="shared" ca="1" si="13"/>
        <v>2.6541469417429991E-5</v>
      </c>
      <c r="M24" s="29">
        <f t="shared" ca="1" si="5"/>
        <v>8.8739284785304823E-2</v>
      </c>
      <c r="N24" s="29">
        <f t="shared" ca="1" si="6"/>
        <v>381.82652169118523</v>
      </c>
      <c r="O24" s="29">
        <f t="shared" ca="1" si="7"/>
        <v>1827.2433669853576</v>
      </c>
      <c r="P24" s="6">
        <f t="shared" ca="1" si="14"/>
        <v>-5.1518413618268557E-3</v>
      </c>
      <c r="Q24" s="6"/>
      <c r="R24" s="6">
        <v>24</v>
      </c>
      <c r="S24" s="6" t="s">
        <v>138</v>
      </c>
    </row>
    <row r="25" spans="1:19" x14ac:dyDescent="0.2">
      <c r="A25" s="36">
        <v>-1790</v>
      </c>
      <c r="B25" s="36">
        <v>3.2110000029206276E-3</v>
      </c>
      <c r="C25" s="6"/>
      <c r="D25" s="37">
        <f t="shared" si="3"/>
        <v>-0.17899999999999999</v>
      </c>
      <c r="E25" s="37">
        <f t="shared" si="3"/>
        <v>3.2110000029206276E-3</v>
      </c>
      <c r="F25" s="29">
        <f t="shared" si="8"/>
        <v>3.2041E-2</v>
      </c>
      <c r="G25" s="29">
        <f t="shared" si="9"/>
        <v>-5.7353389999999999E-3</v>
      </c>
      <c r="H25" s="29">
        <f t="shared" si="10"/>
        <v>1.0266256810000001E-3</v>
      </c>
      <c r="I25" s="29">
        <f t="shared" si="11"/>
        <v>-5.7476900052279235E-4</v>
      </c>
      <c r="J25" s="29">
        <f t="shared" si="12"/>
        <v>1.0288365109357983E-4</v>
      </c>
      <c r="K25" s="29">
        <f t="shared" ca="1" si="4"/>
        <v>-3.0492959532348683E-3</v>
      </c>
      <c r="L25" s="29">
        <f t="shared" ca="1" si="13"/>
        <v>3.9191305458656854E-5</v>
      </c>
      <c r="M25" s="29">
        <f t="shared" ca="1" si="5"/>
        <v>0.13557969203351428</v>
      </c>
      <c r="N25" s="29">
        <f t="shared" ca="1" si="6"/>
        <v>314.71894459816326</v>
      </c>
      <c r="O25" s="29">
        <f t="shared" ca="1" si="7"/>
        <v>1443.5125955419639</v>
      </c>
      <c r="P25" s="6">
        <f t="shared" ca="1" si="14"/>
        <v>6.2602959561554958E-3</v>
      </c>
      <c r="Q25" s="6"/>
      <c r="R25" s="6">
        <v>25</v>
      </c>
      <c r="S25" s="6" t="s">
        <v>139</v>
      </c>
    </row>
    <row r="26" spans="1:19" x14ac:dyDescent="0.2">
      <c r="A26" s="36">
        <v>-1783</v>
      </c>
      <c r="B26" s="36">
        <v>-6.9752999988850206E-3</v>
      </c>
      <c r="C26" s="6"/>
      <c r="D26" s="37">
        <f t="shared" si="3"/>
        <v>-0.17829999999999999</v>
      </c>
      <c r="E26" s="37">
        <f t="shared" si="3"/>
        <v>-6.9752999988850206E-3</v>
      </c>
      <c r="F26" s="29">
        <f t="shared" si="8"/>
        <v>3.1790889999999995E-2</v>
      </c>
      <c r="G26" s="29">
        <f t="shared" si="9"/>
        <v>-5.6683156869999987E-3</v>
      </c>
      <c r="H26" s="29">
        <f t="shared" si="10"/>
        <v>1.0106606869920997E-3</v>
      </c>
      <c r="I26" s="29">
        <f t="shared" si="11"/>
        <v>1.2436959898011991E-3</v>
      </c>
      <c r="J26" s="29">
        <f t="shared" si="12"/>
        <v>-2.2175099498155377E-4</v>
      </c>
      <c r="K26" s="29">
        <f t="shared" ca="1" si="4"/>
        <v>-3.0737618024094839E-3</v>
      </c>
      <c r="L26" s="29">
        <f t="shared" ca="1" si="13"/>
        <v>1.5222000298557583E-5</v>
      </c>
      <c r="M26" s="29">
        <f t="shared" ca="1" si="5"/>
        <v>0.1383801055673278</v>
      </c>
      <c r="N26" s="29">
        <f t="shared" ca="1" si="6"/>
        <v>311.26403850183851</v>
      </c>
      <c r="O26" s="29">
        <f t="shared" ca="1" si="7"/>
        <v>1424.070121706586</v>
      </c>
      <c r="P26" s="6">
        <f t="shared" ca="1" si="14"/>
        <v>-3.9015381964755368E-3</v>
      </c>
      <c r="Q26" s="6"/>
      <c r="R26" s="6">
        <v>26</v>
      </c>
      <c r="S26" s="6" t="s">
        <v>155</v>
      </c>
    </row>
    <row r="27" spans="1:19" x14ac:dyDescent="0.2">
      <c r="A27" s="36">
        <v>-1755</v>
      </c>
      <c r="B27" s="36">
        <v>-2.720499993301928E-3</v>
      </c>
      <c r="C27" s="6"/>
      <c r="D27" s="37">
        <f t="shared" si="3"/>
        <v>-0.17549999999999999</v>
      </c>
      <c r="E27" s="37">
        <f t="shared" si="3"/>
        <v>-2.720499993301928E-3</v>
      </c>
      <c r="F27" s="29">
        <f t="shared" si="8"/>
        <v>3.0800249999999998E-2</v>
      </c>
      <c r="G27" s="29">
        <f t="shared" si="9"/>
        <v>-5.4054438749999989E-3</v>
      </c>
      <c r="H27" s="29">
        <f t="shared" si="10"/>
        <v>9.4865540006249991E-4</v>
      </c>
      <c r="I27" s="29">
        <f t="shared" si="11"/>
        <v>4.7744774882448835E-4</v>
      </c>
      <c r="J27" s="29">
        <f t="shared" si="12"/>
        <v>-8.3792079918697704E-5</v>
      </c>
      <c r="K27" s="29">
        <f t="shared" ca="1" si="4"/>
        <v>-3.1680227915136562E-3</v>
      </c>
      <c r="L27" s="29">
        <f t="shared" ca="1" si="13"/>
        <v>2.0027665491925516E-7</v>
      </c>
      <c r="M27" s="29">
        <f t="shared" ca="1" si="5"/>
        <v>0.14979311052542749</v>
      </c>
      <c r="N27" s="29">
        <f t="shared" ca="1" si="6"/>
        <v>297.69180219683909</v>
      </c>
      <c r="O27" s="29">
        <f t="shared" ca="1" si="7"/>
        <v>1348.0193752945993</v>
      </c>
      <c r="P27" s="6">
        <f t="shared" ca="1" si="14"/>
        <v>4.4752279821172816E-4</v>
      </c>
      <c r="Q27" s="6"/>
      <c r="R27" s="6"/>
      <c r="S27" s="6"/>
    </row>
    <row r="28" spans="1:19" x14ac:dyDescent="0.2">
      <c r="A28" s="36">
        <v>-1746</v>
      </c>
      <c r="B28" s="36">
        <v>-1.3388600003963802E-2</v>
      </c>
      <c r="C28" s="6"/>
      <c r="D28" s="37">
        <f t="shared" si="3"/>
        <v>-0.17460000000000001</v>
      </c>
      <c r="E28" s="37">
        <f t="shared" si="3"/>
        <v>-1.3388600003963802E-2</v>
      </c>
      <c r="F28" s="29">
        <f t="shared" si="8"/>
        <v>3.0485160000000001E-2</v>
      </c>
      <c r="G28" s="29">
        <f t="shared" si="9"/>
        <v>-5.3227089360000004E-3</v>
      </c>
      <c r="H28" s="29">
        <f t="shared" si="10"/>
        <v>9.2934498022560004E-4</v>
      </c>
      <c r="I28" s="29">
        <f t="shared" si="11"/>
        <v>2.3376495606920798E-3</v>
      </c>
      <c r="J28" s="29">
        <f t="shared" si="12"/>
        <v>-4.0815361329683716E-4</v>
      </c>
      <c r="K28" s="29">
        <f t="shared" ca="1" si="4"/>
        <v>-3.1970968831860243E-3</v>
      </c>
      <c r="L28" s="29">
        <f t="shared" ca="1" si="13"/>
        <v>1.0386673586082319E-4</v>
      </c>
      <c r="M28" s="29">
        <f t="shared" ca="1" si="5"/>
        <v>0.15353183894033723</v>
      </c>
      <c r="N28" s="29">
        <f t="shared" ca="1" si="6"/>
        <v>293.41267665681386</v>
      </c>
      <c r="O28" s="29">
        <f t="shared" ca="1" si="7"/>
        <v>1324.1526969207237</v>
      </c>
      <c r="P28" s="6">
        <f t="shared" ca="1" si="14"/>
        <v>-1.0191503120777778E-2</v>
      </c>
      <c r="Q28" s="6"/>
      <c r="R28" s="6"/>
      <c r="S28" s="6"/>
    </row>
    <row r="29" spans="1:19" x14ac:dyDescent="0.2">
      <c r="A29" s="36">
        <v>-1742</v>
      </c>
      <c r="B29" s="36">
        <v>-1.3522000008379109E-3</v>
      </c>
      <c r="C29" s="6"/>
      <c r="D29" s="37">
        <f t="shared" si="3"/>
        <v>-0.17419999999999999</v>
      </c>
      <c r="E29" s="37">
        <f t="shared" si="3"/>
        <v>-1.3522000008379109E-3</v>
      </c>
      <c r="F29" s="29">
        <f t="shared" si="8"/>
        <v>3.0345639999999997E-2</v>
      </c>
      <c r="G29" s="29">
        <f t="shared" si="9"/>
        <v>-5.2862104879999993E-3</v>
      </c>
      <c r="H29" s="29">
        <f t="shared" si="10"/>
        <v>9.2085786700959983E-4</v>
      </c>
      <c r="I29" s="29">
        <f t="shared" si="11"/>
        <v>2.3555324014596407E-4</v>
      </c>
      <c r="J29" s="29">
        <f t="shared" si="12"/>
        <v>-4.1033374433426937E-5</v>
      </c>
      <c r="K29" s="29">
        <f t="shared" ca="1" si="4"/>
        <v>-3.2098275535490123E-3</v>
      </c>
      <c r="L29" s="29">
        <f t="shared" ca="1" si="13"/>
        <v>3.4507801245914361E-6</v>
      </c>
      <c r="M29" s="29">
        <f t="shared" ca="1" si="5"/>
        <v>0.15520424287423953</v>
      </c>
      <c r="N29" s="29">
        <f t="shared" ca="1" si="6"/>
        <v>291.52376420715984</v>
      </c>
      <c r="O29" s="29">
        <f t="shared" ca="1" si="7"/>
        <v>1313.634711100317</v>
      </c>
      <c r="P29" s="6">
        <f t="shared" ca="1" si="14"/>
        <v>1.8576275527111014E-3</v>
      </c>
      <c r="Q29" s="6"/>
      <c r="R29" s="6"/>
      <c r="S29" s="6"/>
    </row>
    <row r="30" spans="1:19" x14ac:dyDescent="0.2">
      <c r="A30" s="36">
        <v>-1577</v>
      </c>
      <c r="B30" s="36">
        <v>1.3993000029586256E-3</v>
      </c>
      <c r="C30" s="6"/>
      <c r="D30" s="37">
        <f t="shared" si="3"/>
        <v>-0.15770000000000001</v>
      </c>
      <c r="E30" s="37">
        <f t="shared" si="3"/>
        <v>1.3993000029586256E-3</v>
      </c>
      <c r="F30" s="29">
        <f t="shared" si="8"/>
        <v>2.4869290000000002E-2</v>
      </c>
      <c r="G30" s="29">
        <f t="shared" si="9"/>
        <v>-3.9218870330000009E-3</v>
      </c>
      <c r="H30" s="29">
        <f t="shared" si="10"/>
        <v>6.1848158510410009E-4</v>
      </c>
      <c r="I30" s="29">
        <f t="shared" si="11"/>
        <v>-2.2066961046657526E-4</v>
      </c>
      <c r="J30" s="29">
        <f t="shared" si="12"/>
        <v>3.479959757057892E-5</v>
      </c>
      <c r="K30" s="29">
        <f t="shared" ca="1" si="4"/>
        <v>-3.6324645062604608E-3</v>
      </c>
      <c r="L30" s="29">
        <f t="shared" ca="1" si="13"/>
        <v>2.5318654076236793E-5</v>
      </c>
      <c r="M30" s="29">
        <f t="shared" ca="1" si="5"/>
        <v>0.22943989840021348</v>
      </c>
      <c r="N30" s="29">
        <f t="shared" ca="1" si="6"/>
        <v>220.3074277492484</v>
      </c>
      <c r="O30" s="29">
        <f t="shared" ca="1" si="7"/>
        <v>925.74459457203034</v>
      </c>
      <c r="P30" s="6">
        <f t="shared" ca="1" si="14"/>
        <v>5.0317645092190864E-3</v>
      </c>
      <c r="Q30" s="6"/>
      <c r="R30" s="6"/>
      <c r="S30" s="6"/>
    </row>
    <row r="31" spans="1:19" x14ac:dyDescent="0.2">
      <c r="A31" s="36">
        <v>-1555</v>
      </c>
      <c r="B31" s="36">
        <v>3.0994999979157001E-3</v>
      </c>
      <c r="C31" s="6"/>
      <c r="D31" s="37">
        <f t="shared" si="3"/>
        <v>-0.1555</v>
      </c>
      <c r="E31" s="37">
        <f t="shared" si="3"/>
        <v>3.0994999979157001E-3</v>
      </c>
      <c r="F31" s="29">
        <f t="shared" si="8"/>
        <v>2.418025E-2</v>
      </c>
      <c r="G31" s="29">
        <f t="shared" si="9"/>
        <v>-3.7600288749999999E-3</v>
      </c>
      <c r="H31" s="29">
        <f t="shared" si="10"/>
        <v>5.8468449006250005E-4</v>
      </c>
      <c r="I31" s="29">
        <f t="shared" si="11"/>
        <v>-4.8197224967589134E-4</v>
      </c>
      <c r="J31" s="29">
        <f t="shared" si="12"/>
        <v>7.4946684824601104E-5</v>
      </c>
      <c r="K31" s="29">
        <f t="shared" ca="1" si="4"/>
        <v>-3.6736933399115698E-3</v>
      </c>
      <c r="L31" s="29">
        <f t="shared" ca="1" si="13"/>
        <v>4.5876147991587713E-5</v>
      </c>
      <c r="M31" s="29">
        <f t="shared" ca="1" si="5"/>
        <v>0.24003255301063511</v>
      </c>
      <c r="N31" s="29">
        <f t="shared" ca="1" si="6"/>
        <v>211.7649922510885</v>
      </c>
      <c r="O31" s="29">
        <f t="shared" ca="1" si="7"/>
        <v>880.50076917955266</v>
      </c>
      <c r="P31" s="6">
        <f t="shared" ca="1" si="14"/>
        <v>6.7731933378272699E-3</v>
      </c>
      <c r="Q31" s="6"/>
      <c r="R31" s="6"/>
      <c r="S31" s="6"/>
    </row>
    <row r="32" spans="1:19" x14ac:dyDescent="0.2">
      <c r="A32" s="36">
        <v>-1524</v>
      </c>
      <c r="B32" s="36">
        <v>-3.8683999955537729E-3</v>
      </c>
      <c r="C32" s="6"/>
      <c r="D32" s="37">
        <f t="shared" si="3"/>
        <v>-0.15240000000000001</v>
      </c>
      <c r="E32" s="37">
        <f t="shared" si="3"/>
        <v>-3.8683999955537729E-3</v>
      </c>
      <c r="F32" s="29">
        <f t="shared" si="8"/>
        <v>2.3225760000000002E-2</v>
      </c>
      <c r="G32" s="29">
        <f t="shared" si="9"/>
        <v>-3.5396058240000005E-3</v>
      </c>
      <c r="H32" s="29">
        <f t="shared" si="10"/>
        <v>5.3943592757760013E-4</v>
      </c>
      <c r="I32" s="29">
        <f t="shared" si="11"/>
        <v>5.8954415932239502E-4</v>
      </c>
      <c r="J32" s="29">
        <f t="shared" si="12"/>
        <v>-8.9846529880733007E-5</v>
      </c>
      <c r="K32" s="29">
        <f t="shared" ca="1" si="4"/>
        <v>-3.72574896799217E-3</v>
      </c>
      <c r="L32" s="29">
        <f t="shared" ca="1" si="13"/>
        <v>2.0349315664381188E-8</v>
      </c>
      <c r="M32" s="29">
        <f t="shared" ca="1" si="5"/>
        <v>0.25520033640545847</v>
      </c>
      <c r="N32" s="29">
        <f t="shared" ca="1" si="6"/>
        <v>200.09254962326233</v>
      </c>
      <c r="O32" s="29">
        <f t="shared" ca="1" si="7"/>
        <v>819.19589128145628</v>
      </c>
      <c r="P32" s="6">
        <f t="shared" ca="1" si="14"/>
        <v>-1.4265102756160289E-4</v>
      </c>
      <c r="Q32" s="6"/>
      <c r="R32" s="6"/>
      <c r="S32" s="6"/>
    </row>
    <row r="33" spans="1:19" x14ac:dyDescent="0.2">
      <c r="A33" s="36">
        <v>-1511</v>
      </c>
      <c r="B33" s="36">
        <v>5.4998999985400587E-3</v>
      </c>
      <c r="C33" s="6"/>
      <c r="D33" s="37">
        <f t="shared" si="3"/>
        <v>-0.15110000000000001</v>
      </c>
      <c r="E33" s="37">
        <f t="shared" si="3"/>
        <v>5.4998999985400587E-3</v>
      </c>
      <c r="F33" s="29">
        <f t="shared" si="8"/>
        <v>2.2831210000000005E-2</v>
      </c>
      <c r="G33" s="29">
        <f t="shared" si="9"/>
        <v>-3.4497958310000009E-3</v>
      </c>
      <c r="H33" s="29">
        <f t="shared" si="10"/>
        <v>5.2126415006410016E-4</v>
      </c>
      <c r="I33" s="29">
        <f t="shared" si="11"/>
        <v>-8.3103488977940296E-4</v>
      </c>
      <c r="J33" s="29">
        <f t="shared" si="12"/>
        <v>1.255693718456678E-4</v>
      </c>
      <c r="K33" s="29">
        <f t="shared" ca="1" si="4"/>
        <v>-3.7454761177711376E-3</v>
      </c>
      <c r="L33" s="29">
        <f t="shared" ca="1" si="13"/>
        <v>8.5476979532057496E-5</v>
      </c>
      <c r="M33" s="29">
        <f t="shared" ca="1" si="5"/>
        <v>0.2616415213436255</v>
      </c>
      <c r="N33" s="29">
        <f t="shared" ca="1" si="6"/>
        <v>195.32293423928684</v>
      </c>
      <c r="O33" s="29">
        <f t="shared" ca="1" si="7"/>
        <v>794.32529336345306</v>
      </c>
      <c r="P33" s="6">
        <f t="shared" ca="1" si="14"/>
        <v>9.2453761163111964E-3</v>
      </c>
      <c r="Q33" s="6"/>
      <c r="R33" s="6"/>
      <c r="S33" s="6"/>
    </row>
    <row r="34" spans="1:19" x14ac:dyDescent="0.2">
      <c r="A34" s="36">
        <v>-1508</v>
      </c>
      <c r="B34" s="36">
        <v>4.2772000015247613E-3</v>
      </c>
      <c r="C34" s="6"/>
      <c r="D34" s="37">
        <f t="shared" si="3"/>
        <v>-0.15079999999999999</v>
      </c>
      <c r="E34" s="37">
        <f t="shared" si="3"/>
        <v>4.2772000015247613E-3</v>
      </c>
      <c r="F34" s="29">
        <f t="shared" si="8"/>
        <v>2.2740639999999996E-2</v>
      </c>
      <c r="G34" s="29">
        <f t="shared" si="9"/>
        <v>-3.4292885119999992E-3</v>
      </c>
      <c r="H34" s="29">
        <f t="shared" si="10"/>
        <v>5.1713670760959978E-4</v>
      </c>
      <c r="I34" s="29">
        <f t="shared" si="11"/>
        <v>-6.4500176022993399E-4</v>
      </c>
      <c r="J34" s="29">
        <f t="shared" si="12"/>
        <v>9.726626544267404E-5</v>
      </c>
      <c r="K34" s="29">
        <f t="shared" ca="1" si="4"/>
        <v>-3.7498520924973029E-3</v>
      </c>
      <c r="L34" s="29">
        <f t="shared" ca="1" si="13"/>
        <v>6.4433565320144007E-5</v>
      </c>
      <c r="M34" s="29">
        <f t="shared" ca="1" si="5"/>
        <v>0.26313448627026986</v>
      </c>
      <c r="N34" s="29">
        <f t="shared" ca="1" si="6"/>
        <v>194.23266787510644</v>
      </c>
      <c r="O34" s="29">
        <f t="shared" ca="1" si="7"/>
        <v>788.65538922647795</v>
      </c>
      <c r="P34" s="6">
        <f t="shared" ca="1" si="14"/>
        <v>8.0270520940220642E-3</v>
      </c>
      <c r="Q34" s="6"/>
      <c r="R34" s="6"/>
      <c r="S34" s="6"/>
    </row>
    <row r="35" spans="1:19" x14ac:dyDescent="0.2">
      <c r="A35" s="36">
        <v>-1505</v>
      </c>
      <c r="B35" s="36">
        <v>-1.9454999928711914E-3</v>
      </c>
      <c r="C35" s="6"/>
      <c r="D35" s="37">
        <f t="shared" si="3"/>
        <v>-0.15049999999999999</v>
      </c>
      <c r="E35" s="37">
        <f t="shared" si="3"/>
        <v>-1.9454999928711914E-3</v>
      </c>
      <c r="F35" s="29">
        <f t="shared" si="8"/>
        <v>2.2650249999999997E-2</v>
      </c>
      <c r="G35" s="29">
        <f t="shared" si="9"/>
        <v>-3.4088626249999996E-3</v>
      </c>
      <c r="H35" s="29">
        <f t="shared" si="10"/>
        <v>5.1303382506249985E-4</v>
      </c>
      <c r="I35" s="29">
        <f t="shared" si="11"/>
        <v>2.927977489271143E-4</v>
      </c>
      <c r="J35" s="29">
        <f t="shared" si="12"/>
        <v>-4.4066061213530699E-5</v>
      </c>
      <c r="K35" s="29">
        <f t="shared" ca="1" si="4"/>
        <v>-3.7541619005533686E-3</v>
      </c>
      <c r="L35" s="29">
        <f t="shared" ca="1" si="13"/>
        <v>3.2712578963005329E-6</v>
      </c>
      <c r="M35" s="29">
        <f t="shared" ca="1" si="5"/>
        <v>0.26462986996703242</v>
      </c>
      <c r="N35" s="29">
        <f t="shared" ca="1" si="6"/>
        <v>193.14629185851805</v>
      </c>
      <c r="O35" s="29">
        <f t="shared" ca="1" si="7"/>
        <v>783.0114062044147</v>
      </c>
      <c r="P35" s="6">
        <f t="shared" ca="1" si="14"/>
        <v>1.8086619076821773E-3</v>
      </c>
      <c r="Q35" s="6"/>
      <c r="R35" s="6"/>
      <c r="S35" s="6"/>
    </row>
    <row r="36" spans="1:19" x14ac:dyDescent="0.2">
      <c r="A36" s="36">
        <v>-1505</v>
      </c>
      <c r="B36" s="36">
        <v>2.0545000006677583E-3</v>
      </c>
      <c r="C36" s="6"/>
      <c r="D36" s="37">
        <f t="shared" si="3"/>
        <v>-0.15049999999999999</v>
      </c>
      <c r="E36" s="37">
        <f t="shared" si="3"/>
        <v>2.0545000006677583E-3</v>
      </c>
      <c r="F36" s="29">
        <f t="shared" si="8"/>
        <v>2.2650249999999997E-2</v>
      </c>
      <c r="G36" s="29">
        <f t="shared" si="9"/>
        <v>-3.4088626249999996E-3</v>
      </c>
      <c r="H36" s="29">
        <f t="shared" si="10"/>
        <v>5.1303382506249985E-4</v>
      </c>
      <c r="I36" s="29">
        <f t="shared" si="11"/>
        <v>-3.0920225010049762E-4</v>
      </c>
      <c r="J36" s="29">
        <f t="shared" si="12"/>
        <v>4.6534938640124887E-5</v>
      </c>
      <c r="K36" s="29">
        <f t="shared" ca="1" si="4"/>
        <v>-3.7541619005533686E-3</v>
      </c>
      <c r="L36" s="29">
        <f t="shared" ca="1" si="13"/>
        <v>3.3740553082697837E-5</v>
      </c>
      <c r="M36" s="29">
        <f t="shared" ca="1" si="5"/>
        <v>0.26462986996703242</v>
      </c>
      <c r="N36" s="29">
        <f t="shared" ca="1" si="6"/>
        <v>193.14629185851805</v>
      </c>
      <c r="O36" s="29">
        <f t="shared" ca="1" si="7"/>
        <v>783.0114062044147</v>
      </c>
      <c r="P36" s="6">
        <f t="shared" ca="1" si="14"/>
        <v>5.8086619012211269E-3</v>
      </c>
      <c r="Q36" s="6"/>
      <c r="R36" s="6"/>
      <c r="S36" s="6"/>
    </row>
    <row r="37" spans="1:19" x14ac:dyDescent="0.2">
      <c r="A37" s="36">
        <v>-1502</v>
      </c>
      <c r="B37" s="36">
        <v>-1.1682000040309504E-3</v>
      </c>
      <c r="C37" s="6"/>
      <c r="D37" s="37">
        <f t="shared" si="3"/>
        <v>-0.1502</v>
      </c>
      <c r="E37" s="37">
        <f t="shared" si="3"/>
        <v>-1.1682000040309504E-3</v>
      </c>
      <c r="F37" s="29">
        <f t="shared" si="8"/>
        <v>2.256004E-2</v>
      </c>
      <c r="G37" s="29">
        <f t="shared" si="9"/>
        <v>-3.3885180080000001E-3</v>
      </c>
      <c r="H37" s="29">
        <f t="shared" si="10"/>
        <v>5.0895540480159996E-4</v>
      </c>
      <c r="I37" s="29">
        <f t="shared" si="11"/>
        <v>1.7546364060544876E-4</v>
      </c>
      <c r="J37" s="29">
        <f t="shared" si="12"/>
        <v>-2.6354638818938403E-5</v>
      </c>
      <c r="K37" s="29">
        <f t="shared" ca="1" si="4"/>
        <v>-3.7584055419393331E-3</v>
      </c>
      <c r="L37" s="29">
        <f t="shared" ca="1" si="13"/>
        <v>6.7091647286112546E-6</v>
      </c>
      <c r="M37" s="29">
        <f t="shared" ca="1" si="5"/>
        <v>0.26612765691176626</v>
      </c>
      <c r="N37" s="29">
        <f t="shared" ca="1" si="6"/>
        <v>192.06379912113803</v>
      </c>
      <c r="O37" s="29">
        <f t="shared" ca="1" si="7"/>
        <v>777.39328372180614</v>
      </c>
      <c r="P37" s="6">
        <f t="shared" ca="1" si="14"/>
        <v>2.5902055379083827E-3</v>
      </c>
      <c r="Q37" s="6"/>
      <c r="R37" s="6"/>
      <c r="S37" s="6"/>
    </row>
    <row r="38" spans="1:19" x14ac:dyDescent="0.2">
      <c r="A38" s="36">
        <v>-1486</v>
      </c>
      <c r="B38" s="36">
        <v>-7.0226000025286339E-3</v>
      </c>
      <c r="C38" s="6"/>
      <c r="D38" s="37">
        <f t="shared" si="3"/>
        <v>-0.14860000000000001</v>
      </c>
      <c r="E38" s="37">
        <f t="shared" si="3"/>
        <v>-7.0226000025286339E-3</v>
      </c>
      <c r="F38" s="29">
        <f t="shared" si="8"/>
        <v>2.2081960000000005E-2</v>
      </c>
      <c r="G38" s="29">
        <f t="shared" si="9"/>
        <v>-3.2813792560000008E-3</v>
      </c>
      <c r="H38" s="29">
        <f t="shared" si="10"/>
        <v>4.8761295744160018E-4</v>
      </c>
      <c r="I38" s="29">
        <f t="shared" si="11"/>
        <v>1.043558360375755E-3</v>
      </c>
      <c r="J38" s="29">
        <f t="shared" si="12"/>
        <v>-1.5507277235183721E-4</v>
      </c>
      <c r="K38" s="29">
        <f t="shared" ca="1" si="4"/>
        <v>-3.7799208144583697E-3</v>
      </c>
      <c r="L38" s="29">
        <f t="shared" ca="1" si="13"/>
        <v>1.0514968316744028E-5</v>
      </c>
      <c r="M38" s="29">
        <f t="shared" ca="1" si="5"/>
        <v>0.27415580295300074</v>
      </c>
      <c r="N38" s="29">
        <f t="shared" ca="1" si="6"/>
        <v>186.35579745219701</v>
      </c>
      <c r="O38" s="29">
        <f t="shared" ca="1" si="7"/>
        <v>747.86422398820685</v>
      </c>
      <c r="P38" s="6">
        <f t="shared" ca="1" si="14"/>
        <v>-3.2426791880702643E-3</v>
      </c>
      <c r="Q38" s="6"/>
      <c r="R38" s="6"/>
      <c r="S38" s="6"/>
    </row>
    <row r="39" spans="1:19" x14ac:dyDescent="0.2">
      <c r="A39" s="36">
        <v>-1341</v>
      </c>
      <c r="B39" s="36">
        <v>-2.4530999944545329E-3</v>
      </c>
      <c r="C39" s="6"/>
      <c r="D39" s="37">
        <f t="shared" si="3"/>
        <v>-0.1341</v>
      </c>
      <c r="E39" s="37">
        <f t="shared" si="3"/>
        <v>-2.4530999944545329E-3</v>
      </c>
      <c r="F39" s="29">
        <f t="shared" si="8"/>
        <v>1.7982809999999998E-2</v>
      </c>
      <c r="G39" s="29">
        <f t="shared" si="9"/>
        <v>-2.4114948209999999E-3</v>
      </c>
      <c r="H39" s="29">
        <f t="shared" si="10"/>
        <v>3.2338145549609996E-4</v>
      </c>
      <c r="I39" s="29">
        <f t="shared" si="11"/>
        <v>3.2896070925635286E-4</v>
      </c>
      <c r="J39" s="29">
        <f t="shared" si="12"/>
        <v>-4.4113631111276916E-5</v>
      </c>
      <c r="K39" s="29">
        <f t="shared" ca="1" si="4"/>
        <v>-3.889088476469767E-3</v>
      </c>
      <c r="L39" s="29">
        <f t="shared" ca="1" si="13"/>
        <v>2.0620629204804166E-6</v>
      </c>
      <c r="M39" s="29">
        <f t="shared" ca="1" si="5"/>
        <v>0.34961899994100681</v>
      </c>
      <c r="N39" s="29">
        <f t="shared" ca="1" si="6"/>
        <v>139.47607525605164</v>
      </c>
      <c r="O39" s="29">
        <f t="shared" ca="1" si="7"/>
        <v>512.19638563038347</v>
      </c>
      <c r="P39" s="6">
        <f t="shared" ca="1" si="14"/>
        <v>1.4359884820152342E-3</v>
      </c>
      <c r="Q39" s="6"/>
      <c r="R39" s="6"/>
      <c r="S39" s="6"/>
    </row>
    <row r="40" spans="1:19" x14ac:dyDescent="0.2">
      <c r="A40" s="36">
        <v>-1341</v>
      </c>
      <c r="B40" s="36">
        <v>1.5469000063603744E-3</v>
      </c>
      <c r="C40" s="6"/>
      <c r="D40" s="37">
        <f t="shared" si="3"/>
        <v>-0.1341</v>
      </c>
      <c r="E40" s="37">
        <f t="shared" si="3"/>
        <v>1.5469000063603744E-3</v>
      </c>
      <c r="F40" s="29">
        <f t="shared" si="8"/>
        <v>1.7982809999999998E-2</v>
      </c>
      <c r="G40" s="29">
        <f t="shared" si="9"/>
        <v>-2.4114948209999999E-3</v>
      </c>
      <c r="H40" s="29">
        <f t="shared" si="10"/>
        <v>3.2338145549609996E-4</v>
      </c>
      <c r="I40" s="29">
        <f t="shared" si="11"/>
        <v>-2.0743929085292621E-4</v>
      </c>
      <c r="J40" s="29">
        <f t="shared" si="12"/>
        <v>2.7817608903377404E-5</v>
      </c>
      <c r="K40" s="29">
        <f t="shared" ca="1" si="4"/>
        <v>-3.889088476469767E-3</v>
      </c>
      <c r="L40" s="29">
        <f t="shared" ca="1" si="13"/>
        <v>2.9549970785461944E-5</v>
      </c>
      <c r="M40" s="29">
        <f t="shared" ca="1" si="5"/>
        <v>0.34961899994100681</v>
      </c>
      <c r="N40" s="29">
        <f t="shared" ca="1" si="6"/>
        <v>139.47607525605164</v>
      </c>
      <c r="O40" s="29">
        <f t="shared" ca="1" si="7"/>
        <v>512.19638563038347</v>
      </c>
      <c r="P40" s="6">
        <f t="shared" ca="1" si="14"/>
        <v>5.4359884828301414E-3</v>
      </c>
      <c r="Q40" s="6"/>
      <c r="R40" s="6"/>
      <c r="S40" s="6"/>
    </row>
    <row r="41" spans="1:19" x14ac:dyDescent="0.2">
      <c r="A41" s="36">
        <v>-1308</v>
      </c>
      <c r="B41" s="36">
        <v>-3.9027999955578707E-3</v>
      </c>
      <c r="C41" s="6"/>
      <c r="D41" s="37">
        <f t="shared" si="3"/>
        <v>-0.1308</v>
      </c>
      <c r="E41" s="37">
        <f t="shared" si="3"/>
        <v>-3.9027999955578707E-3</v>
      </c>
      <c r="F41" s="29">
        <f t="shared" si="8"/>
        <v>1.7108640000000001E-2</v>
      </c>
      <c r="G41" s="29">
        <f t="shared" si="9"/>
        <v>-2.2378101120000002E-3</v>
      </c>
      <c r="H41" s="29">
        <f t="shared" si="10"/>
        <v>2.9270556264960007E-4</v>
      </c>
      <c r="I41" s="29">
        <f t="shared" si="11"/>
        <v>5.1048623941896945E-4</v>
      </c>
      <c r="J41" s="29">
        <f t="shared" si="12"/>
        <v>-6.6771600116001206E-5</v>
      </c>
      <c r="K41" s="29">
        <f t="shared" ca="1" si="4"/>
        <v>-3.8923411405737129E-3</v>
      </c>
      <c r="L41" s="29">
        <f t="shared" ca="1" si="13"/>
        <v>1.0938764757964188E-10</v>
      </c>
      <c r="M41" s="29">
        <f t="shared" ca="1" si="5"/>
        <v>0.36736992756408687</v>
      </c>
      <c r="N41" s="29">
        <f t="shared" ca="1" si="6"/>
        <v>129.9785243393805</v>
      </c>
      <c r="O41" s="29">
        <f t="shared" ca="1" si="7"/>
        <v>466.18575517385005</v>
      </c>
      <c r="P41" s="6">
        <f t="shared" ca="1" si="14"/>
        <v>-1.0458854984157773E-5</v>
      </c>
      <c r="Q41" s="6"/>
      <c r="R41" s="6"/>
      <c r="S41" s="6"/>
    </row>
    <row r="42" spans="1:19" x14ac:dyDescent="0.2">
      <c r="A42" s="36">
        <v>-1100</v>
      </c>
      <c r="B42" s="36">
        <v>1.1989999999059364E-2</v>
      </c>
      <c r="C42" s="6"/>
      <c r="D42" s="37">
        <f t="shared" si="3"/>
        <v>-0.11</v>
      </c>
      <c r="E42" s="37">
        <f t="shared" si="3"/>
        <v>1.1989999999059364E-2</v>
      </c>
      <c r="F42" s="29">
        <f t="shared" si="8"/>
        <v>1.21E-2</v>
      </c>
      <c r="G42" s="29">
        <f t="shared" si="9"/>
        <v>-1.3309999999999999E-3</v>
      </c>
      <c r="H42" s="29">
        <f t="shared" si="10"/>
        <v>1.4641E-4</v>
      </c>
      <c r="I42" s="29">
        <f t="shared" si="11"/>
        <v>-1.3188999998965301E-3</v>
      </c>
      <c r="J42" s="29">
        <f t="shared" si="12"/>
        <v>1.4507899998861831E-4</v>
      </c>
      <c r="K42" s="29">
        <f t="shared" ca="1" si="4"/>
        <v>-3.7285759566128155E-3</v>
      </c>
      <c r="L42" s="29">
        <f t="shared" ca="1" si="13"/>
        <v>2.4707363007423557E-4</v>
      </c>
      <c r="M42" s="29">
        <f t="shared" ca="1" si="5"/>
        <v>0.48246998105404071</v>
      </c>
      <c r="N42" s="29">
        <f t="shared" ca="1" si="6"/>
        <v>79.312480791240731</v>
      </c>
      <c r="O42" s="29">
        <f t="shared" ca="1" si="7"/>
        <v>234.48260339677185</v>
      </c>
      <c r="P42" s="6">
        <f t="shared" ca="1" si="14"/>
        <v>1.5718575955672179E-2</v>
      </c>
      <c r="Q42" s="6"/>
      <c r="R42" s="6"/>
      <c r="S42" s="6"/>
    </row>
    <row r="43" spans="1:19" x14ac:dyDescent="0.2">
      <c r="A43" s="36">
        <v>-852</v>
      </c>
      <c r="B43" s="36">
        <v>-8.7532000034116209E-3</v>
      </c>
      <c r="C43" s="6"/>
      <c r="D43" s="37">
        <f t="shared" si="3"/>
        <v>-8.5199999999999998E-2</v>
      </c>
      <c r="E43" s="37">
        <f t="shared" si="3"/>
        <v>-8.7532000034116209E-3</v>
      </c>
      <c r="F43" s="29">
        <f t="shared" si="8"/>
        <v>7.2590399999999996E-3</v>
      </c>
      <c r="G43" s="29">
        <f t="shared" si="9"/>
        <v>-6.1847020799999991E-4</v>
      </c>
      <c r="H43" s="29">
        <f t="shared" si="10"/>
        <v>5.2693661721599992E-5</v>
      </c>
      <c r="I43" s="29">
        <f t="shared" si="11"/>
        <v>7.4577264029067011E-4</v>
      </c>
      <c r="J43" s="29">
        <f t="shared" si="12"/>
        <v>-6.3539828952765089E-5</v>
      </c>
      <c r="K43" s="29">
        <f t="shared" ca="1" si="4"/>
        <v>-3.1176143353683649E-3</v>
      </c>
      <c r="L43" s="29">
        <f t="shared" ca="1" si="13"/>
        <v>3.1759825821854556E-5</v>
      </c>
      <c r="M43" s="29">
        <f t="shared" ca="1" si="5"/>
        <v>0.62242833511012197</v>
      </c>
      <c r="N43" s="29">
        <f t="shared" ca="1" si="6"/>
        <v>37.460685374253863</v>
      </c>
      <c r="O43" s="29">
        <f t="shared" ca="1" si="7"/>
        <v>71.520719833361881</v>
      </c>
      <c r="P43" s="6">
        <f t="shared" ca="1" si="14"/>
        <v>-5.6355856680432564E-3</v>
      </c>
      <c r="Q43" s="6"/>
      <c r="R43" s="6"/>
      <c r="S43" s="6"/>
    </row>
    <row r="44" spans="1:19" x14ac:dyDescent="0.2">
      <c r="A44" s="36">
        <v>-844</v>
      </c>
      <c r="B44" s="36">
        <v>-1.6804000042611733E-3</v>
      </c>
      <c r="C44" s="6"/>
      <c r="D44" s="37">
        <f t="shared" si="3"/>
        <v>-8.4400000000000003E-2</v>
      </c>
      <c r="E44" s="37">
        <f t="shared" si="3"/>
        <v>-1.6804000042611733E-3</v>
      </c>
      <c r="F44" s="29">
        <f t="shared" si="8"/>
        <v>7.1233600000000005E-3</v>
      </c>
      <c r="G44" s="29">
        <f t="shared" si="9"/>
        <v>-6.0121158400000009E-4</v>
      </c>
      <c r="H44" s="29">
        <f t="shared" si="10"/>
        <v>5.0742257689600008E-5</v>
      </c>
      <c r="I44" s="29">
        <f t="shared" si="11"/>
        <v>1.4182576035964302E-4</v>
      </c>
      <c r="J44" s="29">
        <f t="shared" si="12"/>
        <v>-1.1970094174353871E-5</v>
      </c>
      <c r="K44" s="29">
        <f t="shared" ca="1" si="4"/>
        <v>-3.0903775992865553E-3</v>
      </c>
      <c r="L44" s="29">
        <f t="shared" ca="1" si="13"/>
        <v>1.9880368184735602E-6</v>
      </c>
      <c r="M44" s="29">
        <f t="shared" ca="1" si="5"/>
        <v>0.62691920315947125</v>
      </c>
      <c r="N44" s="29">
        <f t="shared" ca="1" si="6"/>
        <v>36.410377270418358</v>
      </c>
      <c r="O44" s="29">
        <f t="shared" ca="1" si="7"/>
        <v>68.017085780092003</v>
      </c>
      <c r="P44" s="6">
        <f t="shared" ca="1" si="14"/>
        <v>1.409977595025382E-3</v>
      </c>
      <c r="Q44" s="6"/>
      <c r="R44" s="6"/>
      <c r="S44" s="6"/>
    </row>
    <row r="45" spans="1:19" x14ac:dyDescent="0.2">
      <c r="A45" s="36">
        <v>-709</v>
      </c>
      <c r="B45" s="36">
        <v>-3.7018999937572517E-3</v>
      </c>
      <c r="C45" s="6"/>
      <c r="D45" s="37">
        <f t="shared" si="3"/>
        <v>-7.0900000000000005E-2</v>
      </c>
      <c r="E45" s="37">
        <f t="shared" si="3"/>
        <v>-3.7018999937572517E-3</v>
      </c>
      <c r="F45" s="29">
        <f t="shared" si="8"/>
        <v>5.0268100000000005E-3</v>
      </c>
      <c r="G45" s="29">
        <f t="shared" si="9"/>
        <v>-3.5640082900000004E-4</v>
      </c>
      <c r="H45" s="29">
        <f t="shared" si="10"/>
        <v>2.5268818776100006E-5</v>
      </c>
      <c r="I45" s="29">
        <f t="shared" si="11"/>
        <v>2.6246470955738915E-4</v>
      </c>
      <c r="J45" s="29">
        <f t="shared" si="12"/>
        <v>-1.8608747907618892E-5</v>
      </c>
      <c r="K45" s="29">
        <f t="shared" ca="1" si="4"/>
        <v>-2.559793924224796E-3</v>
      </c>
      <c r="L45" s="29">
        <f t="shared" ca="1" si="13"/>
        <v>1.3044062740628745E-6</v>
      </c>
      <c r="M45" s="29">
        <f t="shared" ca="1" si="5"/>
        <v>0.70193944734345548</v>
      </c>
      <c r="N45" s="29">
        <f t="shared" ca="1" si="6"/>
        <v>21.236112883449987</v>
      </c>
      <c r="O45" s="29">
        <f t="shared" ca="1" si="7"/>
        <v>23.187664177110531</v>
      </c>
      <c r="P45" s="6">
        <f t="shared" ca="1" si="14"/>
        <v>-1.1421060695324557E-3</v>
      </c>
      <c r="Q45" s="6"/>
      <c r="R45" s="6"/>
      <c r="S45" s="6"/>
    </row>
    <row r="46" spans="1:19" x14ac:dyDescent="0.2">
      <c r="A46" s="36">
        <v>-662</v>
      </c>
      <c r="B46" s="36">
        <v>-5.5242000016733073E-3</v>
      </c>
      <c r="C46" s="6"/>
      <c r="D46" s="37">
        <f t="shared" si="3"/>
        <v>-6.6199999999999995E-2</v>
      </c>
      <c r="E46" s="37">
        <f t="shared" si="3"/>
        <v>-5.5242000016733073E-3</v>
      </c>
      <c r="F46" s="29">
        <f t="shared" si="8"/>
        <v>4.3824399999999996E-3</v>
      </c>
      <c r="G46" s="29">
        <f t="shared" si="9"/>
        <v>-2.9011752799999995E-4</v>
      </c>
      <c r="H46" s="29">
        <f t="shared" si="10"/>
        <v>1.9205780353599996E-5</v>
      </c>
      <c r="I46" s="29">
        <f t="shared" si="11"/>
        <v>3.6570204011077291E-4</v>
      </c>
      <c r="J46" s="29">
        <f t="shared" si="12"/>
        <v>-2.4209475055333167E-5</v>
      </c>
      <c r="K46" s="29">
        <f t="shared" ca="1" si="4"/>
        <v>-2.3436283283128851E-3</v>
      </c>
      <c r="L46" s="29">
        <f t="shared" ca="1" si="13"/>
        <v>1.0116036169382716E-5</v>
      </c>
      <c r="M46" s="29">
        <f t="shared" ca="1" si="5"/>
        <v>0.72761061997820065</v>
      </c>
      <c r="N46" s="29">
        <f t="shared" ca="1" si="6"/>
        <v>17.025589611924399</v>
      </c>
      <c r="O46" s="29">
        <f t="shared" ca="1" si="7"/>
        <v>13.455769184216637</v>
      </c>
      <c r="P46" s="6">
        <f t="shared" ca="1" si="14"/>
        <v>-3.1805716733604222E-3</v>
      </c>
      <c r="Q46" s="6"/>
      <c r="R46" s="6"/>
      <c r="S46" s="6"/>
    </row>
    <row r="47" spans="1:19" x14ac:dyDescent="0.2">
      <c r="A47" s="36">
        <v>-659</v>
      </c>
      <c r="B47" s="36">
        <v>-6.7468999986886047E-3</v>
      </c>
      <c r="C47" s="6"/>
      <c r="D47" s="37">
        <f t="shared" si="3"/>
        <v>-6.59E-2</v>
      </c>
      <c r="E47" s="37">
        <f t="shared" si="3"/>
        <v>-6.7468999986886047E-3</v>
      </c>
      <c r="F47" s="29">
        <f t="shared" si="8"/>
        <v>4.3428099999999999E-3</v>
      </c>
      <c r="G47" s="29">
        <f t="shared" si="9"/>
        <v>-2.8619117899999997E-4</v>
      </c>
      <c r="H47" s="29">
        <f t="shared" si="10"/>
        <v>1.8859998696099998E-5</v>
      </c>
      <c r="I47" s="29">
        <f t="shared" si="11"/>
        <v>4.4462070991357905E-4</v>
      </c>
      <c r="J47" s="29">
        <f t="shared" si="12"/>
        <v>-2.9300504783304861E-5</v>
      </c>
      <c r="K47" s="29">
        <f t="shared" ca="1" si="4"/>
        <v>-2.3292791354010156E-3</v>
      </c>
      <c r="L47" s="29">
        <f t="shared" ca="1" si="13"/>
        <v>1.9515374091753789E-5</v>
      </c>
      <c r="M47" s="29">
        <f t="shared" ca="1" si="5"/>
        <v>0.72923956122178846</v>
      </c>
      <c r="N47" s="29">
        <f t="shared" ca="1" si="6"/>
        <v>16.774672659126058</v>
      </c>
      <c r="O47" s="29">
        <f t="shared" ca="1" si="7"/>
        <v>12.929952045710477</v>
      </c>
      <c r="P47" s="6">
        <f t="shared" ca="1" si="14"/>
        <v>-4.4176208632875896E-3</v>
      </c>
      <c r="Q47" s="6"/>
      <c r="R47" s="6"/>
      <c r="S47" s="6"/>
    </row>
    <row r="48" spans="1:19" x14ac:dyDescent="0.2">
      <c r="A48" s="36">
        <v>-659</v>
      </c>
      <c r="B48" s="36">
        <v>2.530999990995042E-4</v>
      </c>
      <c r="C48" s="6"/>
      <c r="D48" s="37">
        <f t="shared" si="3"/>
        <v>-6.59E-2</v>
      </c>
      <c r="E48" s="37">
        <f t="shared" si="3"/>
        <v>2.530999990995042E-4</v>
      </c>
      <c r="F48" s="29">
        <f t="shared" si="8"/>
        <v>4.3428099999999999E-3</v>
      </c>
      <c r="G48" s="29">
        <f t="shared" si="9"/>
        <v>-2.8619117899999997E-4</v>
      </c>
      <c r="H48" s="29">
        <f t="shared" si="10"/>
        <v>1.8859998696099998E-5</v>
      </c>
      <c r="I48" s="29">
        <f t="shared" si="11"/>
        <v>-1.6679289940657326E-5</v>
      </c>
      <c r="J48" s="29">
        <f t="shared" si="12"/>
        <v>1.0991652070893178E-6</v>
      </c>
      <c r="K48" s="29">
        <f t="shared" ca="1" si="4"/>
        <v>-2.3292791354010156E-3</v>
      </c>
      <c r="L48" s="29">
        <f t="shared" ca="1" si="13"/>
        <v>6.6686819943036536E-6</v>
      </c>
      <c r="M48" s="29">
        <f t="shared" ca="1" si="5"/>
        <v>0.72923956122178846</v>
      </c>
      <c r="N48" s="29">
        <f t="shared" ca="1" si="6"/>
        <v>16.774672659126058</v>
      </c>
      <c r="O48" s="29">
        <f t="shared" ca="1" si="7"/>
        <v>12.929952045710477</v>
      </c>
      <c r="P48" s="6">
        <f t="shared" ca="1" si="14"/>
        <v>2.5823791345005198E-3</v>
      </c>
      <c r="Q48" s="6"/>
      <c r="R48" s="6"/>
      <c r="S48" s="6"/>
    </row>
    <row r="49" spans="1:19" x14ac:dyDescent="0.2">
      <c r="A49" s="36">
        <v>-643</v>
      </c>
      <c r="B49" s="36">
        <v>3.9870000182418153E-4</v>
      </c>
      <c r="C49" s="6"/>
      <c r="D49" s="37">
        <f t="shared" si="3"/>
        <v>-6.4299999999999996E-2</v>
      </c>
      <c r="E49" s="37">
        <f t="shared" si="3"/>
        <v>3.9870000182418153E-4</v>
      </c>
      <c r="F49" s="29">
        <f t="shared" si="8"/>
        <v>4.1344899999999993E-3</v>
      </c>
      <c r="G49" s="29">
        <f t="shared" si="9"/>
        <v>-2.6584770699999993E-4</v>
      </c>
      <c r="H49" s="29">
        <f t="shared" si="10"/>
        <v>1.7094007560099996E-5</v>
      </c>
      <c r="I49" s="29">
        <f t="shared" si="11"/>
        <v>-2.5636410117294871E-5</v>
      </c>
      <c r="J49" s="29">
        <f t="shared" si="12"/>
        <v>1.6484211705420601E-6</v>
      </c>
      <c r="K49" s="29">
        <f t="shared" ca="1" si="4"/>
        <v>-2.2516326249982614E-3</v>
      </c>
      <c r="L49" s="29">
        <f t="shared" ca="1" si="13"/>
        <v>7.0242630327995504E-6</v>
      </c>
      <c r="M49" s="29">
        <f t="shared" ca="1" si="5"/>
        <v>0.73790643569075109</v>
      </c>
      <c r="N49" s="29">
        <f t="shared" ca="1" si="6"/>
        <v>15.471918079792106</v>
      </c>
      <c r="O49" s="29">
        <f t="shared" ca="1" si="7"/>
        <v>10.313458429544909</v>
      </c>
      <c r="P49" s="6">
        <f t="shared" ca="1" si="14"/>
        <v>2.6503326268224429E-3</v>
      </c>
      <c r="Q49" s="6"/>
      <c r="R49" s="6"/>
      <c r="S49" s="6"/>
    </row>
    <row r="50" spans="1:19" x14ac:dyDescent="0.2">
      <c r="A50" s="36">
        <v>-466</v>
      </c>
      <c r="B50" s="36">
        <v>9.2594000016106293E-3</v>
      </c>
      <c r="C50" s="6"/>
      <c r="D50" s="37">
        <f t="shared" si="3"/>
        <v>-4.6600000000000003E-2</v>
      </c>
      <c r="E50" s="37">
        <f t="shared" si="3"/>
        <v>9.2594000016106293E-3</v>
      </c>
      <c r="F50" s="29">
        <f t="shared" si="8"/>
        <v>2.1715600000000003E-3</v>
      </c>
      <c r="G50" s="29">
        <f t="shared" si="9"/>
        <v>-1.0119469600000002E-4</v>
      </c>
      <c r="H50" s="29">
        <f t="shared" si="10"/>
        <v>4.7156728336000013E-6</v>
      </c>
      <c r="I50" s="29">
        <f t="shared" si="11"/>
        <v>-4.3148804007505536E-4</v>
      </c>
      <c r="J50" s="29">
        <f t="shared" si="12"/>
        <v>2.010734266749758E-5</v>
      </c>
      <c r="K50" s="29">
        <f t="shared" ca="1" si="4"/>
        <v>-1.2670947915981268E-3</v>
      </c>
      <c r="L50" s="29">
        <f t="shared" ca="1" si="13"/>
        <v>1.1080709263145106E-4</v>
      </c>
      <c r="M50" s="29">
        <f t="shared" ca="1" si="5"/>
        <v>0.83103825774196549</v>
      </c>
      <c r="N50" s="29">
        <f t="shared" ca="1" si="6"/>
        <v>4.8214886150505816</v>
      </c>
      <c r="O50" s="29">
        <f t="shared" ca="1" si="7"/>
        <v>0.722957426024744</v>
      </c>
      <c r="P50" s="6">
        <f t="shared" ca="1" si="14"/>
        <v>1.0526494793208756E-2</v>
      </c>
      <c r="Q50" s="6"/>
      <c r="R50" s="6"/>
      <c r="S50" s="6"/>
    </row>
    <row r="51" spans="1:19" x14ac:dyDescent="0.2">
      <c r="A51" s="36">
        <v>-456</v>
      </c>
      <c r="B51" s="36">
        <v>7.8504000048269518E-3</v>
      </c>
      <c r="C51" s="6"/>
      <c r="D51" s="37">
        <f t="shared" si="3"/>
        <v>-4.5600000000000002E-2</v>
      </c>
      <c r="E51" s="37">
        <f t="shared" si="3"/>
        <v>7.8504000048269518E-3</v>
      </c>
      <c r="F51" s="29">
        <f t="shared" si="8"/>
        <v>2.0793600000000001E-3</v>
      </c>
      <c r="G51" s="29">
        <f t="shared" si="9"/>
        <v>-9.4818816000000005E-5</v>
      </c>
      <c r="H51" s="29">
        <f t="shared" si="10"/>
        <v>4.3237380096000008E-6</v>
      </c>
      <c r="I51" s="29">
        <f t="shared" si="11"/>
        <v>-3.57978240220109E-4</v>
      </c>
      <c r="J51" s="29">
        <f t="shared" si="12"/>
        <v>1.632380775403697E-5</v>
      </c>
      <c r="K51" s="29">
        <f t="shared" ca="1" si="4"/>
        <v>-1.2045972033532715E-3</v>
      </c>
      <c r="L51" s="29">
        <f t="shared" ca="1" si="13"/>
        <v>8.199297444015164E-5</v>
      </c>
      <c r="M51" s="29">
        <f t="shared" ca="1" si="5"/>
        <v>0.8361273528909049</v>
      </c>
      <c r="N51" s="29">
        <f t="shared" ca="1" si="6"/>
        <v>4.4131607630865632</v>
      </c>
      <c r="O51" s="29">
        <f t="shared" ca="1" si="7"/>
        <v>1.1434584425831129</v>
      </c>
      <c r="P51" s="6">
        <f t="shared" ca="1" si="14"/>
        <v>9.0549972081802235E-3</v>
      </c>
      <c r="Q51" s="6"/>
      <c r="R51" s="6"/>
      <c r="S51" s="6"/>
    </row>
    <row r="52" spans="1:19" x14ac:dyDescent="0.2">
      <c r="A52" s="36">
        <v>-453</v>
      </c>
      <c r="B52" s="36">
        <v>4.6277000001282431E-3</v>
      </c>
      <c r="C52" s="6"/>
      <c r="D52" s="37">
        <f t="shared" si="3"/>
        <v>-4.53E-2</v>
      </c>
      <c r="E52" s="37">
        <f t="shared" si="3"/>
        <v>4.6277000001282431E-3</v>
      </c>
      <c r="F52" s="29">
        <f t="shared" si="8"/>
        <v>2.0520899999999999E-3</v>
      </c>
      <c r="G52" s="29">
        <f t="shared" si="9"/>
        <v>-9.2959676999999994E-5</v>
      </c>
      <c r="H52" s="29">
        <f t="shared" si="10"/>
        <v>4.2110733680999992E-6</v>
      </c>
      <c r="I52" s="29">
        <f t="shared" si="11"/>
        <v>-2.0963481000580941E-4</v>
      </c>
      <c r="J52" s="29">
        <f t="shared" si="12"/>
        <v>9.4964568932631662E-6</v>
      </c>
      <c r="K52" s="29">
        <f t="shared" ca="1" si="4"/>
        <v>-1.1857045657612658E-3</v>
      </c>
      <c r="L52" s="29">
        <f t="shared" ca="1" si="13"/>
        <v>3.3795672646704996E-5</v>
      </c>
      <c r="M52" s="29">
        <f t="shared" ca="1" si="5"/>
        <v>0.83765006155470345</v>
      </c>
      <c r="N52" s="29">
        <f t="shared" ca="1" si="6"/>
        <v>4.2944559004038299</v>
      </c>
      <c r="O52" s="29">
        <f t="shared" ca="1" si="7"/>
        <v>1.2878300705366994</v>
      </c>
      <c r="P52" s="6">
        <f t="shared" ca="1" si="14"/>
        <v>5.8134045658895092E-3</v>
      </c>
      <c r="Q52" s="6"/>
      <c r="R52" s="6"/>
      <c r="S52" s="6"/>
    </row>
    <row r="53" spans="1:19" x14ac:dyDescent="0.2">
      <c r="A53" s="36">
        <v>-437</v>
      </c>
      <c r="B53" s="36">
        <v>-5.2266999991843477E-3</v>
      </c>
      <c r="C53" s="6"/>
      <c r="D53" s="37">
        <f t="shared" ref="D53:E82" si="15">A53/A$18</f>
        <v>-4.3700000000000003E-2</v>
      </c>
      <c r="E53" s="37">
        <f t="shared" si="15"/>
        <v>-5.2266999991843477E-3</v>
      </c>
      <c r="F53" s="29">
        <f t="shared" si="8"/>
        <v>1.9096900000000003E-3</v>
      </c>
      <c r="G53" s="29">
        <f t="shared" si="9"/>
        <v>-8.3453453000000022E-5</v>
      </c>
      <c r="H53" s="29">
        <f t="shared" si="10"/>
        <v>3.6469158961000014E-6</v>
      </c>
      <c r="I53" s="29">
        <f t="shared" si="11"/>
        <v>2.2840678996435601E-4</v>
      </c>
      <c r="J53" s="29">
        <f t="shared" si="12"/>
        <v>-9.9813767214423574E-6</v>
      </c>
      <c r="K53" s="29">
        <f t="shared" ca="1" si="4"/>
        <v>-1.08382635039779E-3</v>
      </c>
      <c r="L53" s="29">
        <f t="shared" ca="1" si="13"/>
        <v>1.7163402069810044E-5</v>
      </c>
      <c r="M53" s="29">
        <f t="shared" ca="1" si="5"/>
        <v>0.84573935749216056</v>
      </c>
      <c r="N53" s="29">
        <f t="shared" ca="1" si="6"/>
        <v>3.6906528938779521</v>
      </c>
      <c r="O53" s="29">
        <f t="shared" ca="1" si="7"/>
        <v>2.1977017279788837</v>
      </c>
      <c r="P53" s="6">
        <f t="shared" ca="1" si="14"/>
        <v>-4.1428736487865575E-3</v>
      </c>
      <c r="Q53" s="6"/>
      <c r="R53" s="6"/>
      <c r="S53" s="6"/>
    </row>
    <row r="54" spans="1:19" x14ac:dyDescent="0.2">
      <c r="A54" s="36">
        <v>-437</v>
      </c>
      <c r="B54" s="36">
        <v>-2.2267000022111461E-3</v>
      </c>
      <c r="C54" s="6"/>
      <c r="D54" s="37">
        <f t="shared" si="15"/>
        <v>-4.3700000000000003E-2</v>
      </c>
      <c r="E54" s="37">
        <f t="shared" si="15"/>
        <v>-2.2267000022111461E-3</v>
      </c>
      <c r="F54" s="29">
        <f t="shared" si="8"/>
        <v>1.9096900000000003E-3</v>
      </c>
      <c r="G54" s="29">
        <f t="shared" si="9"/>
        <v>-8.3453453000000022E-5</v>
      </c>
      <c r="H54" s="29">
        <f t="shared" si="10"/>
        <v>3.6469158961000014E-6</v>
      </c>
      <c r="I54" s="29">
        <f t="shared" si="11"/>
        <v>9.7306790096627087E-5</v>
      </c>
      <c r="J54" s="29">
        <f t="shared" si="12"/>
        <v>-4.2523067272226039E-6</v>
      </c>
      <c r="K54" s="29">
        <f t="shared" ca="1" si="4"/>
        <v>-1.08382635039779E-3</v>
      </c>
      <c r="L54" s="29">
        <f t="shared" ca="1" si="13"/>
        <v>1.3061601840091963E-6</v>
      </c>
      <c r="M54" s="29">
        <f t="shared" ca="1" si="5"/>
        <v>0.84573935749216056</v>
      </c>
      <c r="N54" s="29">
        <f t="shared" ca="1" si="6"/>
        <v>3.6906528938779521</v>
      </c>
      <c r="O54" s="29">
        <f t="shared" ca="1" si="7"/>
        <v>2.1977017279788837</v>
      </c>
      <c r="P54" s="6">
        <f t="shared" ca="1" si="14"/>
        <v>-1.1428736518133561E-3</v>
      </c>
      <c r="Q54" s="6"/>
      <c r="R54" s="6"/>
      <c r="S54" s="6"/>
    </row>
    <row r="55" spans="1:19" x14ac:dyDescent="0.2">
      <c r="A55" s="36">
        <v>-437</v>
      </c>
      <c r="B55" s="36">
        <v>5.7732999994186684E-3</v>
      </c>
      <c r="C55" s="6"/>
      <c r="D55" s="37">
        <f t="shared" si="15"/>
        <v>-4.3700000000000003E-2</v>
      </c>
      <c r="E55" s="37">
        <f t="shared" si="15"/>
        <v>5.7732999994186684E-3</v>
      </c>
      <c r="F55" s="29">
        <f t="shared" si="8"/>
        <v>1.9096900000000003E-3</v>
      </c>
      <c r="G55" s="29">
        <f t="shared" si="9"/>
        <v>-8.3453453000000022E-5</v>
      </c>
      <c r="H55" s="29">
        <f t="shared" si="10"/>
        <v>3.6469158961000014E-6</v>
      </c>
      <c r="I55" s="29">
        <f t="shared" si="11"/>
        <v>-2.5229320997459582E-4</v>
      </c>
      <c r="J55" s="29">
        <f t="shared" si="12"/>
        <v>1.1025213275889838E-5</v>
      </c>
      <c r="K55" s="29">
        <f t="shared" ca="1" si="4"/>
        <v>-1.08382635039779E-3</v>
      </c>
      <c r="L55" s="29">
        <f t="shared" ca="1" si="13"/>
        <v>4.702018177734719E-5</v>
      </c>
      <c r="M55" s="29">
        <f t="shared" ca="1" si="5"/>
        <v>0.84573935749216056</v>
      </c>
      <c r="N55" s="29">
        <f t="shared" ca="1" si="6"/>
        <v>3.6906528938779521</v>
      </c>
      <c r="O55" s="29">
        <f t="shared" ca="1" si="7"/>
        <v>2.1977017279788837</v>
      </c>
      <c r="P55" s="6">
        <f t="shared" ca="1" si="14"/>
        <v>6.8571263498164586E-3</v>
      </c>
      <c r="Q55" s="6"/>
      <c r="R55" s="6"/>
      <c r="S55" s="6"/>
    </row>
    <row r="56" spans="1:19" x14ac:dyDescent="0.2">
      <c r="A56" s="36">
        <v>-216</v>
      </c>
      <c r="B56" s="36">
        <v>8.0344000016339123E-3</v>
      </c>
      <c r="C56" s="6"/>
      <c r="D56" s="37">
        <f t="shared" si="15"/>
        <v>-2.1600000000000001E-2</v>
      </c>
      <c r="E56" s="37">
        <f t="shared" si="15"/>
        <v>8.0344000016339123E-3</v>
      </c>
      <c r="F56" s="29">
        <f t="shared" si="8"/>
        <v>4.6656000000000003E-4</v>
      </c>
      <c r="G56" s="29">
        <f t="shared" si="9"/>
        <v>-1.0077696000000001E-5</v>
      </c>
      <c r="H56" s="29">
        <f t="shared" si="10"/>
        <v>2.1767823360000002E-7</v>
      </c>
      <c r="I56" s="29">
        <f t="shared" si="11"/>
        <v>-1.7354304003529251E-4</v>
      </c>
      <c r="J56" s="29">
        <f t="shared" si="12"/>
        <v>3.7485296647623184E-6</v>
      </c>
      <c r="K56" s="29">
        <f t="shared" ca="1" si="4"/>
        <v>5.1590048152014084E-4</v>
      </c>
      <c r="L56" s="29">
        <f t="shared" ca="1" si="13"/>
        <v>5.6527835033951005E-5</v>
      </c>
      <c r="M56" s="29">
        <f t="shared" ca="1" si="5"/>
        <v>0.95133361707904474</v>
      </c>
      <c r="N56" s="29">
        <f t="shared" ca="1" si="6"/>
        <v>6.3217330788792256E-3</v>
      </c>
      <c r="O56" s="29">
        <f t="shared" ca="1" si="7"/>
        <v>35.908856401386558</v>
      </c>
      <c r="P56" s="6">
        <f t="shared" ca="1" si="14"/>
        <v>7.5184995201137712E-3</v>
      </c>
      <c r="Q56" s="6"/>
      <c r="R56" s="6"/>
      <c r="S56" s="6"/>
    </row>
    <row r="57" spans="1:19" x14ac:dyDescent="0.2">
      <c r="A57" s="36">
        <v>-206</v>
      </c>
      <c r="B57" s="36">
        <v>1.625400000193622E-3</v>
      </c>
      <c r="C57" s="6"/>
      <c r="D57" s="37">
        <f t="shared" si="15"/>
        <v>-2.06E-2</v>
      </c>
      <c r="E57" s="37">
        <f t="shared" si="15"/>
        <v>1.625400000193622E-3</v>
      </c>
      <c r="F57" s="29">
        <f t="shared" si="8"/>
        <v>4.2436000000000004E-4</v>
      </c>
      <c r="G57" s="29">
        <f t="shared" si="9"/>
        <v>-8.7418160000000003E-6</v>
      </c>
      <c r="H57" s="29">
        <f t="shared" si="10"/>
        <v>1.8008140960000003E-7</v>
      </c>
      <c r="I57" s="29">
        <f t="shared" si="11"/>
        <v>-3.3483240003988611E-5</v>
      </c>
      <c r="J57" s="29">
        <f t="shared" si="12"/>
        <v>6.8975474408216537E-7</v>
      </c>
      <c r="K57" s="29">
        <f t="shared" ca="1" si="4"/>
        <v>5.9677770034806876E-4</v>
      </c>
      <c r="L57" s="29">
        <f t="shared" ca="1" si="13"/>
        <v>1.0580638357395551E-6</v>
      </c>
      <c r="M57" s="29">
        <f t="shared" ca="1" si="5"/>
        <v>0.95581243695033946</v>
      </c>
      <c r="N57" s="29">
        <f t="shared" ca="1" si="6"/>
        <v>2.7609610112005103E-2</v>
      </c>
      <c r="O57" s="29">
        <f t="shared" ca="1" si="7"/>
        <v>38.236895343474202</v>
      </c>
      <c r="P57" s="6">
        <f t="shared" ca="1" si="14"/>
        <v>1.0286222998455532E-3</v>
      </c>
      <c r="Q57" s="6"/>
      <c r="R57" s="6"/>
      <c r="S57" s="6"/>
    </row>
    <row r="58" spans="1:19" x14ac:dyDescent="0.2">
      <c r="A58" s="36">
        <v>0</v>
      </c>
      <c r="B58" s="36">
        <v>0</v>
      </c>
      <c r="C58" s="6"/>
      <c r="D58" s="37">
        <f t="shared" si="15"/>
        <v>0</v>
      </c>
      <c r="E58" s="37">
        <f t="shared" si="15"/>
        <v>0</v>
      </c>
      <c r="F58" s="29">
        <f t="shared" si="8"/>
        <v>0</v>
      </c>
      <c r="G58" s="29">
        <f t="shared" si="9"/>
        <v>0</v>
      </c>
      <c r="H58" s="29">
        <f t="shared" si="10"/>
        <v>0</v>
      </c>
      <c r="I58" s="29">
        <f t="shared" si="11"/>
        <v>0</v>
      </c>
      <c r="J58" s="29">
        <f t="shared" si="12"/>
        <v>0</v>
      </c>
      <c r="K58" s="29">
        <f t="shared" ca="1" si="4"/>
        <v>2.4264124166882631E-3</v>
      </c>
      <c r="L58" s="29">
        <f t="shared" ca="1" si="13"/>
        <v>5.887477215858977E-6</v>
      </c>
      <c r="M58" s="29">
        <f t="shared" ca="1" si="5"/>
        <v>1.0414293313191771</v>
      </c>
      <c r="N58" s="29">
        <f t="shared" ca="1" si="6"/>
        <v>3.5215530791835805</v>
      </c>
      <c r="O58" s="29">
        <f t="shared" ca="1" si="7"/>
        <v>97.50345110355984</v>
      </c>
      <c r="P58" s="6">
        <f t="shared" ca="1" si="14"/>
        <v>-2.4264124166882631E-3</v>
      </c>
      <c r="Q58" s="6"/>
      <c r="R58" s="6"/>
      <c r="S58" s="6"/>
    </row>
    <row r="59" spans="1:19" x14ac:dyDescent="0.2">
      <c r="A59" s="36">
        <v>25</v>
      </c>
      <c r="B59" s="36">
        <v>6.477499999164138E-3</v>
      </c>
      <c r="C59" s="6"/>
      <c r="D59" s="37">
        <f t="shared" si="15"/>
        <v>2.5000000000000001E-3</v>
      </c>
      <c r="E59" s="37">
        <f t="shared" si="15"/>
        <v>6.477499999164138E-3</v>
      </c>
      <c r="F59" s="29">
        <f t="shared" si="8"/>
        <v>6.2500000000000003E-6</v>
      </c>
      <c r="G59" s="29">
        <f t="shared" si="9"/>
        <v>1.5625000000000003E-8</v>
      </c>
      <c r="H59" s="29">
        <f t="shared" si="10"/>
        <v>3.9062500000000001E-11</v>
      </c>
      <c r="I59" s="29">
        <f t="shared" si="11"/>
        <v>1.6193749997910347E-5</v>
      </c>
      <c r="J59" s="29">
        <f t="shared" si="12"/>
        <v>4.0484374994775869E-8</v>
      </c>
      <c r="K59" s="29">
        <f t="shared" ca="1" si="4"/>
        <v>2.6696839381112492E-3</v>
      </c>
      <c r="L59" s="29">
        <f t="shared" ca="1" si="13"/>
        <v>1.4499463154812337E-5</v>
      </c>
      <c r="M59" s="29">
        <f t="shared" ca="1" si="5"/>
        <v>1.0509000971060696</v>
      </c>
      <c r="N59" s="29">
        <f t="shared" ca="1" si="6"/>
        <v>4.3034313272928557</v>
      </c>
      <c r="O59" s="29">
        <f t="shared" ca="1" si="7"/>
        <v>105.88653289743495</v>
      </c>
      <c r="P59" s="6">
        <f t="shared" ca="1" si="14"/>
        <v>3.8078160610528888E-3</v>
      </c>
      <c r="Q59" s="6"/>
      <c r="R59" s="6"/>
      <c r="S59" s="6"/>
    </row>
    <row r="60" spans="1:19" x14ac:dyDescent="0.2">
      <c r="A60" s="36">
        <v>165</v>
      </c>
      <c r="B60" s="36">
        <v>2.7515000037965365E-3</v>
      </c>
      <c r="C60" s="6"/>
      <c r="D60" s="37">
        <f t="shared" si="15"/>
        <v>1.6500000000000001E-2</v>
      </c>
      <c r="E60" s="37">
        <f t="shared" si="15"/>
        <v>2.7515000037965365E-3</v>
      </c>
      <c r="F60" s="29">
        <f t="shared" si="8"/>
        <v>2.7225000000000003E-4</v>
      </c>
      <c r="G60" s="29">
        <f t="shared" si="9"/>
        <v>4.4921250000000006E-6</v>
      </c>
      <c r="H60" s="29">
        <f t="shared" si="10"/>
        <v>7.412006250000002E-8</v>
      </c>
      <c r="I60" s="29">
        <f t="shared" si="11"/>
        <v>4.5399750062642852E-5</v>
      </c>
      <c r="J60" s="29">
        <f t="shared" si="12"/>
        <v>7.4909587603360712E-7</v>
      </c>
      <c r="K60" s="29">
        <f t="shared" ca="1" si="4"/>
        <v>4.1169183513737649E-3</v>
      </c>
      <c r="L60" s="29">
        <f t="shared" ca="1" si="13"/>
        <v>1.864367263900529E-6</v>
      </c>
      <c r="M60" s="29">
        <f t="shared" ca="1" si="5"/>
        <v>1.0999389033243616</v>
      </c>
      <c r="N60" s="29">
        <f t="shared" ca="1" si="6"/>
        <v>9.8842726547668232</v>
      </c>
      <c r="O60" s="29">
        <f t="shared" ca="1" si="7"/>
        <v>155.9883012231677</v>
      </c>
      <c r="P60" s="6">
        <f t="shared" ca="1" si="14"/>
        <v>-1.3654183475772285E-3</v>
      </c>
      <c r="Q60" s="6"/>
      <c r="R60" s="6"/>
      <c r="S60" s="6"/>
    </row>
    <row r="61" spans="1:19" x14ac:dyDescent="0.2">
      <c r="A61" s="36">
        <v>187</v>
      </c>
      <c r="B61" s="36">
        <v>4.451699998753611E-3</v>
      </c>
      <c r="C61" s="6"/>
      <c r="D61" s="37">
        <f t="shared" si="15"/>
        <v>1.8700000000000001E-2</v>
      </c>
      <c r="E61" s="37">
        <f t="shared" si="15"/>
        <v>4.451699998753611E-3</v>
      </c>
      <c r="F61" s="29">
        <f t="shared" si="8"/>
        <v>3.4969000000000005E-4</v>
      </c>
      <c r="G61" s="29">
        <f t="shared" si="9"/>
        <v>6.5392030000000016E-6</v>
      </c>
      <c r="H61" s="29">
        <f t="shared" si="10"/>
        <v>1.2228309610000004E-7</v>
      </c>
      <c r="I61" s="29">
        <f t="shared" si="11"/>
        <v>8.3246789976692536E-5</v>
      </c>
      <c r="J61" s="29">
        <f t="shared" si="12"/>
        <v>1.5567149725641506E-6</v>
      </c>
      <c r="K61" s="29">
        <f t="shared" ca="1" si="4"/>
        <v>4.3574419027089173E-3</v>
      </c>
      <c r="L61" s="29">
        <f t="shared" ca="1" si="13"/>
        <v>8.8845886699707094E-9</v>
      </c>
      <c r="M61" s="29">
        <f t="shared" ca="1" si="5"/>
        <v>1.1070059975056583</v>
      </c>
      <c r="N61" s="29">
        <f t="shared" ca="1" si="6"/>
        <v>10.929683382738132</v>
      </c>
      <c r="O61" s="29">
        <f t="shared" ca="1" si="7"/>
        <v>164.23170595269997</v>
      </c>
      <c r="P61" s="6">
        <f t="shared" ca="1" si="14"/>
        <v>9.4258096044693741E-5</v>
      </c>
      <c r="Q61" s="6"/>
      <c r="R61" s="6"/>
      <c r="S61" s="6"/>
    </row>
    <row r="62" spans="1:19" x14ac:dyDescent="0.2">
      <c r="A62" s="36">
        <v>212</v>
      </c>
      <c r="B62" s="36">
        <v>-5.0707999980659224E-3</v>
      </c>
      <c r="C62" s="6"/>
      <c r="D62" s="37">
        <f t="shared" si="15"/>
        <v>2.12E-2</v>
      </c>
      <c r="E62" s="37">
        <f t="shared" si="15"/>
        <v>-5.0707999980659224E-3</v>
      </c>
      <c r="F62" s="29">
        <f t="shared" si="8"/>
        <v>4.4944000000000001E-4</v>
      </c>
      <c r="G62" s="29">
        <f t="shared" si="9"/>
        <v>9.5281279999999994E-6</v>
      </c>
      <c r="H62" s="29">
        <f t="shared" si="10"/>
        <v>2.019963136E-7</v>
      </c>
      <c r="I62" s="29">
        <f t="shared" si="11"/>
        <v>-1.0750095995899756E-4</v>
      </c>
      <c r="J62" s="29">
        <f t="shared" si="12"/>
        <v>-2.2790203511307484E-6</v>
      </c>
      <c r="K62" s="29">
        <f t="shared" ca="1" si="4"/>
        <v>4.6350833333222482E-3</v>
      </c>
      <c r="L62" s="29">
        <f t="shared" ca="1" si="13"/>
        <v>9.4204171242518735E-5</v>
      </c>
      <c r="M62" s="29">
        <f t="shared" ca="1" si="5"/>
        <v>1.1148192346877279</v>
      </c>
      <c r="N62" s="29">
        <f t="shared" ca="1" si="6"/>
        <v>12.16767622656667</v>
      </c>
      <c r="O62" s="29">
        <f t="shared" ca="1" si="7"/>
        <v>173.68424422851274</v>
      </c>
      <c r="P62" s="6">
        <f t="shared" ca="1" si="14"/>
        <v>-9.7058833313881706E-3</v>
      </c>
      <c r="Q62" s="6"/>
      <c r="R62" s="6"/>
      <c r="S62" s="6"/>
    </row>
    <row r="63" spans="1:19" x14ac:dyDescent="0.2">
      <c r="A63" s="36">
        <v>459</v>
      </c>
      <c r="B63" s="36">
        <v>1.0926900002232287E-2</v>
      </c>
      <c r="C63" s="6"/>
      <c r="D63" s="37">
        <f t="shared" si="15"/>
        <v>4.5900000000000003E-2</v>
      </c>
      <c r="E63" s="37">
        <f t="shared" si="15"/>
        <v>1.0926900002232287E-2</v>
      </c>
      <c r="F63" s="29">
        <f t="shared" si="8"/>
        <v>2.1068100000000002E-3</v>
      </c>
      <c r="G63" s="29">
        <f t="shared" si="9"/>
        <v>9.6702579000000014E-5</v>
      </c>
      <c r="H63" s="29">
        <f t="shared" si="10"/>
        <v>4.438648376100001E-6</v>
      </c>
      <c r="I63" s="29">
        <f t="shared" si="11"/>
        <v>5.01544710102462E-4</v>
      </c>
      <c r="J63" s="29">
        <f t="shared" si="12"/>
        <v>2.3020902193703008E-5</v>
      </c>
      <c r="K63" s="29">
        <f t="shared" ca="1" si="4"/>
        <v>7.6251440880005794E-3</v>
      </c>
      <c r="L63" s="29">
        <f t="shared" ca="1" si="13"/>
        <v>1.0901592117164059E-5</v>
      </c>
      <c r="M63" s="29">
        <f t="shared" ca="1" si="5"/>
        <v>1.1790398807698659</v>
      </c>
      <c r="N63" s="29">
        <f t="shared" ca="1" si="6"/>
        <v>26.789114343269446</v>
      </c>
      <c r="O63" s="29">
        <f t="shared" ca="1" si="7"/>
        <v>268.87376225693288</v>
      </c>
      <c r="P63" s="6">
        <f t="shared" ca="1" si="14"/>
        <v>3.3017559142317077E-3</v>
      </c>
      <c r="Q63" s="6"/>
      <c r="R63" s="6"/>
      <c r="S63" s="6"/>
    </row>
    <row r="64" spans="1:19" x14ac:dyDescent="0.2">
      <c r="A64" s="36">
        <v>639</v>
      </c>
      <c r="B64" s="36">
        <v>1.1564899999939371E-2</v>
      </c>
      <c r="C64" s="6"/>
      <c r="D64" s="37">
        <f t="shared" si="15"/>
        <v>6.3899999999999998E-2</v>
      </c>
      <c r="E64" s="37">
        <f t="shared" si="15"/>
        <v>1.1564899999939371E-2</v>
      </c>
      <c r="F64" s="29">
        <f t="shared" si="8"/>
        <v>4.0832099999999994E-3</v>
      </c>
      <c r="G64" s="29">
        <f t="shared" si="9"/>
        <v>2.6091711899999995E-4</v>
      </c>
      <c r="H64" s="29">
        <f t="shared" si="10"/>
        <v>1.6672603904099995E-5</v>
      </c>
      <c r="I64" s="29">
        <f t="shared" si="11"/>
        <v>7.3899710999612573E-4</v>
      </c>
      <c r="J64" s="29">
        <f t="shared" si="12"/>
        <v>4.722191532875243E-5</v>
      </c>
      <c r="K64" s="29">
        <f t="shared" ca="1" si="4"/>
        <v>1.0086667412408984E-2</v>
      </c>
      <c r="L64" s="29">
        <f t="shared" ca="1" si="13"/>
        <v>2.185171582836782E-6</v>
      </c>
      <c r="M64" s="29">
        <f t="shared" ca="1" si="5"/>
        <v>1.2102172368188657</v>
      </c>
      <c r="N64" s="29">
        <f t="shared" ca="1" si="6"/>
        <v>39.397797198157512</v>
      </c>
      <c r="O64" s="29">
        <f t="shared" ca="1" si="7"/>
        <v>335.42298133654037</v>
      </c>
      <c r="P64" s="6">
        <f t="shared" ca="1" si="14"/>
        <v>1.4782325875303867E-3</v>
      </c>
      <c r="Q64" s="6"/>
      <c r="R64" s="6"/>
      <c r="S64" s="6"/>
    </row>
    <row r="65" spans="1:19" x14ac:dyDescent="0.2">
      <c r="A65" s="36">
        <v>656</v>
      </c>
      <c r="B65" s="36">
        <v>3.9696000021649525E-3</v>
      </c>
      <c r="C65" s="6"/>
      <c r="D65" s="37">
        <f t="shared" si="15"/>
        <v>6.5600000000000006E-2</v>
      </c>
      <c r="E65" s="37">
        <f t="shared" si="15"/>
        <v>3.9696000021649525E-3</v>
      </c>
      <c r="F65" s="29">
        <f t="shared" si="8"/>
        <v>4.3033600000000009E-3</v>
      </c>
      <c r="G65" s="29">
        <f t="shared" si="9"/>
        <v>2.823004160000001E-4</v>
      </c>
      <c r="H65" s="29">
        <f t="shared" si="10"/>
        <v>1.8518907289600008E-5</v>
      </c>
      <c r="I65" s="29">
        <f t="shared" si="11"/>
        <v>2.604057601420209E-4</v>
      </c>
      <c r="J65" s="29">
        <f t="shared" si="12"/>
        <v>1.7082617865316571E-5</v>
      </c>
      <c r="K65" s="29">
        <f t="shared" ca="1" si="4"/>
        <v>1.033145529183432E-2</v>
      </c>
      <c r="L65" s="29">
        <f t="shared" ca="1" si="13"/>
        <v>4.0473202726694119E-5</v>
      </c>
      <c r="M65" s="29">
        <f t="shared" ca="1" si="5"/>
        <v>1.2124544200544105</v>
      </c>
      <c r="N65" s="29">
        <f t="shared" ca="1" si="6"/>
        <v>40.642268394197636</v>
      </c>
      <c r="O65" s="29">
        <f t="shared" ca="1" si="7"/>
        <v>341.39822586531926</v>
      </c>
      <c r="P65" s="6">
        <f t="shared" ca="1" si="14"/>
        <v>-6.3618552896693679E-3</v>
      </c>
      <c r="Q65" s="6"/>
      <c r="R65" s="6"/>
      <c r="S65" s="6"/>
    </row>
    <row r="66" spans="1:19" x14ac:dyDescent="0.2">
      <c r="A66" s="36">
        <v>880</v>
      </c>
      <c r="B66" s="36">
        <v>3.1007999998109881E-2</v>
      </c>
      <c r="C66" s="6"/>
      <c r="D66" s="37">
        <f t="shared" si="15"/>
        <v>8.7999999999999995E-2</v>
      </c>
      <c r="E66" s="37">
        <f t="shared" si="15"/>
        <v>3.1007999998109881E-2</v>
      </c>
      <c r="F66" s="29">
        <f t="shared" si="8"/>
        <v>7.7439999999999991E-3</v>
      </c>
      <c r="G66" s="29">
        <f t="shared" si="9"/>
        <v>6.8147199999999992E-4</v>
      </c>
      <c r="H66" s="29">
        <f t="shared" si="10"/>
        <v>5.9969535999999987E-5</v>
      </c>
      <c r="I66" s="29">
        <f t="shared" si="11"/>
        <v>2.7287039998336693E-3</v>
      </c>
      <c r="J66" s="29">
        <f t="shared" si="12"/>
        <v>2.4012595198536288E-4</v>
      </c>
      <c r="K66" s="29">
        <f t="shared" ca="1" si="4"/>
        <v>1.3755336780918051E-2</v>
      </c>
      <c r="L66" s="29">
        <f t="shared" ca="1" si="13"/>
        <v>2.976543880858439E-4</v>
      </c>
      <c r="M66" s="29">
        <f t="shared" ca="1" si="5"/>
        <v>1.2302720126829607</v>
      </c>
      <c r="N66" s="29">
        <f t="shared" ca="1" si="6"/>
        <v>57.466626842774147</v>
      </c>
      <c r="O66" s="29">
        <f t="shared" ca="1" si="7"/>
        <v>412.74607232111276</v>
      </c>
      <c r="P66" s="6">
        <f t="shared" ca="1" si="14"/>
        <v>1.7252663217191828E-2</v>
      </c>
      <c r="Q66" s="6"/>
      <c r="R66" s="6"/>
      <c r="S66" s="6"/>
    </row>
    <row r="67" spans="1:19" x14ac:dyDescent="0.2">
      <c r="A67" s="36">
        <v>1320</v>
      </c>
      <c r="B67" s="36">
        <v>3.0012000002898276E-2</v>
      </c>
      <c r="C67" s="6"/>
      <c r="D67" s="37">
        <f t="shared" si="15"/>
        <v>0.13200000000000001</v>
      </c>
      <c r="E67" s="37">
        <f t="shared" si="15"/>
        <v>3.0012000002898276E-2</v>
      </c>
      <c r="F67" s="29">
        <f t="shared" si="8"/>
        <v>1.7424000000000002E-2</v>
      </c>
      <c r="G67" s="29">
        <f t="shared" si="9"/>
        <v>2.2999680000000003E-3</v>
      </c>
      <c r="H67" s="29">
        <f t="shared" si="10"/>
        <v>3.0359577600000008E-4</v>
      </c>
      <c r="I67" s="29">
        <f t="shared" si="11"/>
        <v>3.9615840003825722E-3</v>
      </c>
      <c r="J67" s="29">
        <f t="shared" si="12"/>
        <v>5.229290880504995E-4</v>
      </c>
      <c r="K67" s="29">
        <f t="shared" ca="1" si="4"/>
        <v>2.1554776851562589E-2</v>
      </c>
      <c r="L67" s="29">
        <f t="shared" ca="1" si="13"/>
        <v>7.152462343148832E-5</v>
      </c>
      <c r="M67" s="29">
        <f t="shared" ca="1" si="5"/>
        <v>1.2015706269273223</v>
      </c>
      <c r="N67" s="29">
        <f t="shared" ca="1" si="6"/>
        <v>89.468841943392476</v>
      </c>
      <c r="O67" s="29">
        <f t="shared" ca="1" si="7"/>
        <v>497.33632245883291</v>
      </c>
      <c r="P67" s="6">
        <f t="shared" ca="1" si="14"/>
        <v>8.4572231513356869E-3</v>
      </c>
      <c r="Q67" s="6"/>
      <c r="R67" s="6"/>
      <c r="S67" s="6"/>
    </row>
    <row r="68" spans="1:19" x14ac:dyDescent="0.2">
      <c r="A68" s="36">
        <v>1321</v>
      </c>
      <c r="B68" s="36">
        <v>2.1271100005833432E-2</v>
      </c>
      <c r="C68" s="6"/>
      <c r="D68" s="37">
        <f t="shared" si="15"/>
        <v>0.1321</v>
      </c>
      <c r="E68" s="37">
        <f t="shared" si="15"/>
        <v>2.1271100005833432E-2</v>
      </c>
      <c r="F68" s="29">
        <f t="shared" si="8"/>
        <v>1.745041E-2</v>
      </c>
      <c r="G68" s="29">
        <f t="shared" si="9"/>
        <v>2.3051991609999998E-3</v>
      </c>
      <c r="H68" s="29">
        <f t="shared" si="10"/>
        <v>3.0451680916809999E-4</v>
      </c>
      <c r="I68" s="29">
        <f t="shared" si="11"/>
        <v>2.8099123107705962E-3</v>
      </c>
      <c r="J68" s="29">
        <f t="shared" si="12"/>
        <v>3.7118941625279575E-4</v>
      </c>
      <c r="K68" s="29">
        <f t="shared" ca="1" si="4"/>
        <v>2.157412393514057E-2</v>
      </c>
      <c r="L68" s="29">
        <f t="shared" ca="1" si="13"/>
        <v>9.1823501732737172E-8</v>
      </c>
      <c r="M68" s="29">
        <f t="shared" ca="1" si="5"/>
        <v>1.2014103198107413</v>
      </c>
      <c r="N68" s="29">
        <f t="shared" ca="1" si="6"/>
        <v>89.535613860633859</v>
      </c>
      <c r="O68" s="29">
        <f t="shared" ca="1" si="7"/>
        <v>497.42794012744531</v>
      </c>
      <c r="P68" s="6">
        <f t="shared" ca="1" si="14"/>
        <v>-3.0302392930713767E-4</v>
      </c>
      <c r="Q68" s="6"/>
      <c r="R68" s="6"/>
      <c r="S68" s="6"/>
    </row>
    <row r="69" spans="1:19" x14ac:dyDescent="0.2">
      <c r="A69" s="36">
        <v>1321</v>
      </c>
      <c r="B69" s="36">
        <v>2.4271100002806634E-2</v>
      </c>
      <c r="C69" s="6"/>
      <c r="D69" s="37">
        <f t="shared" si="15"/>
        <v>0.1321</v>
      </c>
      <c r="E69" s="37">
        <f t="shared" si="15"/>
        <v>2.4271100002806634E-2</v>
      </c>
      <c r="F69" s="29">
        <f t="shared" si="8"/>
        <v>1.745041E-2</v>
      </c>
      <c r="G69" s="29">
        <f t="shared" si="9"/>
        <v>2.3051991609999998E-3</v>
      </c>
      <c r="H69" s="29">
        <f t="shared" si="10"/>
        <v>3.0451680916809999E-4</v>
      </c>
      <c r="I69" s="29">
        <f t="shared" si="11"/>
        <v>3.2062123103707564E-3</v>
      </c>
      <c r="J69" s="29">
        <f t="shared" si="12"/>
        <v>4.2354064619997691E-4</v>
      </c>
      <c r="K69" s="29">
        <f t="shared" ca="1" si="4"/>
        <v>2.157412393514057E-2</v>
      </c>
      <c r="L69" s="29">
        <f t="shared" ca="1" si="13"/>
        <v>7.2736799095635058E-6</v>
      </c>
      <c r="M69" s="29">
        <f t="shared" ca="1" si="5"/>
        <v>1.2014103198107413</v>
      </c>
      <c r="N69" s="29">
        <f t="shared" ca="1" si="6"/>
        <v>89.535613860633859</v>
      </c>
      <c r="O69" s="29">
        <f t="shared" ca="1" si="7"/>
        <v>497.42794012744531</v>
      </c>
      <c r="P69" s="6">
        <f t="shared" ca="1" si="14"/>
        <v>2.696976067666064E-3</v>
      </c>
      <c r="Q69" s="6"/>
      <c r="R69" s="6"/>
      <c r="S69" s="6"/>
    </row>
    <row r="70" spans="1:19" x14ac:dyDescent="0.2">
      <c r="A70" s="36">
        <v>1321</v>
      </c>
      <c r="B70" s="36">
        <v>2.6271100003214087E-2</v>
      </c>
      <c r="C70" s="6"/>
      <c r="D70" s="37">
        <f t="shared" si="15"/>
        <v>0.1321</v>
      </c>
      <c r="E70" s="37">
        <f t="shared" si="15"/>
        <v>2.6271100003214087E-2</v>
      </c>
      <c r="F70" s="29">
        <f t="shared" si="8"/>
        <v>1.745041E-2</v>
      </c>
      <c r="G70" s="29">
        <f t="shared" si="9"/>
        <v>2.3051991609999998E-3</v>
      </c>
      <c r="H70" s="29">
        <f t="shared" si="10"/>
        <v>3.0451680916809999E-4</v>
      </c>
      <c r="I70" s="29">
        <f t="shared" si="11"/>
        <v>3.470412310424581E-3</v>
      </c>
      <c r="J70" s="29">
        <f t="shared" si="12"/>
        <v>4.5844146620708712E-4</v>
      </c>
      <c r="K70" s="29">
        <f t="shared" ca="1" si="4"/>
        <v>2.157412393514057E-2</v>
      </c>
      <c r="L70" s="29">
        <f t="shared" ca="1" si="13"/>
        <v>2.2061584184055362E-5</v>
      </c>
      <c r="M70" s="29">
        <f t="shared" ca="1" si="5"/>
        <v>1.2014103198107413</v>
      </c>
      <c r="N70" s="29">
        <f t="shared" ca="1" si="6"/>
        <v>89.535613860633859</v>
      </c>
      <c r="O70" s="29">
        <f t="shared" ca="1" si="7"/>
        <v>497.42794012744531</v>
      </c>
      <c r="P70" s="6">
        <f t="shared" ca="1" si="14"/>
        <v>4.6969760680735176E-3</v>
      </c>
      <c r="Q70" s="6"/>
      <c r="R70" s="6"/>
      <c r="S70" s="6"/>
    </row>
    <row r="71" spans="1:19" x14ac:dyDescent="0.2">
      <c r="A71" s="36">
        <v>1518</v>
      </c>
      <c r="B71" s="36">
        <v>3.2313800002157222E-2</v>
      </c>
      <c r="C71" s="6"/>
      <c r="D71" s="37">
        <f t="shared" si="15"/>
        <v>0.15179999999999999</v>
      </c>
      <c r="E71" s="37">
        <f t="shared" si="15"/>
        <v>3.2313800002157222E-2</v>
      </c>
      <c r="F71" s="29">
        <f t="shared" si="8"/>
        <v>2.3043239999999996E-2</v>
      </c>
      <c r="G71" s="29">
        <f t="shared" si="9"/>
        <v>3.497963831999999E-3</v>
      </c>
      <c r="H71" s="29">
        <f t="shared" si="10"/>
        <v>5.3099090969759987E-4</v>
      </c>
      <c r="I71" s="29">
        <f t="shared" si="11"/>
        <v>4.9052348403274661E-3</v>
      </c>
      <c r="J71" s="29">
        <f t="shared" si="12"/>
        <v>7.4461464876170928E-4</v>
      </c>
      <c r="K71" s="29">
        <f t="shared" ca="1" si="4"/>
        <v>2.5528882574107823E-2</v>
      </c>
      <c r="L71" s="29">
        <f t="shared" ca="1" si="13"/>
        <v>4.603510450544848E-5</v>
      </c>
      <c r="M71" s="29">
        <f t="shared" ca="1" si="5"/>
        <v>1.1617207990857057</v>
      </c>
      <c r="N71" s="29">
        <f t="shared" ca="1" si="6"/>
        <v>101.85095815086754</v>
      </c>
      <c r="O71" s="29">
        <f t="shared" ca="1" si="7"/>
        <v>505.81842117491919</v>
      </c>
      <c r="P71" s="6">
        <f t="shared" ca="1" si="14"/>
        <v>6.7849174280493994E-3</v>
      </c>
      <c r="Q71" s="6"/>
      <c r="R71" s="6"/>
      <c r="S71" s="6"/>
    </row>
    <row r="72" spans="1:19" x14ac:dyDescent="0.2">
      <c r="A72" s="36">
        <v>1545</v>
      </c>
      <c r="B72" s="36">
        <v>3.1309500001952983E-2</v>
      </c>
      <c r="C72" s="6"/>
      <c r="D72" s="37">
        <f t="shared" si="15"/>
        <v>0.1545</v>
      </c>
      <c r="E72" s="37">
        <f t="shared" si="15"/>
        <v>3.1309500001952983E-2</v>
      </c>
      <c r="F72" s="29">
        <f t="shared" si="8"/>
        <v>2.3870249999999999E-2</v>
      </c>
      <c r="G72" s="29">
        <f t="shared" si="9"/>
        <v>3.687953625E-3</v>
      </c>
      <c r="H72" s="29">
        <f t="shared" si="10"/>
        <v>5.6978883506249994E-4</v>
      </c>
      <c r="I72" s="29">
        <f t="shared" si="11"/>
        <v>4.8373177503017355E-3</v>
      </c>
      <c r="J72" s="29">
        <f t="shared" si="12"/>
        <v>7.4736559242161811E-4</v>
      </c>
      <c r="K72" s="29">
        <f t="shared" ca="1" si="4"/>
        <v>2.6093137332886065E-2</v>
      </c>
      <c r="L72" s="29">
        <f t="shared" ca="1" si="13"/>
        <v>2.7210439495234946E-5</v>
      </c>
      <c r="M72" s="29">
        <f t="shared" ca="1" si="5"/>
        <v>1.1550490411023633</v>
      </c>
      <c r="N72" s="29">
        <f t="shared" ca="1" si="6"/>
        <v>103.39431074178017</v>
      </c>
      <c r="O72" s="29">
        <f t="shared" ca="1" si="7"/>
        <v>505.45753218860756</v>
      </c>
      <c r="P72" s="6">
        <f t="shared" ca="1" si="14"/>
        <v>5.2163626690669186E-3</v>
      </c>
      <c r="Q72" s="6"/>
      <c r="R72" s="6"/>
      <c r="S72" s="6"/>
    </row>
    <row r="73" spans="1:19" x14ac:dyDescent="0.2">
      <c r="A73" s="36">
        <v>1733</v>
      </c>
      <c r="B73" s="36">
        <v>2.5020300003234297E-2</v>
      </c>
      <c r="C73" s="6"/>
      <c r="D73" s="37">
        <f t="shared" si="15"/>
        <v>0.17330000000000001</v>
      </c>
      <c r="E73" s="37">
        <f t="shared" si="15"/>
        <v>2.5020300003234297E-2</v>
      </c>
      <c r="F73" s="29">
        <f t="shared" si="8"/>
        <v>3.0032890000000003E-2</v>
      </c>
      <c r="G73" s="29">
        <f t="shared" si="9"/>
        <v>5.2046998370000007E-3</v>
      </c>
      <c r="H73" s="29">
        <f t="shared" si="10"/>
        <v>9.0197448175210017E-4</v>
      </c>
      <c r="I73" s="29">
        <f t="shared" si="11"/>
        <v>4.3360179905605036E-3</v>
      </c>
      <c r="J73" s="29">
        <f t="shared" si="12"/>
        <v>7.514319177641353E-4</v>
      </c>
      <c r="K73" s="29">
        <f t="shared" ca="1" si="4"/>
        <v>3.0170603253568091E-2</v>
      </c>
      <c r="L73" s="29">
        <f t="shared" ca="1" si="13"/>
        <v>2.6525623570398839E-5</v>
      </c>
      <c r="M73" s="29">
        <f t="shared" ca="1" si="5"/>
        <v>1.1007356867436078</v>
      </c>
      <c r="N73" s="29">
        <f t="shared" ca="1" si="6"/>
        <v>113.01665423011764</v>
      </c>
      <c r="O73" s="29">
        <f t="shared" ca="1" si="7"/>
        <v>492.89783841822083</v>
      </c>
      <c r="P73" s="6">
        <f t="shared" ca="1" si="14"/>
        <v>-5.1503032503337938E-3</v>
      </c>
      <c r="Q73" s="6"/>
      <c r="R73" s="6"/>
      <c r="S73" s="6"/>
    </row>
    <row r="74" spans="1:19" x14ac:dyDescent="0.2">
      <c r="A74" s="36">
        <v>1980</v>
      </c>
      <c r="B74" s="36">
        <v>4.3017999996664003E-2</v>
      </c>
      <c r="C74" s="6"/>
      <c r="D74" s="37">
        <f t="shared" si="15"/>
        <v>0.19800000000000001</v>
      </c>
      <c r="E74" s="37">
        <f t="shared" si="15"/>
        <v>4.3017999996664003E-2</v>
      </c>
      <c r="F74" s="29">
        <f t="shared" si="8"/>
        <v>3.9204000000000003E-2</v>
      </c>
      <c r="G74" s="29">
        <f t="shared" si="9"/>
        <v>7.7623920000000008E-3</v>
      </c>
      <c r="H74" s="29">
        <f t="shared" si="10"/>
        <v>1.5369536160000001E-3</v>
      </c>
      <c r="I74" s="29">
        <f t="shared" si="11"/>
        <v>8.5175639993394728E-3</v>
      </c>
      <c r="J74" s="29">
        <f t="shared" si="12"/>
        <v>1.6864776718692157E-3</v>
      </c>
      <c r="K74" s="29">
        <f t="shared" ca="1" si="4"/>
        <v>3.5922659318191448E-2</v>
      </c>
      <c r="L74" s="29">
        <f t="shared" ca="1" si="13"/>
        <v>5.0343859343587367E-5</v>
      </c>
      <c r="M74" s="29">
        <f t="shared" ca="1" si="5"/>
        <v>1.0099284947162479</v>
      </c>
      <c r="N74" s="29">
        <f t="shared" ca="1" si="6"/>
        <v>122.29207977253122</v>
      </c>
      <c r="O74" s="29">
        <f t="shared" ca="1" si="7"/>
        <v>450.855922188676</v>
      </c>
      <c r="P74" s="6">
        <f t="shared" ca="1" si="14"/>
        <v>7.0953406784725545E-3</v>
      </c>
      <c r="Q74" s="6"/>
      <c r="R74" s="6"/>
      <c r="S74" s="6"/>
    </row>
    <row r="75" spans="1:19" x14ac:dyDescent="0.2">
      <c r="A75" s="36">
        <v>1980</v>
      </c>
      <c r="B75" s="36">
        <v>4.5017999997071456E-2</v>
      </c>
      <c r="C75" s="6"/>
      <c r="D75" s="37">
        <f t="shared" si="15"/>
        <v>0.19800000000000001</v>
      </c>
      <c r="E75" s="37">
        <f t="shared" si="15"/>
        <v>4.5017999997071456E-2</v>
      </c>
      <c r="F75" s="29">
        <f t="shared" si="8"/>
        <v>3.9204000000000003E-2</v>
      </c>
      <c r="G75" s="29">
        <f t="shared" si="9"/>
        <v>7.7623920000000008E-3</v>
      </c>
      <c r="H75" s="29">
        <f t="shared" si="10"/>
        <v>1.5369536160000001E-3</v>
      </c>
      <c r="I75" s="29">
        <f t="shared" si="11"/>
        <v>8.9135639994201484E-3</v>
      </c>
      <c r="J75" s="29">
        <f t="shared" si="12"/>
        <v>1.7648856718851895E-3</v>
      </c>
      <c r="K75" s="29">
        <f t="shared" ca="1" si="4"/>
        <v>3.5922659318191448E-2</v>
      </c>
      <c r="L75" s="29">
        <f t="shared" ca="1" si="13"/>
        <v>8.2725222064889445E-5</v>
      </c>
      <c r="M75" s="29">
        <f t="shared" ca="1" si="5"/>
        <v>1.0099284947162479</v>
      </c>
      <c r="N75" s="29">
        <f t="shared" ca="1" si="6"/>
        <v>122.29207977253122</v>
      </c>
      <c r="O75" s="29">
        <f t="shared" ca="1" si="7"/>
        <v>450.855922188676</v>
      </c>
      <c r="P75" s="6">
        <f t="shared" ca="1" si="14"/>
        <v>9.0953406788800081E-3</v>
      </c>
      <c r="Q75" s="6"/>
      <c r="R75" s="6"/>
      <c r="S75" s="6"/>
    </row>
    <row r="76" spans="1:19" x14ac:dyDescent="0.2">
      <c r="A76" s="36">
        <v>1986</v>
      </c>
      <c r="B76" s="36">
        <v>3.65726000018185E-2</v>
      </c>
      <c r="C76" s="6"/>
      <c r="D76" s="37">
        <f t="shared" si="15"/>
        <v>0.1986</v>
      </c>
      <c r="E76" s="37">
        <f t="shared" si="15"/>
        <v>3.65726000018185E-2</v>
      </c>
      <c r="F76" s="29">
        <f t="shared" si="8"/>
        <v>3.9441959999999998E-2</v>
      </c>
      <c r="G76" s="29">
        <f t="shared" si="9"/>
        <v>7.8331732559999995E-3</v>
      </c>
      <c r="H76" s="29">
        <f t="shared" si="10"/>
        <v>1.5556682086415999E-3</v>
      </c>
      <c r="I76" s="29">
        <f t="shared" si="11"/>
        <v>7.2633183603611545E-3</v>
      </c>
      <c r="J76" s="29">
        <f t="shared" si="12"/>
        <v>1.4424950263677253E-3</v>
      </c>
      <c r="K76" s="29">
        <f t="shared" ca="1" si="4"/>
        <v>3.6067965432286422E-2</v>
      </c>
      <c r="L76" s="29">
        <f t="shared" ca="1" si="13"/>
        <v>2.5465604876682575E-7</v>
      </c>
      <c r="M76" s="29">
        <f t="shared" ca="1" si="5"/>
        <v>1.0074703517701633</v>
      </c>
      <c r="N76" s="29">
        <f t="shared" ca="1" si="6"/>
        <v>122.46559883915731</v>
      </c>
      <c r="O76" s="29">
        <f t="shared" ca="1" si="7"/>
        <v>449.49926982881345</v>
      </c>
      <c r="P76" s="6">
        <f t="shared" ca="1" si="14"/>
        <v>5.0463456953207808E-4</v>
      </c>
      <c r="Q76" s="6"/>
      <c r="R76" s="6"/>
      <c r="S76" s="6"/>
    </row>
    <row r="77" spans="1:19" x14ac:dyDescent="0.2">
      <c r="A77" s="36">
        <v>2394</v>
      </c>
      <c r="B77" s="36">
        <v>4.3285400002787355E-2</v>
      </c>
      <c r="C77" s="6"/>
      <c r="D77" s="37">
        <f t="shared" si="15"/>
        <v>0.2394</v>
      </c>
      <c r="E77" s="37">
        <f t="shared" si="15"/>
        <v>4.3285400002787355E-2</v>
      </c>
      <c r="F77" s="29">
        <f t="shared" si="8"/>
        <v>5.731236E-2</v>
      </c>
      <c r="G77" s="29">
        <f t="shared" si="9"/>
        <v>1.3720578984E-2</v>
      </c>
      <c r="H77" s="29">
        <f t="shared" si="10"/>
        <v>3.2847066087695999E-3</v>
      </c>
      <c r="I77" s="29">
        <f t="shared" si="11"/>
        <v>1.0362524760667293E-2</v>
      </c>
      <c r="J77" s="29">
        <f t="shared" si="12"/>
        <v>2.4807884277037499E-3</v>
      </c>
      <c r="K77" s="29">
        <f t="shared" ca="1" si="4"/>
        <v>4.6569689222954694E-2</v>
      </c>
      <c r="L77" s="29">
        <f t="shared" ca="1" si="13"/>
        <v>1.0786555681707384E-5</v>
      </c>
      <c r="M77" s="29">
        <f t="shared" ca="1" si="5"/>
        <v>0.81691501748807316</v>
      </c>
      <c r="N77" s="29">
        <f t="shared" ca="1" si="6"/>
        <v>128.06263523653536</v>
      </c>
      <c r="O77" s="29">
        <f t="shared" ca="1" si="7"/>
        <v>327.11435801487295</v>
      </c>
      <c r="P77" s="6">
        <f t="shared" ca="1" si="14"/>
        <v>-3.2842892201673385E-3</v>
      </c>
      <c r="Q77" s="6"/>
      <c r="R77" s="6"/>
      <c r="S77" s="6"/>
    </row>
    <row r="78" spans="1:19" x14ac:dyDescent="0.2">
      <c r="A78" s="36">
        <v>2410</v>
      </c>
      <c r="B78" s="36">
        <v>4.8431000002892688E-2</v>
      </c>
      <c r="C78" s="6"/>
      <c r="D78" s="37">
        <f t="shared" si="15"/>
        <v>0.24099999999999999</v>
      </c>
      <c r="E78" s="37">
        <f t="shared" si="15"/>
        <v>4.8431000002892688E-2</v>
      </c>
      <c r="F78" s="29">
        <f t="shared" si="8"/>
        <v>5.8080999999999994E-2</v>
      </c>
      <c r="G78" s="29">
        <f t="shared" si="9"/>
        <v>1.3997520999999999E-2</v>
      </c>
      <c r="H78" s="29">
        <f t="shared" si="10"/>
        <v>3.3734025609999992E-3</v>
      </c>
      <c r="I78" s="29">
        <f t="shared" si="11"/>
        <v>1.1671871000697137E-2</v>
      </c>
      <c r="J78" s="29">
        <f t="shared" si="12"/>
        <v>2.81292091116801E-3</v>
      </c>
      <c r="K78" s="29">
        <f t="shared" ca="1" si="4"/>
        <v>4.7006459011246199E-2</v>
      </c>
      <c r="L78" s="29">
        <f t="shared" ca="1" si="13"/>
        <v>2.0293170368811626E-6</v>
      </c>
      <c r="M78" s="29">
        <f t="shared" ca="1" si="5"/>
        <v>0.80864371759187292</v>
      </c>
      <c r="N78" s="29">
        <f t="shared" ca="1" si="6"/>
        <v>128.02711193321323</v>
      </c>
      <c r="O78" s="29">
        <f t="shared" ca="1" si="7"/>
        <v>321.3538298089083</v>
      </c>
      <c r="P78" s="6">
        <f t="shared" ca="1" si="14"/>
        <v>1.4245409916464891E-3</v>
      </c>
      <c r="Q78" s="6"/>
      <c r="R78" s="6"/>
      <c r="S78" s="6"/>
    </row>
    <row r="79" spans="1:19" x14ac:dyDescent="0.2">
      <c r="A79" s="36">
        <v>2582</v>
      </c>
      <c r="B79" s="36">
        <v>5.1996200003486592E-2</v>
      </c>
      <c r="C79" s="6"/>
      <c r="D79" s="37">
        <f t="shared" si="15"/>
        <v>0.25819999999999999</v>
      </c>
      <c r="E79" s="37">
        <f t="shared" si="15"/>
        <v>5.1996200003486592E-2</v>
      </c>
      <c r="F79" s="29">
        <f t="shared" si="8"/>
        <v>6.6667239999999989E-2</v>
      </c>
      <c r="G79" s="29">
        <f t="shared" si="9"/>
        <v>1.7213481367999998E-2</v>
      </c>
      <c r="H79" s="29">
        <f t="shared" si="10"/>
        <v>4.4445208892175984E-3</v>
      </c>
      <c r="I79" s="29">
        <f t="shared" si="11"/>
        <v>1.3425418840900238E-2</v>
      </c>
      <c r="J79" s="29">
        <f t="shared" si="12"/>
        <v>3.4664431447204414E-3</v>
      </c>
      <c r="K79" s="29">
        <f t="shared" ca="1" si="4"/>
        <v>5.1820598982286824E-2</v>
      </c>
      <c r="L79" s="29">
        <f t="shared" ca="1" si="13"/>
        <v>3.0835718646401569E-8</v>
      </c>
      <c r="M79" s="29">
        <f t="shared" ca="1" si="5"/>
        <v>0.71696785789049899</v>
      </c>
      <c r="N79" s="29">
        <f t="shared" ca="1" si="6"/>
        <v>126.42325699912081</v>
      </c>
      <c r="O79" s="29">
        <f t="shared" ca="1" si="7"/>
        <v>256.85277101244321</v>
      </c>
      <c r="P79" s="6">
        <f t="shared" ca="1" si="14"/>
        <v>1.7560102119976856E-4</v>
      </c>
      <c r="Q79" s="6"/>
      <c r="R79" s="6"/>
      <c r="S79" s="6"/>
    </row>
    <row r="80" spans="1:19" x14ac:dyDescent="0.2">
      <c r="A80" s="36">
        <v>2617</v>
      </c>
      <c r="B80" s="36">
        <v>3.4064700004819315E-2</v>
      </c>
      <c r="C80" s="6"/>
      <c r="D80" s="37">
        <f t="shared" si="15"/>
        <v>0.26169999999999999</v>
      </c>
      <c r="E80" s="37">
        <f t="shared" si="15"/>
        <v>3.4064700004819315E-2</v>
      </c>
      <c r="F80" s="29">
        <f t="shared" si="8"/>
        <v>6.8486889999999995E-2</v>
      </c>
      <c r="G80" s="29">
        <f t="shared" si="9"/>
        <v>1.7923019112999997E-2</v>
      </c>
      <c r="H80" s="29">
        <f t="shared" si="10"/>
        <v>4.6904541018720994E-3</v>
      </c>
      <c r="I80" s="29">
        <f t="shared" si="11"/>
        <v>8.9147319912612141E-3</v>
      </c>
      <c r="J80" s="29">
        <f t="shared" si="12"/>
        <v>2.3329853621130597E-3</v>
      </c>
      <c r="K80" s="29">
        <f t="shared" ca="1" si="4"/>
        <v>5.2826852572736706E-2</v>
      </c>
      <c r="L80" s="29">
        <f t="shared" ca="1" si="13"/>
        <v>3.5201836898180914E-4</v>
      </c>
      <c r="M80" s="29">
        <f t="shared" ca="1" si="5"/>
        <v>0.6977923374559668</v>
      </c>
      <c r="N80" s="29">
        <f t="shared" ca="1" si="6"/>
        <v>125.82542821456619</v>
      </c>
      <c r="O80" s="29">
        <f t="shared" ca="1" si="7"/>
        <v>243.350330417398</v>
      </c>
      <c r="P80" s="6">
        <f t="shared" ca="1" si="14"/>
        <v>-1.8762152567917391E-2</v>
      </c>
      <c r="Q80" s="6"/>
      <c r="R80" s="6"/>
      <c r="S80" s="6"/>
    </row>
    <row r="81" spans="1:19" x14ac:dyDescent="0.2">
      <c r="A81" s="36">
        <v>2645</v>
      </c>
      <c r="B81" s="36">
        <v>5.9319500003766734E-2</v>
      </c>
      <c r="C81" s="6"/>
      <c r="D81" s="37">
        <f t="shared" si="15"/>
        <v>0.26450000000000001</v>
      </c>
      <c r="E81" s="37">
        <f t="shared" si="15"/>
        <v>5.9319500003766734E-2</v>
      </c>
      <c r="F81" s="29">
        <f t="shared" si="8"/>
        <v>6.9960250000000002E-2</v>
      </c>
      <c r="G81" s="29">
        <f t="shared" si="9"/>
        <v>1.8504486125E-2</v>
      </c>
      <c r="H81" s="29">
        <f t="shared" si="10"/>
        <v>4.8944365800625E-3</v>
      </c>
      <c r="I81" s="29">
        <f t="shared" si="11"/>
        <v>1.5690007750996302E-2</v>
      </c>
      <c r="J81" s="29">
        <f t="shared" si="12"/>
        <v>4.1500070501385225E-3</v>
      </c>
      <c r="K81" s="29">
        <f t="shared" ca="1" si="4"/>
        <v>5.3638339778766322E-2</v>
      </c>
      <c r="L81" s="29">
        <f t="shared" ca="1" si="13"/>
        <v>3.2275581502126729E-5</v>
      </c>
      <c r="M81" s="29">
        <f t="shared" ca="1" si="5"/>
        <v>0.68235126156004677</v>
      </c>
      <c r="N81" s="29">
        <f t="shared" ca="1" si="6"/>
        <v>125.28195924983264</v>
      </c>
      <c r="O81" s="29">
        <f t="shared" ca="1" si="7"/>
        <v>232.51102614071854</v>
      </c>
      <c r="P81" s="6">
        <f t="shared" ca="1" si="14"/>
        <v>5.6811602250004117E-3</v>
      </c>
      <c r="Q81" s="6"/>
      <c r="R81" s="6"/>
      <c r="S81" s="6"/>
    </row>
    <row r="82" spans="1:19" x14ac:dyDescent="0.2">
      <c r="A82" s="36">
        <v>3031</v>
      </c>
      <c r="B82" s="36">
        <v>7.3332100000698119E-2</v>
      </c>
      <c r="C82" s="6"/>
      <c r="D82" s="37">
        <f t="shared" si="15"/>
        <v>0.30309999999999998</v>
      </c>
      <c r="E82" s="37">
        <f t="shared" si="15"/>
        <v>7.3332100000698119E-2</v>
      </c>
      <c r="F82" s="29">
        <f t="shared" si="8"/>
        <v>9.186960999999999E-2</v>
      </c>
      <c r="G82" s="29">
        <f t="shared" si="9"/>
        <v>2.7845678790999997E-2</v>
      </c>
      <c r="H82" s="29">
        <f t="shared" si="10"/>
        <v>8.4400252415520981E-3</v>
      </c>
      <c r="I82" s="29">
        <f t="shared" si="11"/>
        <v>2.22269595102116E-2</v>
      </c>
      <c r="J82" s="29">
        <f t="shared" si="12"/>
        <v>6.736991427545135E-3</v>
      </c>
      <c r="K82" s="29">
        <f t="shared" ca="1" si="4"/>
        <v>6.5412698244742579E-2</v>
      </c>
      <c r="L82" s="29">
        <f t="shared" ca="1" si="13"/>
        <v>6.2716924172231703E-5</v>
      </c>
      <c r="M82" s="29">
        <f t="shared" ca="1" si="5"/>
        <v>0.46531515140321456</v>
      </c>
      <c r="N82" s="29">
        <f t="shared" ca="1" si="6"/>
        <v>112.16196084032615</v>
      </c>
      <c r="O82" s="29">
        <f t="shared" ca="1" si="7"/>
        <v>90.515245107306896</v>
      </c>
      <c r="P82" s="6">
        <f t="shared" ca="1" si="14"/>
        <v>7.9194017559555407E-3</v>
      </c>
      <c r="Q82" s="6"/>
      <c r="R82" s="6"/>
      <c r="S82" s="6"/>
    </row>
    <row r="83" spans="1:19" x14ac:dyDescent="0.2">
      <c r="A83" s="36">
        <v>3048</v>
      </c>
      <c r="B83" s="36">
        <v>6.1736800002108794E-2</v>
      </c>
      <c r="C83" s="6"/>
      <c r="D83" s="37">
        <f t="shared" ref="D83:E110" si="16">A83/A$18</f>
        <v>0.30480000000000002</v>
      </c>
      <c r="E83" s="37">
        <f t="shared" si="16"/>
        <v>6.1736800002108794E-2</v>
      </c>
      <c r="F83" s="29">
        <f t="shared" si="8"/>
        <v>9.2903040000000006E-2</v>
      </c>
      <c r="G83" s="29">
        <f t="shared" si="9"/>
        <v>2.8316846592000004E-2</v>
      </c>
      <c r="H83" s="29">
        <f t="shared" si="10"/>
        <v>8.630974841241602E-3</v>
      </c>
      <c r="I83" s="29">
        <f t="shared" si="11"/>
        <v>1.8817376640642761E-2</v>
      </c>
      <c r="J83" s="29">
        <f t="shared" si="12"/>
        <v>5.735536400067914E-3</v>
      </c>
      <c r="K83" s="29">
        <f t="shared" ca="1" si="4"/>
        <v>6.5956441843379926E-2</v>
      </c>
      <c r="L83" s="29">
        <f t="shared" ca="1" si="13"/>
        <v>1.7805377268606031E-5</v>
      </c>
      <c r="M83" s="29">
        <f t="shared" ref="M83:M142" ca="1" si="17">(M$1-M$2*D83+M$3*F83)^2</f>
        <v>0.4557948835914955</v>
      </c>
      <c r="N83" s="29">
        <f t="shared" ref="N83:N142" ca="1" si="18">(-M$2+M$4*D83-M$5*F83)^2</f>
        <v>111.35822266717278</v>
      </c>
      <c r="O83" s="29">
        <f t="shared" ref="O83:O142" ca="1" si="19">+(M$3-D83*M$5+F83*M$6)^2</f>
        <v>85.067956890532642</v>
      </c>
      <c r="P83" s="6">
        <f t="shared" ca="1" si="14"/>
        <v>-4.2196418412711323E-3</v>
      </c>
      <c r="Q83" s="6"/>
      <c r="R83" s="6"/>
      <c r="S83" s="6"/>
    </row>
    <row r="84" spans="1:19" x14ac:dyDescent="0.2">
      <c r="A84" s="36">
        <v>3048</v>
      </c>
      <c r="B84" s="36">
        <v>7.4736800001119263E-2</v>
      </c>
      <c r="C84" s="6"/>
      <c r="D84" s="37">
        <f t="shared" si="16"/>
        <v>0.30480000000000002</v>
      </c>
      <c r="E84" s="37">
        <f t="shared" si="16"/>
        <v>7.4736800001119263E-2</v>
      </c>
      <c r="F84" s="29">
        <f t="shared" ref="F84:F143" si="20">D84*D84</f>
        <v>9.2903040000000006E-2</v>
      </c>
      <c r="G84" s="29">
        <f t="shared" ref="G84:G143" si="21">D84*F84</f>
        <v>2.8316846592000004E-2</v>
      </c>
      <c r="H84" s="29">
        <f t="shared" ref="H84:H143" si="22">F84*F84</f>
        <v>8.630974841241602E-3</v>
      </c>
      <c r="I84" s="29">
        <f t="shared" ref="I84:I143" si="23">E84*D84</f>
        <v>2.2779776640341153E-2</v>
      </c>
      <c r="J84" s="29">
        <f t="shared" ref="J84:J143" si="24">I84*D84</f>
        <v>6.9432759199759839E-3</v>
      </c>
      <c r="K84" s="29">
        <f t="shared" ca="1" si="4"/>
        <v>6.5956441843379926E-2</v>
      </c>
      <c r="L84" s="29">
        <f t="shared" ref="L84:L143" ca="1" si="25">+(K84-E84)^2</f>
        <v>7.7094689378179735E-5</v>
      </c>
      <c r="M84" s="29">
        <f t="shared" ca="1" si="17"/>
        <v>0.4557948835914955</v>
      </c>
      <c r="N84" s="29">
        <f t="shared" ca="1" si="18"/>
        <v>111.35822266717278</v>
      </c>
      <c r="O84" s="29">
        <f t="shared" ca="1" si="19"/>
        <v>85.067956890532642</v>
      </c>
      <c r="P84" s="6">
        <f t="shared" ref="P84:P143" ca="1" si="26">+E84-K84</f>
        <v>8.7803581577393375E-3</v>
      </c>
      <c r="Q84" s="6"/>
      <c r="R84" s="6"/>
      <c r="S84" s="6"/>
    </row>
    <row r="85" spans="1:19" x14ac:dyDescent="0.2">
      <c r="A85" s="36">
        <v>3048</v>
      </c>
      <c r="B85" s="36">
        <v>7.5736799997685011E-2</v>
      </c>
      <c r="C85" s="6"/>
      <c r="D85" s="37">
        <f t="shared" si="16"/>
        <v>0.30480000000000002</v>
      </c>
      <c r="E85" s="37">
        <f t="shared" si="16"/>
        <v>7.5736799997685011E-2</v>
      </c>
      <c r="F85" s="29">
        <f t="shared" si="20"/>
        <v>9.2903040000000006E-2</v>
      </c>
      <c r="G85" s="29">
        <f t="shared" si="21"/>
        <v>2.8316846592000004E-2</v>
      </c>
      <c r="H85" s="29">
        <f t="shared" si="22"/>
        <v>8.630974841241602E-3</v>
      </c>
      <c r="I85" s="29">
        <f t="shared" si="23"/>
        <v>2.3084576639294394E-2</v>
      </c>
      <c r="J85" s="29">
        <f t="shared" si="24"/>
        <v>7.0361789596569317E-3</v>
      </c>
      <c r="K85" s="29">
        <f t="shared" ref="K85:K148" ca="1" si="27">+E$4+E$5*D85+E$6*D85^2</f>
        <v>6.5956441843379926E-2</v>
      </c>
      <c r="L85" s="29">
        <f t="shared" ca="1" si="25"/>
        <v>9.5655405626481979E-5</v>
      </c>
      <c r="M85" s="29">
        <f t="shared" ca="1" si="17"/>
        <v>0.4557948835914955</v>
      </c>
      <c r="N85" s="29">
        <f t="shared" ca="1" si="18"/>
        <v>111.35822266717278</v>
      </c>
      <c r="O85" s="29">
        <f t="shared" ca="1" si="19"/>
        <v>85.067956890532642</v>
      </c>
      <c r="P85" s="6">
        <f t="shared" ca="1" si="26"/>
        <v>9.7803581543050855E-3</v>
      </c>
      <c r="Q85" s="6"/>
      <c r="R85" s="6"/>
      <c r="S85" s="6"/>
    </row>
    <row r="86" spans="1:19" x14ac:dyDescent="0.2">
      <c r="A86" s="36">
        <v>3050</v>
      </c>
      <c r="B86" s="36">
        <v>7.4254999999538995E-2</v>
      </c>
      <c r="C86" s="6"/>
      <c r="D86" s="37">
        <f t="shared" si="16"/>
        <v>0.30499999999999999</v>
      </c>
      <c r="E86" s="37">
        <f t="shared" si="16"/>
        <v>7.4254999999538995E-2</v>
      </c>
      <c r="F86" s="29">
        <f t="shared" si="20"/>
        <v>9.3024999999999997E-2</v>
      </c>
      <c r="G86" s="29">
        <f t="shared" si="21"/>
        <v>2.8372624999999999E-2</v>
      </c>
      <c r="H86" s="29">
        <f t="shared" si="22"/>
        <v>8.6536506249999985E-3</v>
      </c>
      <c r="I86" s="29">
        <f t="shared" si="23"/>
        <v>2.2647774999859392E-2</v>
      </c>
      <c r="J86" s="29">
        <f t="shared" si="24"/>
        <v>6.9075713749571143E-3</v>
      </c>
      <c r="K86" s="29">
        <f t="shared" ca="1" si="27"/>
        <v>6.6020551363706173E-2</v>
      </c>
      <c r="L86" s="29">
        <f t="shared" ca="1" si="25"/>
        <v>6.7806144336169028E-5</v>
      </c>
      <c r="M86" s="29">
        <f t="shared" ca="1" si="17"/>
        <v>0.45467626104165781</v>
      </c>
      <c r="N86" s="29">
        <f t="shared" ca="1" si="18"/>
        <v>111.26251096708999</v>
      </c>
      <c r="O86" s="29">
        <f t="shared" ca="1" si="19"/>
        <v>84.434321637408004</v>
      </c>
      <c r="P86" s="6">
        <f t="shared" ca="1" si="26"/>
        <v>8.2344486358328223E-3</v>
      </c>
      <c r="Q86" s="6"/>
      <c r="R86" s="6"/>
      <c r="S86" s="6"/>
    </row>
    <row r="87" spans="1:19" x14ac:dyDescent="0.2">
      <c r="A87" s="36">
        <v>3053</v>
      </c>
      <c r="B87" s="36">
        <v>6.8032300005143043E-2</v>
      </c>
      <c r="C87" s="6"/>
      <c r="D87" s="37">
        <f t="shared" si="16"/>
        <v>0.30530000000000002</v>
      </c>
      <c r="E87" s="37">
        <f t="shared" si="16"/>
        <v>6.8032300005143043E-2</v>
      </c>
      <c r="F87" s="29">
        <f t="shared" si="20"/>
        <v>9.3208090000000007E-2</v>
      </c>
      <c r="G87" s="29">
        <f t="shared" si="21"/>
        <v>2.8456429877000002E-2</v>
      </c>
      <c r="H87" s="29">
        <f t="shared" si="22"/>
        <v>8.6877480414481005E-3</v>
      </c>
      <c r="I87" s="29">
        <f t="shared" si="23"/>
        <v>2.0770261191570171E-2</v>
      </c>
      <c r="J87" s="29">
        <f t="shared" si="24"/>
        <v>6.3411607417863738E-3</v>
      </c>
      <c r="K87" s="29">
        <f t="shared" ca="1" si="27"/>
        <v>6.6116770783087281E-2</v>
      </c>
      <c r="L87" s="29">
        <f t="shared" ca="1" si="25"/>
        <v>3.669252200549552E-6</v>
      </c>
      <c r="M87" s="29">
        <f t="shared" ca="1" si="17"/>
        <v>0.45299891035142992</v>
      </c>
      <c r="N87" s="29">
        <f t="shared" ca="1" si="18"/>
        <v>111.11849028192651</v>
      </c>
      <c r="O87" s="29">
        <f t="shared" ca="1" si="19"/>
        <v>83.486782751594049</v>
      </c>
      <c r="P87" s="6">
        <f t="shared" ca="1" si="26"/>
        <v>1.9155292220557618E-3</v>
      </c>
      <c r="Q87" s="6"/>
      <c r="R87" s="6"/>
      <c r="S87" s="6"/>
    </row>
    <row r="88" spans="1:19" x14ac:dyDescent="0.2">
      <c r="A88" s="36">
        <v>3276</v>
      </c>
      <c r="B88" s="36">
        <v>7.0811600002343766E-2</v>
      </c>
      <c r="C88" s="6"/>
      <c r="D88" s="37">
        <f t="shared" si="16"/>
        <v>0.3276</v>
      </c>
      <c r="E88" s="37">
        <f t="shared" si="16"/>
        <v>7.0811600002343766E-2</v>
      </c>
      <c r="F88" s="29">
        <f t="shared" si="20"/>
        <v>0.10732176</v>
      </c>
      <c r="G88" s="29">
        <f t="shared" si="21"/>
        <v>3.5158608575999999E-2</v>
      </c>
      <c r="H88" s="29">
        <f t="shared" si="22"/>
        <v>1.1517960169497601E-2</v>
      </c>
      <c r="I88" s="29">
        <f t="shared" si="23"/>
        <v>2.3197880160767816E-2</v>
      </c>
      <c r="J88" s="29">
        <f t="shared" si="24"/>
        <v>7.5996255406675364E-3</v>
      </c>
      <c r="K88" s="29">
        <f t="shared" ca="1" si="27"/>
        <v>7.3454340281507907E-2</v>
      </c>
      <c r="L88" s="29">
        <f t="shared" ca="1" si="25"/>
        <v>6.9840761831165605E-6</v>
      </c>
      <c r="M88" s="29">
        <f t="shared" ca="1" si="17"/>
        <v>0.33124155317730292</v>
      </c>
      <c r="N88" s="29">
        <f t="shared" ca="1" si="18"/>
        <v>98.98534367989717</v>
      </c>
      <c r="O88" s="29">
        <f t="shared" ca="1" si="19"/>
        <v>25.129356759993559</v>
      </c>
      <c r="P88" s="6">
        <f t="shared" ca="1" si="26"/>
        <v>-2.6427402791641408E-3</v>
      </c>
      <c r="Q88" s="6"/>
      <c r="R88" s="6"/>
      <c r="S88" s="6"/>
    </row>
    <row r="89" spans="1:19" x14ac:dyDescent="0.2">
      <c r="A89" s="36">
        <v>3479</v>
      </c>
      <c r="B89" s="36">
        <v>0.10300890000507934</v>
      </c>
      <c r="C89" s="6"/>
      <c r="D89" s="37">
        <f t="shared" si="16"/>
        <v>0.34789999999999999</v>
      </c>
      <c r="E89" s="37">
        <f t="shared" si="16"/>
        <v>0.10300890000507934</v>
      </c>
      <c r="F89" s="29">
        <f t="shared" si="20"/>
        <v>0.12103441</v>
      </c>
      <c r="G89" s="29">
        <f t="shared" si="21"/>
        <v>4.2107871238999998E-2</v>
      </c>
      <c r="H89" s="29">
        <f t="shared" si="22"/>
        <v>1.4649328404048098E-2</v>
      </c>
      <c r="I89" s="29">
        <f t="shared" si="23"/>
        <v>3.5836796311767102E-2</v>
      </c>
      <c r="J89" s="29">
        <f t="shared" si="24"/>
        <v>1.2467621436863774E-2</v>
      </c>
      <c r="K89" s="29">
        <f t="shared" ca="1" si="27"/>
        <v>8.0451718536719979E-2</v>
      </c>
      <c r="L89" s="29">
        <f t="shared" ca="1" si="25"/>
        <v>5.0882643579649501E-4</v>
      </c>
      <c r="M89" s="29">
        <f t="shared" ca="1" si="17"/>
        <v>0.2287005801609332</v>
      </c>
      <c r="N89" s="29">
        <f t="shared" ca="1" si="18"/>
        <v>85.841975807899033</v>
      </c>
      <c r="O89" s="29">
        <f t="shared" ca="1" si="19"/>
        <v>0.60339883950437356</v>
      </c>
      <c r="P89" s="6">
        <f t="shared" ca="1" si="26"/>
        <v>2.2557181468359361E-2</v>
      </c>
      <c r="Q89" s="6"/>
      <c r="R89" s="6"/>
      <c r="S89" s="6"/>
    </row>
    <row r="90" spans="1:19" x14ac:dyDescent="0.2">
      <c r="A90" s="36">
        <v>4369</v>
      </c>
      <c r="B90" s="36">
        <v>0.12850790000084089</v>
      </c>
      <c r="C90" s="6"/>
      <c r="D90" s="37">
        <f t="shared" si="16"/>
        <v>0.43690000000000001</v>
      </c>
      <c r="E90" s="37">
        <f t="shared" si="16"/>
        <v>0.12850790000084089</v>
      </c>
      <c r="F90" s="29">
        <f t="shared" si="20"/>
        <v>0.19088161000000001</v>
      </c>
      <c r="G90" s="29">
        <f t="shared" si="21"/>
        <v>8.3396175409000003E-2</v>
      </c>
      <c r="H90" s="29">
        <f t="shared" si="22"/>
        <v>3.6435789036192101E-2</v>
      </c>
      <c r="I90" s="29">
        <f t="shared" si="23"/>
        <v>5.614510151036739E-2</v>
      </c>
      <c r="J90" s="29">
        <f t="shared" si="24"/>
        <v>2.4529794849879515E-2</v>
      </c>
      <c r="K90" s="29">
        <f t="shared" ca="1" si="27"/>
        <v>0.11470571000852253</v>
      </c>
      <c r="L90" s="29">
        <f t="shared" ca="1" si="25"/>
        <v>1.9050044858405306E-4</v>
      </c>
      <c r="M90" s="29">
        <f t="shared" ca="1" si="17"/>
        <v>1.9763285038849115E-3</v>
      </c>
      <c r="N90" s="29">
        <f t="shared" ca="1" si="18"/>
        <v>21.48211440306952</v>
      </c>
      <c r="O90" s="29">
        <f t="shared" ca="1" si="19"/>
        <v>538.95122158829133</v>
      </c>
      <c r="P90" s="6">
        <f t="shared" ca="1" si="26"/>
        <v>1.3802189992318359E-2</v>
      </c>
      <c r="Q90" s="6"/>
      <c r="R90" s="6"/>
      <c r="S90" s="6"/>
    </row>
    <row r="91" spans="1:19" x14ac:dyDescent="0.2">
      <c r="A91" s="36">
        <v>4575</v>
      </c>
      <c r="B91" s="36">
        <v>0.13198250000277767</v>
      </c>
      <c r="C91" s="6"/>
      <c r="D91" s="37">
        <f t="shared" si="16"/>
        <v>0.45750000000000002</v>
      </c>
      <c r="E91" s="37">
        <f t="shared" si="16"/>
        <v>0.13198250000277767</v>
      </c>
      <c r="F91" s="29">
        <f t="shared" si="20"/>
        <v>0.20930625000000003</v>
      </c>
      <c r="G91" s="29">
        <f t="shared" si="21"/>
        <v>9.5757609375000011E-2</v>
      </c>
      <c r="H91" s="29">
        <f t="shared" si="22"/>
        <v>4.380910628906251E-2</v>
      </c>
      <c r="I91" s="29">
        <f t="shared" si="23"/>
        <v>6.0381993751270784E-2</v>
      </c>
      <c r="J91" s="29">
        <f t="shared" si="24"/>
        <v>2.7624762141206384E-2</v>
      </c>
      <c r="K91" s="29">
        <f t="shared" ca="1" si="27"/>
        <v>0.12346409786206922</v>
      </c>
      <c r="L91" s="29">
        <f t="shared" ca="1" si="25"/>
        <v>7.2563175030826356E-5</v>
      </c>
      <c r="M91" s="29">
        <f t="shared" ca="1" si="17"/>
        <v>3.5242676018090675E-2</v>
      </c>
      <c r="N91" s="29">
        <f t="shared" ca="1" si="18"/>
        <v>10.141493806945519</v>
      </c>
      <c r="O91" s="29">
        <f t="shared" ca="1" si="19"/>
        <v>901.59022160646032</v>
      </c>
      <c r="P91" s="6">
        <f t="shared" ca="1" si="26"/>
        <v>8.5184021407084531E-3</v>
      </c>
      <c r="Q91" s="6"/>
      <c r="R91" s="6"/>
      <c r="S91" s="6"/>
    </row>
    <row r="92" spans="1:19" x14ac:dyDescent="0.2">
      <c r="A92" s="36">
        <v>4981</v>
      </c>
      <c r="B92" s="36">
        <v>0.14254710000386694</v>
      </c>
      <c r="C92" s="6"/>
      <c r="D92" s="37">
        <f t="shared" si="16"/>
        <v>0.49809999999999999</v>
      </c>
      <c r="E92" s="37">
        <f t="shared" si="16"/>
        <v>0.14254710000386694</v>
      </c>
      <c r="F92" s="29">
        <f t="shared" si="20"/>
        <v>0.24810360999999997</v>
      </c>
      <c r="G92" s="29">
        <f t="shared" si="21"/>
        <v>0.12358040814099998</v>
      </c>
      <c r="H92" s="29">
        <f t="shared" si="22"/>
        <v>6.1555401295032085E-2</v>
      </c>
      <c r="I92" s="29">
        <f t="shared" si="23"/>
        <v>7.1002710511926123E-2</v>
      </c>
      <c r="J92" s="29">
        <f t="shared" si="24"/>
        <v>3.5366450105990398E-2</v>
      </c>
      <c r="K92" s="29">
        <f t="shared" ca="1" si="27"/>
        <v>0.14163913960786392</v>
      </c>
      <c r="L92" s="29">
        <f t="shared" ca="1" si="25"/>
        <v>8.2439208070996339E-7</v>
      </c>
      <c r="M92" s="29">
        <f t="shared" ca="1" si="17"/>
        <v>0.24466990504011912</v>
      </c>
      <c r="N92" s="29">
        <f t="shared" ca="1" si="18"/>
        <v>8.1829004567993881E-3</v>
      </c>
      <c r="O92" s="29">
        <f t="shared" ca="1" si="19"/>
        <v>2010.162783700157</v>
      </c>
      <c r="P92" s="6">
        <f t="shared" ca="1" si="26"/>
        <v>9.0796039600302136E-4</v>
      </c>
      <c r="Q92" s="6"/>
      <c r="R92" s="6"/>
      <c r="S92" s="6"/>
    </row>
    <row r="93" spans="1:19" x14ac:dyDescent="0.2">
      <c r="A93" s="36">
        <v>4981</v>
      </c>
      <c r="B93" s="36">
        <v>0.1425770999994711</v>
      </c>
      <c r="C93" s="6"/>
      <c r="D93" s="37">
        <f t="shared" si="16"/>
        <v>0.49809999999999999</v>
      </c>
      <c r="E93" s="37">
        <f t="shared" si="16"/>
        <v>0.1425770999994711</v>
      </c>
      <c r="F93" s="29">
        <f t="shared" si="20"/>
        <v>0.24810360999999997</v>
      </c>
      <c r="G93" s="29">
        <f t="shared" si="21"/>
        <v>0.12358040814099998</v>
      </c>
      <c r="H93" s="29">
        <f t="shared" si="22"/>
        <v>6.1555401295032085E-2</v>
      </c>
      <c r="I93" s="29">
        <f t="shared" si="23"/>
        <v>7.1017653509736559E-2</v>
      </c>
      <c r="J93" s="29">
        <f t="shared" si="24"/>
        <v>3.5373893213199781E-2</v>
      </c>
      <c r="K93" s="29">
        <f t="shared" ca="1" si="27"/>
        <v>0.14163913960786392</v>
      </c>
      <c r="L93" s="29">
        <f t="shared" ca="1" si="25"/>
        <v>8.797696962238922E-7</v>
      </c>
      <c r="M93" s="29">
        <f t="shared" ca="1" si="17"/>
        <v>0.24466990504011912</v>
      </c>
      <c r="N93" s="29">
        <f t="shared" ca="1" si="18"/>
        <v>8.1829004567993881E-3</v>
      </c>
      <c r="O93" s="29">
        <f t="shared" ca="1" si="19"/>
        <v>2010.162783700157</v>
      </c>
      <c r="P93" s="6">
        <f t="shared" ca="1" si="26"/>
        <v>9.3796039160717881E-4</v>
      </c>
      <c r="Q93" s="6"/>
      <c r="R93" s="6"/>
      <c r="S93" s="6"/>
    </row>
    <row r="94" spans="1:19" x14ac:dyDescent="0.2">
      <c r="A94" s="36">
        <v>5240</v>
      </c>
      <c r="B94" s="36">
        <v>0.14828400000260444</v>
      </c>
      <c r="C94" s="6"/>
      <c r="D94" s="37">
        <f t="shared" si="16"/>
        <v>0.52400000000000002</v>
      </c>
      <c r="E94" s="37">
        <f t="shared" si="16"/>
        <v>0.14828400000260444</v>
      </c>
      <c r="F94" s="29">
        <f t="shared" si="20"/>
        <v>0.27457600000000004</v>
      </c>
      <c r="G94" s="29">
        <f t="shared" si="21"/>
        <v>0.14387782400000002</v>
      </c>
      <c r="H94" s="29">
        <f t="shared" si="22"/>
        <v>7.5391979776000026E-2</v>
      </c>
      <c r="I94" s="29">
        <f t="shared" si="23"/>
        <v>7.7700816001364734E-2</v>
      </c>
      <c r="J94" s="29">
        <f t="shared" si="24"/>
        <v>4.0715227584715123E-2</v>
      </c>
      <c r="K94" s="29">
        <f t="shared" ca="1" si="27"/>
        <v>0.15386668592522121</v>
      </c>
      <c r="L94" s="29">
        <f t="shared" ca="1" si="25"/>
        <v>3.1166382110583395E-5</v>
      </c>
      <c r="M94" s="29">
        <f t="shared" ca="1" si="17"/>
        <v>0.50046611193399382</v>
      </c>
      <c r="N94" s="29">
        <f t="shared" ca="1" si="18"/>
        <v>6.093582765565138</v>
      </c>
      <c r="O94" s="29">
        <f t="shared" ca="1" si="19"/>
        <v>3051.5870469866545</v>
      </c>
      <c r="P94" s="6">
        <f t="shared" ca="1" si="26"/>
        <v>-5.5826859226167647E-3</v>
      </c>
      <c r="Q94" s="6"/>
      <c r="R94" s="6"/>
      <c r="S94" s="6"/>
    </row>
    <row r="95" spans="1:19" x14ac:dyDescent="0.2">
      <c r="A95" s="36">
        <v>5240</v>
      </c>
      <c r="B95" s="36">
        <v>0.14948400000139372</v>
      </c>
      <c r="C95" s="6"/>
      <c r="D95" s="37">
        <f t="shared" si="16"/>
        <v>0.52400000000000002</v>
      </c>
      <c r="E95" s="37">
        <f t="shared" si="16"/>
        <v>0.14948400000139372</v>
      </c>
      <c r="F95" s="29">
        <f t="shared" si="20"/>
        <v>0.27457600000000004</v>
      </c>
      <c r="G95" s="29">
        <f t="shared" si="21"/>
        <v>0.14387782400000002</v>
      </c>
      <c r="H95" s="29">
        <f t="shared" si="22"/>
        <v>7.5391979776000026E-2</v>
      </c>
      <c r="I95" s="29">
        <f t="shared" si="23"/>
        <v>7.8329616000730309E-2</v>
      </c>
      <c r="J95" s="29">
        <f t="shared" si="24"/>
        <v>4.1044718784382685E-2</v>
      </c>
      <c r="K95" s="29">
        <f t="shared" ca="1" si="27"/>
        <v>0.15386668592522121</v>
      </c>
      <c r="L95" s="29">
        <f t="shared" ca="1" si="25"/>
        <v>1.9207935906915566E-5</v>
      </c>
      <c r="M95" s="29">
        <f t="shared" ca="1" si="17"/>
        <v>0.50046611193399382</v>
      </c>
      <c r="N95" s="29">
        <f t="shared" ca="1" si="18"/>
        <v>6.093582765565138</v>
      </c>
      <c r="O95" s="29">
        <f t="shared" ca="1" si="19"/>
        <v>3051.5870469866545</v>
      </c>
      <c r="P95" s="6">
        <f t="shared" ca="1" si="26"/>
        <v>-4.382685923827484E-3</v>
      </c>
      <c r="Q95" s="6"/>
      <c r="R95" s="6"/>
      <c r="S95" s="6"/>
    </row>
    <row r="96" spans="1:19" x14ac:dyDescent="0.2">
      <c r="A96" s="36">
        <v>5624</v>
      </c>
      <c r="B96" s="36">
        <v>0.15987840000161668</v>
      </c>
      <c r="C96" s="6"/>
      <c r="D96" s="37">
        <f t="shared" si="16"/>
        <v>0.56240000000000001</v>
      </c>
      <c r="E96" s="37">
        <f t="shared" si="16"/>
        <v>0.15987840000161668</v>
      </c>
      <c r="F96" s="29">
        <f t="shared" si="20"/>
        <v>0.31629376000000003</v>
      </c>
      <c r="G96" s="29">
        <f t="shared" si="21"/>
        <v>0.17788361062400002</v>
      </c>
      <c r="H96" s="29">
        <f t="shared" si="22"/>
        <v>0.10004174261493762</v>
      </c>
      <c r="I96" s="29">
        <f t="shared" si="23"/>
        <v>8.9915612160909222E-2</v>
      </c>
      <c r="J96" s="29">
        <f t="shared" si="24"/>
        <v>5.0568540279295346E-2</v>
      </c>
      <c r="K96" s="29">
        <f t="shared" ca="1" si="27"/>
        <v>0.17290318795462392</v>
      </c>
      <c r="L96" s="29">
        <f t="shared" ca="1" si="25"/>
        <v>1.696451012208025E-4</v>
      </c>
      <c r="M96" s="29">
        <f t="shared" ca="1" si="17"/>
        <v>1.0968640627823301</v>
      </c>
      <c r="N96" s="29">
        <f t="shared" ca="1" si="18"/>
        <v>41.066665997161039</v>
      </c>
      <c r="O96" s="29">
        <f t="shared" ca="1" si="19"/>
        <v>5190.5636528621899</v>
      </c>
      <c r="P96" s="6">
        <f t="shared" ca="1" si="26"/>
        <v>-1.3024787953007239E-2</v>
      </c>
      <c r="Q96" s="6"/>
      <c r="R96" s="6"/>
      <c r="S96" s="6"/>
    </row>
    <row r="97" spans="1:19" x14ac:dyDescent="0.2">
      <c r="A97" s="36">
        <v>5629</v>
      </c>
      <c r="B97" s="36">
        <v>0.1572738999966532</v>
      </c>
      <c r="C97" s="6"/>
      <c r="D97" s="37">
        <f t="shared" si="16"/>
        <v>0.56289999999999996</v>
      </c>
      <c r="E97" s="37">
        <f t="shared" si="16"/>
        <v>0.1572738999966532</v>
      </c>
      <c r="F97" s="29">
        <f t="shared" si="20"/>
        <v>0.31685640999999998</v>
      </c>
      <c r="G97" s="29">
        <f t="shared" si="21"/>
        <v>0.17835847318899997</v>
      </c>
      <c r="H97" s="29">
        <f t="shared" si="22"/>
        <v>0.10039798455808809</v>
      </c>
      <c r="I97" s="29">
        <f t="shared" si="23"/>
        <v>8.8529478308116083E-2</v>
      </c>
      <c r="J97" s="29">
        <f t="shared" si="24"/>
        <v>4.9833243339638539E-2</v>
      </c>
      <c r="K97" s="29">
        <f t="shared" ca="1" si="27"/>
        <v>0.17315820875109522</v>
      </c>
      <c r="L97" s="29">
        <f t="shared" ca="1" si="25"/>
        <v>2.5231126460644349E-4</v>
      </c>
      <c r="M97" s="29">
        <f t="shared" ca="1" si="17"/>
        <v>1.1065573846235985</v>
      </c>
      <c r="N97" s="29">
        <f t="shared" ca="1" si="18"/>
        <v>41.768933884064239</v>
      </c>
      <c r="O97" s="29">
        <f t="shared" ca="1" si="19"/>
        <v>5223.7060581090172</v>
      </c>
      <c r="P97" s="6">
        <f t="shared" ca="1" si="26"/>
        <v>-1.5884308754442023E-2</v>
      </c>
      <c r="Q97" s="6"/>
      <c r="R97" s="6"/>
      <c r="S97" s="6"/>
    </row>
    <row r="98" spans="1:19" x14ac:dyDescent="0.2">
      <c r="A98" s="36"/>
      <c r="B98" s="36"/>
      <c r="C98" s="6"/>
      <c r="D98" s="37">
        <f t="shared" si="16"/>
        <v>0</v>
      </c>
      <c r="E98" s="37">
        <f t="shared" si="16"/>
        <v>0</v>
      </c>
      <c r="F98" s="29">
        <f t="shared" si="20"/>
        <v>0</v>
      </c>
      <c r="G98" s="29">
        <f t="shared" si="21"/>
        <v>0</v>
      </c>
      <c r="H98" s="29">
        <f t="shared" si="22"/>
        <v>0</v>
      </c>
      <c r="I98" s="29">
        <f t="shared" si="23"/>
        <v>0</v>
      </c>
      <c r="J98" s="29">
        <f t="shared" si="24"/>
        <v>0</v>
      </c>
      <c r="K98" s="29">
        <f t="shared" ca="1" si="27"/>
        <v>2.4264124166882631E-3</v>
      </c>
      <c r="L98" s="29">
        <f t="shared" ca="1" si="25"/>
        <v>5.887477215858977E-6</v>
      </c>
      <c r="M98" s="29">
        <f t="shared" ca="1" si="17"/>
        <v>1.0414293313191771</v>
      </c>
      <c r="N98" s="29">
        <f t="shared" ca="1" si="18"/>
        <v>3.5215530791835805</v>
      </c>
      <c r="O98" s="29">
        <f t="shared" ca="1" si="19"/>
        <v>97.50345110355984</v>
      </c>
      <c r="P98" s="6">
        <f t="shared" ca="1" si="26"/>
        <v>-2.4264124166882631E-3</v>
      </c>
      <c r="Q98" s="6"/>
      <c r="R98" s="6"/>
      <c r="S98" s="6"/>
    </row>
    <row r="99" spans="1:19" x14ac:dyDescent="0.2">
      <c r="A99" s="36"/>
      <c r="B99" s="36"/>
      <c r="C99" s="6"/>
      <c r="D99" s="37">
        <f t="shared" si="16"/>
        <v>0</v>
      </c>
      <c r="E99" s="37">
        <f t="shared" si="16"/>
        <v>0</v>
      </c>
      <c r="F99" s="29">
        <f t="shared" si="20"/>
        <v>0</v>
      </c>
      <c r="G99" s="29">
        <f t="shared" si="21"/>
        <v>0</v>
      </c>
      <c r="H99" s="29">
        <f t="shared" si="22"/>
        <v>0</v>
      </c>
      <c r="I99" s="29">
        <f t="shared" si="23"/>
        <v>0</v>
      </c>
      <c r="J99" s="29">
        <f t="shared" si="24"/>
        <v>0</v>
      </c>
      <c r="K99" s="29">
        <f t="shared" ca="1" si="27"/>
        <v>2.4264124166882631E-3</v>
      </c>
      <c r="L99" s="29">
        <f t="shared" ca="1" si="25"/>
        <v>5.887477215858977E-6</v>
      </c>
      <c r="M99" s="29">
        <f t="shared" ca="1" si="17"/>
        <v>1.0414293313191771</v>
      </c>
      <c r="N99" s="29">
        <f t="shared" ca="1" si="18"/>
        <v>3.5215530791835805</v>
      </c>
      <c r="O99" s="29">
        <f t="shared" ca="1" si="19"/>
        <v>97.50345110355984</v>
      </c>
      <c r="P99" s="6">
        <f t="shared" ca="1" si="26"/>
        <v>-2.4264124166882631E-3</v>
      </c>
      <c r="Q99" s="6"/>
      <c r="R99" s="6"/>
      <c r="S99" s="6"/>
    </row>
    <row r="100" spans="1:19" x14ac:dyDescent="0.2">
      <c r="A100" s="36"/>
      <c r="B100" s="36"/>
      <c r="C100" s="6"/>
      <c r="D100" s="37">
        <f t="shared" si="16"/>
        <v>0</v>
      </c>
      <c r="E100" s="37">
        <f t="shared" si="16"/>
        <v>0</v>
      </c>
      <c r="F100" s="29">
        <f t="shared" si="20"/>
        <v>0</v>
      </c>
      <c r="G100" s="29">
        <f t="shared" si="21"/>
        <v>0</v>
      </c>
      <c r="H100" s="29">
        <f t="shared" si="22"/>
        <v>0</v>
      </c>
      <c r="I100" s="29">
        <f t="shared" si="23"/>
        <v>0</v>
      </c>
      <c r="J100" s="29">
        <f t="shared" si="24"/>
        <v>0</v>
      </c>
      <c r="K100" s="29">
        <f t="shared" ca="1" si="27"/>
        <v>2.4264124166882631E-3</v>
      </c>
      <c r="L100" s="29">
        <f t="shared" ca="1" si="25"/>
        <v>5.887477215858977E-6</v>
      </c>
      <c r="M100" s="29">
        <f t="shared" ca="1" si="17"/>
        <v>1.0414293313191771</v>
      </c>
      <c r="N100" s="29">
        <f t="shared" ca="1" si="18"/>
        <v>3.5215530791835805</v>
      </c>
      <c r="O100" s="29">
        <f t="shared" ca="1" si="19"/>
        <v>97.50345110355984</v>
      </c>
      <c r="P100" s="6">
        <f t="shared" ca="1" si="26"/>
        <v>-2.4264124166882631E-3</v>
      </c>
      <c r="Q100" s="6"/>
      <c r="R100" s="6"/>
      <c r="S100" s="6"/>
    </row>
    <row r="101" spans="1:19" x14ac:dyDescent="0.2">
      <c r="A101" s="36"/>
      <c r="B101" s="36"/>
      <c r="C101" s="6"/>
      <c r="D101" s="37">
        <f t="shared" si="16"/>
        <v>0</v>
      </c>
      <c r="E101" s="37">
        <f t="shared" si="16"/>
        <v>0</v>
      </c>
      <c r="F101" s="29">
        <f t="shared" si="20"/>
        <v>0</v>
      </c>
      <c r="G101" s="29">
        <f t="shared" si="21"/>
        <v>0</v>
      </c>
      <c r="H101" s="29">
        <f t="shared" si="22"/>
        <v>0</v>
      </c>
      <c r="I101" s="29">
        <f t="shared" si="23"/>
        <v>0</v>
      </c>
      <c r="J101" s="29">
        <f t="shared" si="24"/>
        <v>0</v>
      </c>
      <c r="K101" s="29">
        <f t="shared" ca="1" si="27"/>
        <v>2.4264124166882631E-3</v>
      </c>
      <c r="L101" s="29">
        <f t="shared" ca="1" si="25"/>
        <v>5.887477215858977E-6</v>
      </c>
      <c r="M101" s="29">
        <f t="shared" ca="1" si="17"/>
        <v>1.0414293313191771</v>
      </c>
      <c r="N101" s="29">
        <f t="shared" ca="1" si="18"/>
        <v>3.5215530791835805</v>
      </c>
      <c r="O101" s="29">
        <f t="shared" ca="1" si="19"/>
        <v>97.50345110355984</v>
      </c>
      <c r="P101" s="6">
        <f t="shared" ca="1" si="26"/>
        <v>-2.4264124166882631E-3</v>
      </c>
      <c r="Q101" s="6"/>
      <c r="R101" s="6"/>
      <c r="S101" s="6"/>
    </row>
    <row r="102" spans="1:19" x14ac:dyDescent="0.2">
      <c r="A102" s="36"/>
      <c r="B102" s="36"/>
      <c r="C102" s="6"/>
      <c r="D102" s="37">
        <f t="shared" si="16"/>
        <v>0</v>
      </c>
      <c r="E102" s="37">
        <f t="shared" si="16"/>
        <v>0</v>
      </c>
      <c r="F102" s="29">
        <f t="shared" si="20"/>
        <v>0</v>
      </c>
      <c r="G102" s="29">
        <f t="shared" si="21"/>
        <v>0</v>
      </c>
      <c r="H102" s="29">
        <f t="shared" si="22"/>
        <v>0</v>
      </c>
      <c r="I102" s="29">
        <f t="shared" si="23"/>
        <v>0</v>
      </c>
      <c r="J102" s="29">
        <f t="shared" si="24"/>
        <v>0</v>
      </c>
      <c r="K102" s="29">
        <f t="shared" ca="1" si="27"/>
        <v>2.4264124166882631E-3</v>
      </c>
      <c r="L102" s="29">
        <f t="shared" ca="1" si="25"/>
        <v>5.887477215858977E-6</v>
      </c>
      <c r="M102" s="29">
        <f t="shared" ca="1" si="17"/>
        <v>1.0414293313191771</v>
      </c>
      <c r="N102" s="29">
        <f t="shared" ca="1" si="18"/>
        <v>3.5215530791835805</v>
      </c>
      <c r="O102" s="29">
        <f t="shared" ca="1" si="19"/>
        <v>97.50345110355984</v>
      </c>
      <c r="P102" s="6">
        <f t="shared" ca="1" si="26"/>
        <v>-2.4264124166882631E-3</v>
      </c>
      <c r="Q102" s="6"/>
      <c r="R102" s="6"/>
      <c r="S102" s="6"/>
    </row>
    <row r="103" spans="1:19" x14ac:dyDescent="0.2">
      <c r="A103" s="36"/>
      <c r="B103" s="36"/>
      <c r="C103" s="6"/>
      <c r="D103" s="37">
        <f t="shared" si="16"/>
        <v>0</v>
      </c>
      <c r="E103" s="37">
        <f t="shared" si="16"/>
        <v>0</v>
      </c>
      <c r="F103" s="29">
        <f t="shared" si="20"/>
        <v>0</v>
      </c>
      <c r="G103" s="29">
        <f t="shared" si="21"/>
        <v>0</v>
      </c>
      <c r="H103" s="29">
        <f t="shared" si="22"/>
        <v>0</v>
      </c>
      <c r="I103" s="29">
        <f t="shared" si="23"/>
        <v>0</v>
      </c>
      <c r="J103" s="29">
        <f t="shared" si="24"/>
        <v>0</v>
      </c>
      <c r="K103" s="29">
        <f t="shared" ca="1" si="27"/>
        <v>2.4264124166882631E-3</v>
      </c>
      <c r="L103" s="29">
        <f t="shared" ca="1" si="25"/>
        <v>5.887477215858977E-6</v>
      </c>
      <c r="M103" s="29">
        <f t="shared" ca="1" si="17"/>
        <v>1.0414293313191771</v>
      </c>
      <c r="N103" s="29">
        <f t="shared" ca="1" si="18"/>
        <v>3.5215530791835805</v>
      </c>
      <c r="O103" s="29">
        <f t="shared" ca="1" si="19"/>
        <v>97.50345110355984</v>
      </c>
      <c r="P103" s="6">
        <f t="shared" ca="1" si="26"/>
        <v>-2.4264124166882631E-3</v>
      </c>
      <c r="Q103" s="6"/>
      <c r="R103" s="6"/>
      <c r="S103" s="6"/>
    </row>
    <row r="104" spans="1:19" x14ac:dyDescent="0.2">
      <c r="A104" s="36"/>
      <c r="B104" s="36"/>
      <c r="C104" s="6"/>
      <c r="D104" s="37">
        <f t="shared" si="16"/>
        <v>0</v>
      </c>
      <c r="E104" s="37">
        <f t="shared" si="16"/>
        <v>0</v>
      </c>
      <c r="F104" s="29">
        <f t="shared" si="20"/>
        <v>0</v>
      </c>
      <c r="G104" s="29">
        <f t="shared" si="21"/>
        <v>0</v>
      </c>
      <c r="H104" s="29">
        <f t="shared" si="22"/>
        <v>0</v>
      </c>
      <c r="I104" s="29">
        <f t="shared" si="23"/>
        <v>0</v>
      </c>
      <c r="J104" s="29">
        <f t="shared" si="24"/>
        <v>0</v>
      </c>
      <c r="K104" s="29">
        <f t="shared" ca="1" si="27"/>
        <v>2.4264124166882631E-3</v>
      </c>
      <c r="L104" s="29">
        <f t="shared" ca="1" si="25"/>
        <v>5.887477215858977E-6</v>
      </c>
      <c r="M104" s="29">
        <f t="shared" ca="1" si="17"/>
        <v>1.0414293313191771</v>
      </c>
      <c r="N104" s="29">
        <f t="shared" ca="1" si="18"/>
        <v>3.5215530791835805</v>
      </c>
      <c r="O104" s="29">
        <f t="shared" ca="1" si="19"/>
        <v>97.50345110355984</v>
      </c>
      <c r="P104" s="6">
        <f t="shared" ca="1" si="26"/>
        <v>-2.4264124166882631E-3</v>
      </c>
      <c r="Q104" s="6"/>
      <c r="R104" s="6"/>
      <c r="S104" s="6"/>
    </row>
    <row r="105" spans="1:19" x14ac:dyDescent="0.2">
      <c r="A105" s="36"/>
      <c r="B105" s="36"/>
      <c r="C105" s="6"/>
      <c r="D105" s="37">
        <f t="shared" si="16"/>
        <v>0</v>
      </c>
      <c r="E105" s="37">
        <f t="shared" si="16"/>
        <v>0</v>
      </c>
      <c r="F105" s="29">
        <f t="shared" si="20"/>
        <v>0</v>
      </c>
      <c r="G105" s="29">
        <f t="shared" si="21"/>
        <v>0</v>
      </c>
      <c r="H105" s="29">
        <f t="shared" si="22"/>
        <v>0</v>
      </c>
      <c r="I105" s="29">
        <f t="shared" si="23"/>
        <v>0</v>
      </c>
      <c r="J105" s="29">
        <f t="shared" si="24"/>
        <v>0</v>
      </c>
      <c r="K105" s="29">
        <f t="shared" ca="1" si="27"/>
        <v>2.4264124166882631E-3</v>
      </c>
      <c r="L105" s="29">
        <f t="shared" ca="1" si="25"/>
        <v>5.887477215858977E-6</v>
      </c>
      <c r="M105" s="29">
        <f t="shared" ca="1" si="17"/>
        <v>1.0414293313191771</v>
      </c>
      <c r="N105" s="29">
        <f t="shared" ca="1" si="18"/>
        <v>3.5215530791835805</v>
      </c>
      <c r="O105" s="29">
        <f t="shared" ca="1" si="19"/>
        <v>97.50345110355984</v>
      </c>
      <c r="P105" s="6">
        <f t="shared" ca="1" si="26"/>
        <v>-2.4264124166882631E-3</v>
      </c>
      <c r="Q105" s="6"/>
      <c r="R105" s="6"/>
      <c r="S105" s="6"/>
    </row>
    <row r="106" spans="1:19" x14ac:dyDescent="0.2">
      <c r="A106" s="36"/>
      <c r="B106" s="36"/>
      <c r="C106" s="6"/>
      <c r="D106" s="37">
        <f t="shared" si="16"/>
        <v>0</v>
      </c>
      <c r="E106" s="37">
        <f t="shared" si="16"/>
        <v>0</v>
      </c>
      <c r="F106" s="29">
        <f t="shared" si="20"/>
        <v>0</v>
      </c>
      <c r="G106" s="29">
        <f t="shared" si="21"/>
        <v>0</v>
      </c>
      <c r="H106" s="29">
        <f t="shared" si="22"/>
        <v>0</v>
      </c>
      <c r="I106" s="29">
        <f t="shared" si="23"/>
        <v>0</v>
      </c>
      <c r="J106" s="29">
        <f t="shared" si="24"/>
        <v>0</v>
      </c>
      <c r="K106" s="29">
        <f t="shared" ca="1" si="27"/>
        <v>2.4264124166882631E-3</v>
      </c>
      <c r="L106" s="29">
        <f t="shared" ca="1" si="25"/>
        <v>5.887477215858977E-6</v>
      </c>
      <c r="M106" s="29">
        <f t="shared" ca="1" si="17"/>
        <v>1.0414293313191771</v>
      </c>
      <c r="N106" s="29">
        <f t="shared" ca="1" si="18"/>
        <v>3.5215530791835805</v>
      </c>
      <c r="O106" s="29">
        <f t="shared" ca="1" si="19"/>
        <v>97.50345110355984</v>
      </c>
      <c r="P106" s="6">
        <f t="shared" ca="1" si="26"/>
        <v>-2.4264124166882631E-3</v>
      </c>
      <c r="Q106" s="6"/>
      <c r="R106" s="6"/>
      <c r="S106" s="6"/>
    </row>
    <row r="107" spans="1:19" x14ac:dyDescent="0.2">
      <c r="A107" s="36"/>
      <c r="B107" s="36"/>
      <c r="C107" s="6"/>
      <c r="D107" s="37">
        <f t="shared" si="16"/>
        <v>0</v>
      </c>
      <c r="E107" s="37">
        <f t="shared" si="16"/>
        <v>0</v>
      </c>
      <c r="F107" s="29">
        <f t="shared" si="20"/>
        <v>0</v>
      </c>
      <c r="G107" s="29">
        <f t="shared" si="21"/>
        <v>0</v>
      </c>
      <c r="H107" s="29">
        <f t="shared" si="22"/>
        <v>0</v>
      </c>
      <c r="I107" s="29">
        <f t="shared" si="23"/>
        <v>0</v>
      </c>
      <c r="J107" s="29">
        <f t="shared" si="24"/>
        <v>0</v>
      </c>
      <c r="K107" s="29">
        <f t="shared" ca="1" si="27"/>
        <v>2.4264124166882631E-3</v>
      </c>
      <c r="L107" s="29">
        <f t="shared" ca="1" si="25"/>
        <v>5.887477215858977E-6</v>
      </c>
      <c r="M107" s="29">
        <f t="shared" ca="1" si="17"/>
        <v>1.0414293313191771</v>
      </c>
      <c r="N107" s="29">
        <f t="shared" ca="1" si="18"/>
        <v>3.5215530791835805</v>
      </c>
      <c r="O107" s="29">
        <f t="shared" ca="1" si="19"/>
        <v>97.50345110355984</v>
      </c>
      <c r="P107" s="6">
        <f t="shared" ca="1" si="26"/>
        <v>-2.4264124166882631E-3</v>
      </c>
      <c r="Q107" s="6"/>
      <c r="R107" s="6"/>
      <c r="S107" s="6"/>
    </row>
    <row r="108" spans="1:19" x14ac:dyDescent="0.2">
      <c r="A108" s="36"/>
      <c r="B108" s="36"/>
      <c r="C108" s="6"/>
      <c r="D108" s="37">
        <f t="shared" si="16"/>
        <v>0</v>
      </c>
      <c r="E108" s="37">
        <f t="shared" si="16"/>
        <v>0</v>
      </c>
      <c r="F108" s="29">
        <f t="shared" si="20"/>
        <v>0</v>
      </c>
      <c r="G108" s="29">
        <f t="shared" si="21"/>
        <v>0</v>
      </c>
      <c r="H108" s="29">
        <f t="shared" si="22"/>
        <v>0</v>
      </c>
      <c r="I108" s="29">
        <f t="shared" si="23"/>
        <v>0</v>
      </c>
      <c r="J108" s="29">
        <f t="shared" si="24"/>
        <v>0</v>
      </c>
      <c r="K108" s="29">
        <f t="shared" ca="1" si="27"/>
        <v>2.4264124166882631E-3</v>
      </c>
      <c r="L108" s="29">
        <f t="shared" ca="1" si="25"/>
        <v>5.887477215858977E-6</v>
      </c>
      <c r="M108" s="29">
        <f t="shared" ca="1" si="17"/>
        <v>1.0414293313191771</v>
      </c>
      <c r="N108" s="29">
        <f t="shared" ca="1" si="18"/>
        <v>3.5215530791835805</v>
      </c>
      <c r="O108" s="29">
        <f t="shared" ca="1" si="19"/>
        <v>97.50345110355984</v>
      </c>
      <c r="P108" s="6">
        <f t="shared" ca="1" si="26"/>
        <v>-2.4264124166882631E-3</v>
      </c>
      <c r="Q108" s="6"/>
      <c r="R108" s="6"/>
      <c r="S108" s="6"/>
    </row>
    <row r="109" spans="1:19" x14ac:dyDescent="0.2">
      <c r="A109" s="36"/>
      <c r="B109" s="36"/>
      <c r="C109" s="6"/>
      <c r="D109" s="37">
        <f t="shared" si="16"/>
        <v>0</v>
      </c>
      <c r="E109" s="37">
        <f t="shared" si="16"/>
        <v>0</v>
      </c>
      <c r="F109" s="29">
        <f t="shared" si="20"/>
        <v>0</v>
      </c>
      <c r="G109" s="29">
        <f t="shared" si="21"/>
        <v>0</v>
      </c>
      <c r="H109" s="29">
        <f t="shared" si="22"/>
        <v>0</v>
      </c>
      <c r="I109" s="29">
        <f t="shared" si="23"/>
        <v>0</v>
      </c>
      <c r="J109" s="29">
        <f t="shared" si="24"/>
        <v>0</v>
      </c>
      <c r="K109" s="29">
        <f t="shared" ca="1" si="27"/>
        <v>2.4264124166882631E-3</v>
      </c>
      <c r="L109" s="29">
        <f t="shared" ca="1" si="25"/>
        <v>5.887477215858977E-6</v>
      </c>
      <c r="M109" s="29">
        <f t="shared" ca="1" si="17"/>
        <v>1.0414293313191771</v>
      </c>
      <c r="N109" s="29">
        <f t="shared" ca="1" si="18"/>
        <v>3.5215530791835805</v>
      </c>
      <c r="O109" s="29">
        <f t="shared" ca="1" si="19"/>
        <v>97.50345110355984</v>
      </c>
      <c r="P109" s="6">
        <f t="shared" ca="1" si="26"/>
        <v>-2.4264124166882631E-3</v>
      </c>
      <c r="Q109" s="6"/>
      <c r="R109" s="6"/>
      <c r="S109" s="6"/>
    </row>
    <row r="110" spans="1:19" x14ac:dyDescent="0.2">
      <c r="A110" s="36"/>
      <c r="B110" s="36"/>
      <c r="C110" s="6"/>
      <c r="D110" s="37">
        <f t="shared" si="16"/>
        <v>0</v>
      </c>
      <c r="E110" s="37">
        <f t="shared" si="16"/>
        <v>0</v>
      </c>
      <c r="F110" s="29">
        <f t="shared" si="20"/>
        <v>0</v>
      </c>
      <c r="G110" s="29">
        <f t="shared" si="21"/>
        <v>0</v>
      </c>
      <c r="H110" s="29">
        <f t="shared" si="22"/>
        <v>0</v>
      </c>
      <c r="I110" s="29">
        <f t="shared" si="23"/>
        <v>0</v>
      </c>
      <c r="J110" s="29">
        <f t="shared" si="24"/>
        <v>0</v>
      </c>
      <c r="K110" s="29">
        <f t="shared" ca="1" si="27"/>
        <v>2.4264124166882631E-3</v>
      </c>
      <c r="L110" s="29">
        <f t="shared" ca="1" si="25"/>
        <v>5.887477215858977E-6</v>
      </c>
      <c r="M110" s="29">
        <f t="shared" ca="1" si="17"/>
        <v>1.0414293313191771</v>
      </c>
      <c r="N110" s="29">
        <f t="shared" ca="1" si="18"/>
        <v>3.5215530791835805</v>
      </c>
      <c r="O110" s="29">
        <f t="shared" ca="1" si="19"/>
        <v>97.50345110355984</v>
      </c>
      <c r="P110" s="6">
        <f t="shared" ca="1" si="26"/>
        <v>-2.4264124166882631E-3</v>
      </c>
      <c r="Q110" s="6"/>
      <c r="R110" s="6"/>
      <c r="S110" s="6"/>
    </row>
    <row r="111" spans="1:19" x14ac:dyDescent="0.2">
      <c r="A111" s="36"/>
      <c r="B111" s="36"/>
      <c r="C111" s="6"/>
      <c r="D111" s="37">
        <f t="shared" ref="D111:E126" si="28">A111/A$18</f>
        <v>0</v>
      </c>
      <c r="E111" s="37">
        <f t="shared" si="28"/>
        <v>0</v>
      </c>
      <c r="F111" s="29">
        <f t="shared" si="20"/>
        <v>0</v>
      </c>
      <c r="G111" s="29">
        <f t="shared" si="21"/>
        <v>0</v>
      </c>
      <c r="H111" s="29">
        <f t="shared" si="22"/>
        <v>0</v>
      </c>
      <c r="I111" s="29">
        <f t="shared" si="23"/>
        <v>0</v>
      </c>
      <c r="J111" s="29">
        <f t="shared" si="24"/>
        <v>0</v>
      </c>
      <c r="K111" s="29">
        <f t="shared" ca="1" si="27"/>
        <v>2.4264124166882631E-3</v>
      </c>
      <c r="L111" s="29">
        <f t="shared" ca="1" si="25"/>
        <v>5.887477215858977E-6</v>
      </c>
      <c r="M111" s="29">
        <f t="shared" ca="1" si="17"/>
        <v>1.0414293313191771</v>
      </c>
      <c r="N111" s="29">
        <f t="shared" ca="1" si="18"/>
        <v>3.5215530791835805</v>
      </c>
      <c r="O111" s="29">
        <f t="shared" ca="1" si="19"/>
        <v>97.50345110355984</v>
      </c>
      <c r="P111" s="6">
        <f t="shared" ca="1" si="26"/>
        <v>-2.4264124166882631E-3</v>
      </c>
      <c r="Q111" s="6"/>
      <c r="R111" s="6"/>
      <c r="S111" s="6"/>
    </row>
    <row r="112" spans="1:19" x14ac:dyDescent="0.2">
      <c r="A112" s="36"/>
      <c r="B112" s="36"/>
      <c r="C112" s="6"/>
      <c r="D112" s="37">
        <f t="shared" si="28"/>
        <v>0</v>
      </c>
      <c r="E112" s="37">
        <f t="shared" si="28"/>
        <v>0</v>
      </c>
      <c r="F112" s="29">
        <f t="shared" si="20"/>
        <v>0</v>
      </c>
      <c r="G112" s="29">
        <f t="shared" si="21"/>
        <v>0</v>
      </c>
      <c r="H112" s="29">
        <f t="shared" si="22"/>
        <v>0</v>
      </c>
      <c r="I112" s="29">
        <f t="shared" si="23"/>
        <v>0</v>
      </c>
      <c r="J112" s="29">
        <f t="shared" si="24"/>
        <v>0</v>
      </c>
      <c r="K112" s="29">
        <f t="shared" ca="1" si="27"/>
        <v>2.4264124166882631E-3</v>
      </c>
      <c r="L112" s="29">
        <f t="shared" ca="1" si="25"/>
        <v>5.887477215858977E-6</v>
      </c>
      <c r="M112" s="29">
        <f t="shared" ca="1" si="17"/>
        <v>1.0414293313191771</v>
      </c>
      <c r="N112" s="29">
        <f t="shared" ca="1" si="18"/>
        <v>3.5215530791835805</v>
      </c>
      <c r="O112" s="29">
        <f t="shared" ca="1" si="19"/>
        <v>97.50345110355984</v>
      </c>
      <c r="P112" s="6">
        <f t="shared" ca="1" si="26"/>
        <v>-2.4264124166882631E-3</v>
      </c>
      <c r="Q112" s="6"/>
      <c r="R112" s="6"/>
      <c r="S112" s="6"/>
    </row>
    <row r="113" spans="1:19" x14ac:dyDescent="0.2">
      <c r="A113" s="36"/>
      <c r="B113" s="36"/>
      <c r="C113" s="6"/>
      <c r="D113" s="37">
        <f t="shared" si="28"/>
        <v>0</v>
      </c>
      <c r="E113" s="37">
        <f t="shared" si="28"/>
        <v>0</v>
      </c>
      <c r="F113" s="29">
        <f t="shared" si="20"/>
        <v>0</v>
      </c>
      <c r="G113" s="29">
        <f t="shared" si="21"/>
        <v>0</v>
      </c>
      <c r="H113" s="29">
        <f t="shared" si="22"/>
        <v>0</v>
      </c>
      <c r="I113" s="29">
        <f t="shared" si="23"/>
        <v>0</v>
      </c>
      <c r="J113" s="29">
        <f t="shared" si="24"/>
        <v>0</v>
      </c>
      <c r="K113" s="29">
        <f t="shared" ca="1" si="27"/>
        <v>2.4264124166882631E-3</v>
      </c>
      <c r="L113" s="29">
        <f t="shared" ca="1" si="25"/>
        <v>5.887477215858977E-6</v>
      </c>
      <c r="M113" s="29">
        <f t="shared" ca="1" si="17"/>
        <v>1.0414293313191771</v>
      </c>
      <c r="N113" s="29">
        <f t="shared" ca="1" si="18"/>
        <v>3.5215530791835805</v>
      </c>
      <c r="O113" s="29">
        <f t="shared" ca="1" si="19"/>
        <v>97.50345110355984</v>
      </c>
      <c r="P113" s="6">
        <f t="shared" ca="1" si="26"/>
        <v>-2.4264124166882631E-3</v>
      </c>
      <c r="Q113" s="6"/>
      <c r="R113" s="6"/>
      <c r="S113" s="6"/>
    </row>
    <row r="114" spans="1:19" x14ac:dyDescent="0.2">
      <c r="A114" s="38"/>
      <c r="B114" s="38"/>
      <c r="C114" s="6"/>
      <c r="D114" s="37">
        <f t="shared" si="28"/>
        <v>0</v>
      </c>
      <c r="E114" s="37">
        <f t="shared" si="28"/>
        <v>0</v>
      </c>
      <c r="F114" s="29">
        <f t="shared" si="20"/>
        <v>0</v>
      </c>
      <c r="G114" s="29">
        <f t="shared" si="21"/>
        <v>0</v>
      </c>
      <c r="H114" s="29">
        <f t="shared" si="22"/>
        <v>0</v>
      </c>
      <c r="I114" s="29">
        <f t="shared" si="23"/>
        <v>0</v>
      </c>
      <c r="J114" s="29">
        <f t="shared" si="24"/>
        <v>0</v>
      </c>
      <c r="K114" s="29">
        <f t="shared" ca="1" si="27"/>
        <v>2.4264124166882631E-3</v>
      </c>
      <c r="L114" s="29">
        <f t="shared" ca="1" si="25"/>
        <v>5.887477215858977E-6</v>
      </c>
      <c r="M114" s="29">
        <f t="shared" ca="1" si="17"/>
        <v>1.0414293313191771</v>
      </c>
      <c r="N114" s="29">
        <f t="shared" ca="1" si="18"/>
        <v>3.5215530791835805</v>
      </c>
      <c r="O114" s="29">
        <f t="shared" ca="1" si="19"/>
        <v>97.50345110355984</v>
      </c>
      <c r="P114" s="6">
        <f t="shared" ca="1" si="26"/>
        <v>-2.4264124166882631E-3</v>
      </c>
      <c r="Q114" s="6"/>
      <c r="R114" s="6"/>
      <c r="S114" s="6"/>
    </row>
    <row r="115" spans="1:19" x14ac:dyDescent="0.2">
      <c r="A115" s="38"/>
      <c r="B115" s="38"/>
      <c r="C115" s="6"/>
      <c r="D115" s="37">
        <f t="shared" si="28"/>
        <v>0</v>
      </c>
      <c r="E115" s="37">
        <f t="shared" si="28"/>
        <v>0</v>
      </c>
      <c r="F115" s="29">
        <f t="shared" si="20"/>
        <v>0</v>
      </c>
      <c r="G115" s="29">
        <f t="shared" si="21"/>
        <v>0</v>
      </c>
      <c r="H115" s="29">
        <f t="shared" si="22"/>
        <v>0</v>
      </c>
      <c r="I115" s="29">
        <f t="shared" si="23"/>
        <v>0</v>
      </c>
      <c r="J115" s="29">
        <f t="shared" si="24"/>
        <v>0</v>
      </c>
      <c r="K115" s="29">
        <f t="shared" ca="1" si="27"/>
        <v>2.4264124166882631E-3</v>
      </c>
      <c r="L115" s="29">
        <f t="shared" ca="1" si="25"/>
        <v>5.887477215858977E-6</v>
      </c>
      <c r="M115" s="29">
        <f t="shared" ca="1" si="17"/>
        <v>1.0414293313191771</v>
      </c>
      <c r="N115" s="29">
        <f t="shared" ca="1" si="18"/>
        <v>3.5215530791835805</v>
      </c>
      <c r="O115" s="29">
        <f t="shared" ca="1" si="19"/>
        <v>97.50345110355984</v>
      </c>
      <c r="P115" s="6">
        <f t="shared" ca="1" si="26"/>
        <v>-2.4264124166882631E-3</v>
      </c>
      <c r="Q115" s="6"/>
      <c r="R115" s="6"/>
      <c r="S115" s="6"/>
    </row>
    <row r="116" spans="1:19" x14ac:dyDescent="0.2">
      <c r="A116" s="38"/>
      <c r="B116" s="38"/>
      <c r="C116" s="6"/>
      <c r="D116" s="37">
        <f t="shared" si="28"/>
        <v>0</v>
      </c>
      <c r="E116" s="37">
        <f t="shared" si="28"/>
        <v>0</v>
      </c>
      <c r="F116" s="29">
        <f t="shared" si="20"/>
        <v>0</v>
      </c>
      <c r="G116" s="29">
        <f t="shared" si="21"/>
        <v>0</v>
      </c>
      <c r="H116" s="29">
        <f t="shared" si="22"/>
        <v>0</v>
      </c>
      <c r="I116" s="29">
        <f t="shared" si="23"/>
        <v>0</v>
      </c>
      <c r="J116" s="29">
        <f t="shared" si="24"/>
        <v>0</v>
      </c>
      <c r="K116" s="29">
        <f t="shared" ca="1" si="27"/>
        <v>2.4264124166882631E-3</v>
      </c>
      <c r="L116" s="29">
        <f t="shared" ca="1" si="25"/>
        <v>5.887477215858977E-6</v>
      </c>
      <c r="M116" s="29">
        <f t="shared" ca="1" si="17"/>
        <v>1.0414293313191771</v>
      </c>
      <c r="N116" s="29">
        <f t="shared" ca="1" si="18"/>
        <v>3.5215530791835805</v>
      </c>
      <c r="O116" s="29">
        <f t="shared" ca="1" si="19"/>
        <v>97.50345110355984</v>
      </c>
      <c r="P116" s="6">
        <f t="shared" ca="1" si="26"/>
        <v>-2.4264124166882631E-3</v>
      </c>
      <c r="Q116" s="6"/>
      <c r="R116" s="6"/>
      <c r="S116" s="6"/>
    </row>
    <row r="117" spans="1:19" x14ac:dyDescent="0.2">
      <c r="A117" s="38"/>
      <c r="B117" s="38"/>
      <c r="C117" s="6"/>
      <c r="D117" s="37">
        <f t="shared" si="28"/>
        <v>0</v>
      </c>
      <c r="E117" s="37">
        <f t="shared" si="28"/>
        <v>0</v>
      </c>
      <c r="F117" s="29">
        <f t="shared" si="20"/>
        <v>0</v>
      </c>
      <c r="G117" s="29">
        <f t="shared" si="21"/>
        <v>0</v>
      </c>
      <c r="H117" s="29">
        <f t="shared" si="22"/>
        <v>0</v>
      </c>
      <c r="I117" s="29">
        <f t="shared" si="23"/>
        <v>0</v>
      </c>
      <c r="J117" s="29">
        <f t="shared" si="24"/>
        <v>0</v>
      </c>
      <c r="K117" s="29">
        <f t="shared" ca="1" si="27"/>
        <v>2.4264124166882631E-3</v>
      </c>
      <c r="L117" s="29">
        <f t="shared" ca="1" si="25"/>
        <v>5.887477215858977E-6</v>
      </c>
      <c r="M117" s="29">
        <f t="shared" ca="1" si="17"/>
        <v>1.0414293313191771</v>
      </c>
      <c r="N117" s="29">
        <f t="shared" ca="1" si="18"/>
        <v>3.5215530791835805</v>
      </c>
      <c r="O117" s="29">
        <f t="shared" ca="1" si="19"/>
        <v>97.50345110355984</v>
      </c>
      <c r="P117" s="6">
        <f t="shared" ca="1" si="26"/>
        <v>-2.4264124166882631E-3</v>
      </c>
      <c r="Q117" s="6"/>
      <c r="R117" s="6"/>
      <c r="S117" s="6"/>
    </row>
    <row r="118" spans="1:19" x14ac:dyDescent="0.2">
      <c r="A118" s="38"/>
      <c r="B118" s="38"/>
      <c r="C118" s="6"/>
      <c r="D118" s="37">
        <f t="shared" si="28"/>
        <v>0</v>
      </c>
      <c r="E118" s="37">
        <f t="shared" si="28"/>
        <v>0</v>
      </c>
      <c r="F118" s="29">
        <f t="shared" si="20"/>
        <v>0</v>
      </c>
      <c r="G118" s="29">
        <f t="shared" si="21"/>
        <v>0</v>
      </c>
      <c r="H118" s="29">
        <f t="shared" si="22"/>
        <v>0</v>
      </c>
      <c r="I118" s="29">
        <f t="shared" si="23"/>
        <v>0</v>
      </c>
      <c r="J118" s="29">
        <f t="shared" si="24"/>
        <v>0</v>
      </c>
      <c r="K118" s="29">
        <f t="shared" ca="1" si="27"/>
        <v>2.4264124166882631E-3</v>
      </c>
      <c r="L118" s="29">
        <f t="shared" ca="1" si="25"/>
        <v>5.887477215858977E-6</v>
      </c>
      <c r="M118" s="29">
        <f t="shared" ca="1" si="17"/>
        <v>1.0414293313191771</v>
      </c>
      <c r="N118" s="29">
        <f t="shared" ca="1" si="18"/>
        <v>3.5215530791835805</v>
      </c>
      <c r="O118" s="29">
        <f t="shared" ca="1" si="19"/>
        <v>97.50345110355984</v>
      </c>
      <c r="P118" s="6">
        <f t="shared" ca="1" si="26"/>
        <v>-2.4264124166882631E-3</v>
      </c>
      <c r="Q118" s="6"/>
      <c r="R118" s="6"/>
      <c r="S118" s="6"/>
    </row>
    <row r="119" spans="1:19" x14ac:dyDescent="0.2">
      <c r="A119" s="38"/>
      <c r="B119" s="38"/>
      <c r="C119" s="6"/>
      <c r="D119" s="37">
        <f t="shared" si="28"/>
        <v>0</v>
      </c>
      <c r="E119" s="37">
        <f t="shared" si="28"/>
        <v>0</v>
      </c>
      <c r="F119" s="29">
        <f t="shared" si="20"/>
        <v>0</v>
      </c>
      <c r="G119" s="29">
        <f t="shared" si="21"/>
        <v>0</v>
      </c>
      <c r="H119" s="29">
        <f t="shared" si="22"/>
        <v>0</v>
      </c>
      <c r="I119" s="29">
        <f t="shared" si="23"/>
        <v>0</v>
      </c>
      <c r="J119" s="29">
        <f t="shared" si="24"/>
        <v>0</v>
      </c>
      <c r="K119" s="29">
        <f t="shared" ca="1" si="27"/>
        <v>2.4264124166882631E-3</v>
      </c>
      <c r="L119" s="29">
        <f t="shared" ca="1" si="25"/>
        <v>5.887477215858977E-6</v>
      </c>
      <c r="M119" s="29">
        <f t="shared" ca="1" si="17"/>
        <v>1.0414293313191771</v>
      </c>
      <c r="N119" s="29">
        <f t="shared" ca="1" si="18"/>
        <v>3.5215530791835805</v>
      </c>
      <c r="O119" s="29">
        <f t="shared" ca="1" si="19"/>
        <v>97.50345110355984</v>
      </c>
      <c r="P119" s="6">
        <f t="shared" ca="1" si="26"/>
        <v>-2.4264124166882631E-3</v>
      </c>
      <c r="Q119" s="6"/>
      <c r="R119" s="6"/>
      <c r="S119" s="6"/>
    </row>
    <row r="120" spans="1:19" x14ac:dyDescent="0.2">
      <c r="A120" s="38"/>
      <c r="B120" s="38"/>
      <c r="C120" s="6"/>
      <c r="D120" s="37">
        <f t="shared" si="28"/>
        <v>0</v>
      </c>
      <c r="E120" s="37">
        <f t="shared" si="28"/>
        <v>0</v>
      </c>
      <c r="F120" s="29">
        <f t="shared" si="20"/>
        <v>0</v>
      </c>
      <c r="G120" s="29">
        <f t="shared" si="21"/>
        <v>0</v>
      </c>
      <c r="H120" s="29">
        <f t="shared" si="22"/>
        <v>0</v>
      </c>
      <c r="I120" s="29">
        <f t="shared" si="23"/>
        <v>0</v>
      </c>
      <c r="J120" s="29">
        <f t="shared" si="24"/>
        <v>0</v>
      </c>
      <c r="K120" s="29">
        <f t="shared" ca="1" si="27"/>
        <v>2.4264124166882631E-3</v>
      </c>
      <c r="L120" s="29">
        <f t="shared" ca="1" si="25"/>
        <v>5.887477215858977E-6</v>
      </c>
      <c r="M120" s="29">
        <f t="shared" ca="1" si="17"/>
        <v>1.0414293313191771</v>
      </c>
      <c r="N120" s="29">
        <f t="shared" ca="1" si="18"/>
        <v>3.5215530791835805</v>
      </c>
      <c r="O120" s="29">
        <f t="shared" ca="1" si="19"/>
        <v>97.50345110355984</v>
      </c>
      <c r="P120" s="6">
        <f t="shared" ca="1" si="26"/>
        <v>-2.4264124166882631E-3</v>
      </c>
      <c r="Q120" s="6"/>
      <c r="R120" s="6"/>
      <c r="S120" s="6"/>
    </row>
    <row r="121" spans="1:19" x14ac:dyDescent="0.2">
      <c r="A121" s="38"/>
      <c r="B121" s="38"/>
      <c r="C121" s="6"/>
      <c r="D121" s="37">
        <f t="shared" si="28"/>
        <v>0</v>
      </c>
      <c r="E121" s="37">
        <f t="shared" si="28"/>
        <v>0</v>
      </c>
      <c r="F121" s="29">
        <f t="shared" si="20"/>
        <v>0</v>
      </c>
      <c r="G121" s="29">
        <f t="shared" si="21"/>
        <v>0</v>
      </c>
      <c r="H121" s="29">
        <f t="shared" si="22"/>
        <v>0</v>
      </c>
      <c r="I121" s="29">
        <f t="shared" si="23"/>
        <v>0</v>
      </c>
      <c r="J121" s="29">
        <f t="shared" si="24"/>
        <v>0</v>
      </c>
      <c r="K121" s="29">
        <f t="shared" ca="1" si="27"/>
        <v>2.4264124166882631E-3</v>
      </c>
      <c r="L121" s="29">
        <f t="shared" ca="1" si="25"/>
        <v>5.887477215858977E-6</v>
      </c>
      <c r="M121" s="29">
        <f t="shared" ca="1" si="17"/>
        <v>1.0414293313191771</v>
      </c>
      <c r="N121" s="29">
        <f t="shared" ca="1" si="18"/>
        <v>3.5215530791835805</v>
      </c>
      <c r="O121" s="29">
        <f t="shared" ca="1" si="19"/>
        <v>97.50345110355984</v>
      </c>
      <c r="P121" s="6">
        <f t="shared" ca="1" si="26"/>
        <v>-2.4264124166882631E-3</v>
      </c>
      <c r="Q121" s="6"/>
      <c r="R121" s="6"/>
      <c r="S121" s="6"/>
    </row>
    <row r="122" spans="1:19" x14ac:dyDescent="0.2">
      <c r="A122" s="38"/>
      <c r="B122" s="38"/>
      <c r="C122" s="6"/>
      <c r="D122" s="37">
        <f t="shared" si="28"/>
        <v>0</v>
      </c>
      <c r="E122" s="37">
        <f t="shared" si="28"/>
        <v>0</v>
      </c>
      <c r="F122" s="29">
        <f t="shared" si="20"/>
        <v>0</v>
      </c>
      <c r="G122" s="29">
        <f t="shared" si="21"/>
        <v>0</v>
      </c>
      <c r="H122" s="29">
        <f t="shared" si="22"/>
        <v>0</v>
      </c>
      <c r="I122" s="29">
        <f t="shared" si="23"/>
        <v>0</v>
      </c>
      <c r="J122" s="29">
        <f t="shared" si="24"/>
        <v>0</v>
      </c>
      <c r="K122" s="29">
        <f t="shared" ca="1" si="27"/>
        <v>2.4264124166882631E-3</v>
      </c>
      <c r="L122" s="29">
        <f t="shared" ca="1" si="25"/>
        <v>5.887477215858977E-6</v>
      </c>
      <c r="M122" s="29">
        <f t="shared" ca="1" si="17"/>
        <v>1.0414293313191771</v>
      </c>
      <c r="N122" s="29">
        <f t="shared" ca="1" si="18"/>
        <v>3.5215530791835805</v>
      </c>
      <c r="O122" s="29">
        <f t="shared" ca="1" si="19"/>
        <v>97.50345110355984</v>
      </c>
      <c r="P122" s="6">
        <f t="shared" ca="1" si="26"/>
        <v>-2.4264124166882631E-3</v>
      </c>
      <c r="Q122" s="6"/>
      <c r="R122" s="6"/>
      <c r="S122" s="6"/>
    </row>
    <row r="123" spans="1:19" x14ac:dyDescent="0.2">
      <c r="A123" s="38"/>
      <c r="B123" s="38"/>
      <c r="C123" s="6"/>
      <c r="D123" s="37">
        <f t="shared" si="28"/>
        <v>0</v>
      </c>
      <c r="E123" s="37">
        <f t="shared" si="28"/>
        <v>0</v>
      </c>
      <c r="F123" s="29">
        <f t="shared" si="20"/>
        <v>0</v>
      </c>
      <c r="G123" s="29">
        <f t="shared" si="21"/>
        <v>0</v>
      </c>
      <c r="H123" s="29">
        <f t="shared" si="22"/>
        <v>0</v>
      </c>
      <c r="I123" s="29">
        <f t="shared" si="23"/>
        <v>0</v>
      </c>
      <c r="J123" s="29">
        <f t="shared" si="24"/>
        <v>0</v>
      </c>
      <c r="K123" s="29">
        <f t="shared" ca="1" si="27"/>
        <v>2.4264124166882631E-3</v>
      </c>
      <c r="L123" s="29">
        <f t="shared" ca="1" si="25"/>
        <v>5.887477215858977E-6</v>
      </c>
      <c r="M123" s="29">
        <f t="shared" ca="1" si="17"/>
        <v>1.0414293313191771</v>
      </c>
      <c r="N123" s="29">
        <f t="shared" ca="1" si="18"/>
        <v>3.5215530791835805</v>
      </c>
      <c r="O123" s="29">
        <f t="shared" ca="1" si="19"/>
        <v>97.50345110355984</v>
      </c>
      <c r="P123" s="6">
        <f t="shared" ca="1" si="26"/>
        <v>-2.4264124166882631E-3</v>
      </c>
      <c r="Q123" s="6"/>
      <c r="R123" s="6"/>
      <c r="S123" s="6"/>
    </row>
    <row r="124" spans="1:19" x14ac:dyDescent="0.2">
      <c r="A124" s="38"/>
      <c r="B124" s="38"/>
      <c r="C124" s="6"/>
      <c r="D124" s="37">
        <f t="shared" si="28"/>
        <v>0</v>
      </c>
      <c r="E124" s="37">
        <f t="shared" si="28"/>
        <v>0</v>
      </c>
      <c r="F124" s="29">
        <f t="shared" si="20"/>
        <v>0</v>
      </c>
      <c r="G124" s="29">
        <f t="shared" si="21"/>
        <v>0</v>
      </c>
      <c r="H124" s="29">
        <f t="shared" si="22"/>
        <v>0</v>
      </c>
      <c r="I124" s="29">
        <f t="shared" si="23"/>
        <v>0</v>
      </c>
      <c r="J124" s="29">
        <f t="shared" si="24"/>
        <v>0</v>
      </c>
      <c r="K124" s="29">
        <f t="shared" ca="1" si="27"/>
        <v>2.4264124166882631E-3</v>
      </c>
      <c r="L124" s="29">
        <f t="shared" ca="1" si="25"/>
        <v>5.887477215858977E-6</v>
      </c>
      <c r="M124" s="29">
        <f t="shared" ca="1" si="17"/>
        <v>1.0414293313191771</v>
      </c>
      <c r="N124" s="29">
        <f t="shared" ca="1" si="18"/>
        <v>3.5215530791835805</v>
      </c>
      <c r="O124" s="29">
        <f t="shared" ca="1" si="19"/>
        <v>97.50345110355984</v>
      </c>
      <c r="P124" s="6">
        <f t="shared" ca="1" si="26"/>
        <v>-2.4264124166882631E-3</v>
      </c>
      <c r="Q124" s="6"/>
      <c r="R124" s="6"/>
      <c r="S124" s="6"/>
    </row>
    <row r="125" spans="1:19" x14ac:dyDescent="0.2">
      <c r="A125" s="38"/>
      <c r="B125" s="38"/>
      <c r="C125" s="6"/>
      <c r="D125" s="37">
        <f t="shared" si="28"/>
        <v>0</v>
      </c>
      <c r="E125" s="37">
        <f t="shared" si="28"/>
        <v>0</v>
      </c>
      <c r="F125" s="29">
        <f t="shared" si="20"/>
        <v>0</v>
      </c>
      <c r="G125" s="29">
        <f t="shared" si="21"/>
        <v>0</v>
      </c>
      <c r="H125" s="29">
        <f t="shared" si="22"/>
        <v>0</v>
      </c>
      <c r="I125" s="29">
        <f t="shared" si="23"/>
        <v>0</v>
      </c>
      <c r="J125" s="29">
        <f t="shared" si="24"/>
        <v>0</v>
      </c>
      <c r="K125" s="29">
        <f t="shared" ca="1" si="27"/>
        <v>2.4264124166882631E-3</v>
      </c>
      <c r="L125" s="29">
        <f t="shared" ca="1" si="25"/>
        <v>5.887477215858977E-6</v>
      </c>
      <c r="M125" s="29">
        <f t="shared" ca="1" si="17"/>
        <v>1.0414293313191771</v>
      </c>
      <c r="N125" s="29">
        <f t="shared" ca="1" si="18"/>
        <v>3.5215530791835805</v>
      </c>
      <c r="O125" s="29">
        <f t="shared" ca="1" si="19"/>
        <v>97.50345110355984</v>
      </c>
      <c r="P125" s="6">
        <f t="shared" ca="1" si="26"/>
        <v>-2.4264124166882631E-3</v>
      </c>
      <c r="Q125" s="6"/>
      <c r="R125" s="6"/>
      <c r="S125" s="6"/>
    </row>
    <row r="126" spans="1:19" x14ac:dyDescent="0.2">
      <c r="A126" s="38"/>
      <c r="B126" s="38"/>
      <c r="C126" s="6"/>
      <c r="D126" s="37">
        <f t="shared" si="28"/>
        <v>0</v>
      </c>
      <c r="E126" s="37">
        <f t="shared" si="28"/>
        <v>0</v>
      </c>
      <c r="F126" s="29">
        <f t="shared" si="20"/>
        <v>0</v>
      </c>
      <c r="G126" s="29">
        <f t="shared" si="21"/>
        <v>0</v>
      </c>
      <c r="H126" s="29">
        <f t="shared" si="22"/>
        <v>0</v>
      </c>
      <c r="I126" s="29">
        <f t="shared" si="23"/>
        <v>0</v>
      </c>
      <c r="J126" s="29">
        <f t="shared" si="24"/>
        <v>0</v>
      </c>
      <c r="K126" s="29">
        <f t="shared" ca="1" si="27"/>
        <v>2.4264124166882631E-3</v>
      </c>
      <c r="L126" s="29">
        <f t="shared" ca="1" si="25"/>
        <v>5.887477215858977E-6</v>
      </c>
      <c r="M126" s="29">
        <f t="shared" ca="1" si="17"/>
        <v>1.0414293313191771</v>
      </c>
      <c r="N126" s="29">
        <f t="shared" ca="1" si="18"/>
        <v>3.5215530791835805</v>
      </c>
      <c r="O126" s="29">
        <f t="shared" ca="1" si="19"/>
        <v>97.50345110355984</v>
      </c>
      <c r="P126" s="6">
        <f t="shared" ca="1" si="26"/>
        <v>-2.4264124166882631E-3</v>
      </c>
      <c r="Q126" s="6"/>
      <c r="R126" s="6"/>
      <c r="S126" s="6"/>
    </row>
    <row r="127" spans="1:19" x14ac:dyDescent="0.2">
      <c r="A127" s="38"/>
      <c r="B127" s="38"/>
      <c r="C127" s="6"/>
      <c r="D127" s="37">
        <f t="shared" ref="D127:E190" si="29">A127/A$18</f>
        <v>0</v>
      </c>
      <c r="E127" s="37">
        <f t="shared" si="29"/>
        <v>0</v>
      </c>
      <c r="F127" s="29">
        <f t="shared" si="20"/>
        <v>0</v>
      </c>
      <c r="G127" s="29">
        <f t="shared" si="21"/>
        <v>0</v>
      </c>
      <c r="H127" s="29">
        <f t="shared" si="22"/>
        <v>0</v>
      </c>
      <c r="I127" s="29">
        <f t="shared" si="23"/>
        <v>0</v>
      </c>
      <c r="J127" s="29">
        <f t="shared" si="24"/>
        <v>0</v>
      </c>
      <c r="K127" s="29">
        <f t="shared" ca="1" si="27"/>
        <v>2.4264124166882631E-3</v>
      </c>
      <c r="L127" s="29">
        <f t="shared" ca="1" si="25"/>
        <v>5.887477215858977E-6</v>
      </c>
      <c r="M127" s="29">
        <f t="shared" ca="1" si="17"/>
        <v>1.0414293313191771</v>
      </c>
      <c r="N127" s="29">
        <f t="shared" ca="1" si="18"/>
        <v>3.5215530791835805</v>
      </c>
      <c r="O127" s="29">
        <f t="shared" ca="1" si="19"/>
        <v>97.50345110355984</v>
      </c>
      <c r="P127" s="6">
        <f t="shared" ca="1" si="26"/>
        <v>-2.4264124166882631E-3</v>
      </c>
      <c r="Q127" s="6"/>
      <c r="R127" s="6"/>
      <c r="S127" s="6"/>
    </row>
    <row r="128" spans="1:19" x14ac:dyDescent="0.2">
      <c r="A128" s="38"/>
      <c r="B128" s="38"/>
      <c r="C128" s="6"/>
      <c r="D128" s="37">
        <f t="shared" si="29"/>
        <v>0</v>
      </c>
      <c r="E128" s="37">
        <f t="shared" si="29"/>
        <v>0</v>
      </c>
      <c r="F128" s="29">
        <f t="shared" si="20"/>
        <v>0</v>
      </c>
      <c r="G128" s="29">
        <f t="shared" si="21"/>
        <v>0</v>
      </c>
      <c r="H128" s="29">
        <f t="shared" si="22"/>
        <v>0</v>
      </c>
      <c r="I128" s="29">
        <f t="shared" si="23"/>
        <v>0</v>
      </c>
      <c r="J128" s="29">
        <f t="shared" si="24"/>
        <v>0</v>
      </c>
      <c r="K128" s="29">
        <f t="shared" ca="1" si="27"/>
        <v>2.4264124166882631E-3</v>
      </c>
      <c r="L128" s="29">
        <f t="shared" ca="1" si="25"/>
        <v>5.887477215858977E-6</v>
      </c>
      <c r="M128" s="29">
        <f t="shared" ca="1" si="17"/>
        <v>1.0414293313191771</v>
      </c>
      <c r="N128" s="29">
        <f t="shared" ca="1" si="18"/>
        <v>3.5215530791835805</v>
      </c>
      <c r="O128" s="29">
        <f t="shared" ca="1" si="19"/>
        <v>97.50345110355984</v>
      </c>
      <c r="P128" s="6">
        <f t="shared" ca="1" si="26"/>
        <v>-2.4264124166882631E-3</v>
      </c>
      <c r="Q128" s="6"/>
      <c r="R128" s="6"/>
      <c r="S128" s="6"/>
    </row>
    <row r="129" spans="1:19" x14ac:dyDescent="0.2">
      <c r="A129" s="38"/>
      <c r="B129" s="38"/>
      <c r="C129" s="6"/>
      <c r="D129" s="37">
        <f t="shared" si="29"/>
        <v>0</v>
      </c>
      <c r="E129" s="37">
        <f t="shared" si="29"/>
        <v>0</v>
      </c>
      <c r="F129" s="29">
        <f t="shared" si="20"/>
        <v>0</v>
      </c>
      <c r="G129" s="29">
        <f t="shared" si="21"/>
        <v>0</v>
      </c>
      <c r="H129" s="29">
        <f t="shared" si="22"/>
        <v>0</v>
      </c>
      <c r="I129" s="29">
        <f t="shared" si="23"/>
        <v>0</v>
      </c>
      <c r="J129" s="29">
        <f t="shared" si="24"/>
        <v>0</v>
      </c>
      <c r="K129" s="29">
        <f t="shared" ca="1" si="27"/>
        <v>2.4264124166882631E-3</v>
      </c>
      <c r="L129" s="29">
        <f t="shared" ca="1" si="25"/>
        <v>5.887477215858977E-6</v>
      </c>
      <c r="M129" s="29">
        <f t="shared" ca="1" si="17"/>
        <v>1.0414293313191771</v>
      </c>
      <c r="N129" s="29">
        <f t="shared" ca="1" si="18"/>
        <v>3.5215530791835805</v>
      </c>
      <c r="O129" s="29">
        <f t="shared" ca="1" si="19"/>
        <v>97.50345110355984</v>
      </c>
      <c r="P129" s="6">
        <f t="shared" ca="1" si="26"/>
        <v>-2.4264124166882631E-3</v>
      </c>
      <c r="Q129" s="6"/>
      <c r="R129" s="6"/>
      <c r="S129" s="6"/>
    </row>
    <row r="130" spans="1:19" x14ac:dyDescent="0.2">
      <c r="A130" s="38"/>
      <c r="B130" s="38"/>
      <c r="C130" s="6"/>
      <c r="D130" s="37">
        <f t="shared" si="29"/>
        <v>0</v>
      </c>
      <c r="E130" s="37">
        <f t="shared" si="29"/>
        <v>0</v>
      </c>
      <c r="F130" s="29">
        <f t="shared" si="20"/>
        <v>0</v>
      </c>
      <c r="G130" s="29">
        <f t="shared" si="21"/>
        <v>0</v>
      </c>
      <c r="H130" s="29">
        <f t="shared" si="22"/>
        <v>0</v>
      </c>
      <c r="I130" s="29">
        <f t="shared" si="23"/>
        <v>0</v>
      </c>
      <c r="J130" s="29">
        <f t="shared" si="24"/>
        <v>0</v>
      </c>
      <c r="K130" s="29">
        <f t="shared" ca="1" si="27"/>
        <v>2.4264124166882631E-3</v>
      </c>
      <c r="L130" s="29">
        <f t="shared" ca="1" si="25"/>
        <v>5.887477215858977E-6</v>
      </c>
      <c r="M130" s="29">
        <f t="shared" ca="1" si="17"/>
        <v>1.0414293313191771</v>
      </c>
      <c r="N130" s="29">
        <f t="shared" ca="1" si="18"/>
        <v>3.5215530791835805</v>
      </c>
      <c r="O130" s="29">
        <f t="shared" ca="1" si="19"/>
        <v>97.50345110355984</v>
      </c>
      <c r="P130" s="6">
        <f t="shared" ca="1" si="26"/>
        <v>-2.4264124166882631E-3</v>
      </c>
      <c r="Q130" s="6"/>
      <c r="R130" s="6"/>
      <c r="S130" s="6"/>
    </row>
    <row r="131" spans="1:19" x14ac:dyDescent="0.2">
      <c r="A131" s="38"/>
      <c r="B131" s="38"/>
      <c r="C131" s="6"/>
      <c r="D131" s="37">
        <f t="shared" si="29"/>
        <v>0</v>
      </c>
      <c r="E131" s="37">
        <f t="shared" si="29"/>
        <v>0</v>
      </c>
      <c r="F131" s="29">
        <f t="shared" si="20"/>
        <v>0</v>
      </c>
      <c r="G131" s="29">
        <f t="shared" si="21"/>
        <v>0</v>
      </c>
      <c r="H131" s="29">
        <f t="shared" si="22"/>
        <v>0</v>
      </c>
      <c r="I131" s="29">
        <f t="shared" si="23"/>
        <v>0</v>
      </c>
      <c r="J131" s="29">
        <f t="shared" si="24"/>
        <v>0</v>
      </c>
      <c r="K131" s="29">
        <f t="shared" ca="1" si="27"/>
        <v>2.4264124166882631E-3</v>
      </c>
      <c r="L131" s="29">
        <f t="shared" ca="1" si="25"/>
        <v>5.887477215858977E-6</v>
      </c>
      <c r="M131" s="29">
        <f t="shared" ca="1" si="17"/>
        <v>1.0414293313191771</v>
      </c>
      <c r="N131" s="29">
        <f t="shared" ca="1" si="18"/>
        <v>3.5215530791835805</v>
      </c>
      <c r="O131" s="29">
        <f t="shared" ca="1" si="19"/>
        <v>97.50345110355984</v>
      </c>
      <c r="P131" s="6">
        <f t="shared" ca="1" si="26"/>
        <v>-2.4264124166882631E-3</v>
      </c>
      <c r="Q131" s="6"/>
      <c r="R131" s="6"/>
      <c r="S131" s="6"/>
    </row>
    <row r="132" spans="1:19" x14ac:dyDescent="0.2">
      <c r="A132" s="38"/>
      <c r="B132" s="38"/>
      <c r="C132" s="6"/>
      <c r="D132" s="37">
        <f t="shared" si="29"/>
        <v>0</v>
      </c>
      <c r="E132" s="37">
        <f t="shared" si="29"/>
        <v>0</v>
      </c>
      <c r="F132" s="29">
        <f t="shared" si="20"/>
        <v>0</v>
      </c>
      <c r="G132" s="29">
        <f t="shared" si="21"/>
        <v>0</v>
      </c>
      <c r="H132" s="29">
        <f t="shared" si="22"/>
        <v>0</v>
      </c>
      <c r="I132" s="29">
        <f t="shared" si="23"/>
        <v>0</v>
      </c>
      <c r="J132" s="29">
        <f t="shared" si="24"/>
        <v>0</v>
      </c>
      <c r="K132" s="29">
        <f t="shared" ca="1" si="27"/>
        <v>2.4264124166882631E-3</v>
      </c>
      <c r="L132" s="29">
        <f t="shared" ca="1" si="25"/>
        <v>5.887477215858977E-6</v>
      </c>
      <c r="M132" s="29">
        <f t="shared" ca="1" si="17"/>
        <v>1.0414293313191771</v>
      </c>
      <c r="N132" s="29">
        <f t="shared" ca="1" si="18"/>
        <v>3.5215530791835805</v>
      </c>
      <c r="O132" s="29">
        <f t="shared" ca="1" si="19"/>
        <v>97.50345110355984</v>
      </c>
      <c r="P132" s="6">
        <f t="shared" ca="1" si="26"/>
        <v>-2.4264124166882631E-3</v>
      </c>
      <c r="Q132" s="6"/>
      <c r="R132" s="6"/>
      <c r="S132" s="6"/>
    </row>
    <row r="133" spans="1:19" x14ac:dyDescent="0.2">
      <c r="A133" s="38"/>
      <c r="B133" s="38"/>
      <c r="C133" s="6"/>
      <c r="D133" s="37">
        <f t="shared" si="29"/>
        <v>0</v>
      </c>
      <c r="E133" s="37">
        <f t="shared" si="29"/>
        <v>0</v>
      </c>
      <c r="F133" s="29">
        <f t="shared" si="20"/>
        <v>0</v>
      </c>
      <c r="G133" s="29">
        <f t="shared" si="21"/>
        <v>0</v>
      </c>
      <c r="H133" s="29">
        <f t="shared" si="22"/>
        <v>0</v>
      </c>
      <c r="I133" s="29">
        <f t="shared" si="23"/>
        <v>0</v>
      </c>
      <c r="J133" s="29">
        <f t="shared" si="24"/>
        <v>0</v>
      </c>
      <c r="K133" s="29">
        <f t="shared" ca="1" si="27"/>
        <v>2.4264124166882631E-3</v>
      </c>
      <c r="L133" s="29">
        <f t="shared" ca="1" si="25"/>
        <v>5.887477215858977E-6</v>
      </c>
      <c r="M133" s="29">
        <f t="shared" ca="1" si="17"/>
        <v>1.0414293313191771</v>
      </c>
      <c r="N133" s="29">
        <f t="shared" ca="1" si="18"/>
        <v>3.5215530791835805</v>
      </c>
      <c r="O133" s="29">
        <f t="shared" ca="1" si="19"/>
        <v>97.50345110355984</v>
      </c>
      <c r="P133" s="6">
        <f t="shared" ca="1" si="26"/>
        <v>-2.4264124166882631E-3</v>
      </c>
      <c r="Q133" s="6"/>
      <c r="R133" s="6"/>
      <c r="S133" s="6"/>
    </row>
    <row r="134" spans="1:19" x14ac:dyDescent="0.2">
      <c r="A134" s="38"/>
      <c r="B134" s="38"/>
      <c r="C134" s="6"/>
      <c r="D134" s="37">
        <f t="shared" si="29"/>
        <v>0</v>
      </c>
      <c r="E134" s="37">
        <f t="shared" si="29"/>
        <v>0</v>
      </c>
      <c r="F134" s="29">
        <f t="shared" si="20"/>
        <v>0</v>
      </c>
      <c r="G134" s="29">
        <f t="shared" si="21"/>
        <v>0</v>
      </c>
      <c r="H134" s="29">
        <f t="shared" si="22"/>
        <v>0</v>
      </c>
      <c r="I134" s="29">
        <f t="shared" si="23"/>
        <v>0</v>
      </c>
      <c r="J134" s="29">
        <f t="shared" si="24"/>
        <v>0</v>
      </c>
      <c r="K134" s="29">
        <f t="shared" ca="1" si="27"/>
        <v>2.4264124166882631E-3</v>
      </c>
      <c r="L134" s="29">
        <f t="shared" ca="1" si="25"/>
        <v>5.887477215858977E-6</v>
      </c>
      <c r="M134" s="29">
        <f t="shared" ca="1" si="17"/>
        <v>1.0414293313191771</v>
      </c>
      <c r="N134" s="29">
        <f t="shared" ca="1" si="18"/>
        <v>3.5215530791835805</v>
      </c>
      <c r="O134" s="29">
        <f t="shared" ca="1" si="19"/>
        <v>97.50345110355984</v>
      </c>
      <c r="P134" s="6">
        <f t="shared" ca="1" si="26"/>
        <v>-2.4264124166882631E-3</v>
      </c>
      <c r="Q134" s="6"/>
      <c r="R134" s="6"/>
      <c r="S134" s="6"/>
    </row>
    <row r="135" spans="1:19" x14ac:dyDescent="0.2">
      <c r="A135" s="38"/>
      <c r="B135" s="38"/>
      <c r="C135" s="6"/>
      <c r="D135" s="37">
        <f t="shared" si="29"/>
        <v>0</v>
      </c>
      <c r="E135" s="37">
        <f t="shared" si="29"/>
        <v>0</v>
      </c>
      <c r="F135" s="29">
        <f t="shared" si="20"/>
        <v>0</v>
      </c>
      <c r="G135" s="29">
        <f t="shared" si="21"/>
        <v>0</v>
      </c>
      <c r="H135" s="29">
        <f t="shared" si="22"/>
        <v>0</v>
      </c>
      <c r="I135" s="29">
        <f t="shared" si="23"/>
        <v>0</v>
      </c>
      <c r="J135" s="29">
        <f t="shared" si="24"/>
        <v>0</v>
      </c>
      <c r="K135" s="29">
        <f t="shared" ca="1" si="27"/>
        <v>2.4264124166882631E-3</v>
      </c>
      <c r="L135" s="29">
        <f t="shared" ca="1" si="25"/>
        <v>5.887477215858977E-6</v>
      </c>
      <c r="M135" s="29">
        <f t="shared" ca="1" si="17"/>
        <v>1.0414293313191771</v>
      </c>
      <c r="N135" s="29">
        <f t="shared" ca="1" si="18"/>
        <v>3.5215530791835805</v>
      </c>
      <c r="O135" s="29">
        <f t="shared" ca="1" si="19"/>
        <v>97.50345110355984</v>
      </c>
      <c r="P135" s="6">
        <f t="shared" ca="1" si="26"/>
        <v>-2.4264124166882631E-3</v>
      </c>
      <c r="Q135" s="6"/>
      <c r="R135" s="6"/>
      <c r="S135" s="6"/>
    </row>
    <row r="136" spans="1:19" x14ac:dyDescent="0.2">
      <c r="A136" s="38"/>
      <c r="B136" s="38"/>
      <c r="C136" s="6"/>
      <c r="D136" s="37">
        <f t="shared" si="29"/>
        <v>0</v>
      </c>
      <c r="E136" s="37">
        <f t="shared" si="29"/>
        <v>0</v>
      </c>
      <c r="F136" s="29">
        <f t="shared" si="20"/>
        <v>0</v>
      </c>
      <c r="G136" s="29">
        <f t="shared" si="21"/>
        <v>0</v>
      </c>
      <c r="H136" s="29">
        <f t="shared" si="22"/>
        <v>0</v>
      </c>
      <c r="I136" s="29">
        <f t="shared" si="23"/>
        <v>0</v>
      </c>
      <c r="J136" s="29">
        <f t="shared" si="24"/>
        <v>0</v>
      </c>
      <c r="K136" s="29">
        <f t="shared" ca="1" si="27"/>
        <v>2.4264124166882631E-3</v>
      </c>
      <c r="L136" s="29">
        <f t="shared" ca="1" si="25"/>
        <v>5.887477215858977E-6</v>
      </c>
      <c r="M136" s="29">
        <f t="shared" ca="1" si="17"/>
        <v>1.0414293313191771</v>
      </c>
      <c r="N136" s="29">
        <f t="shared" ca="1" si="18"/>
        <v>3.5215530791835805</v>
      </c>
      <c r="O136" s="29">
        <f t="shared" ca="1" si="19"/>
        <v>97.50345110355984</v>
      </c>
      <c r="P136" s="6">
        <f t="shared" ca="1" si="26"/>
        <v>-2.4264124166882631E-3</v>
      </c>
      <c r="Q136" s="6"/>
      <c r="R136" s="6"/>
      <c r="S136" s="6"/>
    </row>
    <row r="137" spans="1:19" x14ac:dyDescent="0.2">
      <c r="A137" s="38"/>
      <c r="B137" s="38"/>
      <c r="C137" s="6"/>
      <c r="D137" s="37">
        <f t="shared" si="29"/>
        <v>0</v>
      </c>
      <c r="E137" s="37">
        <f t="shared" si="29"/>
        <v>0</v>
      </c>
      <c r="F137" s="29">
        <f t="shared" si="20"/>
        <v>0</v>
      </c>
      <c r="G137" s="29">
        <f t="shared" si="21"/>
        <v>0</v>
      </c>
      <c r="H137" s="29">
        <f t="shared" si="22"/>
        <v>0</v>
      </c>
      <c r="I137" s="29">
        <f t="shared" si="23"/>
        <v>0</v>
      </c>
      <c r="J137" s="29">
        <f t="shared" si="24"/>
        <v>0</v>
      </c>
      <c r="K137" s="29">
        <f t="shared" ca="1" si="27"/>
        <v>2.4264124166882631E-3</v>
      </c>
      <c r="L137" s="29">
        <f t="shared" ca="1" si="25"/>
        <v>5.887477215858977E-6</v>
      </c>
      <c r="M137" s="29">
        <f t="shared" ca="1" si="17"/>
        <v>1.0414293313191771</v>
      </c>
      <c r="N137" s="29">
        <f t="shared" ca="1" si="18"/>
        <v>3.5215530791835805</v>
      </c>
      <c r="O137" s="29">
        <f t="shared" ca="1" si="19"/>
        <v>97.50345110355984</v>
      </c>
      <c r="P137" s="6">
        <f t="shared" ca="1" si="26"/>
        <v>-2.4264124166882631E-3</v>
      </c>
      <c r="Q137" s="6"/>
      <c r="R137" s="6"/>
      <c r="S137" s="6"/>
    </row>
    <row r="138" spans="1:19" x14ac:dyDescent="0.2">
      <c r="A138" s="38"/>
      <c r="B138" s="38"/>
      <c r="C138" s="6"/>
      <c r="D138" s="37">
        <f t="shared" si="29"/>
        <v>0</v>
      </c>
      <c r="E138" s="37">
        <f t="shared" si="29"/>
        <v>0</v>
      </c>
      <c r="F138" s="29">
        <f t="shared" si="20"/>
        <v>0</v>
      </c>
      <c r="G138" s="29">
        <f t="shared" si="21"/>
        <v>0</v>
      </c>
      <c r="H138" s="29">
        <f t="shared" si="22"/>
        <v>0</v>
      </c>
      <c r="I138" s="29">
        <f t="shared" si="23"/>
        <v>0</v>
      </c>
      <c r="J138" s="29">
        <f t="shared" si="24"/>
        <v>0</v>
      </c>
      <c r="K138" s="29">
        <f t="shared" ca="1" si="27"/>
        <v>2.4264124166882631E-3</v>
      </c>
      <c r="L138" s="29">
        <f t="shared" ca="1" si="25"/>
        <v>5.887477215858977E-6</v>
      </c>
      <c r="M138" s="29">
        <f t="shared" ca="1" si="17"/>
        <v>1.0414293313191771</v>
      </c>
      <c r="N138" s="29">
        <f t="shared" ca="1" si="18"/>
        <v>3.5215530791835805</v>
      </c>
      <c r="O138" s="29">
        <f t="shared" ca="1" si="19"/>
        <v>97.50345110355984</v>
      </c>
      <c r="P138" s="6">
        <f t="shared" ca="1" si="26"/>
        <v>-2.4264124166882631E-3</v>
      </c>
      <c r="Q138" s="6"/>
      <c r="R138" s="6"/>
      <c r="S138" s="6"/>
    </row>
    <row r="139" spans="1:19" x14ac:dyDescent="0.2">
      <c r="A139" s="38"/>
      <c r="B139" s="38"/>
      <c r="C139" s="6"/>
      <c r="D139" s="37">
        <f t="shared" si="29"/>
        <v>0</v>
      </c>
      <c r="E139" s="37">
        <f t="shared" si="29"/>
        <v>0</v>
      </c>
      <c r="F139" s="29">
        <f t="shared" si="20"/>
        <v>0</v>
      </c>
      <c r="G139" s="29">
        <f t="shared" si="21"/>
        <v>0</v>
      </c>
      <c r="H139" s="29">
        <f t="shared" si="22"/>
        <v>0</v>
      </c>
      <c r="I139" s="29">
        <f t="shared" si="23"/>
        <v>0</v>
      </c>
      <c r="J139" s="29">
        <f t="shared" si="24"/>
        <v>0</v>
      </c>
      <c r="K139" s="29">
        <f t="shared" ca="1" si="27"/>
        <v>2.4264124166882631E-3</v>
      </c>
      <c r="L139" s="29">
        <f t="shared" ca="1" si="25"/>
        <v>5.887477215858977E-6</v>
      </c>
      <c r="M139" s="29">
        <f t="shared" ca="1" si="17"/>
        <v>1.0414293313191771</v>
      </c>
      <c r="N139" s="29">
        <f t="shared" ca="1" si="18"/>
        <v>3.5215530791835805</v>
      </c>
      <c r="O139" s="29">
        <f t="shared" ca="1" si="19"/>
        <v>97.50345110355984</v>
      </c>
      <c r="P139" s="6">
        <f t="shared" ca="1" si="26"/>
        <v>-2.4264124166882631E-3</v>
      </c>
      <c r="Q139" s="6"/>
      <c r="R139" s="6"/>
      <c r="S139" s="6"/>
    </row>
    <row r="140" spans="1:19" x14ac:dyDescent="0.2">
      <c r="A140" s="38"/>
      <c r="B140" s="38"/>
      <c r="C140" s="6"/>
      <c r="D140" s="37">
        <f t="shared" si="29"/>
        <v>0</v>
      </c>
      <c r="E140" s="37">
        <f t="shared" si="29"/>
        <v>0</v>
      </c>
      <c r="F140" s="29">
        <f t="shared" si="20"/>
        <v>0</v>
      </c>
      <c r="G140" s="29">
        <f t="shared" si="21"/>
        <v>0</v>
      </c>
      <c r="H140" s="29">
        <f t="shared" si="22"/>
        <v>0</v>
      </c>
      <c r="I140" s="29">
        <f t="shared" si="23"/>
        <v>0</v>
      </c>
      <c r="J140" s="29">
        <f t="shared" si="24"/>
        <v>0</v>
      </c>
      <c r="K140" s="29">
        <f t="shared" ca="1" si="27"/>
        <v>2.4264124166882631E-3</v>
      </c>
      <c r="L140" s="29">
        <f t="shared" ca="1" si="25"/>
        <v>5.887477215858977E-6</v>
      </c>
      <c r="M140" s="29">
        <f t="shared" ca="1" si="17"/>
        <v>1.0414293313191771</v>
      </c>
      <c r="N140" s="29">
        <f t="shared" ca="1" si="18"/>
        <v>3.5215530791835805</v>
      </c>
      <c r="O140" s="29">
        <f t="shared" ca="1" si="19"/>
        <v>97.50345110355984</v>
      </c>
      <c r="P140" s="6">
        <f t="shared" ca="1" si="26"/>
        <v>-2.4264124166882631E-3</v>
      </c>
      <c r="Q140" s="6"/>
      <c r="R140" s="6"/>
      <c r="S140" s="6"/>
    </row>
    <row r="141" spans="1:19" x14ac:dyDescent="0.2">
      <c r="A141" s="38"/>
      <c r="B141" s="38"/>
      <c r="C141" s="6"/>
      <c r="D141" s="37">
        <f t="shared" si="29"/>
        <v>0</v>
      </c>
      <c r="E141" s="37">
        <f t="shared" si="29"/>
        <v>0</v>
      </c>
      <c r="F141" s="29">
        <f t="shared" si="20"/>
        <v>0</v>
      </c>
      <c r="G141" s="29">
        <f t="shared" si="21"/>
        <v>0</v>
      </c>
      <c r="H141" s="29">
        <f t="shared" si="22"/>
        <v>0</v>
      </c>
      <c r="I141" s="29">
        <f t="shared" si="23"/>
        <v>0</v>
      </c>
      <c r="J141" s="29">
        <f t="shared" si="24"/>
        <v>0</v>
      </c>
      <c r="K141" s="29">
        <f t="shared" ca="1" si="27"/>
        <v>2.4264124166882631E-3</v>
      </c>
      <c r="L141" s="29">
        <f t="shared" ca="1" si="25"/>
        <v>5.887477215858977E-6</v>
      </c>
      <c r="M141" s="29">
        <f t="shared" ca="1" si="17"/>
        <v>1.0414293313191771</v>
      </c>
      <c r="N141" s="29">
        <f t="shared" ca="1" si="18"/>
        <v>3.5215530791835805</v>
      </c>
      <c r="O141" s="29">
        <f t="shared" ca="1" si="19"/>
        <v>97.50345110355984</v>
      </c>
      <c r="P141" s="6">
        <f t="shared" ca="1" si="26"/>
        <v>-2.4264124166882631E-3</v>
      </c>
      <c r="Q141" s="6"/>
      <c r="R141" s="6"/>
      <c r="S141" s="6"/>
    </row>
    <row r="142" spans="1:19" x14ac:dyDescent="0.2">
      <c r="A142" s="38"/>
      <c r="B142" s="38"/>
      <c r="C142" s="6"/>
      <c r="D142" s="37">
        <f t="shared" si="29"/>
        <v>0</v>
      </c>
      <c r="E142" s="37">
        <f t="shared" si="29"/>
        <v>0</v>
      </c>
      <c r="F142" s="29">
        <f t="shared" si="20"/>
        <v>0</v>
      </c>
      <c r="G142" s="29">
        <f t="shared" si="21"/>
        <v>0</v>
      </c>
      <c r="H142" s="29">
        <f t="shared" si="22"/>
        <v>0</v>
      </c>
      <c r="I142" s="29">
        <f t="shared" si="23"/>
        <v>0</v>
      </c>
      <c r="J142" s="29">
        <f t="shared" si="24"/>
        <v>0</v>
      </c>
      <c r="K142" s="29">
        <f t="shared" ca="1" si="27"/>
        <v>2.4264124166882631E-3</v>
      </c>
      <c r="L142" s="29">
        <f t="shared" ca="1" si="25"/>
        <v>5.887477215858977E-6</v>
      </c>
      <c r="M142" s="29">
        <f t="shared" ca="1" si="17"/>
        <v>1.0414293313191771</v>
      </c>
      <c r="N142" s="29">
        <f t="shared" ca="1" si="18"/>
        <v>3.5215530791835805</v>
      </c>
      <c r="O142" s="29">
        <f t="shared" ca="1" si="19"/>
        <v>97.50345110355984</v>
      </c>
      <c r="P142" s="6">
        <f t="shared" ca="1" si="26"/>
        <v>-2.4264124166882631E-3</v>
      </c>
      <c r="Q142" s="6"/>
      <c r="R142" s="6"/>
      <c r="S142" s="6"/>
    </row>
    <row r="143" spans="1:19" x14ac:dyDescent="0.2">
      <c r="A143" s="38"/>
      <c r="B143" s="38"/>
      <c r="C143" s="6"/>
      <c r="D143" s="37">
        <f t="shared" si="29"/>
        <v>0</v>
      </c>
      <c r="E143" s="37">
        <f t="shared" si="29"/>
        <v>0</v>
      </c>
      <c r="F143" s="29">
        <f t="shared" si="20"/>
        <v>0</v>
      </c>
      <c r="G143" s="29">
        <f t="shared" si="21"/>
        <v>0</v>
      </c>
      <c r="H143" s="29">
        <f t="shared" si="22"/>
        <v>0</v>
      </c>
      <c r="I143" s="29">
        <f t="shared" si="23"/>
        <v>0</v>
      </c>
      <c r="J143" s="29">
        <f t="shared" si="24"/>
        <v>0</v>
      </c>
      <c r="K143" s="29">
        <f t="shared" ca="1" si="27"/>
        <v>2.4264124166882631E-3</v>
      </c>
      <c r="L143" s="29">
        <f t="shared" ca="1" si="25"/>
        <v>5.887477215858977E-6</v>
      </c>
      <c r="M143" s="29">
        <f t="shared" ref="M143:M206" ca="1" si="30">(M$1-M$2*D143+M$3*F143)^2</f>
        <v>1.0414293313191771</v>
      </c>
      <c r="N143" s="29">
        <f t="shared" ref="N143:N206" ca="1" si="31">(-M$2+M$4*D143-M$5*F143)^2</f>
        <v>3.5215530791835805</v>
      </c>
      <c r="O143" s="29">
        <f t="shared" ref="O143:O206" ca="1" si="32">+(M$3-D143*M$5+F143*M$6)^2</f>
        <v>97.50345110355984</v>
      </c>
      <c r="P143" s="6">
        <f t="shared" ca="1" si="26"/>
        <v>-2.4264124166882631E-3</v>
      </c>
      <c r="Q143" s="6"/>
      <c r="R143" s="6"/>
      <c r="S143" s="6"/>
    </row>
    <row r="144" spans="1:19" x14ac:dyDescent="0.2">
      <c r="A144" s="38"/>
      <c r="B144" s="38"/>
      <c r="C144" s="6"/>
      <c r="D144" s="37">
        <f t="shared" si="29"/>
        <v>0</v>
      </c>
      <c r="E144" s="37">
        <f t="shared" si="29"/>
        <v>0</v>
      </c>
      <c r="F144" s="29">
        <f t="shared" ref="F144:F207" si="33">D144*D144</f>
        <v>0</v>
      </c>
      <c r="G144" s="29">
        <f t="shared" ref="G144:G207" si="34">D144*F144</f>
        <v>0</v>
      </c>
      <c r="H144" s="29">
        <f t="shared" ref="H144:H207" si="35">F144*F144</f>
        <v>0</v>
      </c>
      <c r="I144" s="29">
        <f t="shared" ref="I144:I207" si="36">E144*D144</f>
        <v>0</v>
      </c>
      <c r="J144" s="29">
        <f t="shared" ref="J144:J207" si="37">I144*D144</f>
        <v>0</v>
      </c>
      <c r="K144" s="29">
        <f t="shared" ca="1" si="27"/>
        <v>2.4264124166882631E-3</v>
      </c>
      <c r="L144" s="29">
        <f t="shared" ref="L144:L207" ca="1" si="38">+(K144-E144)^2</f>
        <v>5.887477215858977E-6</v>
      </c>
      <c r="M144" s="29">
        <f t="shared" ca="1" si="30"/>
        <v>1.0414293313191771</v>
      </c>
      <c r="N144" s="29">
        <f t="shared" ca="1" si="31"/>
        <v>3.5215530791835805</v>
      </c>
      <c r="O144" s="29">
        <f t="shared" ca="1" si="32"/>
        <v>97.50345110355984</v>
      </c>
      <c r="P144" s="6">
        <f t="shared" ref="P144:P207" ca="1" si="39">+E144-K144</f>
        <v>-2.4264124166882631E-3</v>
      </c>
      <c r="Q144" s="6"/>
      <c r="R144" s="6"/>
      <c r="S144" s="6"/>
    </row>
    <row r="145" spans="1:19" x14ac:dyDescent="0.2">
      <c r="A145" s="38"/>
      <c r="B145" s="38"/>
      <c r="C145" s="6"/>
      <c r="D145" s="37">
        <f t="shared" si="29"/>
        <v>0</v>
      </c>
      <c r="E145" s="37">
        <f t="shared" si="29"/>
        <v>0</v>
      </c>
      <c r="F145" s="29">
        <f t="shared" si="33"/>
        <v>0</v>
      </c>
      <c r="G145" s="29">
        <f t="shared" si="34"/>
        <v>0</v>
      </c>
      <c r="H145" s="29">
        <f t="shared" si="35"/>
        <v>0</v>
      </c>
      <c r="I145" s="29">
        <f t="shared" si="36"/>
        <v>0</v>
      </c>
      <c r="J145" s="29">
        <f t="shared" si="37"/>
        <v>0</v>
      </c>
      <c r="K145" s="29">
        <f t="shared" ca="1" si="27"/>
        <v>2.4264124166882631E-3</v>
      </c>
      <c r="L145" s="29">
        <f t="shared" ca="1" si="38"/>
        <v>5.887477215858977E-6</v>
      </c>
      <c r="M145" s="29">
        <f t="shared" ca="1" si="30"/>
        <v>1.0414293313191771</v>
      </c>
      <c r="N145" s="29">
        <f t="shared" ca="1" si="31"/>
        <v>3.5215530791835805</v>
      </c>
      <c r="O145" s="29">
        <f t="shared" ca="1" si="32"/>
        <v>97.50345110355984</v>
      </c>
      <c r="P145" s="6">
        <f t="shared" ca="1" si="39"/>
        <v>-2.4264124166882631E-3</v>
      </c>
      <c r="Q145" s="6"/>
      <c r="R145" s="6"/>
      <c r="S145" s="6"/>
    </row>
    <row r="146" spans="1:19" x14ac:dyDescent="0.2">
      <c r="A146" s="38"/>
      <c r="B146" s="38"/>
      <c r="C146" s="6"/>
      <c r="D146" s="37">
        <f t="shared" si="29"/>
        <v>0</v>
      </c>
      <c r="E146" s="37">
        <f t="shared" si="29"/>
        <v>0</v>
      </c>
      <c r="F146" s="29">
        <f t="shared" si="33"/>
        <v>0</v>
      </c>
      <c r="G146" s="29">
        <f t="shared" si="34"/>
        <v>0</v>
      </c>
      <c r="H146" s="29">
        <f t="shared" si="35"/>
        <v>0</v>
      </c>
      <c r="I146" s="29">
        <f t="shared" si="36"/>
        <v>0</v>
      </c>
      <c r="J146" s="29">
        <f t="shared" si="37"/>
        <v>0</v>
      </c>
      <c r="K146" s="29">
        <f t="shared" ca="1" si="27"/>
        <v>2.4264124166882631E-3</v>
      </c>
      <c r="L146" s="29">
        <f t="shared" ca="1" si="38"/>
        <v>5.887477215858977E-6</v>
      </c>
      <c r="M146" s="29">
        <f t="shared" ca="1" si="30"/>
        <v>1.0414293313191771</v>
      </c>
      <c r="N146" s="29">
        <f t="shared" ca="1" si="31"/>
        <v>3.5215530791835805</v>
      </c>
      <c r="O146" s="29">
        <f t="shared" ca="1" si="32"/>
        <v>97.50345110355984</v>
      </c>
      <c r="P146" s="6">
        <f t="shared" ca="1" si="39"/>
        <v>-2.4264124166882631E-3</v>
      </c>
      <c r="Q146" s="6"/>
      <c r="R146" s="6"/>
      <c r="S146" s="6"/>
    </row>
    <row r="147" spans="1:19" x14ac:dyDescent="0.2">
      <c r="A147" s="38"/>
      <c r="B147" s="38"/>
      <c r="C147" s="6"/>
      <c r="D147" s="37">
        <f t="shared" si="29"/>
        <v>0</v>
      </c>
      <c r="E147" s="37">
        <f t="shared" si="29"/>
        <v>0</v>
      </c>
      <c r="F147" s="29">
        <f t="shared" si="33"/>
        <v>0</v>
      </c>
      <c r="G147" s="29">
        <f t="shared" si="34"/>
        <v>0</v>
      </c>
      <c r="H147" s="29">
        <f t="shared" si="35"/>
        <v>0</v>
      </c>
      <c r="I147" s="29">
        <f t="shared" si="36"/>
        <v>0</v>
      </c>
      <c r="J147" s="29">
        <f t="shared" si="37"/>
        <v>0</v>
      </c>
      <c r="K147" s="29">
        <f t="shared" ca="1" si="27"/>
        <v>2.4264124166882631E-3</v>
      </c>
      <c r="L147" s="29">
        <f t="shared" ca="1" si="38"/>
        <v>5.887477215858977E-6</v>
      </c>
      <c r="M147" s="29">
        <f t="shared" ca="1" si="30"/>
        <v>1.0414293313191771</v>
      </c>
      <c r="N147" s="29">
        <f t="shared" ca="1" si="31"/>
        <v>3.5215530791835805</v>
      </c>
      <c r="O147" s="29">
        <f t="shared" ca="1" si="32"/>
        <v>97.50345110355984</v>
      </c>
      <c r="P147" s="6">
        <f t="shared" ca="1" si="39"/>
        <v>-2.4264124166882631E-3</v>
      </c>
      <c r="Q147" s="6"/>
      <c r="R147" s="6"/>
      <c r="S147" s="6"/>
    </row>
    <row r="148" spans="1:19" x14ac:dyDescent="0.2">
      <c r="A148" s="38"/>
      <c r="B148" s="38"/>
      <c r="C148" s="6"/>
      <c r="D148" s="37">
        <f t="shared" si="29"/>
        <v>0</v>
      </c>
      <c r="E148" s="37">
        <f t="shared" si="29"/>
        <v>0</v>
      </c>
      <c r="F148" s="29">
        <f t="shared" si="33"/>
        <v>0</v>
      </c>
      <c r="G148" s="29">
        <f t="shared" si="34"/>
        <v>0</v>
      </c>
      <c r="H148" s="29">
        <f t="shared" si="35"/>
        <v>0</v>
      </c>
      <c r="I148" s="29">
        <f t="shared" si="36"/>
        <v>0</v>
      </c>
      <c r="J148" s="29">
        <f t="shared" si="37"/>
        <v>0</v>
      </c>
      <c r="K148" s="29">
        <f t="shared" ca="1" si="27"/>
        <v>2.4264124166882631E-3</v>
      </c>
      <c r="L148" s="29">
        <f t="shared" ca="1" si="38"/>
        <v>5.887477215858977E-6</v>
      </c>
      <c r="M148" s="29">
        <f t="shared" ca="1" si="30"/>
        <v>1.0414293313191771</v>
      </c>
      <c r="N148" s="29">
        <f t="shared" ca="1" si="31"/>
        <v>3.5215530791835805</v>
      </c>
      <c r="O148" s="29">
        <f t="shared" ca="1" si="32"/>
        <v>97.50345110355984</v>
      </c>
      <c r="P148" s="6">
        <f t="shared" ca="1" si="39"/>
        <v>-2.4264124166882631E-3</v>
      </c>
      <c r="Q148" s="6"/>
      <c r="R148" s="6"/>
      <c r="S148" s="6"/>
    </row>
    <row r="149" spans="1:19" x14ac:dyDescent="0.2">
      <c r="A149" s="38"/>
      <c r="B149" s="38"/>
      <c r="C149" s="6"/>
      <c r="D149" s="37">
        <f t="shared" si="29"/>
        <v>0</v>
      </c>
      <c r="E149" s="37">
        <f t="shared" si="29"/>
        <v>0</v>
      </c>
      <c r="F149" s="29">
        <f t="shared" si="33"/>
        <v>0</v>
      </c>
      <c r="G149" s="29">
        <f t="shared" si="34"/>
        <v>0</v>
      </c>
      <c r="H149" s="29">
        <f t="shared" si="35"/>
        <v>0</v>
      </c>
      <c r="I149" s="29">
        <f t="shared" si="36"/>
        <v>0</v>
      </c>
      <c r="J149" s="29">
        <f t="shared" si="37"/>
        <v>0</v>
      </c>
      <c r="K149" s="29">
        <f t="shared" ref="K149:K212" ca="1" si="40">+E$4+E$5*D149+E$6*D149^2</f>
        <v>2.4264124166882631E-3</v>
      </c>
      <c r="L149" s="29">
        <f t="shared" ca="1" si="38"/>
        <v>5.887477215858977E-6</v>
      </c>
      <c r="M149" s="29">
        <f t="shared" ca="1" si="30"/>
        <v>1.0414293313191771</v>
      </c>
      <c r="N149" s="29">
        <f t="shared" ca="1" si="31"/>
        <v>3.5215530791835805</v>
      </c>
      <c r="O149" s="29">
        <f t="shared" ca="1" si="32"/>
        <v>97.50345110355984</v>
      </c>
      <c r="P149" s="6">
        <f t="shared" ca="1" si="39"/>
        <v>-2.4264124166882631E-3</v>
      </c>
      <c r="Q149" s="6"/>
      <c r="R149" s="6"/>
      <c r="S149" s="6"/>
    </row>
    <row r="150" spans="1:19" x14ac:dyDescent="0.2">
      <c r="A150" s="38"/>
      <c r="B150" s="38"/>
      <c r="C150" s="6"/>
      <c r="D150" s="37">
        <f t="shared" si="29"/>
        <v>0</v>
      </c>
      <c r="E150" s="37">
        <f t="shared" si="29"/>
        <v>0</v>
      </c>
      <c r="F150" s="29">
        <f t="shared" si="33"/>
        <v>0</v>
      </c>
      <c r="G150" s="29">
        <f t="shared" si="34"/>
        <v>0</v>
      </c>
      <c r="H150" s="29">
        <f t="shared" si="35"/>
        <v>0</v>
      </c>
      <c r="I150" s="29">
        <f t="shared" si="36"/>
        <v>0</v>
      </c>
      <c r="J150" s="29">
        <f t="shared" si="37"/>
        <v>0</v>
      </c>
      <c r="K150" s="29">
        <f t="shared" ca="1" si="40"/>
        <v>2.4264124166882631E-3</v>
      </c>
      <c r="L150" s="29">
        <f t="shared" ca="1" si="38"/>
        <v>5.887477215858977E-6</v>
      </c>
      <c r="M150" s="29">
        <f t="shared" ca="1" si="30"/>
        <v>1.0414293313191771</v>
      </c>
      <c r="N150" s="29">
        <f t="shared" ca="1" si="31"/>
        <v>3.5215530791835805</v>
      </c>
      <c r="O150" s="29">
        <f t="shared" ca="1" si="32"/>
        <v>97.50345110355984</v>
      </c>
      <c r="P150" s="6">
        <f t="shared" ca="1" si="39"/>
        <v>-2.4264124166882631E-3</v>
      </c>
      <c r="Q150" s="6"/>
      <c r="R150" s="6"/>
      <c r="S150" s="6"/>
    </row>
    <row r="151" spans="1:19" x14ac:dyDescent="0.2">
      <c r="A151" s="38"/>
      <c r="B151" s="38"/>
      <c r="C151" s="6"/>
      <c r="D151" s="37">
        <f t="shared" si="29"/>
        <v>0</v>
      </c>
      <c r="E151" s="37">
        <f t="shared" si="29"/>
        <v>0</v>
      </c>
      <c r="F151" s="29">
        <f t="shared" si="33"/>
        <v>0</v>
      </c>
      <c r="G151" s="29">
        <f t="shared" si="34"/>
        <v>0</v>
      </c>
      <c r="H151" s="29">
        <f t="shared" si="35"/>
        <v>0</v>
      </c>
      <c r="I151" s="29">
        <f t="shared" si="36"/>
        <v>0</v>
      </c>
      <c r="J151" s="29">
        <f t="shared" si="37"/>
        <v>0</v>
      </c>
      <c r="K151" s="29">
        <f t="shared" ca="1" si="40"/>
        <v>2.4264124166882631E-3</v>
      </c>
      <c r="L151" s="29">
        <f t="shared" ca="1" si="38"/>
        <v>5.887477215858977E-6</v>
      </c>
      <c r="M151" s="29">
        <f t="shared" ca="1" si="30"/>
        <v>1.0414293313191771</v>
      </c>
      <c r="N151" s="29">
        <f t="shared" ca="1" si="31"/>
        <v>3.5215530791835805</v>
      </c>
      <c r="O151" s="29">
        <f t="shared" ca="1" si="32"/>
        <v>97.50345110355984</v>
      </c>
      <c r="P151" s="6">
        <f t="shared" ca="1" si="39"/>
        <v>-2.4264124166882631E-3</v>
      </c>
      <c r="Q151" s="6"/>
      <c r="R151" s="6"/>
      <c r="S151" s="6"/>
    </row>
    <row r="152" spans="1:19" x14ac:dyDescent="0.2">
      <c r="A152" s="38"/>
      <c r="B152" s="38"/>
      <c r="C152" s="6"/>
      <c r="D152" s="37">
        <f t="shared" si="29"/>
        <v>0</v>
      </c>
      <c r="E152" s="37">
        <f t="shared" si="29"/>
        <v>0</v>
      </c>
      <c r="F152" s="29">
        <f t="shared" si="33"/>
        <v>0</v>
      </c>
      <c r="G152" s="29">
        <f t="shared" si="34"/>
        <v>0</v>
      </c>
      <c r="H152" s="29">
        <f t="shared" si="35"/>
        <v>0</v>
      </c>
      <c r="I152" s="29">
        <f t="shared" si="36"/>
        <v>0</v>
      </c>
      <c r="J152" s="29">
        <f t="shared" si="37"/>
        <v>0</v>
      </c>
      <c r="K152" s="29">
        <f t="shared" ca="1" si="40"/>
        <v>2.4264124166882631E-3</v>
      </c>
      <c r="L152" s="29">
        <f t="shared" ca="1" si="38"/>
        <v>5.887477215858977E-6</v>
      </c>
      <c r="M152" s="29">
        <f t="shared" ca="1" si="30"/>
        <v>1.0414293313191771</v>
      </c>
      <c r="N152" s="29">
        <f t="shared" ca="1" si="31"/>
        <v>3.5215530791835805</v>
      </c>
      <c r="O152" s="29">
        <f t="shared" ca="1" si="32"/>
        <v>97.50345110355984</v>
      </c>
      <c r="P152" s="6">
        <f t="shared" ca="1" si="39"/>
        <v>-2.4264124166882631E-3</v>
      </c>
      <c r="Q152" s="6"/>
      <c r="R152" s="6"/>
      <c r="S152" s="6"/>
    </row>
    <row r="153" spans="1:19" x14ac:dyDescent="0.2">
      <c r="A153" s="38"/>
      <c r="B153" s="38"/>
      <c r="C153" s="6"/>
      <c r="D153" s="37">
        <f t="shared" si="29"/>
        <v>0</v>
      </c>
      <c r="E153" s="37">
        <f t="shared" si="29"/>
        <v>0</v>
      </c>
      <c r="F153" s="29">
        <f t="shared" si="33"/>
        <v>0</v>
      </c>
      <c r="G153" s="29">
        <f t="shared" si="34"/>
        <v>0</v>
      </c>
      <c r="H153" s="29">
        <f t="shared" si="35"/>
        <v>0</v>
      </c>
      <c r="I153" s="29">
        <f t="shared" si="36"/>
        <v>0</v>
      </c>
      <c r="J153" s="29">
        <f t="shared" si="37"/>
        <v>0</v>
      </c>
      <c r="K153" s="29">
        <f t="shared" ca="1" si="40"/>
        <v>2.4264124166882631E-3</v>
      </c>
      <c r="L153" s="29">
        <f t="shared" ca="1" si="38"/>
        <v>5.887477215858977E-6</v>
      </c>
      <c r="M153" s="29">
        <f t="shared" ca="1" si="30"/>
        <v>1.0414293313191771</v>
      </c>
      <c r="N153" s="29">
        <f t="shared" ca="1" si="31"/>
        <v>3.5215530791835805</v>
      </c>
      <c r="O153" s="29">
        <f t="shared" ca="1" si="32"/>
        <v>97.50345110355984</v>
      </c>
      <c r="P153" s="6">
        <f t="shared" ca="1" si="39"/>
        <v>-2.4264124166882631E-3</v>
      </c>
      <c r="Q153" s="6"/>
      <c r="R153" s="6"/>
      <c r="S153" s="6"/>
    </row>
    <row r="154" spans="1:19" x14ac:dyDescent="0.2">
      <c r="A154" s="38"/>
      <c r="B154" s="38"/>
      <c r="C154" s="6"/>
      <c r="D154" s="37">
        <f t="shared" si="29"/>
        <v>0</v>
      </c>
      <c r="E154" s="37">
        <f t="shared" si="29"/>
        <v>0</v>
      </c>
      <c r="F154" s="29">
        <f t="shared" si="33"/>
        <v>0</v>
      </c>
      <c r="G154" s="29">
        <f t="shared" si="34"/>
        <v>0</v>
      </c>
      <c r="H154" s="29">
        <f t="shared" si="35"/>
        <v>0</v>
      </c>
      <c r="I154" s="29">
        <f t="shared" si="36"/>
        <v>0</v>
      </c>
      <c r="J154" s="29">
        <f t="shared" si="37"/>
        <v>0</v>
      </c>
      <c r="K154" s="29">
        <f t="shared" ca="1" si="40"/>
        <v>2.4264124166882631E-3</v>
      </c>
      <c r="L154" s="29">
        <f t="shared" ca="1" si="38"/>
        <v>5.887477215858977E-6</v>
      </c>
      <c r="M154" s="29">
        <f t="shared" ca="1" si="30"/>
        <v>1.0414293313191771</v>
      </c>
      <c r="N154" s="29">
        <f t="shared" ca="1" si="31"/>
        <v>3.5215530791835805</v>
      </c>
      <c r="O154" s="29">
        <f t="shared" ca="1" si="32"/>
        <v>97.50345110355984</v>
      </c>
      <c r="P154" s="6">
        <f t="shared" ca="1" si="39"/>
        <v>-2.4264124166882631E-3</v>
      </c>
      <c r="Q154" s="6"/>
      <c r="R154" s="6"/>
      <c r="S154" s="6"/>
    </row>
    <row r="155" spans="1:19" x14ac:dyDescent="0.2">
      <c r="C155" s="6"/>
      <c r="D155" s="37">
        <f t="shared" si="29"/>
        <v>0</v>
      </c>
      <c r="E155" s="37">
        <f t="shared" si="29"/>
        <v>0</v>
      </c>
      <c r="F155" s="29">
        <f t="shared" si="33"/>
        <v>0</v>
      </c>
      <c r="G155" s="29">
        <f t="shared" si="34"/>
        <v>0</v>
      </c>
      <c r="H155" s="29">
        <f t="shared" si="35"/>
        <v>0</v>
      </c>
      <c r="I155" s="29">
        <f t="shared" si="36"/>
        <v>0</v>
      </c>
      <c r="J155" s="29">
        <f t="shared" si="37"/>
        <v>0</v>
      </c>
      <c r="K155" s="29">
        <f t="shared" ca="1" si="40"/>
        <v>2.4264124166882631E-3</v>
      </c>
      <c r="L155" s="29">
        <f t="shared" ca="1" si="38"/>
        <v>5.887477215858977E-6</v>
      </c>
      <c r="M155" s="29">
        <f t="shared" ca="1" si="30"/>
        <v>1.0414293313191771</v>
      </c>
      <c r="N155" s="29">
        <f t="shared" ca="1" si="31"/>
        <v>3.5215530791835805</v>
      </c>
      <c r="O155" s="29">
        <f t="shared" ca="1" si="32"/>
        <v>97.50345110355984</v>
      </c>
      <c r="P155" s="6">
        <f t="shared" ca="1" si="39"/>
        <v>-2.4264124166882631E-3</v>
      </c>
      <c r="Q155" s="6"/>
      <c r="R155" s="6"/>
      <c r="S155" s="6"/>
    </row>
    <row r="156" spans="1:19" x14ac:dyDescent="0.2">
      <c r="C156" s="6"/>
      <c r="D156" s="37">
        <f t="shared" si="29"/>
        <v>0</v>
      </c>
      <c r="E156" s="37">
        <f t="shared" si="29"/>
        <v>0</v>
      </c>
      <c r="F156" s="29">
        <f t="shared" si="33"/>
        <v>0</v>
      </c>
      <c r="G156" s="29">
        <f t="shared" si="34"/>
        <v>0</v>
      </c>
      <c r="H156" s="29">
        <f t="shared" si="35"/>
        <v>0</v>
      </c>
      <c r="I156" s="29">
        <f t="shared" si="36"/>
        <v>0</v>
      </c>
      <c r="J156" s="29">
        <f t="shared" si="37"/>
        <v>0</v>
      </c>
      <c r="K156" s="29">
        <f t="shared" ca="1" si="40"/>
        <v>2.4264124166882631E-3</v>
      </c>
      <c r="L156" s="29">
        <f t="shared" ca="1" si="38"/>
        <v>5.887477215858977E-6</v>
      </c>
      <c r="M156" s="29">
        <f t="shared" ca="1" si="30"/>
        <v>1.0414293313191771</v>
      </c>
      <c r="N156" s="29">
        <f t="shared" ca="1" si="31"/>
        <v>3.5215530791835805</v>
      </c>
      <c r="O156" s="29">
        <f t="shared" ca="1" si="32"/>
        <v>97.50345110355984</v>
      </c>
      <c r="P156" s="6">
        <f t="shared" ca="1" si="39"/>
        <v>-2.4264124166882631E-3</v>
      </c>
      <c r="Q156" s="6"/>
      <c r="R156" s="6"/>
      <c r="S156" s="6"/>
    </row>
    <row r="157" spans="1:19" x14ac:dyDescent="0.2">
      <c r="C157" s="6"/>
      <c r="D157" s="37">
        <f t="shared" si="29"/>
        <v>0</v>
      </c>
      <c r="E157" s="37">
        <f t="shared" si="29"/>
        <v>0</v>
      </c>
      <c r="F157" s="29">
        <f t="shared" si="33"/>
        <v>0</v>
      </c>
      <c r="G157" s="29">
        <f t="shared" si="34"/>
        <v>0</v>
      </c>
      <c r="H157" s="29">
        <f t="shared" si="35"/>
        <v>0</v>
      </c>
      <c r="I157" s="29">
        <f t="shared" si="36"/>
        <v>0</v>
      </c>
      <c r="J157" s="29">
        <f t="shared" si="37"/>
        <v>0</v>
      </c>
      <c r="K157" s="29">
        <f t="shared" ca="1" si="40"/>
        <v>2.4264124166882631E-3</v>
      </c>
      <c r="L157" s="29">
        <f t="shared" ca="1" si="38"/>
        <v>5.887477215858977E-6</v>
      </c>
      <c r="M157" s="29">
        <f t="shared" ca="1" si="30"/>
        <v>1.0414293313191771</v>
      </c>
      <c r="N157" s="29">
        <f t="shared" ca="1" si="31"/>
        <v>3.5215530791835805</v>
      </c>
      <c r="O157" s="29">
        <f t="shared" ca="1" si="32"/>
        <v>97.50345110355984</v>
      </c>
      <c r="P157" s="6">
        <f t="shared" ca="1" si="39"/>
        <v>-2.4264124166882631E-3</v>
      </c>
      <c r="Q157" s="6"/>
      <c r="R157" s="6"/>
      <c r="S157" s="6"/>
    </row>
    <row r="158" spans="1:19" x14ac:dyDescent="0.2">
      <c r="D158" s="37">
        <f t="shared" si="29"/>
        <v>0</v>
      </c>
      <c r="E158" s="37">
        <f t="shared" si="29"/>
        <v>0</v>
      </c>
      <c r="F158" s="29">
        <f t="shared" si="33"/>
        <v>0</v>
      </c>
      <c r="G158" s="29">
        <f t="shared" si="34"/>
        <v>0</v>
      </c>
      <c r="H158" s="29">
        <f t="shared" si="35"/>
        <v>0</v>
      </c>
      <c r="I158" s="29">
        <f t="shared" si="36"/>
        <v>0</v>
      </c>
      <c r="J158" s="29">
        <f t="shared" si="37"/>
        <v>0</v>
      </c>
      <c r="K158" s="29">
        <f t="shared" ca="1" si="40"/>
        <v>2.4264124166882631E-3</v>
      </c>
      <c r="L158" s="29">
        <f t="shared" ca="1" si="38"/>
        <v>5.887477215858977E-6</v>
      </c>
      <c r="M158" s="29">
        <f t="shared" ca="1" si="30"/>
        <v>1.0414293313191771</v>
      </c>
      <c r="N158" s="29">
        <f t="shared" ca="1" si="31"/>
        <v>3.5215530791835805</v>
      </c>
      <c r="O158" s="29">
        <f t="shared" ca="1" si="32"/>
        <v>97.50345110355984</v>
      </c>
      <c r="P158" s="6">
        <f t="shared" ca="1" si="39"/>
        <v>-2.4264124166882631E-3</v>
      </c>
    </row>
    <row r="159" spans="1:19" x14ac:dyDescent="0.2">
      <c r="D159" s="37">
        <f t="shared" si="29"/>
        <v>0</v>
      </c>
      <c r="E159" s="37">
        <f t="shared" si="29"/>
        <v>0</v>
      </c>
      <c r="F159" s="29">
        <f t="shared" si="33"/>
        <v>0</v>
      </c>
      <c r="G159" s="29">
        <f t="shared" si="34"/>
        <v>0</v>
      </c>
      <c r="H159" s="29">
        <f t="shared" si="35"/>
        <v>0</v>
      </c>
      <c r="I159" s="29">
        <f t="shared" si="36"/>
        <v>0</v>
      </c>
      <c r="J159" s="29">
        <f t="shared" si="37"/>
        <v>0</v>
      </c>
      <c r="K159" s="29">
        <f t="shared" ca="1" si="40"/>
        <v>2.4264124166882631E-3</v>
      </c>
      <c r="L159" s="29">
        <f t="shared" ca="1" si="38"/>
        <v>5.887477215858977E-6</v>
      </c>
      <c r="M159" s="29">
        <f t="shared" ca="1" si="30"/>
        <v>1.0414293313191771</v>
      </c>
      <c r="N159" s="29">
        <f t="shared" ca="1" si="31"/>
        <v>3.5215530791835805</v>
      </c>
      <c r="O159" s="29">
        <f t="shared" ca="1" si="32"/>
        <v>97.50345110355984</v>
      </c>
      <c r="P159" s="6">
        <f t="shared" ca="1" si="39"/>
        <v>-2.4264124166882631E-3</v>
      </c>
    </row>
    <row r="160" spans="1:19" x14ac:dyDescent="0.2">
      <c r="D160" s="37">
        <f t="shared" si="29"/>
        <v>0</v>
      </c>
      <c r="E160" s="37">
        <f t="shared" si="29"/>
        <v>0</v>
      </c>
      <c r="F160" s="29">
        <f t="shared" si="33"/>
        <v>0</v>
      </c>
      <c r="G160" s="29">
        <f t="shared" si="34"/>
        <v>0</v>
      </c>
      <c r="H160" s="29">
        <f t="shared" si="35"/>
        <v>0</v>
      </c>
      <c r="I160" s="29">
        <f t="shared" si="36"/>
        <v>0</v>
      </c>
      <c r="J160" s="29">
        <f t="shared" si="37"/>
        <v>0</v>
      </c>
      <c r="K160" s="29">
        <f t="shared" ca="1" si="40"/>
        <v>2.4264124166882631E-3</v>
      </c>
      <c r="L160" s="29">
        <f t="shared" ca="1" si="38"/>
        <v>5.887477215858977E-6</v>
      </c>
      <c r="M160" s="29">
        <f t="shared" ca="1" si="30"/>
        <v>1.0414293313191771</v>
      </c>
      <c r="N160" s="29">
        <f t="shared" ca="1" si="31"/>
        <v>3.5215530791835805</v>
      </c>
      <c r="O160" s="29">
        <f t="shared" ca="1" si="32"/>
        <v>97.50345110355984</v>
      </c>
      <c r="P160" s="6">
        <f t="shared" ca="1" si="39"/>
        <v>-2.4264124166882631E-3</v>
      </c>
    </row>
    <row r="161" spans="4:16" x14ac:dyDescent="0.2">
      <c r="D161" s="37">
        <f t="shared" si="29"/>
        <v>0</v>
      </c>
      <c r="E161" s="37">
        <f t="shared" si="29"/>
        <v>0</v>
      </c>
      <c r="F161" s="29">
        <f t="shared" si="33"/>
        <v>0</v>
      </c>
      <c r="G161" s="29">
        <f t="shared" si="34"/>
        <v>0</v>
      </c>
      <c r="H161" s="29">
        <f t="shared" si="35"/>
        <v>0</v>
      </c>
      <c r="I161" s="29">
        <f t="shared" si="36"/>
        <v>0</v>
      </c>
      <c r="J161" s="29">
        <f t="shared" si="37"/>
        <v>0</v>
      </c>
      <c r="K161" s="29">
        <f t="shared" ca="1" si="40"/>
        <v>2.4264124166882631E-3</v>
      </c>
      <c r="L161" s="29">
        <f t="shared" ca="1" si="38"/>
        <v>5.887477215858977E-6</v>
      </c>
      <c r="M161" s="29">
        <f t="shared" ca="1" si="30"/>
        <v>1.0414293313191771</v>
      </c>
      <c r="N161" s="29">
        <f t="shared" ca="1" si="31"/>
        <v>3.5215530791835805</v>
      </c>
      <c r="O161" s="29">
        <f t="shared" ca="1" si="32"/>
        <v>97.50345110355984</v>
      </c>
      <c r="P161" s="6">
        <f t="shared" ca="1" si="39"/>
        <v>-2.4264124166882631E-3</v>
      </c>
    </row>
    <row r="162" spans="4:16" x14ac:dyDescent="0.2">
      <c r="D162" s="37">
        <f t="shared" si="29"/>
        <v>0</v>
      </c>
      <c r="E162" s="37">
        <f t="shared" si="29"/>
        <v>0</v>
      </c>
      <c r="F162" s="29">
        <f t="shared" si="33"/>
        <v>0</v>
      </c>
      <c r="G162" s="29">
        <f t="shared" si="34"/>
        <v>0</v>
      </c>
      <c r="H162" s="29">
        <f t="shared" si="35"/>
        <v>0</v>
      </c>
      <c r="I162" s="29">
        <f t="shared" si="36"/>
        <v>0</v>
      </c>
      <c r="J162" s="29">
        <f t="shared" si="37"/>
        <v>0</v>
      </c>
      <c r="K162" s="29">
        <f t="shared" ca="1" si="40"/>
        <v>2.4264124166882631E-3</v>
      </c>
      <c r="L162" s="29">
        <f t="shared" ca="1" si="38"/>
        <v>5.887477215858977E-6</v>
      </c>
      <c r="M162" s="29">
        <f t="shared" ca="1" si="30"/>
        <v>1.0414293313191771</v>
      </c>
      <c r="N162" s="29">
        <f t="shared" ca="1" si="31"/>
        <v>3.5215530791835805</v>
      </c>
      <c r="O162" s="29">
        <f t="shared" ca="1" si="32"/>
        <v>97.50345110355984</v>
      </c>
      <c r="P162" s="6">
        <f t="shared" ca="1" si="39"/>
        <v>-2.4264124166882631E-3</v>
      </c>
    </row>
    <row r="163" spans="4:16" x14ac:dyDescent="0.2">
      <c r="D163" s="37">
        <f t="shared" si="29"/>
        <v>0</v>
      </c>
      <c r="E163" s="37">
        <f t="shared" si="29"/>
        <v>0</v>
      </c>
      <c r="F163" s="29">
        <f t="shared" si="33"/>
        <v>0</v>
      </c>
      <c r="G163" s="29">
        <f t="shared" si="34"/>
        <v>0</v>
      </c>
      <c r="H163" s="29">
        <f t="shared" si="35"/>
        <v>0</v>
      </c>
      <c r="I163" s="29">
        <f t="shared" si="36"/>
        <v>0</v>
      </c>
      <c r="J163" s="29">
        <f t="shared" si="37"/>
        <v>0</v>
      </c>
      <c r="K163" s="29">
        <f t="shared" ca="1" si="40"/>
        <v>2.4264124166882631E-3</v>
      </c>
      <c r="L163" s="29">
        <f t="shared" ca="1" si="38"/>
        <v>5.887477215858977E-6</v>
      </c>
      <c r="M163" s="29">
        <f t="shared" ca="1" si="30"/>
        <v>1.0414293313191771</v>
      </c>
      <c r="N163" s="29">
        <f t="shared" ca="1" si="31"/>
        <v>3.5215530791835805</v>
      </c>
      <c r="O163" s="29">
        <f t="shared" ca="1" si="32"/>
        <v>97.50345110355984</v>
      </c>
      <c r="P163" s="6">
        <f t="shared" ca="1" si="39"/>
        <v>-2.4264124166882631E-3</v>
      </c>
    </row>
    <row r="164" spans="4:16" x14ac:dyDescent="0.2">
      <c r="D164" s="37">
        <f t="shared" si="29"/>
        <v>0</v>
      </c>
      <c r="E164" s="37">
        <f t="shared" si="29"/>
        <v>0</v>
      </c>
      <c r="F164" s="29">
        <f t="shared" si="33"/>
        <v>0</v>
      </c>
      <c r="G164" s="29">
        <f t="shared" si="34"/>
        <v>0</v>
      </c>
      <c r="H164" s="29">
        <f t="shared" si="35"/>
        <v>0</v>
      </c>
      <c r="I164" s="29">
        <f t="shared" si="36"/>
        <v>0</v>
      </c>
      <c r="J164" s="29">
        <f t="shared" si="37"/>
        <v>0</v>
      </c>
      <c r="K164" s="29">
        <f t="shared" ca="1" si="40"/>
        <v>2.4264124166882631E-3</v>
      </c>
      <c r="L164" s="29">
        <f t="shared" ca="1" si="38"/>
        <v>5.887477215858977E-6</v>
      </c>
      <c r="M164" s="29">
        <f t="shared" ca="1" si="30"/>
        <v>1.0414293313191771</v>
      </c>
      <c r="N164" s="29">
        <f t="shared" ca="1" si="31"/>
        <v>3.5215530791835805</v>
      </c>
      <c r="O164" s="29">
        <f t="shared" ca="1" si="32"/>
        <v>97.50345110355984</v>
      </c>
      <c r="P164" s="6">
        <f t="shared" ca="1" si="39"/>
        <v>-2.4264124166882631E-3</v>
      </c>
    </row>
    <row r="165" spans="4:16" x14ac:dyDescent="0.2">
      <c r="D165" s="37">
        <f t="shared" si="29"/>
        <v>0</v>
      </c>
      <c r="E165" s="37">
        <f t="shared" si="29"/>
        <v>0</v>
      </c>
      <c r="F165" s="29">
        <f t="shared" si="33"/>
        <v>0</v>
      </c>
      <c r="G165" s="29">
        <f t="shared" si="34"/>
        <v>0</v>
      </c>
      <c r="H165" s="29">
        <f t="shared" si="35"/>
        <v>0</v>
      </c>
      <c r="I165" s="29">
        <f t="shared" si="36"/>
        <v>0</v>
      </c>
      <c r="J165" s="29">
        <f t="shared" si="37"/>
        <v>0</v>
      </c>
      <c r="K165" s="29">
        <f t="shared" ca="1" si="40"/>
        <v>2.4264124166882631E-3</v>
      </c>
      <c r="L165" s="29">
        <f t="shared" ca="1" si="38"/>
        <v>5.887477215858977E-6</v>
      </c>
      <c r="M165" s="29">
        <f t="shared" ca="1" si="30"/>
        <v>1.0414293313191771</v>
      </c>
      <c r="N165" s="29">
        <f t="shared" ca="1" si="31"/>
        <v>3.5215530791835805</v>
      </c>
      <c r="O165" s="29">
        <f t="shared" ca="1" si="32"/>
        <v>97.50345110355984</v>
      </c>
      <c r="P165" s="6">
        <f t="shared" ca="1" si="39"/>
        <v>-2.4264124166882631E-3</v>
      </c>
    </row>
    <row r="166" spans="4:16" x14ac:dyDescent="0.2">
      <c r="D166" s="37">
        <f t="shared" si="29"/>
        <v>0</v>
      </c>
      <c r="E166" s="37">
        <f t="shared" si="29"/>
        <v>0</v>
      </c>
      <c r="F166" s="29">
        <f t="shared" si="33"/>
        <v>0</v>
      </c>
      <c r="G166" s="29">
        <f t="shared" si="34"/>
        <v>0</v>
      </c>
      <c r="H166" s="29">
        <f t="shared" si="35"/>
        <v>0</v>
      </c>
      <c r="I166" s="29">
        <f t="shared" si="36"/>
        <v>0</v>
      </c>
      <c r="J166" s="29">
        <f t="shared" si="37"/>
        <v>0</v>
      </c>
      <c r="K166" s="29">
        <f t="shared" ca="1" si="40"/>
        <v>2.4264124166882631E-3</v>
      </c>
      <c r="L166" s="29">
        <f t="shared" ca="1" si="38"/>
        <v>5.887477215858977E-6</v>
      </c>
      <c r="M166" s="29">
        <f t="shared" ca="1" si="30"/>
        <v>1.0414293313191771</v>
      </c>
      <c r="N166" s="29">
        <f t="shared" ca="1" si="31"/>
        <v>3.5215530791835805</v>
      </c>
      <c r="O166" s="29">
        <f t="shared" ca="1" si="32"/>
        <v>97.50345110355984</v>
      </c>
      <c r="P166" s="6">
        <f t="shared" ca="1" si="39"/>
        <v>-2.4264124166882631E-3</v>
      </c>
    </row>
    <row r="167" spans="4:16" x14ac:dyDescent="0.2">
      <c r="D167" s="37">
        <f t="shared" si="29"/>
        <v>0</v>
      </c>
      <c r="E167" s="37">
        <f t="shared" si="29"/>
        <v>0</v>
      </c>
      <c r="F167" s="29">
        <f t="shared" si="33"/>
        <v>0</v>
      </c>
      <c r="G167" s="29">
        <f t="shared" si="34"/>
        <v>0</v>
      </c>
      <c r="H167" s="29">
        <f t="shared" si="35"/>
        <v>0</v>
      </c>
      <c r="I167" s="29">
        <f t="shared" si="36"/>
        <v>0</v>
      </c>
      <c r="J167" s="29">
        <f t="shared" si="37"/>
        <v>0</v>
      </c>
      <c r="K167" s="29">
        <f t="shared" ca="1" si="40"/>
        <v>2.4264124166882631E-3</v>
      </c>
      <c r="L167" s="29">
        <f t="shared" ca="1" si="38"/>
        <v>5.887477215858977E-6</v>
      </c>
      <c r="M167" s="29">
        <f t="shared" ca="1" si="30"/>
        <v>1.0414293313191771</v>
      </c>
      <c r="N167" s="29">
        <f t="shared" ca="1" si="31"/>
        <v>3.5215530791835805</v>
      </c>
      <c r="O167" s="29">
        <f t="shared" ca="1" si="32"/>
        <v>97.50345110355984</v>
      </c>
      <c r="P167" s="6">
        <f t="shared" ca="1" si="39"/>
        <v>-2.4264124166882631E-3</v>
      </c>
    </row>
    <row r="168" spans="4:16" x14ac:dyDescent="0.2">
      <c r="D168" s="37">
        <f t="shared" si="29"/>
        <v>0</v>
      </c>
      <c r="E168" s="37">
        <f t="shared" si="29"/>
        <v>0</v>
      </c>
      <c r="F168" s="29">
        <f t="shared" si="33"/>
        <v>0</v>
      </c>
      <c r="G168" s="29">
        <f t="shared" si="34"/>
        <v>0</v>
      </c>
      <c r="H168" s="29">
        <f t="shared" si="35"/>
        <v>0</v>
      </c>
      <c r="I168" s="29">
        <f t="shared" si="36"/>
        <v>0</v>
      </c>
      <c r="J168" s="29">
        <f t="shared" si="37"/>
        <v>0</v>
      </c>
      <c r="K168" s="29">
        <f t="shared" ca="1" si="40"/>
        <v>2.4264124166882631E-3</v>
      </c>
      <c r="L168" s="29">
        <f t="shared" ca="1" si="38"/>
        <v>5.887477215858977E-6</v>
      </c>
      <c r="M168" s="29">
        <f t="shared" ca="1" si="30"/>
        <v>1.0414293313191771</v>
      </c>
      <c r="N168" s="29">
        <f t="shared" ca="1" si="31"/>
        <v>3.5215530791835805</v>
      </c>
      <c r="O168" s="29">
        <f t="shared" ca="1" si="32"/>
        <v>97.50345110355984</v>
      </c>
      <c r="P168" s="6">
        <f t="shared" ca="1" si="39"/>
        <v>-2.4264124166882631E-3</v>
      </c>
    </row>
    <row r="169" spans="4:16" x14ac:dyDescent="0.2">
      <c r="D169" s="37">
        <f t="shared" si="29"/>
        <v>0</v>
      </c>
      <c r="E169" s="37">
        <f t="shared" si="29"/>
        <v>0</v>
      </c>
      <c r="F169" s="29">
        <f t="shared" si="33"/>
        <v>0</v>
      </c>
      <c r="G169" s="29">
        <f t="shared" si="34"/>
        <v>0</v>
      </c>
      <c r="H169" s="29">
        <f t="shared" si="35"/>
        <v>0</v>
      </c>
      <c r="I169" s="29">
        <f t="shared" si="36"/>
        <v>0</v>
      </c>
      <c r="J169" s="29">
        <f t="shared" si="37"/>
        <v>0</v>
      </c>
      <c r="K169" s="29">
        <f t="shared" ca="1" si="40"/>
        <v>2.4264124166882631E-3</v>
      </c>
      <c r="L169" s="29">
        <f t="shared" ca="1" si="38"/>
        <v>5.887477215858977E-6</v>
      </c>
      <c r="M169" s="29">
        <f t="shared" ca="1" si="30"/>
        <v>1.0414293313191771</v>
      </c>
      <c r="N169" s="29">
        <f t="shared" ca="1" si="31"/>
        <v>3.5215530791835805</v>
      </c>
      <c r="O169" s="29">
        <f t="shared" ca="1" si="32"/>
        <v>97.50345110355984</v>
      </c>
      <c r="P169" s="6">
        <f t="shared" ca="1" si="39"/>
        <v>-2.4264124166882631E-3</v>
      </c>
    </row>
    <row r="170" spans="4:16" x14ac:dyDescent="0.2">
      <c r="D170" s="37">
        <f t="shared" si="29"/>
        <v>0</v>
      </c>
      <c r="E170" s="37">
        <f t="shared" si="29"/>
        <v>0</v>
      </c>
      <c r="F170" s="29">
        <f t="shared" si="33"/>
        <v>0</v>
      </c>
      <c r="G170" s="29">
        <f t="shared" si="34"/>
        <v>0</v>
      </c>
      <c r="H170" s="29">
        <f t="shared" si="35"/>
        <v>0</v>
      </c>
      <c r="I170" s="29">
        <f t="shared" si="36"/>
        <v>0</v>
      </c>
      <c r="J170" s="29">
        <f t="shared" si="37"/>
        <v>0</v>
      </c>
      <c r="K170" s="29">
        <f t="shared" ca="1" si="40"/>
        <v>2.4264124166882631E-3</v>
      </c>
      <c r="L170" s="29">
        <f t="shared" ca="1" si="38"/>
        <v>5.887477215858977E-6</v>
      </c>
      <c r="M170" s="29">
        <f t="shared" ca="1" si="30"/>
        <v>1.0414293313191771</v>
      </c>
      <c r="N170" s="29">
        <f t="shared" ca="1" si="31"/>
        <v>3.5215530791835805</v>
      </c>
      <c r="O170" s="29">
        <f t="shared" ca="1" si="32"/>
        <v>97.50345110355984</v>
      </c>
      <c r="P170" s="6">
        <f t="shared" ca="1" si="39"/>
        <v>-2.4264124166882631E-3</v>
      </c>
    </row>
    <row r="171" spans="4:16" x14ac:dyDescent="0.2">
      <c r="D171" s="37">
        <f t="shared" si="29"/>
        <v>0</v>
      </c>
      <c r="E171" s="37">
        <f t="shared" si="29"/>
        <v>0</v>
      </c>
      <c r="F171" s="29">
        <f t="shared" si="33"/>
        <v>0</v>
      </c>
      <c r="G171" s="29">
        <f t="shared" si="34"/>
        <v>0</v>
      </c>
      <c r="H171" s="29">
        <f t="shared" si="35"/>
        <v>0</v>
      </c>
      <c r="I171" s="29">
        <f t="shared" si="36"/>
        <v>0</v>
      </c>
      <c r="J171" s="29">
        <f t="shared" si="37"/>
        <v>0</v>
      </c>
      <c r="K171" s="29">
        <f t="shared" ca="1" si="40"/>
        <v>2.4264124166882631E-3</v>
      </c>
      <c r="L171" s="29">
        <f t="shared" ca="1" si="38"/>
        <v>5.887477215858977E-6</v>
      </c>
      <c r="M171" s="29">
        <f t="shared" ca="1" si="30"/>
        <v>1.0414293313191771</v>
      </c>
      <c r="N171" s="29">
        <f t="shared" ca="1" si="31"/>
        <v>3.5215530791835805</v>
      </c>
      <c r="O171" s="29">
        <f t="shared" ca="1" si="32"/>
        <v>97.50345110355984</v>
      </c>
      <c r="P171" s="6">
        <f t="shared" ca="1" si="39"/>
        <v>-2.4264124166882631E-3</v>
      </c>
    </row>
    <row r="172" spans="4:16" x14ac:dyDescent="0.2">
      <c r="D172" s="37">
        <f t="shared" si="29"/>
        <v>0</v>
      </c>
      <c r="E172" s="37">
        <f t="shared" si="29"/>
        <v>0</v>
      </c>
      <c r="F172" s="29">
        <f t="shared" si="33"/>
        <v>0</v>
      </c>
      <c r="G172" s="29">
        <f t="shared" si="34"/>
        <v>0</v>
      </c>
      <c r="H172" s="29">
        <f t="shared" si="35"/>
        <v>0</v>
      </c>
      <c r="I172" s="29">
        <f t="shared" si="36"/>
        <v>0</v>
      </c>
      <c r="J172" s="29">
        <f t="shared" si="37"/>
        <v>0</v>
      </c>
      <c r="K172" s="29">
        <f t="shared" ca="1" si="40"/>
        <v>2.4264124166882631E-3</v>
      </c>
      <c r="L172" s="29">
        <f t="shared" ca="1" si="38"/>
        <v>5.887477215858977E-6</v>
      </c>
      <c r="M172" s="29">
        <f t="shared" ca="1" si="30"/>
        <v>1.0414293313191771</v>
      </c>
      <c r="N172" s="29">
        <f t="shared" ca="1" si="31"/>
        <v>3.5215530791835805</v>
      </c>
      <c r="O172" s="29">
        <f t="shared" ca="1" si="32"/>
        <v>97.50345110355984</v>
      </c>
      <c r="P172" s="6">
        <f t="shared" ca="1" si="39"/>
        <v>-2.4264124166882631E-3</v>
      </c>
    </row>
    <row r="173" spans="4:16" x14ac:dyDescent="0.2">
      <c r="D173" s="37">
        <f t="shared" si="29"/>
        <v>0</v>
      </c>
      <c r="E173" s="37">
        <f t="shared" si="29"/>
        <v>0</v>
      </c>
      <c r="F173" s="29">
        <f t="shared" si="33"/>
        <v>0</v>
      </c>
      <c r="G173" s="29">
        <f t="shared" si="34"/>
        <v>0</v>
      </c>
      <c r="H173" s="29">
        <f t="shared" si="35"/>
        <v>0</v>
      </c>
      <c r="I173" s="29">
        <f t="shared" si="36"/>
        <v>0</v>
      </c>
      <c r="J173" s="29">
        <f t="shared" si="37"/>
        <v>0</v>
      </c>
      <c r="K173" s="29">
        <f t="shared" ca="1" si="40"/>
        <v>2.4264124166882631E-3</v>
      </c>
      <c r="L173" s="29">
        <f t="shared" ca="1" si="38"/>
        <v>5.887477215858977E-6</v>
      </c>
      <c r="M173" s="29">
        <f t="shared" ca="1" si="30"/>
        <v>1.0414293313191771</v>
      </c>
      <c r="N173" s="29">
        <f t="shared" ca="1" si="31"/>
        <v>3.5215530791835805</v>
      </c>
      <c r="O173" s="29">
        <f t="shared" ca="1" si="32"/>
        <v>97.50345110355984</v>
      </c>
      <c r="P173" s="6">
        <f t="shared" ca="1" si="39"/>
        <v>-2.4264124166882631E-3</v>
      </c>
    </row>
    <row r="174" spans="4:16" x14ac:dyDescent="0.2">
      <c r="D174" s="37">
        <f t="shared" si="29"/>
        <v>0</v>
      </c>
      <c r="E174" s="37">
        <f t="shared" si="29"/>
        <v>0</v>
      </c>
      <c r="F174" s="29">
        <f t="shared" si="33"/>
        <v>0</v>
      </c>
      <c r="G174" s="29">
        <f t="shared" si="34"/>
        <v>0</v>
      </c>
      <c r="H174" s="29">
        <f t="shared" si="35"/>
        <v>0</v>
      </c>
      <c r="I174" s="29">
        <f t="shared" si="36"/>
        <v>0</v>
      </c>
      <c r="J174" s="29">
        <f t="shared" si="37"/>
        <v>0</v>
      </c>
      <c r="K174" s="29">
        <f t="shared" ca="1" si="40"/>
        <v>2.4264124166882631E-3</v>
      </c>
      <c r="L174" s="29">
        <f t="shared" ca="1" si="38"/>
        <v>5.887477215858977E-6</v>
      </c>
      <c r="M174" s="29">
        <f t="shared" ca="1" si="30"/>
        <v>1.0414293313191771</v>
      </c>
      <c r="N174" s="29">
        <f t="shared" ca="1" si="31"/>
        <v>3.5215530791835805</v>
      </c>
      <c r="O174" s="29">
        <f t="shared" ca="1" si="32"/>
        <v>97.50345110355984</v>
      </c>
      <c r="P174" s="6">
        <f t="shared" ca="1" si="39"/>
        <v>-2.4264124166882631E-3</v>
      </c>
    </row>
    <row r="175" spans="4:16" x14ac:dyDescent="0.2">
      <c r="D175" s="37">
        <f t="shared" si="29"/>
        <v>0</v>
      </c>
      <c r="E175" s="37">
        <f t="shared" si="29"/>
        <v>0</v>
      </c>
      <c r="F175" s="29">
        <f t="shared" si="33"/>
        <v>0</v>
      </c>
      <c r="G175" s="29">
        <f t="shared" si="34"/>
        <v>0</v>
      </c>
      <c r="H175" s="29">
        <f t="shared" si="35"/>
        <v>0</v>
      </c>
      <c r="I175" s="29">
        <f t="shared" si="36"/>
        <v>0</v>
      </c>
      <c r="J175" s="29">
        <f t="shared" si="37"/>
        <v>0</v>
      </c>
      <c r="K175" s="29">
        <f t="shared" ca="1" si="40"/>
        <v>2.4264124166882631E-3</v>
      </c>
      <c r="L175" s="29">
        <f t="shared" ca="1" si="38"/>
        <v>5.887477215858977E-6</v>
      </c>
      <c r="M175" s="29">
        <f t="shared" ca="1" si="30"/>
        <v>1.0414293313191771</v>
      </c>
      <c r="N175" s="29">
        <f t="shared" ca="1" si="31"/>
        <v>3.5215530791835805</v>
      </c>
      <c r="O175" s="29">
        <f t="shared" ca="1" si="32"/>
        <v>97.50345110355984</v>
      </c>
      <c r="P175" s="6">
        <f t="shared" ca="1" si="39"/>
        <v>-2.4264124166882631E-3</v>
      </c>
    </row>
    <row r="176" spans="4:16" x14ac:dyDescent="0.2">
      <c r="D176" s="37">
        <f t="shared" si="29"/>
        <v>0</v>
      </c>
      <c r="E176" s="37">
        <f t="shared" si="29"/>
        <v>0</v>
      </c>
      <c r="F176" s="29">
        <f t="shared" si="33"/>
        <v>0</v>
      </c>
      <c r="G176" s="29">
        <f t="shared" si="34"/>
        <v>0</v>
      </c>
      <c r="H176" s="29">
        <f t="shared" si="35"/>
        <v>0</v>
      </c>
      <c r="I176" s="29">
        <f t="shared" si="36"/>
        <v>0</v>
      </c>
      <c r="J176" s="29">
        <f t="shared" si="37"/>
        <v>0</v>
      </c>
      <c r="K176" s="29">
        <f t="shared" ca="1" si="40"/>
        <v>2.4264124166882631E-3</v>
      </c>
      <c r="L176" s="29">
        <f t="shared" ca="1" si="38"/>
        <v>5.887477215858977E-6</v>
      </c>
      <c r="M176" s="29">
        <f t="shared" ca="1" si="30"/>
        <v>1.0414293313191771</v>
      </c>
      <c r="N176" s="29">
        <f t="shared" ca="1" si="31"/>
        <v>3.5215530791835805</v>
      </c>
      <c r="O176" s="29">
        <f t="shared" ca="1" si="32"/>
        <v>97.50345110355984</v>
      </c>
      <c r="P176" s="6">
        <f t="shared" ca="1" si="39"/>
        <v>-2.4264124166882631E-3</v>
      </c>
    </row>
    <row r="177" spans="4:16" x14ac:dyDescent="0.2">
      <c r="D177" s="37">
        <f t="shared" si="29"/>
        <v>0</v>
      </c>
      <c r="E177" s="37">
        <f t="shared" si="29"/>
        <v>0</v>
      </c>
      <c r="F177" s="29">
        <f t="shared" si="33"/>
        <v>0</v>
      </c>
      <c r="G177" s="29">
        <f t="shared" si="34"/>
        <v>0</v>
      </c>
      <c r="H177" s="29">
        <f t="shared" si="35"/>
        <v>0</v>
      </c>
      <c r="I177" s="29">
        <f t="shared" si="36"/>
        <v>0</v>
      </c>
      <c r="J177" s="29">
        <f t="shared" si="37"/>
        <v>0</v>
      </c>
      <c r="K177" s="29">
        <f t="shared" ca="1" si="40"/>
        <v>2.4264124166882631E-3</v>
      </c>
      <c r="L177" s="29">
        <f t="shared" ca="1" si="38"/>
        <v>5.887477215858977E-6</v>
      </c>
      <c r="M177" s="29">
        <f t="shared" ca="1" si="30"/>
        <v>1.0414293313191771</v>
      </c>
      <c r="N177" s="29">
        <f t="shared" ca="1" si="31"/>
        <v>3.5215530791835805</v>
      </c>
      <c r="O177" s="29">
        <f t="shared" ca="1" si="32"/>
        <v>97.50345110355984</v>
      </c>
      <c r="P177" s="6">
        <f t="shared" ca="1" si="39"/>
        <v>-2.4264124166882631E-3</v>
      </c>
    </row>
    <row r="178" spans="4:16" x14ac:dyDescent="0.2">
      <c r="D178" s="37">
        <f t="shared" si="29"/>
        <v>0</v>
      </c>
      <c r="E178" s="37">
        <f t="shared" si="29"/>
        <v>0</v>
      </c>
      <c r="F178" s="29">
        <f t="shared" si="33"/>
        <v>0</v>
      </c>
      <c r="G178" s="29">
        <f t="shared" si="34"/>
        <v>0</v>
      </c>
      <c r="H178" s="29">
        <f t="shared" si="35"/>
        <v>0</v>
      </c>
      <c r="I178" s="29">
        <f t="shared" si="36"/>
        <v>0</v>
      </c>
      <c r="J178" s="29">
        <f t="shared" si="37"/>
        <v>0</v>
      </c>
      <c r="K178" s="29">
        <f t="shared" ca="1" si="40"/>
        <v>2.4264124166882631E-3</v>
      </c>
      <c r="L178" s="29">
        <f t="shared" ca="1" si="38"/>
        <v>5.887477215858977E-6</v>
      </c>
      <c r="M178" s="29">
        <f t="shared" ca="1" si="30"/>
        <v>1.0414293313191771</v>
      </c>
      <c r="N178" s="29">
        <f t="shared" ca="1" si="31"/>
        <v>3.5215530791835805</v>
      </c>
      <c r="O178" s="29">
        <f t="shared" ca="1" si="32"/>
        <v>97.50345110355984</v>
      </c>
      <c r="P178" s="6">
        <f t="shared" ca="1" si="39"/>
        <v>-2.4264124166882631E-3</v>
      </c>
    </row>
    <row r="179" spans="4:16" x14ac:dyDescent="0.2">
      <c r="D179" s="37">
        <f t="shared" si="29"/>
        <v>0</v>
      </c>
      <c r="E179" s="37">
        <f t="shared" si="29"/>
        <v>0</v>
      </c>
      <c r="F179" s="29">
        <f t="shared" si="33"/>
        <v>0</v>
      </c>
      <c r="G179" s="29">
        <f t="shared" si="34"/>
        <v>0</v>
      </c>
      <c r="H179" s="29">
        <f t="shared" si="35"/>
        <v>0</v>
      </c>
      <c r="I179" s="29">
        <f t="shared" si="36"/>
        <v>0</v>
      </c>
      <c r="J179" s="29">
        <f t="shared" si="37"/>
        <v>0</v>
      </c>
      <c r="K179" s="29">
        <f t="shared" ca="1" si="40"/>
        <v>2.4264124166882631E-3</v>
      </c>
      <c r="L179" s="29">
        <f t="shared" ca="1" si="38"/>
        <v>5.887477215858977E-6</v>
      </c>
      <c r="M179" s="29">
        <f t="shared" ca="1" si="30"/>
        <v>1.0414293313191771</v>
      </c>
      <c r="N179" s="29">
        <f t="shared" ca="1" si="31"/>
        <v>3.5215530791835805</v>
      </c>
      <c r="O179" s="29">
        <f t="shared" ca="1" si="32"/>
        <v>97.50345110355984</v>
      </c>
      <c r="P179" s="6">
        <f t="shared" ca="1" si="39"/>
        <v>-2.4264124166882631E-3</v>
      </c>
    </row>
    <row r="180" spans="4:16" x14ac:dyDescent="0.2">
      <c r="D180" s="37">
        <f t="shared" si="29"/>
        <v>0</v>
      </c>
      <c r="E180" s="37">
        <f t="shared" si="29"/>
        <v>0</v>
      </c>
      <c r="F180" s="29">
        <f t="shared" si="33"/>
        <v>0</v>
      </c>
      <c r="G180" s="29">
        <f t="shared" si="34"/>
        <v>0</v>
      </c>
      <c r="H180" s="29">
        <f t="shared" si="35"/>
        <v>0</v>
      </c>
      <c r="I180" s="29">
        <f t="shared" si="36"/>
        <v>0</v>
      </c>
      <c r="J180" s="29">
        <f t="shared" si="37"/>
        <v>0</v>
      </c>
      <c r="K180" s="29">
        <f t="shared" ca="1" si="40"/>
        <v>2.4264124166882631E-3</v>
      </c>
      <c r="L180" s="29">
        <f t="shared" ca="1" si="38"/>
        <v>5.887477215858977E-6</v>
      </c>
      <c r="M180" s="29">
        <f t="shared" ca="1" si="30"/>
        <v>1.0414293313191771</v>
      </c>
      <c r="N180" s="29">
        <f t="shared" ca="1" si="31"/>
        <v>3.5215530791835805</v>
      </c>
      <c r="O180" s="29">
        <f t="shared" ca="1" si="32"/>
        <v>97.50345110355984</v>
      </c>
      <c r="P180" s="6">
        <f t="shared" ca="1" si="39"/>
        <v>-2.4264124166882631E-3</v>
      </c>
    </row>
    <row r="181" spans="4:16" x14ac:dyDescent="0.2">
      <c r="D181" s="37">
        <f t="shared" si="29"/>
        <v>0</v>
      </c>
      <c r="E181" s="37">
        <f t="shared" si="29"/>
        <v>0</v>
      </c>
      <c r="F181" s="29">
        <f t="shared" si="33"/>
        <v>0</v>
      </c>
      <c r="G181" s="29">
        <f t="shared" si="34"/>
        <v>0</v>
      </c>
      <c r="H181" s="29">
        <f t="shared" si="35"/>
        <v>0</v>
      </c>
      <c r="I181" s="29">
        <f t="shared" si="36"/>
        <v>0</v>
      </c>
      <c r="J181" s="29">
        <f t="shared" si="37"/>
        <v>0</v>
      </c>
      <c r="K181" s="29">
        <f t="shared" ca="1" si="40"/>
        <v>2.4264124166882631E-3</v>
      </c>
      <c r="L181" s="29">
        <f t="shared" ca="1" si="38"/>
        <v>5.887477215858977E-6</v>
      </c>
      <c r="M181" s="29">
        <f t="shared" ca="1" si="30"/>
        <v>1.0414293313191771</v>
      </c>
      <c r="N181" s="29">
        <f t="shared" ca="1" si="31"/>
        <v>3.5215530791835805</v>
      </c>
      <c r="O181" s="29">
        <f t="shared" ca="1" si="32"/>
        <v>97.50345110355984</v>
      </c>
      <c r="P181" s="6">
        <f t="shared" ca="1" si="39"/>
        <v>-2.4264124166882631E-3</v>
      </c>
    </row>
    <row r="182" spans="4:16" x14ac:dyDescent="0.2">
      <c r="D182" s="37">
        <f t="shared" si="29"/>
        <v>0</v>
      </c>
      <c r="E182" s="37">
        <f t="shared" si="29"/>
        <v>0</v>
      </c>
      <c r="F182" s="29">
        <f t="shared" si="33"/>
        <v>0</v>
      </c>
      <c r="G182" s="29">
        <f t="shared" si="34"/>
        <v>0</v>
      </c>
      <c r="H182" s="29">
        <f t="shared" si="35"/>
        <v>0</v>
      </c>
      <c r="I182" s="29">
        <f t="shared" si="36"/>
        <v>0</v>
      </c>
      <c r="J182" s="29">
        <f t="shared" si="37"/>
        <v>0</v>
      </c>
      <c r="K182" s="29">
        <f t="shared" ca="1" si="40"/>
        <v>2.4264124166882631E-3</v>
      </c>
      <c r="L182" s="29">
        <f t="shared" ca="1" si="38"/>
        <v>5.887477215858977E-6</v>
      </c>
      <c r="M182" s="29">
        <f t="shared" ca="1" si="30"/>
        <v>1.0414293313191771</v>
      </c>
      <c r="N182" s="29">
        <f t="shared" ca="1" si="31"/>
        <v>3.5215530791835805</v>
      </c>
      <c r="O182" s="29">
        <f t="shared" ca="1" si="32"/>
        <v>97.50345110355984</v>
      </c>
      <c r="P182" s="6">
        <f t="shared" ca="1" si="39"/>
        <v>-2.4264124166882631E-3</v>
      </c>
    </row>
    <row r="183" spans="4:16" x14ac:dyDescent="0.2">
      <c r="D183" s="37">
        <f t="shared" si="29"/>
        <v>0</v>
      </c>
      <c r="E183" s="37">
        <f t="shared" si="29"/>
        <v>0</v>
      </c>
      <c r="F183" s="29">
        <f t="shared" si="33"/>
        <v>0</v>
      </c>
      <c r="G183" s="29">
        <f t="shared" si="34"/>
        <v>0</v>
      </c>
      <c r="H183" s="29">
        <f t="shared" si="35"/>
        <v>0</v>
      </c>
      <c r="I183" s="29">
        <f t="shared" si="36"/>
        <v>0</v>
      </c>
      <c r="J183" s="29">
        <f t="shared" si="37"/>
        <v>0</v>
      </c>
      <c r="K183" s="29">
        <f t="shared" ca="1" si="40"/>
        <v>2.4264124166882631E-3</v>
      </c>
      <c r="L183" s="29">
        <f t="shared" ca="1" si="38"/>
        <v>5.887477215858977E-6</v>
      </c>
      <c r="M183" s="29">
        <f t="shared" ca="1" si="30"/>
        <v>1.0414293313191771</v>
      </c>
      <c r="N183" s="29">
        <f t="shared" ca="1" si="31"/>
        <v>3.5215530791835805</v>
      </c>
      <c r="O183" s="29">
        <f t="shared" ca="1" si="32"/>
        <v>97.50345110355984</v>
      </c>
      <c r="P183" s="6">
        <f t="shared" ca="1" si="39"/>
        <v>-2.4264124166882631E-3</v>
      </c>
    </row>
    <row r="184" spans="4:16" x14ac:dyDescent="0.2">
      <c r="D184" s="37">
        <f t="shared" si="29"/>
        <v>0</v>
      </c>
      <c r="E184" s="37">
        <f t="shared" si="29"/>
        <v>0</v>
      </c>
      <c r="F184" s="29">
        <f t="shared" si="33"/>
        <v>0</v>
      </c>
      <c r="G184" s="29">
        <f t="shared" si="34"/>
        <v>0</v>
      </c>
      <c r="H184" s="29">
        <f t="shared" si="35"/>
        <v>0</v>
      </c>
      <c r="I184" s="29">
        <f t="shared" si="36"/>
        <v>0</v>
      </c>
      <c r="J184" s="29">
        <f t="shared" si="37"/>
        <v>0</v>
      </c>
      <c r="K184" s="29">
        <f t="shared" ca="1" si="40"/>
        <v>2.4264124166882631E-3</v>
      </c>
      <c r="L184" s="29">
        <f t="shared" ca="1" si="38"/>
        <v>5.887477215858977E-6</v>
      </c>
      <c r="M184" s="29">
        <f t="shared" ca="1" si="30"/>
        <v>1.0414293313191771</v>
      </c>
      <c r="N184" s="29">
        <f t="shared" ca="1" si="31"/>
        <v>3.5215530791835805</v>
      </c>
      <c r="O184" s="29">
        <f t="shared" ca="1" si="32"/>
        <v>97.50345110355984</v>
      </c>
      <c r="P184" s="6">
        <f t="shared" ca="1" si="39"/>
        <v>-2.4264124166882631E-3</v>
      </c>
    </row>
    <row r="185" spans="4:16" x14ac:dyDescent="0.2">
      <c r="D185" s="37">
        <f t="shared" si="29"/>
        <v>0</v>
      </c>
      <c r="E185" s="37">
        <f t="shared" si="29"/>
        <v>0</v>
      </c>
      <c r="F185" s="29">
        <f t="shared" si="33"/>
        <v>0</v>
      </c>
      <c r="G185" s="29">
        <f t="shared" si="34"/>
        <v>0</v>
      </c>
      <c r="H185" s="29">
        <f t="shared" si="35"/>
        <v>0</v>
      </c>
      <c r="I185" s="29">
        <f t="shared" si="36"/>
        <v>0</v>
      </c>
      <c r="J185" s="29">
        <f t="shared" si="37"/>
        <v>0</v>
      </c>
      <c r="K185" s="29">
        <f t="shared" ca="1" si="40"/>
        <v>2.4264124166882631E-3</v>
      </c>
      <c r="L185" s="29">
        <f t="shared" ca="1" si="38"/>
        <v>5.887477215858977E-6</v>
      </c>
      <c r="M185" s="29">
        <f t="shared" ca="1" si="30"/>
        <v>1.0414293313191771</v>
      </c>
      <c r="N185" s="29">
        <f t="shared" ca="1" si="31"/>
        <v>3.5215530791835805</v>
      </c>
      <c r="O185" s="29">
        <f t="shared" ca="1" si="32"/>
        <v>97.50345110355984</v>
      </c>
      <c r="P185" s="6">
        <f t="shared" ca="1" si="39"/>
        <v>-2.4264124166882631E-3</v>
      </c>
    </row>
    <row r="186" spans="4:16" x14ac:dyDescent="0.2">
      <c r="D186" s="37">
        <f t="shared" si="29"/>
        <v>0</v>
      </c>
      <c r="E186" s="37">
        <f t="shared" si="29"/>
        <v>0</v>
      </c>
      <c r="F186" s="29">
        <f t="shared" si="33"/>
        <v>0</v>
      </c>
      <c r="G186" s="29">
        <f t="shared" si="34"/>
        <v>0</v>
      </c>
      <c r="H186" s="29">
        <f t="shared" si="35"/>
        <v>0</v>
      </c>
      <c r="I186" s="29">
        <f t="shared" si="36"/>
        <v>0</v>
      </c>
      <c r="J186" s="29">
        <f t="shared" si="37"/>
        <v>0</v>
      </c>
      <c r="K186" s="29">
        <f t="shared" ca="1" si="40"/>
        <v>2.4264124166882631E-3</v>
      </c>
      <c r="L186" s="29">
        <f t="shared" ca="1" si="38"/>
        <v>5.887477215858977E-6</v>
      </c>
      <c r="M186" s="29">
        <f t="shared" ca="1" si="30"/>
        <v>1.0414293313191771</v>
      </c>
      <c r="N186" s="29">
        <f t="shared" ca="1" si="31"/>
        <v>3.5215530791835805</v>
      </c>
      <c r="O186" s="29">
        <f t="shared" ca="1" si="32"/>
        <v>97.50345110355984</v>
      </c>
      <c r="P186" s="6">
        <f t="shared" ca="1" si="39"/>
        <v>-2.4264124166882631E-3</v>
      </c>
    </row>
    <row r="187" spans="4:16" x14ac:dyDescent="0.2">
      <c r="D187" s="37">
        <f t="shared" si="29"/>
        <v>0</v>
      </c>
      <c r="E187" s="37">
        <f t="shared" si="29"/>
        <v>0</v>
      </c>
      <c r="F187" s="29">
        <f t="shared" si="33"/>
        <v>0</v>
      </c>
      <c r="G187" s="29">
        <f t="shared" si="34"/>
        <v>0</v>
      </c>
      <c r="H187" s="29">
        <f t="shared" si="35"/>
        <v>0</v>
      </c>
      <c r="I187" s="29">
        <f t="shared" si="36"/>
        <v>0</v>
      </c>
      <c r="J187" s="29">
        <f t="shared" si="37"/>
        <v>0</v>
      </c>
      <c r="K187" s="29">
        <f t="shared" ca="1" si="40"/>
        <v>2.4264124166882631E-3</v>
      </c>
      <c r="L187" s="29">
        <f t="shared" ca="1" si="38"/>
        <v>5.887477215858977E-6</v>
      </c>
      <c r="M187" s="29">
        <f t="shared" ca="1" si="30"/>
        <v>1.0414293313191771</v>
      </c>
      <c r="N187" s="29">
        <f t="shared" ca="1" si="31"/>
        <v>3.5215530791835805</v>
      </c>
      <c r="O187" s="29">
        <f t="shared" ca="1" si="32"/>
        <v>97.50345110355984</v>
      </c>
      <c r="P187" s="6">
        <f t="shared" ca="1" si="39"/>
        <v>-2.4264124166882631E-3</v>
      </c>
    </row>
    <row r="188" spans="4:16" x14ac:dyDescent="0.2">
      <c r="D188" s="37">
        <f t="shared" si="29"/>
        <v>0</v>
      </c>
      <c r="E188" s="37">
        <f t="shared" si="29"/>
        <v>0</v>
      </c>
      <c r="F188" s="29">
        <f t="shared" si="33"/>
        <v>0</v>
      </c>
      <c r="G188" s="29">
        <f t="shared" si="34"/>
        <v>0</v>
      </c>
      <c r="H188" s="29">
        <f t="shared" si="35"/>
        <v>0</v>
      </c>
      <c r="I188" s="29">
        <f t="shared" si="36"/>
        <v>0</v>
      </c>
      <c r="J188" s="29">
        <f t="shared" si="37"/>
        <v>0</v>
      </c>
      <c r="K188" s="29">
        <f t="shared" ca="1" si="40"/>
        <v>2.4264124166882631E-3</v>
      </c>
      <c r="L188" s="29">
        <f t="shared" ca="1" si="38"/>
        <v>5.887477215858977E-6</v>
      </c>
      <c r="M188" s="29">
        <f t="shared" ca="1" si="30"/>
        <v>1.0414293313191771</v>
      </c>
      <c r="N188" s="29">
        <f t="shared" ca="1" si="31"/>
        <v>3.5215530791835805</v>
      </c>
      <c r="O188" s="29">
        <f t="shared" ca="1" si="32"/>
        <v>97.50345110355984</v>
      </c>
      <c r="P188" s="6">
        <f t="shared" ca="1" si="39"/>
        <v>-2.4264124166882631E-3</v>
      </c>
    </row>
    <row r="189" spans="4:16" x14ac:dyDescent="0.2">
      <c r="D189" s="37">
        <f t="shared" si="29"/>
        <v>0</v>
      </c>
      <c r="E189" s="37">
        <f t="shared" si="29"/>
        <v>0</v>
      </c>
      <c r="F189" s="29">
        <f t="shared" si="33"/>
        <v>0</v>
      </c>
      <c r="G189" s="29">
        <f t="shared" si="34"/>
        <v>0</v>
      </c>
      <c r="H189" s="29">
        <f t="shared" si="35"/>
        <v>0</v>
      </c>
      <c r="I189" s="29">
        <f t="shared" si="36"/>
        <v>0</v>
      </c>
      <c r="J189" s="29">
        <f t="shared" si="37"/>
        <v>0</v>
      </c>
      <c r="K189" s="29">
        <f t="shared" ca="1" si="40"/>
        <v>2.4264124166882631E-3</v>
      </c>
      <c r="L189" s="29">
        <f t="shared" ca="1" si="38"/>
        <v>5.887477215858977E-6</v>
      </c>
      <c r="M189" s="29">
        <f t="shared" ca="1" si="30"/>
        <v>1.0414293313191771</v>
      </c>
      <c r="N189" s="29">
        <f t="shared" ca="1" si="31"/>
        <v>3.5215530791835805</v>
      </c>
      <c r="O189" s="29">
        <f t="shared" ca="1" si="32"/>
        <v>97.50345110355984</v>
      </c>
      <c r="P189" s="6">
        <f t="shared" ca="1" si="39"/>
        <v>-2.4264124166882631E-3</v>
      </c>
    </row>
    <row r="190" spans="4:16" x14ac:dyDescent="0.2">
      <c r="D190" s="37">
        <f t="shared" si="29"/>
        <v>0</v>
      </c>
      <c r="E190" s="37">
        <f t="shared" si="29"/>
        <v>0</v>
      </c>
      <c r="F190" s="29">
        <f t="shared" si="33"/>
        <v>0</v>
      </c>
      <c r="G190" s="29">
        <f t="shared" si="34"/>
        <v>0</v>
      </c>
      <c r="H190" s="29">
        <f t="shared" si="35"/>
        <v>0</v>
      </c>
      <c r="I190" s="29">
        <f t="shared" si="36"/>
        <v>0</v>
      </c>
      <c r="J190" s="29">
        <f t="shared" si="37"/>
        <v>0</v>
      </c>
      <c r="K190" s="29">
        <f t="shared" ca="1" si="40"/>
        <v>2.4264124166882631E-3</v>
      </c>
      <c r="L190" s="29">
        <f t="shared" ca="1" si="38"/>
        <v>5.887477215858977E-6</v>
      </c>
      <c r="M190" s="29">
        <f t="shared" ca="1" si="30"/>
        <v>1.0414293313191771</v>
      </c>
      <c r="N190" s="29">
        <f t="shared" ca="1" si="31"/>
        <v>3.5215530791835805</v>
      </c>
      <c r="O190" s="29">
        <f t="shared" ca="1" si="32"/>
        <v>97.50345110355984</v>
      </c>
      <c r="P190" s="6">
        <f t="shared" ca="1" si="39"/>
        <v>-2.4264124166882631E-3</v>
      </c>
    </row>
    <row r="191" spans="4:16" x14ac:dyDescent="0.2">
      <c r="D191" s="37">
        <f t="shared" ref="D191:E206" si="41">A191/A$18</f>
        <v>0</v>
      </c>
      <c r="E191" s="37">
        <f t="shared" si="41"/>
        <v>0</v>
      </c>
      <c r="F191" s="29">
        <f t="shared" si="33"/>
        <v>0</v>
      </c>
      <c r="G191" s="29">
        <f t="shared" si="34"/>
        <v>0</v>
      </c>
      <c r="H191" s="29">
        <f t="shared" si="35"/>
        <v>0</v>
      </c>
      <c r="I191" s="29">
        <f t="shared" si="36"/>
        <v>0</v>
      </c>
      <c r="J191" s="29">
        <f t="shared" si="37"/>
        <v>0</v>
      </c>
      <c r="K191" s="29">
        <f t="shared" ca="1" si="40"/>
        <v>2.4264124166882631E-3</v>
      </c>
      <c r="L191" s="29">
        <f t="shared" ca="1" si="38"/>
        <v>5.887477215858977E-6</v>
      </c>
      <c r="M191" s="29">
        <f t="shared" ca="1" si="30"/>
        <v>1.0414293313191771</v>
      </c>
      <c r="N191" s="29">
        <f t="shared" ca="1" si="31"/>
        <v>3.5215530791835805</v>
      </c>
      <c r="O191" s="29">
        <f t="shared" ca="1" si="32"/>
        <v>97.50345110355984</v>
      </c>
      <c r="P191" s="6">
        <f t="shared" ca="1" si="39"/>
        <v>-2.4264124166882631E-3</v>
      </c>
    </row>
    <row r="192" spans="4:16" x14ac:dyDescent="0.2">
      <c r="D192" s="37">
        <f t="shared" si="41"/>
        <v>0</v>
      </c>
      <c r="E192" s="37">
        <f t="shared" si="41"/>
        <v>0</v>
      </c>
      <c r="F192" s="29">
        <f t="shared" si="33"/>
        <v>0</v>
      </c>
      <c r="G192" s="29">
        <f t="shared" si="34"/>
        <v>0</v>
      </c>
      <c r="H192" s="29">
        <f t="shared" si="35"/>
        <v>0</v>
      </c>
      <c r="I192" s="29">
        <f t="shared" si="36"/>
        <v>0</v>
      </c>
      <c r="J192" s="29">
        <f t="shared" si="37"/>
        <v>0</v>
      </c>
      <c r="K192" s="29">
        <f t="shared" ca="1" si="40"/>
        <v>2.4264124166882631E-3</v>
      </c>
      <c r="L192" s="29">
        <f t="shared" ca="1" si="38"/>
        <v>5.887477215858977E-6</v>
      </c>
      <c r="M192" s="29">
        <f t="shared" ca="1" si="30"/>
        <v>1.0414293313191771</v>
      </c>
      <c r="N192" s="29">
        <f t="shared" ca="1" si="31"/>
        <v>3.5215530791835805</v>
      </c>
      <c r="O192" s="29">
        <f t="shared" ca="1" si="32"/>
        <v>97.50345110355984</v>
      </c>
      <c r="P192" s="6">
        <f t="shared" ca="1" si="39"/>
        <v>-2.4264124166882631E-3</v>
      </c>
    </row>
    <row r="193" spans="4:16" x14ac:dyDescent="0.2">
      <c r="D193" s="37">
        <f t="shared" si="41"/>
        <v>0</v>
      </c>
      <c r="E193" s="37">
        <f t="shared" si="41"/>
        <v>0</v>
      </c>
      <c r="F193" s="29">
        <f t="shared" si="33"/>
        <v>0</v>
      </c>
      <c r="G193" s="29">
        <f t="shared" si="34"/>
        <v>0</v>
      </c>
      <c r="H193" s="29">
        <f t="shared" si="35"/>
        <v>0</v>
      </c>
      <c r="I193" s="29">
        <f t="shared" si="36"/>
        <v>0</v>
      </c>
      <c r="J193" s="29">
        <f t="shared" si="37"/>
        <v>0</v>
      </c>
      <c r="K193" s="29">
        <f t="shared" ca="1" si="40"/>
        <v>2.4264124166882631E-3</v>
      </c>
      <c r="L193" s="29">
        <f t="shared" ca="1" si="38"/>
        <v>5.887477215858977E-6</v>
      </c>
      <c r="M193" s="29">
        <f t="shared" ca="1" si="30"/>
        <v>1.0414293313191771</v>
      </c>
      <c r="N193" s="29">
        <f t="shared" ca="1" si="31"/>
        <v>3.5215530791835805</v>
      </c>
      <c r="O193" s="29">
        <f t="shared" ca="1" si="32"/>
        <v>97.50345110355984</v>
      </c>
      <c r="P193" s="6">
        <f t="shared" ca="1" si="39"/>
        <v>-2.4264124166882631E-3</v>
      </c>
    </row>
    <row r="194" spans="4:16" x14ac:dyDescent="0.2">
      <c r="D194" s="37">
        <f t="shared" si="41"/>
        <v>0</v>
      </c>
      <c r="E194" s="37">
        <f t="shared" si="41"/>
        <v>0</v>
      </c>
      <c r="F194" s="29">
        <f t="shared" si="33"/>
        <v>0</v>
      </c>
      <c r="G194" s="29">
        <f t="shared" si="34"/>
        <v>0</v>
      </c>
      <c r="H194" s="29">
        <f t="shared" si="35"/>
        <v>0</v>
      </c>
      <c r="I194" s="29">
        <f t="shared" si="36"/>
        <v>0</v>
      </c>
      <c r="J194" s="29">
        <f t="shared" si="37"/>
        <v>0</v>
      </c>
      <c r="K194" s="29">
        <f t="shared" ca="1" si="40"/>
        <v>2.4264124166882631E-3</v>
      </c>
      <c r="L194" s="29">
        <f t="shared" ca="1" si="38"/>
        <v>5.887477215858977E-6</v>
      </c>
      <c r="M194" s="29">
        <f t="shared" ca="1" si="30"/>
        <v>1.0414293313191771</v>
      </c>
      <c r="N194" s="29">
        <f t="shared" ca="1" si="31"/>
        <v>3.5215530791835805</v>
      </c>
      <c r="O194" s="29">
        <f t="shared" ca="1" si="32"/>
        <v>97.50345110355984</v>
      </c>
      <c r="P194" s="6">
        <f t="shared" ca="1" si="39"/>
        <v>-2.4264124166882631E-3</v>
      </c>
    </row>
    <row r="195" spans="4:16" x14ac:dyDescent="0.2">
      <c r="D195" s="37">
        <f t="shared" si="41"/>
        <v>0</v>
      </c>
      <c r="E195" s="37">
        <f t="shared" si="41"/>
        <v>0</v>
      </c>
      <c r="F195" s="29">
        <f t="shared" si="33"/>
        <v>0</v>
      </c>
      <c r="G195" s="29">
        <f t="shared" si="34"/>
        <v>0</v>
      </c>
      <c r="H195" s="29">
        <f t="shared" si="35"/>
        <v>0</v>
      </c>
      <c r="I195" s="29">
        <f t="shared" si="36"/>
        <v>0</v>
      </c>
      <c r="J195" s="29">
        <f t="shared" si="37"/>
        <v>0</v>
      </c>
      <c r="K195" s="29">
        <f t="shared" ca="1" si="40"/>
        <v>2.4264124166882631E-3</v>
      </c>
      <c r="L195" s="29">
        <f t="shared" ca="1" si="38"/>
        <v>5.887477215858977E-6</v>
      </c>
      <c r="M195" s="29">
        <f t="shared" ca="1" si="30"/>
        <v>1.0414293313191771</v>
      </c>
      <c r="N195" s="29">
        <f t="shared" ca="1" si="31"/>
        <v>3.5215530791835805</v>
      </c>
      <c r="O195" s="29">
        <f t="shared" ca="1" si="32"/>
        <v>97.50345110355984</v>
      </c>
      <c r="P195" s="6">
        <f t="shared" ca="1" si="39"/>
        <v>-2.4264124166882631E-3</v>
      </c>
    </row>
    <row r="196" spans="4:16" x14ac:dyDescent="0.2">
      <c r="D196" s="37">
        <f t="shared" si="41"/>
        <v>0</v>
      </c>
      <c r="E196" s="37">
        <f t="shared" si="41"/>
        <v>0</v>
      </c>
      <c r="F196" s="29">
        <f t="shared" si="33"/>
        <v>0</v>
      </c>
      <c r="G196" s="29">
        <f t="shared" si="34"/>
        <v>0</v>
      </c>
      <c r="H196" s="29">
        <f t="shared" si="35"/>
        <v>0</v>
      </c>
      <c r="I196" s="29">
        <f t="shared" si="36"/>
        <v>0</v>
      </c>
      <c r="J196" s="29">
        <f t="shared" si="37"/>
        <v>0</v>
      </c>
      <c r="K196" s="29">
        <f t="shared" ca="1" si="40"/>
        <v>2.4264124166882631E-3</v>
      </c>
      <c r="L196" s="29">
        <f t="shared" ca="1" si="38"/>
        <v>5.887477215858977E-6</v>
      </c>
      <c r="M196" s="29">
        <f t="shared" ca="1" si="30"/>
        <v>1.0414293313191771</v>
      </c>
      <c r="N196" s="29">
        <f t="shared" ca="1" si="31"/>
        <v>3.5215530791835805</v>
      </c>
      <c r="O196" s="29">
        <f t="shared" ca="1" si="32"/>
        <v>97.50345110355984</v>
      </c>
      <c r="P196" s="6">
        <f t="shared" ca="1" si="39"/>
        <v>-2.4264124166882631E-3</v>
      </c>
    </row>
    <row r="197" spans="4:16" x14ac:dyDescent="0.2">
      <c r="D197" s="37">
        <f t="shared" si="41"/>
        <v>0</v>
      </c>
      <c r="E197" s="37">
        <f t="shared" si="41"/>
        <v>0</v>
      </c>
      <c r="F197" s="29">
        <f t="shared" si="33"/>
        <v>0</v>
      </c>
      <c r="G197" s="29">
        <f t="shared" si="34"/>
        <v>0</v>
      </c>
      <c r="H197" s="29">
        <f t="shared" si="35"/>
        <v>0</v>
      </c>
      <c r="I197" s="29">
        <f t="shared" si="36"/>
        <v>0</v>
      </c>
      <c r="J197" s="29">
        <f t="shared" si="37"/>
        <v>0</v>
      </c>
      <c r="K197" s="29">
        <f t="shared" ca="1" si="40"/>
        <v>2.4264124166882631E-3</v>
      </c>
      <c r="L197" s="29">
        <f t="shared" ca="1" si="38"/>
        <v>5.887477215858977E-6</v>
      </c>
      <c r="M197" s="29">
        <f t="shared" ca="1" si="30"/>
        <v>1.0414293313191771</v>
      </c>
      <c r="N197" s="29">
        <f t="shared" ca="1" si="31"/>
        <v>3.5215530791835805</v>
      </c>
      <c r="O197" s="29">
        <f t="shared" ca="1" si="32"/>
        <v>97.50345110355984</v>
      </c>
      <c r="P197" s="6">
        <f t="shared" ca="1" si="39"/>
        <v>-2.4264124166882631E-3</v>
      </c>
    </row>
    <row r="198" spans="4:16" x14ac:dyDescent="0.2">
      <c r="D198" s="37">
        <f t="shared" si="41"/>
        <v>0</v>
      </c>
      <c r="E198" s="37">
        <f t="shared" si="41"/>
        <v>0</v>
      </c>
      <c r="F198" s="29">
        <f t="shared" si="33"/>
        <v>0</v>
      </c>
      <c r="G198" s="29">
        <f t="shared" si="34"/>
        <v>0</v>
      </c>
      <c r="H198" s="29">
        <f t="shared" si="35"/>
        <v>0</v>
      </c>
      <c r="I198" s="29">
        <f t="shared" si="36"/>
        <v>0</v>
      </c>
      <c r="J198" s="29">
        <f t="shared" si="37"/>
        <v>0</v>
      </c>
      <c r="K198" s="29">
        <f t="shared" ca="1" si="40"/>
        <v>2.4264124166882631E-3</v>
      </c>
      <c r="L198" s="29">
        <f t="shared" ca="1" si="38"/>
        <v>5.887477215858977E-6</v>
      </c>
      <c r="M198" s="29">
        <f t="shared" ca="1" si="30"/>
        <v>1.0414293313191771</v>
      </c>
      <c r="N198" s="29">
        <f t="shared" ca="1" si="31"/>
        <v>3.5215530791835805</v>
      </c>
      <c r="O198" s="29">
        <f t="shared" ca="1" si="32"/>
        <v>97.50345110355984</v>
      </c>
      <c r="P198" s="6">
        <f t="shared" ca="1" si="39"/>
        <v>-2.4264124166882631E-3</v>
      </c>
    </row>
    <row r="199" spans="4:16" x14ac:dyDescent="0.2">
      <c r="D199" s="37">
        <f t="shared" si="41"/>
        <v>0</v>
      </c>
      <c r="E199" s="37">
        <f t="shared" si="41"/>
        <v>0</v>
      </c>
      <c r="F199" s="29">
        <f t="shared" si="33"/>
        <v>0</v>
      </c>
      <c r="G199" s="29">
        <f t="shared" si="34"/>
        <v>0</v>
      </c>
      <c r="H199" s="29">
        <f t="shared" si="35"/>
        <v>0</v>
      </c>
      <c r="I199" s="29">
        <f t="shared" si="36"/>
        <v>0</v>
      </c>
      <c r="J199" s="29">
        <f t="shared" si="37"/>
        <v>0</v>
      </c>
      <c r="K199" s="29">
        <f t="shared" ca="1" si="40"/>
        <v>2.4264124166882631E-3</v>
      </c>
      <c r="L199" s="29">
        <f t="shared" ca="1" si="38"/>
        <v>5.887477215858977E-6</v>
      </c>
      <c r="M199" s="29">
        <f t="shared" ca="1" si="30"/>
        <v>1.0414293313191771</v>
      </c>
      <c r="N199" s="29">
        <f t="shared" ca="1" si="31"/>
        <v>3.5215530791835805</v>
      </c>
      <c r="O199" s="29">
        <f t="shared" ca="1" si="32"/>
        <v>97.50345110355984</v>
      </c>
      <c r="P199" s="6">
        <f t="shared" ca="1" si="39"/>
        <v>-2.4264124166882631E-3</v>
      </c>
    </row>
    <row r="200" spans="4:16" x14ac:dyDescent="0.2">
      <c r="D200" s="37">
        <f t="shared" si="41"/>
        <v>0</v>
      </c>
      <c r="E200" s="37">
        <f t="shared" si="41"/>
        <v>0</v>
      </c>
      <c r="F200" s="29">
        <f t="shared" si="33"/>
        <v>0</v>
      </c>
      <c r="G200" s="29">
        <f t="shared" si="34"/>
        <v>0</v>
      </c>
      <c r="H200" s="29">
        <f t="shared" si="35"/>
        <v>0</v>
      </c>
      <c r="I200" s="29">
        <f t="shared" si="36"/>
        <v>0</v>
      </c>
      <c r="J200" s="29">
        <f t="shared" si="37"/>
        <v>0</v>
      </c>
      <c r="K200" s="29">
        <f t="shared" ca="1" si="40"/>
        <v>2.4264124166882631E-3</v>
      </c>
      <c r="L200" s="29">
        <f t="shared" ca="1" si="38"/>
        <v>5.887477215858977E-6</v>
      </c>
      <c r="M200" s="29">
        <f t="shared" ca="1" si="30"/>
        <v>1.0414293313191771</v>
      </c>
      <c r="N200" s="29">
        <f t="shared" ca="1" si="31"/>
        <v>3.5215530791835805</v>
      </c>
      <c r="O200" s="29">
        <f t="shared" ca="1" si="32"/>
        <v>97.50345110355984</v>
      </c>
      <c r="P200" s="6">
        <f t="shared" ca="1" si="39"/>
        <v>-2.4264124166882631E-3</v>
      </c>
    </row>
    <row r="201" spans="4:16" x14ac:dyDescent="0.2">
      <c r="D201" s="37">
        <f t="shared" si="41"/>
        <v>0</v>
      </c>
      <c r="E201" s="37">
        <f t="shared" si="41"/>
        <v>0</v>
      </c>
      <c r="F201" s="29">
        <f t="shared" si="33"/>
        <v>0</v>
      </c>
      <c r="G201" s="29">
        <f t="shared" si="34"/>
        <v>0</v>
      </c>
      <c r="H201" s="29">
        <f t="shared" si="35"/>
        <v>0</v>
      </c>
      <c r="I201" s="29">
        <f t="shared" si="36"/>
        <v>0</v>
      </c>
      <c r="J201" s="29">
        <f t="shared" si="37"/>
        <v>0</v>
      </c>
      <c r="K201" s="29">
        <f t="shared" ca="1" si="40"/>
        <v>2.4264124166882631E-3</v>
      </c>
      <c r="L201" s="29">
        <f t="shared" ca="1" si="38"/>
        <v>5.887477215858977E-6</v>
      </c>
      <c r="M201" s="29">
        <f t="shared" ca="1" si="30"/>
        <v>1.0414293313191771</v>
      </c>
      <c r="N201" s="29">
        <f t="shared" ca="1" si="31"/>
        <v>3.5215530791835805</v>
      </c>
      <c r="O201" s="29">
        <f t="shared" ca="1" si="32"/>
        <v>97.50345110355984</v>
      </c>
      <c r="P201" s="6">
        <f t="shared" ca="1" si="39"/>
        <v>-2.4264124166882631E-3</v>
      </c>
    </row>
    <row r="202" spans="4:16" x14ac:dyDescent="0.2">
      <c r="D202" s="37">
        <f t="shared" si="41"/>
        <v>0</v>
      </c>
      <c r="E202" s="37">
        <f t="shared" si="41"/>
        <v>0</v>
      </c>
      <c r="F202" s="29">
        <f t="shared" si="33"/>
        <v>0</v>
      </c>
      <c r="G202" s="29">
        <f t="shared" si="34"/>
        <v>0</v>
      </c>
      <c r="H202" s="29">
        <f t="shared" si="35"/>
        <v>0</v>
      </c>
      <c r="I202" s="29">
        <f t="shared" si="36"/>
        <v>0</v>
      </c>
      <c r="J202" s="29">
        <f t="shared" si="37"/>
        <v>0</v>
      </c>
      <c r="K202" s="29">
        <f t="shared" ca="1" si="40"/>
        <v>2.4264124166882631E-3</v>
      </c>
      <c r="L202" s="29">
        <f t="shared" ca="1" si="38"/>
        <v>5.887477215858977E-6</v>
      </c>
      <c r="M202" s="29">
        <f t="shared" ca="1" si="30"/>
        <v>1.0414293313191771</v>
      </c>
      <c r="N202" s="29">
        <f t="shared" ca="1" si="31"/>
        <v>3.5215530791835805</v>
      </c>
      <c r="O202" s="29">
        <f t="shared" ca="1" si="32"/>
        <v>97.50345110355984</v>
      </c>
      <c r="P202" s="6">
        <f t="shared" ca="1" si="39"/>
        <v>-2.4264124166882631E-3</v>
      </c>
    </row>
    <row r="203" spans="4:16" x14ac:dyDescent="0.2">
      <c r="D203" s="37">
        <f t="shared" si="41"/>
        <v>0</v>
      </c>
      <c r="E203" s="37">
        <f t="shared" si="41"/>
        <v>0</v>
      </c>
      <c r="F203" s="29">
        <f t="shared" si="33"/>
        <v>0</v>
      </c>
      <c r="G203" s="29">
        <f t="shared" si="34"/>
        <v>0</v>
      </c>
      <c r="H203" s="29">
        <f t="shared" si="35"/>
        <v>0</v>
      </c>
      <c r="I203" s="29">
        <f t="shared" si="36"/>
        <v>0</v>
      </c>
      <c r="J203" s="29">
        <f t="shared" si="37"/>
        <v>0</v>
      </c>
      <c r="K203" s="29">
        <f t="shared" ca="1" si="40"/>
        <v>2.4264124166882631E-3</v>
      </c>
      <c r="L203" s="29">
        <f t="shared" ca="1" si="38"/>
        <v>5.887477215858977E-6</v>
      </c>
      <c r="M203" s="29">
        <f t="shared" ca="1" si="30"/>
        <v>1.0414293313191771</v>
      </c>
      <c r="N203" s="29">
        <f t="shared" ca="1" si="31"/>
        <v>3.5215530791835805</v>
      </c>
      <c r="O203" s="29">
        <f t="shared" ca="1" si="32"/>
        <v>97.50345110355984</v>
      </c>
      <c r="P203" s="6">
        <f t="shared" ca="1" si="39"/>
        <v>-2.4264124166882631E-3</v>
      </c>
    </row>
    <row r="204" spans="4:16" x14ac:dyDescent="0.2">
      <c r="D204" s="37">
        <f t="shared" si="41"/>
        <v>0</v>
      </c>
      <c r="E204" s="37">
        <f t="shared" si="41"/>
        <v>0</v>
      </c>
      <c r="F204" s="29">
        <f t="shared" si="33"/>
        <v>0</v>
      </c>
      <c r="G204" s="29">
        <f t="shared" si="34"/>
        <v>0</v>
      </c>
      <c r="H204" s="29">
        <f t="shared" si="35"/>
        <v>0</v>
      </c>
      <c r="I204" s="29">
        <f t="shared" si="36"/>
        <v>0</v>
      </c>
      <c r="J204" s="29">
        <f t="shared" si="37"/>
        <v>0</v>
      </c>
      <c r="K204" s="29">
        <f t="shared" ca="1" si="40"/>
        <v>2.4264124166882631E-3</v>
      </c>
      <c r="L204" s="29">
        <f t="shared" ca="1" si="38"/>
        <v>5.887477215858977E-6</v>
      </c>
      <c r="M204" s="29">
        <f t="shared" ca="1" si="30"/>
        <v>1.0414293313191771</v>
      </c>
      <c r="N204" s="29">
        <f t="shared" ca="1" si="31"/>
        <v>3.5215530791835805</v>
      </c>
      <c r="O204" s="29">
        <f t="shared" ca="1" si="32"/>
        <v>97.50345110355984</v>
      </c>
      <c r="P204" s="6">
        <f t="shared" ca="1" si="39"/>
        <v>-2.4264124166882631E-3</v>
      </c>
    </row>
    <row r="205" spans="4:16" x14ac:dyDescent="0.2">
      <c r="D205" s="37">
        <f t="shared" si="41"/>
        <v>0</v>
      </c>
      <c r="E205" s="37">
        <f t="shared" si="41"/>
        <v>0</v>
      </c>
      <c r="F205" s="29">
        <f t="shared" si="33"/>
        <v>0</v>
      </c>
      <c r="G205" s="29">
        <f t="shared" si="34"/>
        <v>0</v>
      </c>
      <c r="H205" s="29">
        <f t="shared" si="35"/>
        <v>0</v>
      </c>
      <c r="I205" s="29">
        <f t="shared" si="36"/>
        <v>0</v>
      </c>
      <c r="J205" s="29">
        <f t="shared" si="37"/>
        <v>0</v>
      </c>
      <c r="K205" s="29">
        <f t="shared" ca="1" si="40"/>
        <v>2.4264124166882631E-3</v>
      </c>
      <c r="L205" s="29">
        <f t="shared" ca="1" si="38"/>
        <v>5.887477215858977E-6</v>
      </c>
      <c r="M205" s="29">
        <f t="shared" ca="1" si="30"/>
        <v>1.0414293313191771</v>
      </c>
      <c r="N205" s="29">
        <f t="shared" ca="1" si="31"/>
        <v>3.5215530791835805</v>
      </c>
      <c r="O205" s="29">
        <f t="shared" ca="1" si="32"/>
        <v>97.50345110355984</v>
      </c>
      <c r="P205" s="6">
        <f t="shared" ca="1" si="39"/>
        <v>-2.4264124166882631E-3</v>
      </c>
    </row>
    <row r="206" spans="4:16" x14ac:dyDescent="0.2">
      <c r="D206" s="37">
        <f t="shared" si="41"/>
        <v>0</v>
      </c>
      <c r="E206" s="37">
        <f t="shared" si="41"/>
        <v>0</v>
      </c>
      <c r="F206" s="29">
        <f t="shared" si="33"/>
        <v>0</v>
      </c>
      <c r="G206" s="29">
        <f t="shared" si="34"/>
        <v>0</v>
      </c>
      <c r="H206" s="29">
        <f t="shared" si="35"/>
        <v>0</v>
      </c>
      <c r="I206" s="29">
        <f t="shared" si="36"/>
        <v>0</v>
      </c>
      <c r="J206" s="29">
        <f t="shared" si="37"/>
        <v>0</v>
      </c>
      <c r="K206" s="29">
        <f t="shared" ca="1" si="40"/>
        <v>2.4264124166882631E-3</v>
      </c>
      <c r="L206" s="29">
        <f t="shared" ca="1" si="38"/>
        <v>5.887477215858977E-6</v>
      </c>
      <c r="M206" s="29">
        <f t="shared" ca="1" si="30"/>
        <v>1.0414293313191771</v>
      </c>
      <c r="N206" s="29">
        <f t="shared" ca="1" si="31"/>
        <v>3.5215530791835805</v>
      </c>
      <c r="O206" s="29">
        <f t="shared" ca="1" si="32"/>
        <v>97.50345110355984</v>
      </c>
      <c r="P206" s="6">
        <f t="shared" ca="1" si="39"/>
        <v>-2.4264124166882631E-3</v>
      </c>
    </row>
    <row r="207" spans="4:16" x14ac:dyDescent="0.2">
      <c r="D207" s="37">
        <f t="shared" ref="D207:E270" si="42">A207/A$18</f>
        <v>0</v>
      </c>
      <c r="E207" s="37">
        <f t="shared" si="42"/>
        <v>0</v>
      </c>
      <c r="F207" s="29">
        <f t="shared" si="33"/>
        <v>0</v>
      </c>
      <c r="G207" s="29">
        <f t="shared" si="34"/>
        <v>0</v>
      </c>
      <c r="H207" s="29">
        <f t="shared" si="35"/>
        <v>0</v>
      </c>
      <c r="I207" s="29">
        <f t="shared" si="36"/>
        <v>0</v>
      </c>
      <c r="J207" s="29">
        <f t="shared" si="37"/>
        <v>0</v>
      </c>
      <c r="K207" s="29">
        <f t="shared" ca="1" si="40"/>
        <v>2.4264124166882631E-3</v>
      </c>
      <c r="L207" s="29">
        <f t="shared" ca="1" si="38"/>
        <v>5.887477215858977E-6</v>
      </c>
      <c r="M207" s="29">
        <f t="shared" ref="M207:M270" ca="1" si="43">(M$1-M$2*D207+M$3*F207)^2</f>
        <v>1.0414293313191771</v>
      </c>
      <c r="N207" s="29">
        <f t="shared" ref="N207:N270" ca="1" si="44">(-M$2+M$4*D207-M$5*F207)^2</f>
        <v>3.5215530791835805</v>
      </c>
      <c r="O207" s="29">
        <f t="shared" ref="O207:O270" ca="1" si="45">+(M$3-D207*M$5+F207*M$6)^2</f>
        <v>97.50345110355984</v>
      </c>
      <c r="P207" s="6">
        <f t="shared" ca="1" si="39"/>
        <v>-2.4264124166882631E-3</v>
      </c>
    </row>
    <row r="208" spans="4:16" x14ac:dyDescent="0.2">
      <c r="D208" s="37">
        <f t="shared" si="42"/>
        <v>0</v>
      </c>
      <c r="E208" s="37">
        <f t="shared" si="42"/>
        <v>0</v>
      </c>
      <c r="F208" s="29">
        <f t="shared" ref="F208:F271" si="46">D208*D208</f>
        <v>0</v>
      </c>
      <c r="G208" s="29">
        <f t="shared" ref="G208:G271" si="47">D208*F208</f>
        <v>0</v>
      </c>
      <c r="H208" s="29">
        <f t="shared" ref="H208:H271" si="48">F208*F208</f>
        <v>0</v>
      </c>
      <c r="I208" s="29">
        <f t="shared" ref="I208:I271" si="49">E208*D208</f>
        <v>0</v>
      </c>
      <c r="J208" s="29">
        <f t="shared" ref="J208:J271" si="50">I208*D208</f>
        <v>0</v>
      </c>
      <c r="K208" s="29">
        <f t="shared" ca="1" si="40"/>
        <v>2.4264124166882631E-3</v>
      </c>
      <c r="L208" s="29">
        <f t="shared" ref="L208:L271" ca="1" si="51">+(K208-E208)^2</f>
        <v>5.887477215858977E-6</v>
      </c>
      <c r="M208" s="29">
        <f t="shared" ca="1" si="43"/>
        <v>1.0414293313191771</v>
      </c>
      <c r="N208" s="29">
        <f t="shared" ca="1" si="44"/>
        <v>3.5215530791835805</v>
      </c>
      <c r="O208" s="29">
        <f t="shared" ca="1" si="45"/>
        <v>97.50345110355984</v>
      </c>
      <c r="P208" s="6">
        <f t="shared" ref="P208:P271" ca="1" si="52">+E208-K208</f>
        <v>-2.4264124166882631E-3</v>
      </c>
    </row>
    <row r="209" spans="4:16" x14ac:dyDescent="0.2">
      <c r="D209" s="37">
        <f t="shared" si="42"/>
        <v>0</v>
      </c>
      <c r="E209" s="37">
        <f t="shared" si="42"/>
        <v>0</v>
      </c>
      <c r="F209" s="29">
        <f t="shared" si="46"/>
        <v>0</v>
      </c>
      <c r="G209" s="29">
        <f t="shared" si="47"/>
        <v>0</v>
      </c>
      <c r="H209" s="29">
        <f t="shared" si="48"/>
        <v>0</v>
      </c>
      <c r="I209" s="29">
        <f t="shared" si="49"/>
        <v>0</v>
      </c>
      <c r="J209" s="29">
        <f t="shared" si="50"/>
        <v>0</v>
      </c>
      <c r="K209" s="29">
        <f t="shared" ca="1" si="40"/>
        <v>2.4264124166882631E-3</v>
      </c>
      <c r="L209" s="29">
        <f t="shared" ca="1" si="51"/>
        <v>5.887477215858977E-6</v>
      </c>
      <c r="M209" s="29">
        <f t="shared" ca="1" si="43"/>
        <v>1.0414293313191771</v>
      </c>
      <c r="N209" s="29">
        <f t="shared" ca="1" si="44"/>
        <v>3.5215530791835805</v>
      </c>
      <c r="O209" s="29">
        <f t="shared" ca="1" si="45"/>
        <v>97.50345110355984</v>
      </c>
      <c r="P209" s="6">
        <f t="shared" ca="1" si="52"/>
        <v>-2.4264124166882631E-3</v>
      </c>
    </row>
    <row r="210" spans="4:16" x14ac:dyDescent="0.2">
      <c r="D210" s="37">
        <f t="shared" si="42"/>
        <v>0</v>
      </c>
      <c r="E210" s="37">
        <f t="shared" si="42"/>
        <v>0</v>
      </c>
      <c r="F210" s="29">
        <f t="shared" si="46"/>
        <v>0</v>
      </c>
      <c r="G210" s="29">
        <f t="shared" si="47"/>
        <v>0</v>
      </c>
      <c r="H210" s="29">
        <f t="shared" si="48"/>
        <v>0</v>
      </c>
      <c r="I210" s="29">
        <f t="shared" si="49"/>
        <v>0</v>
      </c>
      <c r="J210" s="29">
        <f t="shared" si="50"/>
        <v>0</v>
      </c>
      <c r="K210" s="29">
        <f t="shared" ca="1" si="40"/>
        <v>2.4264124166882631E-3</v>
      </c>
      <c r="L210" s="29">
        <f t="shared" ca="1" si="51"/>
        <v>5.887477215858977E-6</v>
      </c>
      <c r="M210" s="29">
        <f t="shared" ca="1" si="43"/>
        <v>1.0414293313191771</v>
      </c>
      <c r="N210" s="29">
        <f t="shared" ca="1" si="44"/>
        <v>3.5215530791835805</v>
      </c>
      <c r="O210" s="29">
        <f t="shared" ca="1" si="45"/>
        <v>97.50345110355984</v>
      </c>
      <c r="P210" s="6">
        <f t="shared" ca="1" si="52"/>
        <v>-2.4264124166882631E-3</v>
      </c>
    </row>
    <row r="211" spans="4:16" x14ac:dyDescent="0.2">
      <c r="D211" s="37">
        <f t="shared" si="42"/>
        <v>0</v>
      </c>
      <c r="E211" s="37">
        <f t="shared" si="42"/>
        <v>0</v>
      </c>
      <c r="F211" s="29">
        <f t="shared" si="46"/>
        <v>0</v>
      </c>
      <c r="G211" s="29">
        <f t="shared" si="47"/>
        <v>0</v>
      </c>
      <c r="H211" s="29">
        <f t="shared" si="48"/>
        <v>0</v>
      </c>
      <c r="I211" s="29">
        <f t="shared" si="49"/>
        <v>0</v>
      </c>
      <c r="J211" s="29">
        <f t="shared" si="50"/>
        <v>0</v>
      </c>
      <c r="K211" s="29">
        <f t="shared" ca="1" si="40"/>
        <v>2.4264124166882631E-3</v>
      </c>
      <c r="L211" s="29">
        <f t="shared" ca="1" si="51"/>
        <v>5.887477215858977E-6</v>
      </c>
      <c r="M211" s="29">
        <f t="shared" ca="1" si="43"/>
        <v>1.0414293313191771</v>
      </c>
      <c r="N211" s="29">
        <f t="shared" ca="1" si="44"/>
        <v>3.5215530791835805</v>
      </c>
      <c r="O211" s="29">
        <f t="shared" ca="1" si="45"/>
        <v>97.50345110355984</v>
      </c>
      <c r="P211" s="6">
        <f t="shared" ca="1" si="52"/>
        <v>-2.4264124166882631E-3</v>
      </c>
    </row>
    <row r="212" spans="4:16" x14ac:dyDescent="0.2">
      <c r="D212" s="37">
        <f t="shared" si="42"/>
        <v>0</v>
      </c>
      <c r="E212" s="37">
        <f t="shared" si="42"/>
        <v>0</v>
      </c>
      <c r="F212" s="29">
        <f t="shared" si="46"/>
        <v>0</v>
      </c>
      <c r="G212" s="29">
        <f t="shared" si="47"/>
        <v>0</v>
      </c>
      <c r="H212" s="29">
        <f t="shared" si="48"/>
        <v>0</v>
      </c>
      <c r="I212" s="29">
        <f t="shared" si="49"/>
        <v>0</v>
      </c>
      <c r="J212" s="29">
        <f t="shared" si="50"/>
        <v>0</v>
      </c>
      <c r="K212" s="29">
        <f t="shared" ca="1" si="40"/>
        <v>2.4264124166882631E-3</v>
      </c>
      <c r="L212" s="29">
        <f t="shared" ca="1" si="51"/>
        <v>5.887477215858977E-6</v>
      </c>
      <c r="M212" s="29">
        <f t="shared" ca="1" si="43"/>
        <v>1.0414293313191771</v>
      </c>
      <c r="N212" s="29">
        <f t="shared" ca="1" si="44"/>
        <v>3.5215530791835805</v>
      </c>
      <c r="O212" s="29">
        <f t="shared" ca="1" si="45"/>
        <v>97.50345110355984</v>
      </c>
      <c r="P212" s="6">
        <f t="shared" ca="1" si="52"/>
        <v>-2.4264124166882631E-3</v>
      </c>
    </row>
    <row r="213" spans="4:16" x14ac:dyDescent="0.2">
      <c r="D213" s="37">
        <f t="shared" si="42"/>
        <v>0</v>
      </c>
      <c r="E213" s="37">
        <f t="shared" si="42"/>
        <v>0</v>
      </c>
      <c r="F213" s="29">
        <f t="shared" si="46"/>
        <v>0</v>
      </c>
      <c r="G213" s="29">
        <f t="shared" si="47"/>
        <v>0</v>
      </c>
      <c r="H213" s="29">
        <f t="shared" si="48"/>
        <v>0</v>
      </c>
      <c r="I213" s="29">
        <f t="shared" si="49"/>
        <v>0</v>
      </c>
      <c r="J213" s="29">
        <f t="shared" si="50"/>
        <v>0</v>
      </c>
      <c r="K213" s="29">
        <f t="shared" ref="K213:K276" ca="1" si="53">+E$4+E$5*D213+E$6*D213^2</f>
        <v>2.4264124166882631E-3</v>
      </c>
      <c r="L213" s="29">
        <f t="shared" ca="1" si="51"/>
        <v>5.887477215858977E-6</v>
      </c>
      <c r="M213" s="29">
        <f t="shared" ca="1" si="43"/>
        <v>1.0414293313191771</v>
      </c>
      <c r="N213" s="29">
        <f t="shared" ca="1" si="44"/>
        <v>3.5215530791835805</v>
      </c>
      <c r="O213" s="29">
        <f t="shared" ca="1" si="45"/>
        <v>97.50345110355984</v>
      </c>
      <c r="P213" s="6">
        <f t="shared" ca="1" si="52"/>
        <v>-2.4264124166882631E-3</v>
      </c>
    </row>
    <row r="214" spans="4:16" x14ac:dyDescent="0.2">
      <c r="D214" s="37">
        <f t="shared" si="42"/>
        <v>0</v>
      </c>
      <c r="E214" s="37">
        <f t="shared" si="42"/>
        <v>0</v>
      </c>
      <c r="F214" s="29">
        <f t="shared" si="46"/>
        <v>0</v>
      </c>
      <c r="G214" s="29">
        <f t="shared" si="47"/>
        <v>0</v>
      </c>
      <c r="H214" s="29">
        <f t="shared" si="48"/>
        <v>0</v>
      </c>
      <c r="I214" s="29">
        <f t="shared" si="49"/>
        <v>0</v>
      </c>
      <c r="J214" s="29">
        <f t="shared" si="50"/>
        <v>0</v>
      </c>
      <c r="K214" s="29">
        <f t="shared" ca="1" si="53"/>
        <v>2.4264124166882631E-3</v>
      </c>
      <c r="L214" s="29">
        <f t="shared" ca="1" si="51"/>
        <v>5.887477215858977E-6</v>
      </c>
      <c r="M214" s="29">
        <f t="shared" ca="1" si="43"/>
        <v>1.0414293313191771</v>
      </c>
      <c r="N214" s="29">
        <f t="shared" ca="1" si="44"/>
        <v>3.5215530791835805</v>
      </c>
      <c r="O214" s="29">
        <f t="shared" ca="1" si="45"/>
        <v>97.50345110355984</v>
      </c>
      <c r="P214" s="6">
        <f t="shared" ca="1" si="52"/>
        <v>-2.4264124166882631E-3</v>
      </c>
    </row>
    <row r="215" spans="4:16" x14ac:dyDescent="0.2">
      <c r="D215" s="37">
        <f t="shared" si="42"/>
        <v>0</v>
      </c>
      <c r="E215" s="37">
        <f t="shared" si="42"/>
        <v>0</v>
      </c>
      <c r="F215" s="29">
        <f t="shared" si="46"/>
        <v>0</v>
      </c>
      <c r="G215" s="29">
        <f t="shared" si="47"/>
        <v>0</v>
      </c>
      <c r="H215" s="29">
        <f t="shared" si="48"/>
        <v>0</v>
      </c>
      <c r="I215" s="29">
        <f t="shared" si="49"/>
        <v>0</v>
      </c>
      <c r="J215" s="29">
        <f t="shared" si="50"/>
        <v>0</v>
      </c>
      <c r="K215" s="29">
        <f t="shared" ca="1" si="53"/>
        <v>2.4264124166882631E-3</v>
      </c>
      <c r="L215" s="29">
        <f t="shared" ca="1" si="51"/>
        <v>5.887477215858977E-6</v>
      </c>
      <c r="M215" s="29">
        <f t="shared" ca="1" si="43"/>
        <v>1.0414293313191771</v>
      </c>
      <c r="N215" s="29">
        <f t="shared" ca="1" si="44"/>
        <v>3.5215530791835805</v>
      </c>
      <c r="O215" s="29">
        <f t="shared" ca="1" si="45"/>
        <v>97.50345110355984</v>
      </c>
      <c r="P215" s="6">
        <f t="shared" ca="1" si="52"/>
        <v>-2.4264124166882631E-3</v>
      </c>
    </row>
    <row r="216" spans="4:16" x14ac:dyDescent="0.2">
      <c r="D216" s="37">
        <f t="shared" si="42"/>
        <v>0</v>
      </c>
      <c r="E216" s="37">
        <f t="shared" si="42"/>
        <v>0</v>
      </c>
      <c r="F216" s="29">
        <f t="shared" si="46"/>
        <v>0</v>
      </c>
      <c r="G216" s="29">
        <f t="shared" si="47"/>
        <v>0</v>
      </c>
      <c r="H216" s="29">
        <f t="shared" si="48"/>
        <v>0</v>
      </c>
      <c r="I216" s="29">
        <f t="shared" si="49"/>
        <v>0</v>
      </c>
      <c r="J216" s="29">
        <f t="shared" si="50"/>
        <v>0</v>
      </c>
      <c r="K216" s="29">
        <f t="shared" ca="1" si="53"/>
        <v>2.4264124166882631E-3</v>
      </c>
      <c r="L216" s="29">
        <f t="shared" ca="1" si="51"/>
        <v>5.887477215858977E-6</v>
      </c>
      <c r="M216" s="29">
        <f t="shared" ca="1" si="43"/>
        <v>1.0414293313191771</v>
      </c>
      <c r="N216" s="29">
        <f t="shared" ca="1" si="44"/>
        <v>3.5215530791835805</v>
      </c>
      <c r="O216" s="29">
        <f t="shared" ca="1" si="45"/>
        <v>97.50345110355984</v>
      </c>
      <c r="P216" s="6">
        <f t="shared" ca="1" si="52"/>
        <v>-2.4264124166882631E-3</v>
      </c>
    </row>
    <row r="217" spans="4:16" x14ac:dyDescent="0.2">
      <c r="D217" s="37">
        <f t="shared" si="42"/>
        <v>0</v>
      </c>
      <c r="E217" s="37">
        <f t="shared" si="42"/>
        <v>0</v>
      </c>
      <c r="F217" s="29">
        <f t="shared" si="46"/>
        <v>0</v>
      </c>
      <c r="G217" s="29">
        <f t="shared" si="47"/>
        <v>0</v>
      </c>
      <c r="H217" s="29">
        <f t="shared" si="48"/>
        <v>0</v>
      </c>
      <c r="I217" s="29">
        <f t="shared" si="49"/>
        <v>0</v>
      </c>
      <c r="J217" s="29">
        <f t="shared" si="50"/>
        <v>0</v>
      </c>
      <c r="K217" s="29">
        <f t="shared" ca="1" si="53"/>
        <v>2.4264124166882631E-3</v>
      </c>
      <c r="L217" s="29">
        <f t="shared" ca="1" si="51"/>
        <v>5.887477215858977E-6</v>
      </c>
      <c r="M217" s="29">
        <f t="shared" ca="1" si="43"/>
        <v>1.0414293313191771</v>
      </c>
      <c r="N217" s="29">
        <f t="shared" ca="1" si="44"/>
        <v>3.5215530791835805</v>
      </c>
      <c r="O217" s="29">
        <f t="shared" ca="1" si="45"/>
        <v>97.50345110355984</v>
      </c>
      <c r="P217" s="6">
        <f t="shared" ca="1" si="52"/>
        <v>-2.4264124166882631E-3</v>
      </c>
    </row>
    <row r="218" spans="4:16" x14ac:dyDescent="0.2">
      <c r="D218" s="37">
        <f t="shared" si="42"/>
        <v>0</v>
      </c>
      <c r="E218" s="37">
        <f t="shared" si="42"/>
        <v>0</v>
      </c>
      <c r="F218" s="29">
        <f t="shared" si="46"/>
        <v>0</v>
      </c>
      <c r="G218" s="29">
        <f t="shared" si="47"/>
        <v>0</v>
      </c>
      <c r="H218" s="29">
        <f t="shared" si="48"/>
        <v>0</v>
      </c>
      <c r="I218" s="29">
        <f t="shared" si="49"/>
        <v>0</v>
      </c>
      <c r="J218" s="29">
        <f t="shared" si="50"/>
        <v>0</v>
      </c>
      <c r="K218" s="29">
        <f t="shared" ca="1" si="53"/>
        <v>2.4264124166882631E-3</v>
      </c>
      <c r="L218" s="29">
        <f t="shared" ca="1" si="51"/>
        <v>5.887477215858977E-6</v>
      </c>
      <c r="M218" s="29">
        <f t="shared" ca="1" si="43"/>
        <v>1.0414293313191771</v>
      </c>
      <c r="N218" s="29">
        <f t="shared" ca="1" si="44"/>
        <v>3.5215530791835805</v>
      </c>
      <c r="O218" s="29">
        <f t="shared" ca="1" si="45"/>
        <v>97.50345110355984</v>
      </c>
      <c r="P218" s="6">
        <f t="shared" ca="1" si="52"/>
        <v>-2.4264124166882631E-3</v>
      </c>
    </row>
    <row r="219" spans="4:16" x14ac:dyDescent="0.2">
      <c r="D219" s="37">
        <f t="shared" si="42"/>
        <v>0</v>
      </c>
      <c r="E219" s="37">
        <f t="shared" si="42"/>
        <v>0</v>
      </c>
      <c r="F219" s="29">
        <f t="shared" si="46"/>
        <v>0</v>
      </c>
      <c r="G219" s="29">
        <f t="shared" si="47"/>
        <v>0</v>
      </c>
      <c r="H219" s="29">
        <f t="shared" si="48"/>
        <v>0</v>
      </c>
      <c r="I219" s="29">
        <f t="shared" si="49"/>
        <v>0</v>
      </c>
      <c r="J219" s="29">
        <f t="shared" si="50"/>
        <v>0</v>
      </c>
      <c r="K219" s="29">
        <f t="shared" ca="1" si="53"/>
        <v>2.4264124166882631E-3</v>
      </c>
      <c r="L219" s="29">
        <f t="shared" ca="1" si="51"/>
        <v>5.887477215858977E-6</v>
      </c>
      <c r="M219" s="29">
        <f t="shared" ca="1" si="43"/>
        <v>1.0414293313191771</v>
      </c>
      <c r="N219" s="29">
        <f t="shared" ca="1" si="44"/>
        <v>3.5215530791835805</v>
      </c>
      <c r="O219" s="29">
        <f t="shared" ca="1" si="45"/>
        <v>97.50345110355984</v>
      </c>
      <c r="P219" s="6">
        <f t="shared" ca="1" si="52"/>
        <v>-2.4264124166882631E-3</v>
      </c>
    </row>
    <row r="220" spans="4:16" x14ac:dyDescent="0.2">
      <c r="D220" s="37">
        <f t="shared" si="42"/>
        <v>0</v>
      </c>
      <c r="E220" s="37">
        <f t="shared" si="42"/>
        <v>0</v>
      </c>
      <c r="F220" s="29">
        <f t="shared" si="46"/>
        <v>0</v>
      </c>
      <c r="G220" s="29">
        <f t="shared" si="47"/>
        <v>0</v>
      </c>
      <c r="H220" s="29">
        <f t="shared" si="48"/>
        <v>0</v>
      </c>
      <c r="I220" s="29">
        <f t="shared" si="49"/>
        <v>0</v>
      </c>
      <c r="J220" s="29">
        <f t="shared" si="50"/>
        <v>0</v>
      </c>
      <c r="K220" s="29">
        <f t="shared" ca="1" si="53"/>
        <v>2.4264124166882631E-3</v>
      </c>
      <c r="L220" s="29">
        <f t="shared" ca="1" si="51"/>
        <v>5.887477215858977E-6</v>
      </c>
      <c r="M220" s="29">
        <f t="shared" ca="1" si="43"/>
        <v>1.0414293313191771</v>
      </c>
      <c r="N220" s="29">
        <f t="shared" ca="1" si="44"/>
        <v>3.5215530791835805</v>
      </c>
      <c r="O220" s="29">
        <f t="shared" ca="1" si="45"/>
        <v>97.50345110355984</v>
      </c>
      <c r="P220" s="6">
        <f t="shared" ca="1" si="52"/>
        <v>-2.4264124166882631E-3</v>
      </c>
    </row>
    <row r="221" spans="4:16" x14ac:dyDescent="0.2">
      <c r="D221" s="37">
        <f t="shared" si="42"/>
        <v>0</v>
      </c>
      <c r="E221" s="37">
        <f t="shared" si="42"/>
        <v>0</v>
      </c>
      <c r="F221" s="29">
        <f t="shared" si="46"/>
        <v>0</v>
      </c>
      <c r="G221" s="29">
        <f t="shared" si="47"/>
        <v>0</v>
      </c>
      <c r="H221" s="29">
        <f t="shared" si="48"/>
        <v>0</v>
      </c>
      <c r="I221" s="29">
        <f t="shared" si="49"/>
        <v>0</v>
      </c>
      <c r="J221" s="29">
        <f t="shared" si="50"/>
        <v>0</v>
      </c>
      <c r="K221" s="29">
        <f t="shared" ca="1" si="53"/>
        <v>2.4264124166882631E-3</v>
      </c>
      <c r="L221" s="29">
        <f t="shared" ca="1" si="51"/>
        <v>5.887477215858977E-6</v>
      </c>
      <c r="M221" s="29">
        <f t="shared" ca="1" si="43"/>
        <v>1.0414293313191771</v>
      </c>
      <c r="N221" s="29">
        <f t="shared" ca="1" si="44"/>
        <v>3.5215530791835805</v>
      </c>
      <c r="O221" s="29">
        <f t="shared" ca="1" si="45"/>
        <v>97.50345110355984</v>
      </c>
      <c r="P221" s="6">
        <f t="shared" ca="1" si="52"/>
        <v>-2.4264124166882631E-3</v>
      </c>
    </row>
    <row r="222" spans="4:16" x14ac:dyDescent="0.2">
      <c r="D222" s="37">
        <f t="shared" si="42"/>
        <v>0</v>
      </c>
      <c r="E222" s="37">
        <f t="shared" si="42"/>
        <v>0</v>
      </c>
      <c r="F222" s="29">
        <f t="shared" si="46"/>
        <v>0</v>
      </c>
      <c r="G222" s="29">
        <f t="shared" si="47"/>
        <v>0</v>
      </c>
      <c r="H222" s="29">
        <f t="shared" si="48"/>
        <v>0</v>
      </c>
      <c r="I222" s="29">
        <f t="shared" si="49"/>
        <v>0</v>
      </c>
      <c r="J222" s="29">
        <f t="shared" si="50"/>
        <v>0</v>
      </c>
      <c r="K222" s="29">
        <f t="shared" ca="1" si="53"/>
        <v>2.4264124166882631E-3</v>
      </c>
      <c r="L222" s="29">
        <f t="shared" ca="1" si="51"/>
        <v>5.887477215858977E-6</v>
      </c>
      <c r="M222" s="29">
        <f t="shared" ca="1" si="43"/>
        <v>1.0414293313191771</v>
      </c>
      <c r="N222" s="29">
        <f t="shared" ca="1" si="44"/>
        <v>3.5215530791835805</v>
      </c>
      <c r="O222" s="29">
        <f t="shared" ca="1" si="45"/>
        <v>97.50345110355984</v>
      </c>
      <c r="P222" s="6">
        <f t="shared" ca="1" si="52"/>
        <v>-2.4264124166882631E-3</v>
      </c>
    </row>
    <row r="223" spans="4:16" x14ac:dyDescent="0.2">
      <c r="D223" s="37">
        <f t="shared" si="42"/>
        <v>0</v>
      </c>
      <c r="E223" s="37">
        <f t="shared" si="42"/>
        <v>0</v>
      </c>
      <c r="F223" s="29">
        <f t="shared" si="46"/>
        <v>0</v>
      </c>
      <c r="G223" s="29">
        <f t="shared" si="47"/>
        <v>0</v>
      </c>
      <c r="H223" s="29">
        <f t="shared" si="48"/>
        <v>0</v>
      </c>
      <c r="I223" s="29">
        <f t="shared" si="49"/>
        <v>0</v>
      </c>
      <c r="J223" s="29">
        <f t="shared" si="50"/>
        <v>0</v>
      </c>
      <c r="K223" s="29">
        <f t="shared" ca="1" si="53"/>
        <v>2.4264124166882631E-3</v>
      </c>
      <c r="L223" s="29">
        <f t="shared" ca="1" si="51"/>
        <v>5.887477215858977E-6</v>
      </c>
      <c r="M223" s="29">
        <f t="shared" ca="1" si="43"/>
        <v>1.0414293313191771</v>
      </c>
      <c r="N223" s="29">
        <f t="shared" ca="1" si="44"/>
        <v>3.5215530791835805</v>
      </c>
      <c r="O223" s="29">
        <f t="shared" ca="1" si="45"/>
        <v>97.50345110355984</v>
      </c>
      <c r="P223" s="6">
        <f t="shared" ca="1" si="52"/>
        <v>-2.4264124166882631E-3</v>
      </c>
    </row>
    <row r="224" spans="4:16" x14ac:dyDescent="0.2">
      <c r="D224" s="37">
        <f t="shared" si="42"/>
        <v>0</v>
      </c>
      <c r="E224" s="37">
        <f t="shared" si="42"/>
        <v>0</v>
      </c>
      <c r="F224" s="29">
        <f t="shared" si="46"/>
        <v>0</v>
      </c>
      <c r="G224" s="29">
        <f t="shared" si="47"/>
        <v>0</v>
      </c>
      <c r="H224" s="29">
        <f t="shared" si="48"/>
        <v>0</v>
      </c>
      <c r="I224" s="29">
        <f t="shared" si="49"/>
        <v>0</v>
      </c>
      <c r="J224" s="29">
        <f t="shared" si="50"/>
        <v>0</v>
      </c>
      <c r="K224" s="29">
        <f t="shared" ca="1" si="53"/>
        <v>2.4264124166882631E-3</v>
      </c>
      <c r="L224" s="29">
        <f t="shared" ca="1" si="51"/>
        <v>5.887477215858977E-6</v>
      </c>
      <c r="M224" s="29">
        <f t="shared" ca="1" si="43"/>
        <v>1.0414293313191771</v>
      </c>
      <c r="N224" s="29">
        <f t="shared" ca="1" si="44"/>
        <v>3.5215530791835805</v>
      </c>
      <c r="O224" s="29">
        <f t="shared" ca="1" si="45"/>
        <v>97.50345110355984</v>
      </c>
      <c r="P224" s="6">
        <f t="shared" ca="1" si="52"/>
        <v>-2.4264124166882631E-3</v>
      </c>
    </row>
    <row r="225" spans="4:16" x14ac:dyDescent="0.2">
      <c r="D225" s="37">
        <f t="shared" si="42"/>
        <v>0</v>
      </c>
      <c r="E225" s="37">
        <f t="shared" si="42"/>
        <v>0</v>
      </c>
      <c r="F225" s="29">
        <f t="shared" si="46"/>
        <v>0</v>
      </c>
      <c r="G225" s="29">
        <f t="shared" si="47"/>
        <v>0</v>
      </c>
      <c r="H225" s="29">
        <f t="shared" si="48"/>
        <v>0</v>
      </c>
      <c r="I225" s="29">
        <f t="shared" si="49"/>
        <v>0</v>
      </c>
      <c r="J225" s="29">
        <f t="shared" si="50"/>
        <v>0</v>
      </c>
      <c r="K225" s="29">
        <f t="shared" ca="1" si="53"/>
        <v>2.4264124166882631E-3</v>
      </c>
      <c r="L225" s="29">
        <f t="shared" ca="1" si="51"/>
        <v>5.887477215858977E-6</v>
      </c>
      <c r="M225" s="29">
        <f t="shared" ca="1" si="43"/>
        <v>1.0414293313191771</v>
      </c>
      <c r="N225" s="29">
        <f t="shared" ca="1" si="44"/>
        <v>3.5215530791835805</v>
      </c>
      <c r="O225" s="29">
        <f t="shared" ca="1" si="45"/>
        <v>97.50345110355984</v>
      </c>
      <c r="P225" s="6">
        <f t="shared" ca="1" si="52"/>
        <v>-2.4264124166882631E-3</v>
      </c>
    </row>
    <row r="226" spans="4:16" x14ac:dyDescent="0.2">
      <c r="D226" s="37">
        <f t="shared" si="42"/>
        <v>0</v>
      </c>
      <c r="E226" s="37">
        <f t="shared" si="42"/>
        <v>0</v>
      </c>
      <c r="F226" s="29">
        <f t="shared" si="46"/>
        <v>0</v>
      </c>
      <c r="G226" s="29">
        <f t="shared" si="47"/>
        <v>0</v>
      </c>
      <c r="H226" s="29">
        <f t="shared" si="48"/>
        <v>0</v>
      </c>
      <c r="I226" s="29">
        <f t="shared" si="49"/>
        <v>0</v>
      </c>
      <c r="J226" s="29">
        <f t="shared" si="50"/>
        <v>0</v>
      </c>
      <c r="K226" s="29">
        <f t="shared" ca="1" si="53"/>
        <v>2.4264124166882631E-3</v>
      </c>
      <c r="L226" s="29">
        <f t="shared" ca="1" si="51"/>
        <v>5.887477215858977E-6</v>
      </c>
      <c r="M226" s="29">
        <f t="shared" ca="1" si="43"/>
        <v>1.0414293313191771</v>
      </c>
      <c r="N226" s="29">
        <f t="shared" ca="1" si="44"/>
        <v>3.5215530791835805</v>
      </c>
      <c r="O226" s="29">
        <f t="shared" ca="1" si="45"/>
        <v>97.50345110355984</v>
      </c>
      <c r="P226" s="6">
        <f t="shared" ca="1" si="52"/>
        <v>-2.4264124166882631E-3</v>
      </c>
    </row>
    <row r="227" spans="4:16" x14ac:dyDescent="0.2">
      <c r="D227" s="37">
        <f t="shared" si="42"/>
        <v>0</v>
      </c>
      <c r="E227" s="37">
        <f t="shared" si="42"/>
        <v>0</v>
      </c>
      <c r="F227" s="29">
        <f t="shared" si="46"/>
        <v>0</v>
      </c>
      <c r="G227" s="29">
        <f t="shared" si="47"/>
        <v>0</v>
      </c>
      <c r="H227" s="29">
        <f t="shared" si="48"/>
        <v>0</v>
      </c>
      <c r="I227" s="29">
        <f t="shared" si="49"/>
        <v>0</v>
      </c>
      <c r="J227" s="29">
        <f t="shared" si="50"/>
        <v>0</v>
      </c>
      <c r="K227" s="29">
        <f t="shared" ca="1" si="53"/>
        <v>2.4264124166882631E-3</v>
      </c>
      <c r="L227" s="29">
        <f t="shared" ca="1" si="51"/>
        <v>5.887477215858977E-6</v>
      </c>
      <c r="M227" s="29">
        <f t="shared" ca="1" si="43"/>
        <v>1.0414293313191771</v>
      </c>
      <c r="N227" s="29">
        <f t="shared" ca="1" si="44"/>
        <v>3.5215530791835805</v>
      </c>
      <c r="O227" s="29">
        <f t="shared" ca="1" si="45"/>
        <v>97.50345110355984</v>
      </c>
      <c r="P227" s="6">
        <f t="shared" ca="1" si="52"/>
        <v>-2.4264124166882631E-3</v>
      </c>
    </row>
    <row r="228" spans="4:16" x14ac:dyDescent="0.2">
      <c r="D228" s="37">
        <f t="shared" si="42"/>
        <v>0</v>
      </c>
      <c r="E228" s="37">
        <f t="shared" si="42"/>
        <v>0</v>
      </c>
      <c r="F228" s="29">
        <f t="shared" si="46"/>
        <v>0</v>
      </c>
      <c r="G228" s="29">
        <f t="shared" si="47"/>
        <v>0</v>
      </c>
      <c r="H228" s="29">
        <f t="shared" si="48"/>
        <v>0</v>
      </c>
      <c r="I228" s="29">
        <f t="shared" si="49"/>
        <v>0</v>
      </c>
      <c r="J228" s="29">
        <f t="shared" si="50"/>
        <v>0</v>
      </c>
      <c r="K228" s="29">
        <f t="shared" ca="1" si="53"/>
        <v>2.4264124166882631E-3</v>
      </c>
      <c r="L228" s="29">
        <f t="shared" ca="1" si="51"/>
        <v>5.887477215858977E-6</v>
      </c>
      <c r="M228" s="29">
        <f t="shared" ca="1" si="43"/>
        <v>1.0414293313191771</v>
      </c>
      <c r="N228" s="29">
        <f t="shared" ca="1" si="44"/>
        <v>3.5215530791835805</v>
      </c>
      <c r="O228" s="29">
        <f t="shared" ca="1" si="45"/>
        <v>97.50345110355984</v>
      </c>
      <c r="P228" s="6">
        <f t="shared" ca="1" si="52"/>
        <v>-2.4264124166882631E-3</v>
      </c>
    </row>
    <row r="229" spans="4:16" x14ac:dyDescent="0.2">
      <c r="D229" s="37">
        <f t="shared" si="42"/>
        <v>0</v>
      </c>
      <c r="E229" s="37">
        <f t="shared" si="42"/>
        <v>0</v>
      </c>
      <c r="F229" s="29">
        <f t="shared" si="46"/>
        <v>0</v>
      </c>
      <c r="G229" s="29">
        <f t="shared" si="47"/>
        <v>0</v>
      </c>
      <c r="H229" s="29">
        <f t="shared" si="48"/>
        <v>0</v>
      </c>
      <c r="I229" s="29">
        <f t="shared" si="49"/>
        <v>0</v>
      </c>
      <c r="J229" s="29">
        <f t="shared" si="50"/>
        <v>0</v>
      </c>
      <c r="K229" s="29">
        <f t="shared" ca="1" si="53"/>
        <v>2.4264124166882631E-3</v>
      </c>
      <c r="L229" s="29">
        <f t="shared" ca="1" si="51"/>
        <v>5.887477215858977E-6</v>
      </c>
      <c r="M229" s="29">
        <f t="shared" ca="1" si="43"/>
        <v>1.0414293313191771</v>
      </c>
      <c r="N229" s="29">
        <f t="shared" ca="1" si="44"/>
        <v>3.5215530791835805</v>
      </c>
      <c r="O229" s="29">
        <f t="shared" ca="1" si="45"/>
        <v>97.50345110355984</v>
      </c>
      <c r="P229" s="6">
        <f t="shared" ca="1" si="52"/>
        <v>-2.4264124166882631E-3</v>
      </c>
    </row>
    <row r="230" spans="4:16" x14ac:dyDescent="0.2">
      <c r="D230" s="37">
        <f t="shared" si="42"/>
        <v>0</v>
      </c>
      <c r="E230" s="37">
        <f t="shared" si="42"/>
        <v>0</v>
      </c>
      <c r="F230" s="29">
        <f t="shared" si="46"/>
        <v>0</v>
      </c>
      <c r="G230" s="29">
        <f t="shared" si="47"/>
        <v>0</v>
      </c>
      <c r="H230" s="29">
        <f t="shared" si="48"/>
        <v>0</v>
      </c>
      <c r="I230" s="29">
        <f t="shared" si="49"/>
        <v>0</v>
      </c>
      <c r="J230" s="29">
        <f t="shared" si="50"/>
        <v>0</v>
      </c>
      <c r="K230" s="29">
        <f t="shared" ca="1" si="53"/>
        <v>2.4264124166882631E-3</v>
      </c>
      <c r="L230" s="29">
        <f t="shared" ca="1" si="51"/>
        <v>5.887477215858977E-6</v>
      </c>
      <c r="M230" s="29">
        <f t="shared" ca="1" si="43"/>
        <v>1.0414293313191771</v>
      </c>
      <c r="N230" s="29">
        <f t="shared" ca="1" si="44"/>
        <v>3.5215530791835805</v>
      </c>
      <c r="O230" s="29">
        <f t="shared" ca="1" si="45"/>
        <v>97.50345110355984</v>
      </c>
      <c r="P230" s="6">
        <f t="shared" ca="1" si="52"/>
        <v>-2.4264124166882631E-3</v>
      </c>
    </row>
    <row r="231" spans="4:16" x14ac:dyDescent="0.2">
      <c r="D231" s="37">
        <f t="shared" si="42"/>
        <v>0</v>
      </c>
      <c r="E231" s="37">
        <f t="shared" si="42"/>
        <v>0</v>
      </c>
      <c r="F231" s="29">
        <f t="shared" si="46"/>
        <v>0</v>
      </c>
      <c r="G231" s="29">
        <f t="shared" si="47"/>
        <v>0</v>
      </c>
      <c r="H231" s="29">
        <f t="shared" si="48"/>
        <v>0</v>
      </c>
      <c r="I231" s="29">
        <f t="shared" si="49"/>
        <v>0</v>
      </c>
      <c r="J231" s="29">
        <f t="shared" si="50"/>
        <v>0</v>
      </c>
      <c r="K231" s="29">
        <f t="shared" ca="1" si="53"/>
        <v>2.4264124166882631E-3</v>
      </c>
      <c r="L231" s="29">
        <f t="shared" ca="1" si="51"/>
        <v>5.887477215858977E-6</v>
      </c>
      <c r="M231" s="29">
        <f t="shared" ca="1" si="43"/>
        <v>1.0414293313191771</v>
      </c>
      <c r="N231" s="29">
        <f t="shared" ca="1" si="44"/>
        <v>3.5215530791835805</v>
      </c>
      <c r="O231" s="29">
        <f t="shared" ca="1" si="45"/>
        <v>97.50345110355984</v>
      </c>
      <c r="P231" s="6">
        <f t="shared" ca="1" si="52"/>
        <v>-2.4264124166882631E-3</v>
      </c>
    </row>
    <row r="232" spans="4:16" x14ac:dyDescent="0.2">
      <c r="D232" s="37">
        <f t="shared" si="42"/>
        <v>0</v>
      </c>
      <c r="E232" s="37">
        <f t="shared" si="42"/>
        <v>0</v>
      </c>
      <c r="F232" s="29">
        <f t="shared" si="46"/>
        <v>0</v>
      </c>
      <c r="G232" s="29">
        <f t="shared" si="47"/>
        <v>0</v>
      </c>
      <c r="H232" s="29">
        <f t="shared" si="48"/>
        <v>0</v>
      </c>
      <c r="I232" s="29">
        <f t="shared" si="49"/>
        <v>0</v>
      </c>
      <c r="J232" s="29">
        <f t="shared" si="50"/>
        <v>0</v>
      </c>
      <c r="K232" s="29">
        <f t="shared" ca="1" si="53"/>
        <v>2.4264124166882631E-3</v>
      </c>
      <c r="L232" s="29">
        <f t="shared" ca="1" si="51"/>
        <v>5.887477215858977E-6</v>
      </c>
      <c r="M232" s="29">
        <f t="shared" ca="1" si="43"/>
        <v>1.0414293313191771</v>
      </c>
      <c r="N232" s="29">
        <f t="shared" ca="1" si="44"/>
        <v>3.5215530791835805</v>
      </c>
      <c r="O232" s="29">
        <f t="shared" ca="1" si="45"/>
        <v>97.50345110355984</v>
      </c>
      <c r="P232" s="6">
        <f t="shared" ca="1" si="52"/>
        <v>-2.4264124166882631E-3</v>
      </c>
    </row>
    <row r="233" spans="4:16" x14ac:dyDescent="0.2">
      <c r="D233" s="37">
        <f t="shared" si="42"/>
        <v>0</v>
      </c>
      <c r="E233" s="37">
        <f t="shared" si="42"/>
        <v>0</v>
      </c>
      <c r="F233" s="29">
        <f t="shared" si="46"/>
        <v>0</v>
      </c>
      <c r="G233" s="29">
        <f t="shared" si="47"/>
        <v>0</v>
      </c>
      <c r="H233" s="29">
        <f t="shared" si="48"/>
        <v>0</v>
      </c>
      <c r="I233" s="29">
        <f t="shared" si="49"/>
        <v>0</v>
      </c>
      <c r="J233" s="29">
        <f t="shared" si="50"/>
        <v>0</v>
      </c>
      <c r="K233" s="29">
        <f t="shared" ca="1" si="53"/>
        <v>2.4264124166882631E-3</v>
      </c>
      <c r="L233" s="29">
        <f t="shared" ca="1" si="51"/>
        <v>5.887477215858977E-6</v>
      </c>
      <c r="M233" s="29">
        <f t="shared" ca="1" si="43"/>
        <v>1.0414293313191771</v>
      </c>
      <c r="N233" s="29">
        <f t="shared" ca="1" si="44"/>
        <v>3.5215530791835805</v>
      </c>
      <c r="O233" s="29">
        <f t="shared" ca="1" si="45"/>
        <v>97.50345110355984</v>
      </c>
      <c r="P233" s="6">
        <f t="shared" ca="1" si="52"/>
        <v>-2.4264124166882631E-3</v>
      </c>
    </row>
    <row r="234" spans="4:16" x14ac:dyDescent="0.2">
      <c r="D234" s="37">
        <f t="shared" si="42"/>
        <v>0</v>
      </c>
      <c r="E234" s="37">
        <f t="shared" si="42"/>
        <v>0</v>
      </c>
      <c r="F234" s="29">
        <f t="shared" si="46"/>
        <v>0</v>
      </c>
      <c r="G234" s="29">
        <f t="shared" si="47"/>
        <v>0</v>
      </c>
      <c r="H234" s="29">
        <f t="shared" si="48"/>
        <v>0</v>
      </c>
      <c r="I234" s="29">
        <f t="shared" si="49"/>
        <v>0</v>
      </c>
      <c r="J234" s="29">
        <f t="shared" si="50"/>
        <v>0</v>
      </c>
      <c r="K234" s="29">
        <f t="shared" ca="1" si="53"/>
        <v>2.4264124166882631E-3</v>
      </c>
      <c r="L234" s="29">
        <f t="shared" ca="1" si="51"/>
        <v>5.887477215858977E-6</v>
      </c>
      <c r="M234" s="29">
        <f t="shared" ca="1" si="43"/>
        <v>1.0414293313191771</v>
      </c>
      <c r="N234" s="29">
        <f t="shared" ca="1" si="44"/>
        <v>3.5215530791835805</v>
      </c>
      <c r="O234" s="29">
        <f t="shared" ca="1" si="45"/>
        <v>97.50345110355984</v>
      </c>
      <c r="P234" s="6">
        <f t="shared" ca="1" si="52"/>
        <v>-2.4264124166882631E-3</v>
      </c>
    </row>
    <row r="235" spans="4:16" x14ac:dyDescent="0.2">
      <c r="D235" s="37">
        <f t="shared" si="42"/>
        <v>0</v>
      </c>
      <c r="E235" s="37">
        <f t="shared" si="42"/>
        <v>0</v>
      </c>
      <c r="F235" s="29">
        <f t="shared" si="46"/>
        <v>0</v>
      </c>
      <c r="G235" s="29">
        <f t="shared" si="47"/>
        <v>0</v>
      </c>
      <c r="H235" s="29">
        <f t="shared" si="48"/>
        <v>0</v>
      </c>
      <c r="I235" s="29">
        <f t="shared" si="49"/>
        <v>0</v>
      </c>
      <c r="J235" s="29">
        <f t="shared" si="50"/>
        <v>0</v>
      </c>
      <c r="K235" s="29">
        <f t="shared" ca="1" si="53"/>
        <v>2.4264124166882631E-3</v>
      </c>
      <c r="L235" s="29">
        <f t="shared" ca="1" si="51"/>
        <v>5.887477215858977E-6</v>
      </c>
      <c r="M235" s="29">
        <f t="shared" ca="1" si="43"/>
        <v>1.0414293313191771</v>
      </c>
      <c r="N235" s="29">
        <f t="shared" ca="1" si="44"/>
        <v>3.5215530791835805</v>
      </c>
      <c r="O235" s="29">
        <f t="shared" ca="1" si="45"/>
        <v>97.50345110355984</v>
      </c>
      <c r="P235" s="6">
        <f t="shared" ca="1" si="52"/>
        <v>-2.4264124166882631E-3</v>
      </c>
    </row>
    <row r="236" spans="4:16" x14ac:dyDescent="0.2">
      <c r="D236" s="37">
        <f t="shared" si="42"/>
        <v>0</v>
      </c>
      <c r="E236" s="37">
        <f t="shared" si="42"/>
        <v>0</v>
      </c>
      <c r="F236" s="29">
        <f t="shared" si="46"/>
        <v>0</v>
      </c>
      <c r="G236" s="29">
        <f t="shared" si="47"/>
        <v>0</v>
      </c>
      <c r="H236" s="29">
        <f t="shared" si="48"/>
        <v>0</v>
      </c>
      <c r="I236" s="29">
        <f t="shared" si="49"/>
        <v>0</v>
      </c>
      <c r="J236" s="29">
        <f t="shared" si="50"/>
        <v>0</v>
      </c>
      <c r="K236" s="29">
        <f t="shared" ca="1" si="53"/>
        <v>2.4264124166882631E-3</v>
      </c>
      <c r="L236" s="29">
        <f t="shared" ca="1" si="51"/>
        <v>5.887477215858977E-6</v>
      </c>
      <c r="M236" s="29">
        <f t="shared" ca="1" si="43"/>
        <v>1.0414293313191771</v>
      </c>
      <c r="N236" s="29">
        <f t="shared" ca="1" si="44"/>
        <v>3.5215530791835805</v>
      </c>
      <c r="O236" s="29">
        <f t="shared" ca="1" si="45"/>
        <v>97.50345110355984</v>
      </c>
      <c r="P236" s="6">
        <f t="shared" ca="1" si="52"/>
        <v>-2.4264124166882631E-3</v>
      </c>
    </row>
    <row r="237" spans="4:16" x14ac:dyDescent="0.2">
      <c r="D237" s="37">
        <f t="shared" si="42"/>
        <v>0</v>
      </c>
      <c r="E237" s="37">
        <f t="shared" si="42"/>
        <v>0</v>
      </c>
      <c r="F237" s="29">
        <f t="shared" si="46"/>
        <v>0</v>
      </c>
      <c r="G237" s="29">
        <f t="shared" si="47"/>
        <v>0</v>
      </c>
      <c r="H237" s="29">
        <f t="shared" si="48"/>
        <v>0</v>
      </c>
      <c r="I237" s="29">
        <f t="shared" si="49"/>
        <v>0</v>
      </c>
      <c r="J237" s="29">
        <f t="shared" si="50"/>
        <v>0</v>
      </c>
      <c r="K237" s="29">
        <f t="shared" ca="1" si="53"/>
        <v>2.4264124166882631E-3</v>
      </c>
      <c r="L237" s="29">
        <f t="shared" ca="1" si="51"/>
        <v>5.887477215858977E-6</v>
      </c>
      <c r="M237" s="29">
        <f t="shared" ca="1" si="43"/>
        <v>1.0414293313191771</v>
      </c>
      <c r="N237" s="29">
        <f t="shared" ca="1" si="44"/>
        <v>3.5215530791835805</v>
      </c>
      <c r="O237" s="29">
        <f t="shared" ca="1" si="45"/>
        <v>97.50345110355984</v>
      </c>
      <c r="P237" s="6">
        <f t="shared" ca="1" si="52"/>
        <v>-2.4264124166882631E-3</v>
      </c>
    </row>
    <row r="238" spans="4:16" x14ac:dyDescent="0.2">
      <c r="D238" s="37">
        <f t="shared" si="42"/>
        <v>0</v>
      </c>
      <c r="E238" s="37">
        <f t="shared" si="42"/>
        <v>0</v>
      </c>
      <c r="F238" s="29">
        <f t="shared" si="46"/>
        <v>0</v>
      </c>
      <c r="G238" s="29">
        <f t="shared" si="47"/>
        <v>0</v>
      </c>
      <c r="H238" s="29">
        <f t="shared" si="48"/>
        <v>0</v>
      </c>
      <c r="I238" s="29">
        <f t="shared" si="49"/>
        <v>0</v>
      </c>
      <c r="J238" s="29">
        <f t="shared" si="50"/>
        <v>0</v>
      </c>
      <c r="K238" s="29">
        <f t="shared" ca="1" si="53"/>
        <v>2.4264124166882631E-3</v>
      </c>
      <c r="L238" s="29">
        <f t="shared" ca="1" si="51"/>
        <v>5.887477215858977E-6</v>
      </c>
      <c r="M238" s="29">
        <f t="shared" ca="1" si="43"/>
        <v>1.0414293313191771</v>
      </c>
      <c r="N238" s="29">
        <f t="shared" ca="1" si="44"/>
        <v>3.5215530791835805</v>
      </c>
      <c r="O238" s="29">
        <f t="shared" ca="1" si="45"/>
        <v>97.50345110355984</v>
      </c>
      <c r="P238" s="6">
        <f t="shared" ca="1" si="52"/>
        <v>-2.4264124166882631E-3</v>
      </c>
    </row>
    <row r="239" spans="4:16" x14ac:dyDescent="0.2">
      <c r="D239" s="37">
        <f t="shared" si="42"/>
        <v>0</v>
      </c>
      <c r="E239" s="37">
        <f t="shared" si="42"/>
        <v>0</v>
      </c>
      <c r="F239" s="29">
        <f t="shared" si="46"/>
        <v>0</v>
      </c>
      <c r="G239" s="29">
        <f t="shared" si="47"/>
        <v>0</v>
      </c>
      <c r="H239" s="29">
        <f t="shared" si="48"/>
        <v>0</v>
      </c>
      <c r="I239" s="29">
        <f t="shared" si="49"/>
        <v>0</v>
      </c>
      <c r="J239" s="29">
        <f t="shared" si="50"/>
        <v>0</v>
      </c>
      <c r="K239" s="29">
        <f t="shared" ca="1" si="53"/>
        <v>2.4264124166882631E-3</v>
      </c>
      <c r="L239" s="29">
        <f t="shared" ca="1" si="51"/>
        <v>5.887477215858977E-6</v>
      </c>
      <c r="M239" s="29">
        <f t="shared" ca="1" si="43"/>
        <v>1.0414293313191771</v>
      </c>
      <c r="N239" s="29">
        <f t="shared" ca="1" si="44"/>
        <v>3.5215530791835805</v>
      </c>
      <c r="O239" s="29">
        <f t="shared" ca="1" si="45"/>
        <v>97.50345110355984</v>
      </c>
      <c r="P239" s="6">
        <f t="shared" ca="1" si="52"/>
        <v>-2.4264124166882631E-3</v>
      </c>
    </row>
    <row r="240" spans="4:16" x14ac:dyDescent="0.2">
      <c r="D240" s="37">
        <f t="shared" si="42"/>
        <v>0</v>
      </c>
      <c r="E240" s="37">
        <f t="shared" si="42"/>
        <v>0</v>
      </c>
      <c r="F240" s="29">
        <f t="shared" si="46"/>
        <v>0</v>
      </c>
      <c r="G240" s="29">
        <f t="shared" si="47"/>
        <v>0</v>
      </c>
      <c r="H240" s="29">
        <f t="shared" si="48"/>
        <v>0</v>
      </c>
      <c r="I240" s="29">
        <f t="shared" si="49"/>
        <v>0</v>
      </c>
      <c r="J240" s="29">
        <f t="shared" si="50"/>
        <v>0</v>
      </c>
      <c r="K240" s="29">
        <f t="shared" ca="1" si="53"/>
        <v>2.4264124166882631E-3</v>
      </c>
      <c r="L240" s="29">
        <f t="shared" ca="1" si="51"/>
        <v>5.887477215858977E-6</v>
      </c>
      <c r="M240" s="29">
        <f t="shared" ca="1" si="43"/>
        <v>1.0414293313191771</v>
      </c>
      <c r="N240" s="29">
        <f t="shared" ca="1" si="44"/>
        <v>3.5215530791835805</v>
      </c>
      <c r="O240" s="29">
        <f t="shared" ca="1" si="45"/>
        <v>97.50345110355984</v>
      </c>
      <c r="P240" s="6">
        <f t="shared" ca="1" si="52"/>
        <v>-2.4264124166882631E-3</v>
      </c>
    </row>
    <row r="241" spans="4:16" x14ac:dyDescent="0.2">
      <c r="D241" s="37">
        <f t="shared" si="42"/>
        <v>0</v>
      </c>
      <c r="E241" s="37">
        <f t="shared" si="42"/>
        <v>0</v>
      </c>
      <c r="F241" s="29">
        <f t="shared" si="46"/>
        <v>0</v>
      </c>
      <c r="G241" s="29">
        <f t="shared" si="47"/>
        <v>0</v>
      </c>
      <c r="H241" s="29">
        <f t="shared" si="48"/>
        <v>0</v>
      </c>
      <c r="I241" s="29">
        <f t="shared" si="49"/>
        <v>0</v>
      </c>
      <c r="J241" s="29">
        <f t="shared" si="50"/>
        <v>0</v>
      </c>
      <c r="K241" s="29">
        <f t="shared" ca="1" si="53"/>
        <v>2.4264124166882631E-3</v>
      </c>
      <c r="L241" s="29">
        <f t="shared" ca="1" si="51"/>
        <v>5.887477215858977E-6</v>
      </c>
      <c r="M241" s="29">
        <f t="shared" ca="1" si="43"/>
        <v>1.0414293313191771</v>
      </c>
      <c r="N241" s="29">
        <f t="shared" ca="1" si="44"/>
        <v>3.5215530791835805</v>
      </c>
      <c r="O241" s="29">
        <f t="shared" ca="1" si="45"/>
        <v>97.50345110355984</v>
      </c>
      <c r="P241" s="6">
        <f t="shared" ca="1" si="52"/>
        <v>-2.4264124166882631E-3</v>
      </c>
    </row>
    <row r="242" spans="4:16" x14ac:dyDescent="0.2">
      <c r="D242" s="37">
        <f t="shared" si="42"/>
        <v>0</v>
      </c>
      <c r="E242" s="37">
        <f t="shared" si="42"/>
        <v>0</v>
      </c>
      <c r="F242" s="29">
        <f t="shared" si="46"/>
        <v>0</v>
      </c>
      <c r="G242" s="29">
        <f t="shared" si="47"/>
        <v>0</v>
      </c>
      <c r="H242" s="29">
        <f t="shared" si="48"/>
        <v>0</v>
      </c>
      <c r="I242" s="29">
        <f t="shared" si="49"/>
        <v>0</v>
      </c>
      <c r="J242" s="29">
        <f t="shared" si="50"/>
        <v>0</v>
      </c>
      <c r="K242" s="29">
        <f t="shared" ca="1" si="53"/>
        <v>2.4264124166882631E-3</v>
      </c>
      <c r="L242" s="29">
        <f t="shared" ca="1" si="51"/>
        <v>5.887477215858977E-6</v>
      </c>
      <c r="M242" s="29">
        <f t="shared" ca="1" si="43"/>
        <v>1.0414293313191771</v>
      </c>
      <c r="N242" s="29">
        <f t="shared" ca="1" si="44"/>
        <v>3.5215530791835805</v>
      </c>
      <c r="O242" s="29">
        <f t="shared" ca="1" si="45"/>
        <v>97.50345110355984</v>
      </c>
      <c r="P242" s="6">
        <f t="shared" ca="1" si="52"/>
        <v>-2.4264124166882631E-3</v>
      </c>
    </row>
    <row r="243" spans="4:16" x14ac:dyDescent="0.2">
      <c r="D243" s="37">
        <f t="shared" si="42"/>
        <v>0</v>
      </c>
      <c r="E243" s="37">
        <f t="shared" si="42"/>
        <v>0</v>
      </c>
      <c r="F243" s="29">
        <f t="shared" si="46"/>
        <v>0</v>
      </c>
      <c r="G243" s="29">
        <f t="shared" si="47"/>
        <v>0</v>
      </c>
      <c r="H243" s="29">
        <f t="shared" si="48"/>
        <v>0</v>
      </c>
      <c r="I243" s="29">
        <f t="shared" si="49"/>
        <v>0</v>
      </c>
      <c r="J243" s="29">
        <f t="shared" si="50"/>
        <v>0</v>
      </c>
      <c r="K243" s="29">
        <f t="shared" ca="1" si="53"/>
        <v>2.4264124166882631E-3</v>
      </c>
      <c r="L243" s="29">
        <f t="shared" ca="1" si="51"/>
        <v>5.887477215858977E-6</v>
      </c>
      <c r="M243" s="29">
        <f t="shared" ca="1" si="43"/>
        <v>1.0414293313191771</v>
      </c>
      <c r="N243" s="29">
        <f t="shared" ca="1" si="44"/>
        <v>3.5215530791835805</v>
      </c>
      <c r="O243" s="29">
        <f t="shared" ca="1" si="45"/>
        <v>97.50345110355984</v>
      </c>
      <c r="P243" s="6">
        <f t="shared" ca="1" si="52"/>
        <v>-2.4264124166882631E-3</v>
      </c>
    </row>
    <row r="244" spans="4:16" x14ac:dyDescent="0.2">
      <c r="D244" s="37">
        <f t="shared" si="42"/>
        <v>0</v>
      </c>
      <c r="E244" s="37">
        <f t="shared" si="42"/>
        <v>0</v>
      </c>
      <c r="F244" s="29">
        <f t="shared" si="46"/>
        <v>0</v>
      </c>
      <c r="G244" s="29">
        <f t="shared" si="47"/>
        <v>0</v>
      </c>
      <c r="H244" s="29">
        <f t="shared" si="48"/>
        <v>0</v>
      </c>
      <c r="I244" s="29">
        <f t="shared" si="49"/>
        <v>0</v>
      </c>
      <c r="J244" s="29">
        <f t="shared" si="50"/>
        <v>0</v>
      </c>
      <c r="K244" s="29">
        <f t="shared" ca="1" si="53"/>
        <v>2.4264124166882631E-3</v>
      </c>
      <c r="L244" s="29">
        <f t="shared" ca="1" si="51"/>
        <v>5.887477215858977E-6</v>
      </c>
      <c r="M244" s="29">
        <f t="shared" ca="1" si="43"/>
        <v>1.0414293313191771</v>
      </c>
      <c r="N244" s="29">
        <f t="shared" ca="1" si="44"/>
        <v>3.5215530791835805</v>
      </c>
      <c r="O244" s="29">
        <f t="shared" ca="1" si="45"/>
        <v>97.50345110355984</v>
      </c>
      <c r="P244" s="6">
        <f t="shared" ca="1" si="52"/>
        <v>-2.4264124166882631E-3</v>
      </c>
    </row>
    <row r="245" spans="4:16" x14ac:dyDescent="0.2">
      <c r="D245" s="37">
        <f t="shared" si="42"/>
        <v>0</v>
      </c>
      <c r="E245" s="37">
        <f t="shared" si="42"/>
        <v>0</v>
      </c>
      <c r="F245" s="29">
        <f t="shared" si="46"/>
        <v>0</v>
      </c>
      <c r="G245" s="29">
        <f t="shared" si="47"/>
        <v>0</v>
      </c>
      <c r="H245" s="29">
        <f t="shared" si="48"/>
        <v>0</v>
      </c>
      <c r="I245" s="29">
        <f t="shared" si="49"/>
        <v>0</v>
      </c>
      <c r="J245" s="29">
        <f t="shared" si="50"/>
        <v>0</v>
      </c>
      <c r="K245" s="29">
        <f t="shared" ca="1" si="53"/>
        <v>2.4264124166882631E-3</v>
      </c>
      <c r="L245" s="29">
        <f t="shared" ca="1" si="51"/>
        <v>5.887477215858977E-6</v>
      </c>
      <c r="M245" s="29">
        <f t="shared" ca="1" si="43"/>
        <v>1.0414293313191771</v>
      </c>
      <c r="N245" s="29">
        <f t="shared" ca="1" si="44"/>
        <v>3.5215530791835805</v>
      </c>
      <c r="O245" s="29">
        <f t="shared" ca="1" si="45"/>
        <v>97.50345110355984</v>
      </c>
      <c r="P245" s="6">
        <f t="shared" ca="1" si="52"/>
        <v>-2.4264124166882631E-3</v>
      </c>
    </row>
    <row r="246" spans="4:16" x14ac:dyDescent="0.2">
      <c r="D246" s="37">
        <f t="shared" si="42"/>
        <v>0</v>
      </c>
      <c r="E246" s="37">
        <f t="shared" si="42"/>
        <v>0</v>
      </c>
      <c r="F246" s="29">
        <f t="shared" si="46"/>
        <v>0</v>
      </c>
      <c r="G246" s="29">
        <f t="shared" si="47"/>
        <v>0</v>
      </c>
      <c r="H246" s="29">
        <f t="shared" si="48"/>
        <v>0</v>
      </c>
      <c r="I246" s="29">
        <f t="shared" si="49"/>
        <v>0</v>
      </c>
      <c r="J246" s="29">
        <f t="shared" si="50"/>
        <v>0</v>
      </c>
      <c r="K246" s="29">
        <f t="shared" ca="1" si="53"/>
        <v>2.4264124166882631E-3</v>
      </c>
      <c r="L246" s="29">
        <f t="shared" ca="1" si="51"/>
        <v>5.887477215858977E-6</v>
      </c>
      <c r="M246" s="29">
        <f t="shared" ca="1" si="43"/>
        <v>1.0414293313191771</v>
      </c>
      <c r="N246" s="29">
        <f t="shared" ca="1" si="44"/>
        <v>3.5215530791835805</v>
      </c>
      <c r="O246" s="29">
        <f t="shared" ca="1" si="45"/>
        <v>97.50345110355984</v>
      </c>
      <c r="P246" s="6">
        <f t="shared" ca="1" si="52"/>
        <v>-2.4264124166882631E-3</v>
      </c>
    </row>
    <row r="247" spans="4:16" x14ac:dyDescent="0.2">
      <c r="D247" s="37">
        <f t="shared" si="42"/>
        <v>0</v>
      </c>
      <c r="E247" s="37">
        <f t="shared" si="42"/>
        <v>0</v>
      </c>
      <c r="F247" s="29">
        <f t="shared" si="46"/>
        <v>0</v>
      </c>
      <c r="G247" s="29">
        <f t="shared" si="47"/>
        <v>0</v>
      </c>
      <c r="H247" s="29">
        <f t="shared" si="48"/>
        <v>0</v>
      </c>
      <c r="I247" s="29">
        <f t="shared" si="49"/>
        <v>0</v>
      </c>
      <c r="J247" s="29">
        <f t="shared" si="50"/>
        <v>0</v>
      </c>
      <c r="K247" s="29">
        <f t="shared" ca="1" si="53"/>
        <v>2.4264124166882631E-3</v>
      </c>
      <c r="L247" s="29">
        <f t="shared" ca="1" si="51"/>
        <v>5.887477215858977E-6</v>
      </c>
      <c r="M247" s="29">
        <f t="shared" ca="1" si="43"/>
        <v>1.0414293313191771</v>
      </c>
      <c r="N247" s="29">
        <f t="shared" ca="1" si="44"/>
        <v>3.5215530791835805</v>
      </c>
      <c r="O247" s="29">
        <f t="shared" ca="1" si="45"/>
        <v>97.50345110355984</v>
      </c>
      <c r="P247" s="6">
        <f t="shared" ca="1" si="52"/>
        <v>-2.4264124166882631E-3</v>
      </c>
    </row>
    <row r="248" spans="4:16" x14ac:dyDescent="0.2">
      <c r="D248" s="37">
        <f t="shared" si="42"/>
        <v>0</v>
      </c>
      <c r="E248" s="37">
        <f t="shared" si="42"/>
        <v>0</v>
      </c>
      <c r="F248" s="29">
        <f t="shared" si="46"/>
        <v>0</v>
      </c>
      <c r="G248" s="29">
        <f t="shared" si="47"/>
        <v>0</v>
      </c>
      <c r="H248" s="29">
        <f t="shared" si="48"/>
        <v>0</v>
      </c>
      <c r="I248" s="29">
        <f t="shared" si="49"/>
        <v>0</v>
      </c>
      <c r="J248" s="29">
        <f t="shared" si="50"/>
        <v>0</v>
      </c>
      <c r="K248" s="29">
        <f t="shared" ca="1" si="53"/>
        <v>2.4264124166882631E-3</v>
      </c>
      <c r="L248" s="29">
        <f t="shared" ca="1" si="51"/>
        <v>5.887477215858977E-6</v>
      </c>
      <c r="M248" s="29">
        <f t="shared" ca="1" si="43"/>
        <v>1.0414293313191771</v>
      </c>
      <c r="N248" s="29">
        <f t="shared" ca="1" si="44"/>
        <v>3.5215530791835805</v>
      </c>
      <c r="O248" s="29">
        <f t="shared" ca="1" si="45"/>
        <v>97.50345110355984</v>
      </c>
      <c r="P248" s="6">
        <f t="shared" ca="1" si="52"/>
        <v>-2.4264124166882631E-3</v>
      </c>
    </row>
    <row r="249" spans="4:16" x14ac:dyDescent="0.2">
      <c r="D249" s="37">
        <f t="shared" si="42"/>
        <v>0</v>
      </c>
      <c r="E249" s="37">
        <f t="shared" si="42"/>
        <v>0</v>
      </c>
      <c r="F249" s="29">
        <f t="shared" si="46"/>
        <v>0</v>
      </c>
      <c r="G249" s="29">
        <f t="shared" si="47"/>
        <v>0</v>
      </c>
      <c r="H249" s="29">
        <f t="shared" si="48"/>
        <v>0</v>
      </c>
      <c r="I249" s="29">
        <f t="shared" si="49"/>
        <v>0</v>
      </c>
      <c r="J249" s="29">
        <f t="shared" si="50"/>
        <v>0</v>
      </c>
      <c r="K249" s="29">
        <f t="shared" ca="1" si="53"/>
        <v>2.4264124166882631E-3</v>
      </c>
      <c r="L249" s="29">
        <f t="shared" ca="1" si="51"/>
        <v>5.887477215858977E-6</v>
      </c>
      <c r="M249" s="29">
        <f t="shared" ca="1" si="43"/>
        <v>1.0414293313191771</v>
      </c>
      <c r="N249" s="29">
        <f t="shared" ca="1" si="44"/>
        <v>3.5215530791835805</v>
      </c>
      <c r="O249" s="29">
        <f t="shared" ca="1" si="45"/>
        <v>97.50345110355984</v>
      </c>
      <c r="P249" s="6">
        <f t="shared" ca="1" si="52"/>
        <v>-2.4264124166882631E-3</v>
      </c>
    </row>
    <row r="250" spans="4:16" x14ac:dyDescent="0.2">
      <c r="D250" s="37">
        <f t="shared" si="42"/>
        <v>0</v>
      </c>
      <c r="E250" s="37">
        <f t="shared" si="42"/>
        <v>0</v>
      </c>
      <c r="F250" s="29">
        <f t="shared" si="46"/>
        <v>0</v>
      </c>
      <c r="G250" s="29">
        <f t="shared" si="47"/>
        <v>0</v>
      </c>
      <c r="H250" s="29">
        <f t="shared" si="48"/>
        <v>0</v>
      </c>
      <c r="I250" s="29">
        <f t="shared" si="49"/>
        <v>0</v>
      </c>
      <c r="J250" s="29">
        <f t="shared" si="50"/>
        <v>0</v>
      </c>
      <c r="K250" s="29">
        <f t="shared" ca="1" si="53"/>
        <v>2.4264124166882631E-3</v>
      </c>
      <c r="L250" s="29">
        <f t="shared" ca="1" si="51"/>
        <v>5.887477215858977E-6</v>
      </c>
      <c r="M250" s="29">
        <f t="shared" ca="1" si="43"/>
        <v>1.0414293313191771</v>
      </c>
      <c r="N250" s="29">
        <f t="shared" ca="1" si="44"/>
        <v>3.5215530791835805</v>
      </c>
      <c r="O250" s="29">
        <f t="shared" ca="1" si="45"/>
        <v>97.50345110355984</v>
      </c>
      <c r="P250" s="6">
        <f t="shared" ca="1" si="52"/>
        <v>-2.4264124166882631E-3</v>
      </c>
    </row>
    <row r="251" spans="4:16" x14ac:dyDescent="0.2">
      <c r="D251" s="37">
        <f t="shared" si="42"/>
        <v>0</v>
      </c>
      <c r="E251" s="37">
        <f t="shared" si="42"/>
        <v>0</v>
      </c>
      <c r="F251" s="29">
        <f t="shared" si="46"/>
        <v>0</v>
      </c>
      <c r="G251" s="29">
        <f t="shared" si="47"/>
        <v>0</v>
      </c>
      <c r="H251" s="29">
        <f t="shared" si="48"/>
        <v>0</v>
      </c>
      <c r="I251" s="29">
        <f t="shared" si="49"/>
        <v>0</v>
      </c>
      <c r="J251" s="29">
        <f t="shared" si="50"/>
        <v>0</v>
      </c>
      <c r="K251" s="29">
        <f t="shared" ca="1" si="53"/>
        <v>2.4264124166882631E-3</v>
      </c>
      <c r="L251" s="29">
        <f t="shared" ca="1" si="51"/>
        <v>5.887477215858977E-6</v>
      </c>
      <c r="M251" s="29">
        <f t="shared" ca="1" si="43"/>
        <v>1.0414293313191771</v>
      </c>
      <c r="N251" s="29">
        <f t="shared" ca="1" si="44"/>
        <v>3.5215530791835805</v>
      </c>
      <c r="O251" s="29">
        <f t="shared" ca="1" si="45"/>
        <v>97.50345110355984</v>
      </c>
      <c r="P251" s="6">
        <f t="shared" ca="1" si="52"/>
        <v>-2.4264124166882631E-3</v>
      </c>
    </row>
    <row r="252" spans="4:16" x14ac:dyDescent="0.2">
      <c r="D252" s="37">
        <f t="shared" si="42"/>
        <v>0</v>
      </c>
      <c r="E252" s="37">
        <f t="shared" si="42"/>
        <v>0</v>
      </c>
      <c r="F252" s="29">
        <f t="shared" si="46"/>
        <v>0</v>
      </c>
      <c r="G252" s="29">
        <f t="shared" si="47"/>
        <v>0</v>
      </c>
      <c r="H252" s="29">
        <f t="shared" si="48"/>
        <v>0</v>
      </c>
      <c r="I252" s="29">
        <f t="shared" si="49"/>
        <v>0</v>
      </c>
      <c r="J252" s="29">
        <f t="shared" si="50"/>
        <v>0</v>
      </c>
      <c r="K252" s="29">
        <f t="shared" ca="1" si="53"/>
        <v>2.4264124166882631E-3</v>
      </c>
      <c r="L252" s="29">
        <f t="shared" ca="1" si="51"/>
        <v>5.887477215858977E-6</v>
      </c>
      <c r="M252" s="29">
        <f t="shared" ca="1" si="43"/>
        <v>1.0414293313191771</v>
      </c>
      <c r="N252" s="29">
        <f t="shared" ca="1" si="44"/>
        <v>3.5215530791835805</v>
      </c>
      <c r="O252" s="29">
        <f t="shared" ca="1" si="45"/>
        <v>97.50345110355984</v>
      </c>
      <c r="P252" s="6">
        <f t="shared" ca="1" si="52"/>
        <v>-2.4264124166882631E-3</v>
      </c>
    </row>
    <row r="253" spans="4:16" x14ac:dyDescent="0.2">
      <c r="D253" s="37">
        <f t="shared" si="42"/>
        <v>0</v>
      </c>
      <c r="E253" s="37">
        <f t="shared" si="42"/>
        <v>0</v>
      </c>
      <c r="F253" s="29">
        <f t="shared" si="46"/>
        <v>0</v>
      </c>
      <c r="G253" s="29">
        <f t="shared" si="47"/>
        <v>0</v>
      </c>
      <c r="H253" s="29">
        <f t="shared" si="48"/>
        <v>0</v>
      </c>
      <c r="I253" s="29">
        <f t="shared" si="49"/>
        <v>0</v>
      </c>
      <c r="J253" s="29">
        <f t="shared" si="50"/>
        <v>0</v>
      </c>
      <c r="K253" s="29">
        <f t="shared" ca="1" si="53"/>
        <v>2.4264124166882631E-3</v>
      </c>
      <c r="L253" s="29">
        <f t="shared" ca="1" si="51"/>
        <v>5.887477215858977E-6</v>
      </c>
      <c r="M253" s="29">
        <f t="shared" ca="1" si="43"/>
        <v>1.0414293313191771</v>
      </c>
      <c r="N253" s="29">
        <f t="shared" ca="1" si="44"/>
        <v>3.5215530791835805</v>
      </c>
      <c r="O253" s="29">
        <f t="shared" ca="1" si="45"/>
        <v>97.50345110355984</v>
      </c>
      <c r="P253" s="6">
        <f t="shared" ca="1" si="52"/>
        <v>-2.4264124166882631E-3</v>
      </c>
    </row>
    <row r="254" spans="4:16" x14ac:dyDescent="0.2">
      <c r="D254" s="37">
        <f t="shared" si="42"/>
        <v>0</v>
      </c>
      <c r="E254" s="37">
        <f t="shared" si="42"/>
        <v>0</v>
      </c>
      <c r="F254" s="29">
        <f t="shared" si="46"/>
        <v>0</v>
      </c>
      <c r="G254" s="29">
        <f t="shared" si="47"/>
        <v>0</v>
      </c>
      <c r="H254" s="29">
        <f t="shared" si="48"/>
        <v>0</v>
      </c>
      <c r="I254" s="29">
        <f t="shared" si="49"/>
        <v>0</v>
      </c>
      <c r="J254" s="29">
        <f t="shared" si="50"/>
        <v>0</v>
      </c>
      <c r="K254" s="29">
        <f t="shared" ca="1" si="53"/>
        <v>2.4264124166882631E-3</v>
      </c>
      <c r="L254" s="29">
        <f t="shared" ca="1" si="51"/>
        <v>5.887477215858977E-6</v>
      </c>
      <c r="M254" s="29">
        <f t="shared" ca="1" si="43"/>
        <v>1.0414293313191771</v>
      </c>
      <c r="N254" s="29">
        <f t="shared" ca="1" si="44"/>
        <v>3.5215530791835805</v>
      </c>
      <c r="O254" s="29">
        <f t="shared" ca="1" si="45"/>
        <v>97.50345110355984</v>
      </c>
      <c r="P254" s="6">
        <f t="shared" ca="1" si="52"/>
        <v>-2.4264124166882631E-3</v>
      </c>
    </row>
    <row r="255" spans="4:16" x14ac:dyDescent="0.2">
      <c r="D255" s="37">
        <f t="shared" si="42"/>
        <v>0</v>
      </c>
      <c r="E255" s="37">
        <f t="shared" si="42"/>
        <v>0</v>
      </c>
      <c r="F255" s="29">
        <f t="shared" si="46"/>
        <v>0</v>
      </c>
      <c r="G255" s="29">
        <f t="shared" si="47"/>
        <v>0</v>
      </c>
      <c r="H255" s="29">
        <f t="shared" si="48"/>
        <v>0</v>
      </c>
      <c r="I255" s="29">
        <f t="shared" si="49"/>
        <v>0</v>
      </c>
      <c r="J255" s="29">
        <f t="shared" si="50"/>
        <v>0</v>
      </c>
      <c r="K255" s="29">
        <f t="shared" ca="1" si="53"/>
        <v>2.4264124166882631E-3</v>
      </c>
      <c r="L255" s="29">
        <f t="shared" ca="1" si="51"/>
        <v>5.887477215858977E-6</v>
      </c>
      <c r="M255" s="29">
        <f t="shared" ca="1" si="43"/>
        <v>1.0414293313191771</v>
      </c>
      <c r="N255" s="29">
        <f t="shared" ca="1" si="44"/>
        <v>3.5215530791835805</v>
      </c>
      <c r="O255" s="29">
        <f t="shared" ca="1" si="45"/>
        <v>97.50345110355984</v>
      </c>
      <c r="P255" s="6">
        <f t="shared" ca="1" si="52"/>
        <v>-2.4264124166882631E-3</v>
      </c>
    </row>
    <row r="256" spans="4:16" x14ac:dyDescent="0.2">
      <c r="D256" s="37">
        <f t="shared" si="42"/>
        <v>0</v>
      </c>
      <c r="E256" s="37">
        <f t="shared" si="42"/>
        <v>0</v>
      </c>
      <c r="F256" s="29">
        <f t="shared" si="46"/>
        <v>0</v>
      </c>
      <c r="G256" s="29">
        <f t="shared" si="47"/>
        <v>0</v>
      </c>
      <c r="H256" s="29">
        <f t="shared" si="48"/>
        <v>0</v>
      </c>
      <c r="I256" s="29">
        <f t="shared" si="49"/>
        <v>0</v>
      </c>
      <c r="J256" s="29">
        <f t="shared" si="50"/>
        <v>0</v>
      </c>
      <c r="K256" s="29">
        <f t="shared" ca="1" si="53"/>
        <v>2.4264124166882631E-3</v>
      </c>
      <c r="L256" s="29">
        <f t="shared" ca="1" si="51"/>
        <v>5.887477215858977E-6</v>
      </c>
      <c r="M256" s="29">
        <f t="shared" ca="1" si="43"/>
        <v>1.0414293313191771</v>
      </c>
      <c r="N256" s="29">
        <f t="shared" ca="1" si="44"/>
        <v>3.5215530791835805</v>
      </c>
      <c r="O256" s="29">
        <f t="shared" ca="1" si="45"/>
        <v>97.50345110355984</v>
      </c>
      <c r="P256" s="6">
        <f t="shared" ca="1" si="52"/>
        <v>-2.4264124166882631E-3</v>
      </c>
    </row>
    <row r="257" spans="4:16" x14ac:dyDescent="0.2">
      <c r="D257" s="37">
        <f t="shared" si="42"/>
        <v>0</v>
      </c>
      <c r="E257" s="37">
        <f t="shared" si="42"/>
        <v>0</v>
      </c>
      <c r="F257" s="29">
        <f t="shared" si="46"/>
        <v>0</v>
      </c>
      <c r="G257" s="29">
        <f t="shared" si="47"/>
        <v>0</v>
      </c>
      <c r="H257" s="29">
        <f t="shared" si="48"/>
        <v>0</v>
      </c>
      <c r="I257" s="29">
        <f t="shared" si="49"/>
        <v>0</v>
      </c>
      <c r="J257" s="29">
        <f t="shared" si="50"/>
        <v>0</v>
      </c>
      <c r="K257" s="29">
        <f t="shared" ca="1" si="53"/>
        <v>2.4264124166882631E-3</v>
      </c>
      <c r="L257" s="29">
        <f t="shared" ca="1" si="51"/>
        <v>5.887477215858977E-6</v>
      </c>
      <c r="M257" s="29">
        <f t="shared" ca="1" si="43"/>
        <v>1.0414293313191771</v>
      </c>
      <c r="N257" s="29">
        <f t="shared" ca="1" si="44"/>
        <v>3.5215530791835805</v>
      </c>
      <c r="O257" s="29">
        <f t="shared" ca="1" si="45"/>
        <v>97.50345110355984</v>
      </c>
      <c r="P257" s="6">
        <f t="shared" ca="1" si="52"/>
        <v>-2.4264124166882631E-3</v>
      </c>
    </row>
    <row r="258" spans="4:16" x14ac:dyDescent="0.2">
      <c r="D258" s="37">
        <f t="shared" si="42"/>
        <v>0</v>
      </c>
      <c r="E258" s="37">
        <f t="shared" si="42"/>
        <v>0</v>
      </c>
      <c r="F258" s="29">
        <f t="shared" si="46"/>
        <v>0</v>
      </c>
      <c r="G258" s="29">
        <f t="shared" si="47"/>
        <v>0</v>
      </c>
      <c r="H258" s="29">
        <f t="shared" si="48"/>
        <v>0</v>
      </c>
      <c r="I258" s="29">
        <f t="shared" si="49"/>
        <v>0</v>
      </c>
      <c r="J258" s="29">
        <f t="shared" si="50"/>
        <v>0</v>
      </c>
      <c r="K258" s="29">
        <f t="shared" ca="1" si="53"/>
        <v>2.4264124166882631E-3</v>
      </c>
      <c r="L258" s="29">
        <f t="shared" ca="1" si="51"/>
        <v>5.887477215858977E-6</v>
      </c>
      <c r="M258" s="29">
        <f t="shared" ca="1" si="43"/>
        <v>1.0414293313191771</v>
      </c>
      <c r="N258" s="29">
        <f t="shared" ca="1" si="44"/>
        <v>3.5215530791835805</v>
      </c>
      <c r="O258" s="29">
        <f t="shared" ca="1" si="45"/>
        <v>97.50345110355984</v>
      </c>
      <c r="P258" s="6">
        <f t="shared" ca="1" si="52"/>
        <v>-2.4264124166882631E-3</v>
      </c>
    </row>
    <row r="259" spans="4:16" x14ac:dyDescent="0.2">
      <c r="D259" s="37">
        <f t="shared" si="42"/>
        <v>0</v>
      </c>
      <c r="E259" s="37">
        <f t="shared" si="42"/>
        <v>0</v>
      </c>
      <c r="F259" s="29">
        <f t="shared" si="46"/>
        <v>0</v>
      </c>
      <c r="G259" s="29">
        <f t="shared" si="47"/>
        <v>0</v>
      </c>
      <c r="H259" s="29">
        <f t="shared" si="48"/>
        <v>0</v>
      </c>
      <c r="I259" s="29">
        <f t="shared" si="49"/>
        <v>0</v>
      </c>
      <c r="J259" s="29">
        <f t="shared" si="50"/>
        <v>0</v>
      </c>
      <c r="K259" s="29">
        <f t="shared" ca="1" si="53"/>
        <v>2.4264124166882631E-3</v>
      </c>
      <c r="L259" s="29">
        <f t="shared" ca="1" si="51"/>
        <v>5.887477215858977E-6</v>
      </c>
      <c r="M259" s="29">
        <f t="shared" ca="1" si="43"/>
        <v>1.0414293313191771</v>
      </c>
      <c r="N259" s="29">
        <f t="shared" ca="1" si="44"/>
        <v>3.5215530791835805</v>
      </c>
      <c r="O259" s="29">
        <f t="shared" ca="1" si="45"/>
        <v>97.50345110355984</v>
      </c>
      <c r="P259" s="6">
        <f t="shared" ca="1" si="52"/>
        <v>-2.4264124166882631E-3</v>
      </c>
    </row>
    <row r="260" spans="4:16" x14ac:dyDescent="0.2">
      <c r="D260" s="37">
        <f t="shared" si="42"/>
        <v>0</v>
      </c>
      <c r="E260" s="37">
        <f t="shared" si="42"/>
        <v>0</v>
      </c>
      <c r="F260" s="29">
        <f t="shared" si="46"/>
        <v>0</v>
      </c>
      <c r="G260" s="29">
        <f t="shared" si="47"/>
        <v>0</v>
      </c>
      <c r="H260" s="29">
        <f t="shared" si="48"/>
        <v>0</v>
      </c>
      <c r="I260" s="29">
        <f t="shared" si="49"/>
        <v>0</v>
      </c>
      <c r="J260" s="29">
        <f t="shared" si="50"/>
        <v>0</v>
      </c>
      <c r="K260" s="29">
        <f t="shared" ca="1" si="53"/>
        <v>2.4264124166882631E-3</v>
      </c>
      <c r="L260" s="29">
        <f t="shared" ca="1" si="51"/>
        <v>5.887477215858977E-6</v>
      </c>
      <c r="M260" s="29">
        <f t="shared" ca="1" si="43"/>
        <v>1.0414293313191771</v>
      </c>
      <c r="N260" s="29">
        <f t="shared" ca="1" si="44"/>
        <v>3.5215530791835805</v>
      </c>
      <c r="O260" s="29">
        <f t="shared" ca="1" si="45"/>
        <v>97.50345110355984</v>
      </c>
      <c r="P260" s="6">
        <f t="shared" ca="1" si="52"/>
        <v>-2.4264124166882631E-3</v>
      </c>
    </row>
    <row r="261" spans="4:16" x14ac:dyDescent="0.2">
      <c r="D261" s="37">
        <f t="shared" si="42"/>
        <v>0</v>
      </c>
      <c r="E261" s="37">
        <f t="shared" si="42"/>
        <v>0</v>
      </c>
      <c r="F261" s="29">
        <f t="shared" si="46"/>
        <v>0</v>
      </c>
      <c r="G261" s="29">
        <f t="shared" si="47"/>
        <v>0</v>
      </c>
      <c r="H261" s="29">
        <f t="shared" si="48"/>
        <v>0</v>
      </c>
      <c r="I261" s="29">
        <f t="shared" si="49"/>
        <v>0</v>
      </c>
      <c r="J261" s="29">
        <f t="shared" si="50"/>
        <v>0</v>
      </c>
      <c r="K261" s="29">
        <f t="shared" ca="1" si="53"/>
        <v>2.4264124166882631E-3</v>
      </c>
      <c r="L261" s="29">
        <f t="shared" ca="1" si="51"/>
        <v>5.887477215858977E-6</v>
      </c>
      <c r="M261" s="29">
        <f t="shared" ca="1" si="43"/>
        <v>1.0414293313191771</v>
      </c>
      <c r="N261" s="29">
        <f t="shared" ca="1" si="44"/>
        <v>3.5215530791835805</v>
      </c>
      <c r="O261" s="29">
        <f t="shared" ca="1" si="45"/>
        <v>97.50345110355984</v>
      </c>
      <c r="P261" s="6">
        <f t="shared" ca="1" si="52"/>
        <v>-2.4264124166882631E-3</v>
      </c>
    </row>
    <row r="262" spans="4:16" x14ac:dyDescent="0.2">
      <c r="D262" s="37">
        <f t="shared" si="42"/>
        <v>0</v>
      </c>
      <c r="E262" s="37">
        <f t="shared" si="42"/>
        <v>0</v>
      </c>
      <c r="F262" s="29">
        <f t="shared" si="46"/>
        <v>0</v>
      </c>
      <c r="G262" s="29">
        <f t="shared" si="47"/>
        <v>0</v>
      </c>
      <c r="H262" s="29">
        <f t="shared" si="48"/>
        <v>0</v>
      </c>
      <c r="I262" s="29">
        <f t="shared" si="49"/>
        <v>0</v>
      </c>
      <c r="J262" s="29">
        <f t="shared" si="50"/>
        <v>0</v>
      </c>
      <c r="K262" s="29">
        <f t="shared" ca="1" si="53"/>
        <v>2.4264124166882631E-3</v>
      </c>
      <c r="L262" s="29">
        <f t="shared" ca="1" si="51"/>
        <v>5.887477215858977E-6</v>
      </c>
      <c r="M262" s="29">
        <f t="shared" ca="1" si="43"/>
        <v>1.0414293313191771</v>
      </c>
      <c r="N262" s="29">
        <f t="shared" ca="1" si="44"/>
        <v>3.5215530791835805</v>
      </c>
      <c r="O262" s="29">
        <f t="shared" ca="1" si="45"/>
        <v>97.50345110355984</v>
      </c>
      <c r="P262" s="6">
        <f t="shared" ca="1" si="52"/>
        <v>-2.4264124166882631E-3</v>
      </c>
    </row>
    <row r="263" spans="4:16" x14ac:dyDescent="0.2">
      <c r="D263" s="37">
        <f t="shared" si="42"/>
        <v>0</v>
      </c>
      <c r="E263" s="37">
        <f t="shared" si="42"/>
        <v>0</v>
      </c>
      <c r="F263" s="29">
        <f t="shared" si="46"/>
        <v>0</v>
      </c>
      <c r="G263" s="29">
        <f t="shared" si="47"/>
        <v>0</v>
      </c>
      <c r="H263" s="29">
        <f t="shared" si="48"/>
        <v>0</v>
      </c>
      <c r="I263" s="29">
        <f t="shared" si="49"/>
        <v>0</v>
      </c>
      <c r="J263" s="29">
        <f t="shared" si="50"/>
        <v>0</v>
      </c>
      <c r="K263" s="29">
        <f t="shared" ca="1" si="53"/>
        <v>2.4264124166882631E-3</v>
      </c>
      <c r="L263" s="29">
        <f t="shared" ca="1" si="51"/>
        <v>5.887477215858977E-6</v>
      </c>
      <c r="M263" s="29">
        <f t="shared" ca="1" si="43"/>
        <v>1.0414293313191771</v>
      </c>
      <c r="N263" s="29">
        <f t="shared" ca="1" si="44"/>
        <v>3.5215530791835805</v>
      </c>
      <c r="O263" s="29">
        <f t="shared" ca="1" si="45"/>
        <v>97.50345110355984</v>
      </c>
      <c r="P263" s="6">
        <f t="shared" ca="1" si="52"/>
        <v>-2.4264124166882631E-3</v>
      </c>
    </row>
    <row r="264" spans="4:16" x14ac:dyDescent="0.2">
      <c r="D264" s="37">
        <f t="shared" si="42"/>
        <v>0</v>
      </c>
      <c r="E264" s="37">
        <f t="shared" si="42"/>
        <v>0</v>
      </c>
      <c r="F264" s="29">
        <f t="shared" si="46"/>
        <v>0</v>
      </c>
      <c r="G264" s="29">
        <f t="shared" si="47"/>
        <v>0</v>
      </c>
      <c r="H264" s="29">
        <f t="shared" si="48"/>
        <v>0</v>
      </c>
      <c r="I264" s="29">
        <f t="shared" si="49"/>
        <v>0</v>
      </c>
      <c r="J264" s="29">
        <f t="shared" si="50"/>
        <v>0</v>
      </c>
      <c r="K264" s="29">
        <f t="shared" ca="1" si="53"/>
        <v>2.4264124166882631E-3</v>
      </c>
      <c r="L264" s="29">
        <f t="shared" ca="1" si="51"/>
        <v>5.887477215858977E-6</v>
      </c>
      <c r="M264" s="29">
        <f t="shared" ca="1" si="43"/>
        <v>1.0414293313191771</v>
      </c>
      <c r="N264" s="29">
        <f t="shared" ca="1" si="44"/>
        <v>3.5215530791835805</v>
      </c>
      <c r="O264" s="29">
        <f t="shared" ca="1" si="45"/>
        <v>97.50345110355984</v>
      </c>
      <c r="P264" s="6">
        <f t="shared" ca="1" si="52"/>
        <v>-2.4264124166882631E-3</v>
      </c>
    </row>
    <row r="265" spans="4:16" x14ac:dyDescent="0.2">
      <c r="D265" s="37">
        <f t="shared" si="42"/>
        <v>0</v>
      </c>
      <c r="E265" s="37">
        <f t="shared" si="42"/>
        <v>0</v>
      </c>
      <c r="F265" s="29">
        <f t="shared" si="46"/>
        <v>0</v>
      </c>
      <c r="G265" s="29">
        <f t="shared" si="47"/>
        <v>0</v>
      </c>
      <c r="H265" s="29">
        <f t="shared" si="48"/>
        <v>0</v>
      </c>
      <c r="I265" s="29">
        <f t="shared" si="49"/>
        <v>0</v>
      </c>
      <c r="J265" s="29">
        <f t="shared" si="50"/>
        <v>0</v>
      </c>
      <c r="K265" s="29">
        <f t="shared" ca="1" si="53"/>
        <v>2.4264124166882631E-3</v>
      </c>
      <c r="L265" s="29">
        <f t="shared" ca="1" si="51"/>
        <v>5.887477215858977E-6</v>
      </c>
      <c r="M265" s="29">
        <f t="shared" ca="1" si="43"/>
        <v>1.0414293313191771</v>
      </c>
      <c r="N265" s="29">
        <f t="shared" ca="1" si="44"/>
        <v>3.5215530791835805</v>
      </c>
      <c r="O265" s="29">
        <f t="shared" ca="1" si="45"/>
        <v>97.50345110355984</v>
      </c>
      <c r="P265" s="6">
        <f t="shared" ca="1" si="52"/>
        <v>-2.4264124166882631E-3</v>
      </c>
    </row>
    <row r="266" spans="4:16" x14ac:dyDescent="0.2">
      <c r="D266" s="37">
        <f t="shared" si="42"/>
        <v>0</v>
      </c>
      <c r="E266" s="37">
        <f t="shared" si="42"/>
        <v>0</v>
      </c>
      <c r="F266" s="29">
        <f t="shared" si="46"/>
        <v>0</v>
      </c>
      <c r="G266" s="29">
        <f t="shared" si="47"/>
        <v>0</v>
      </c>
      <c r="H266" s="29">
        <f t="shared" si="48"/>
        <v>0</v>
      </c>
      <c r="I266" s="29">
        <f t="shared" si="49"/>
        <v>0</v>
      </c>
      <c r="J266" s="29">
        <f t="shared" si="50"/>
        <v>0</v>
      </c>
      <c r="K266" s="29">
        <f t="shared" ca="1" si="53"/>
        <v>2.4264124166882631E-3</v>
      </c>
      <c r="L266" s="29">
        <f t="shared" ca="1" si="51"/>
        <v>5.887477215858977E-6</v>
      </c>
      <c r="M266" s="29">
        <f t="shared" ca="1" si="43"/>
        <v>1.0414293313191771</v>
      </c>
      <c r="N266" s="29">
        <f t="shared" ca="1" si="44"/>
        <v>3.5215530791835805</v>
      </c>
      <c r="O266" s="29">
        <f t="shared" ca="1" si="45"/>
        <v>97.50345110355984</v>
      </c>
      <c r="P266" s="6">
        <f t="shared" ca="1" si="52"/>
        <v>-2.4264124166882631E-3</v>
      </c>
    </row>
    <row r="267" spans="4:16" x14ac:dyDescent="0.2">
      <c r="D267" s="37">
        <f t="shared" si="42"/>
        <v>0</v>
      </c>
      <c r="E267" s="37">
        <f t="shared" si="42"/>
        <v>0</v>
      </c>
      <c r="F267" s="29">
        <f t="shared" si="46"/>
        <v>0</v>
      </c>
      <c r="G267" s="29">
        <f t="shared" si="47"/>
        <v>0</v>
      </c>
      <c r="H267" s="29">
        <f t="shared" si="48"/>
        <v>0</v>
      </c>
      <c r="I267" s="29">
        <f t="shared" si="49"/>
        <v>0</v>
      </c>
      <c r="J267" s="29">
        <f t="shared" si="50"/>
        <v>0</v>
      </c>
      <c r="K267" s="29">
        <f t="shared" ca="1" si="53"/>
        <v>2.4264124166882631E-3</v>
      </c>
      <c r="L267" s="29">
        <f t="shared" ca="1" si="51"/>
        <v>5.887477215858977E-6</v>
      </c>
      <c r="M267" s="29">
        <f t="shared" ca="1" si="43"/>
        <v>1.0414293313191771</v>
      </c>
      <c r="N267" s="29">
        <f t="shared" ca="1" si="44"/>
        <v>3.5215530791835805</v>
      </c>
      <c r="O267" s="29">
        <f t="shared" ca="1" si="45"/>
        <v>97.50345110355984</v>
      </c>
      <c r="P267" s="6">
        <f t="shared" ca="1" si="52"/>
        <v>-2.4264124166882631E-3</v>
      </c>
    </row>
    <row r="268" spans="4:16" x14ac:dyDescent="0.2">
      <c r="D268" s="37">
        <f t="shared" si="42"/>
        <v>0</v>
      </c>
      <c r="E268" s="37">
        <f t="shared" si="42"/>
        <v>0</v>
      </c>
      <c r="F268" s="29">
        <f t="shared" si="46"/>
        <v>0</v>
      </c>
      <c r="G268" s="29">
        <f t="shared" si="47"/>
        <v>0</v>
      </c>
      <c r="H268" s="29">
        <f t="shared" si="48"/>
        <v>0</v>
      </c>
      <c r="I268" s="29">
        <f t="shared" si="49"/>
        <v>0</v>
      </c>
      <c r="J268" s="29">
        <f t="shared" si="50"/>
        <v>0</v>
      </c>
      <c r="K268" s="29">
        <f t="shared" ca="1" si="53"/>
        <v>2.4264124166882631E-3</v>
      </c>
      <c r="L268" s="29">
        <f t="shared" ca="1" si="51"/>
        <v>5.887477215858977E-6</v>
      </c>
      <c r="M268" s="29">
        <f t="shared" ca="1" si="43"/>
        <v>1.0414293313191771</v>
      </c>
      <c r="N268" s="29">
        <f t="shared" ca="1" si="44"/>
        <v>3.5215530791835805</v>
      </c>
      <c r="O268" s="29">
        <f t="shared" ca="1" si="45"/>
        <v>97.50345110355984</v>
      </c>
      <c r="P268" s="6">
        <f t="shared" ca="1" si="52"/>
        <v>-2.4264124166882631E-3</v>
      </c>
    </row>
    <row r="269" spans="4:16" x14ac:dyDescent="0.2">
      <c r="D269" s="37">
        <f t="shared" si="42"/>
        <v>0</v>
      </c>
      <c r="E269" s="37">
        <f t="shared" si="42"/>
        <v>0</v>
      </c>
      <c r="F269" s="29">
        <f t="shared" si="46"/>
        <v>0</v>
      </c>
      <c r="G269" s="29">
        <f t="shared" si="47"/>
        <v>0</v>
      </c>
      <c r="H269" s="29">
        <f t="shared" si="48"/>
        <v>0</v>
      </c>
      <c r="I269" s="29">
        <f t="shared" si="49"/>
        <v>0</v>
      </c>
      <c r="J269" s="29">
        <f t="shared" si="50"/>
        <v>0</v>
      </c>
      <c r="K269" s="29">
        <f t="shared" ca="1" si="53"/>
        <v>2.4264124166882631E-3</v>
      </c>
      <c r="L269" s="29">
        <f t="shared" ca="1" si="51"/>
        <v>5.887477215858977E-6</v>
      </c>
      <c r="M269" s="29">
        <f t="shared" ca="1" si="43"/>
        <v>1.0414293313191771</v>
      </c>
      <c r="N269" s="29">
        <f t="shared" ca="1" si="44"/>
        <v>3.5215530791835805</v>
      </c>
      <c r="O269" s="29">
        <f t="shared" ca="1" si="45"/>
        <v>97.50345110355984</v>
      </c>
      <c r="P269" s="6">
        <f t="shared" ca="1" si="52"/>
        <v>-2.4264124166882631E-3</v>
      </c>
    </row>
    <row r="270" spans="4:16" x14ac:dyDescent="0.2">
      <c r="D270" s="37">
        <f t="shared" si="42"/>
        <v>0</v>
      </c>
      <c r="E270" s="37">
        <f t="shared" si="42"/>
        <v>0</v>
      </c>
      <c r="F270" s="29">
        <f t="shared" si="46"/>
        <v>0</v>
      </c>
      <c r="G270" s="29">
        <f t="shared" si="47"/>
        <v>0</v>
      </c>
      <c r="H270" s="29">
        <f t="shared" si="48"/>
        <v>0</v>
      </c>
      <c r="I270" s="29">
        <f t="shared" si="49"/>
        <v>0</v>
      </c>
      <c r="J270" s="29">
        <f t="shared" si="50"/>
        <v>0</v>
      </c>
      <c r="K270" s="29">
        <f t="shared" ca="1" si="53"/>
        <v>2.4264124166882631E-3</v>
      </c>
      <c r="L270" s="29">
        <f t="shared" ca="1" si="51"/>
        <v>5.887477215858977E-6</v>
      </c>
      <c r="M270" s="29">
        <f t="shared" ca="1" si="43"/>
        <v>1.0414293313191771</v>
      </c>
      <c r="N270" s="29">
        <f t="shared" ca="1" si="44"/>
        <v>3.5215530791835805</v>
      </c>
      <c r="O270" s="29">
        <f t="shared" ca="1" si="45"/>
        <v>97.50345110355984</v>
      </c>
      <c r="P270" s="6">
        <f t="shared" ca="1" si="52"/>
        <v>-2.4264124166882631E-3</v>
      </c>
    </row>
    <row r="271" spans="4:16" x14ac:dyDescent="0.2">
      <c r="D271" s="37">
        <f t="shared" ref="D271:E334" si="54">A271/A$18</f>
        <v>0</v>
      </c>
      <c r="E271" s="37">
        <f t="shared" si="54"/>
        <v>0</v>
      </c>
      <c r="F271" s="29">
        <f t="shared" si="46"/>
        <v>0</v>
      </c>
      <c r="G271" s="29">
        <f t="shared" si="47"/>
        <v>0</v>
      </c>
      <c r="H271" s="29">
        <f t="shared" si="48"/>
        <v>0</v>
      </c>
      <c r="I271" s="29">
        <f t="shared" si="49"/>
        <v>0</v>
      </c>
      <c r="J271" s="29">
        <f t="shared" si="50"/>
        <v>0</v>
      </c>
      <c r="K271" s="29">
        <f t="shared" ca="1" si="53"/>
        <v>2.4264124166882631E-3</v>
      </c>
      <c r="L271" s="29">
        <f t="shared" ca="1" si="51"/>
        <v>5.887477215858977E-6</v>
      </c>
      <c r="M271" s="29">
        <f t="shared" ref="M271:M334" ca="1" si="55">(M$1-M$2*D271+M$3*F271)^2</f>
        <v>1.0414293313191771</v>
      </c>
      <c r="N271" s="29">
        <f t="shared" ref="N271:N334" ca="1" si="56">(-M$2+M$4*D271-M$5*F271)^2</f>
        <v>3.5215530791835805</v>
      </c>
      <c r="O271" s="29">
        <f t="shared" ref="O271:O334" ca="1" si="57">+(M$3-D271*M$5+F271*M$6)^2</f>
        <v>97.50345110355984</v>
      </c>
      <c r="P271" s="6">
        <f t="shared" ca="1" si="52"/>
        <v>-2.4264124166882631E-3</v>
      </c>
    </row>
    <row r="272" spans="4:16" x14ac:dyDescent="0.2">
      <c r="D272" s="37">
        <f t="shared" si="54"/>
        <v>0</v>
      </c>
      <c r="E272" s="37">
        <f t="shared" si="54"/>
        <v>0</v>
      </c>
      <c r="F272" s="29">
        <f t="shared" ref="F272:F335" si="58">D272*D272</f>
        <v>0</v>
      </c>
      <c r="G272" s="29">
        <f t="shared" ref="G272:G335" si="59">D272*F272</f>
        <v>0</v>
      </c>
      <c r="H272" s="29">
        <f t="shared" ref="H272:H335" si="60">F272*F272</f>
        <v>0</v>
      </c>
      <c r="I272" s="29">
        <f t="shared" ref="I272:I335" si="61">E272*D272</f>
        <v>0</v>
      </c>
      <c r="J272" s="29">
        <f t="shared" ref="J272:J335" si="62">I272*D272</f>
        <v>0</v>
      </c>
      <c r="K272" s="29">
        <f t="shared" ca="1" si="53"/>
        <v>2.4264124166882631E-3</v>
      </c>
      <c r="L272" s="29">
        <f t="shared" ref="L272:L335" ca="1" si="63">+(K272-E272)^2</f>
        <v>5.887477215858977E-6</v>
      </c>
      <c r="M272" s="29">
        <f t="shared" ca="1" si="55"/>
        <v>1.0414293313191771</v>
      </c>
      <c r="N272" s="29">
        <f t="shared" ca="1" si="56"/>
        <v>3.5215530791835805</v>
      </c>
      <c r="O272" s="29">
        <f t="shared" ca="1" si="57"/>
        <v>97.50345110355984</v>
      </c>
      <c r="P272" s="6">
        <f t="shared" ref="P272:P335" ca="1" si="64">+E272-K272</f>
        <v>-2.4264124166882631E-3</v>
      </c>
    </row>
    <row r="273" spans="4:16" x14ac:dyDescent="0.2">
      <c r="D273" s="37">
        <f t="shared" si="54"/>
        <v>0</v>
      </c>
      <c r="E273" s="37">
        <f t="shared" si="54"/>
        <v>0</v>
      </c>
      <c r="F273" s="29">
        <f t="shared" si="58"/>
        <v>0</v>
      </c>
      <c r="G273" s="29">
        <f t="shared" si="59"/>
        <v>0</v>
      </c>
      <c r="H273" s="29">
        <f t="shared" si="60"/>
        <v>0</v>
      </c>
      <c r="I273" s="29">
        <f t="shared" si="61"/>
        <v>0</v>
      </c>
      <c r="J273" s="29">
        <f t="shared" si="62"/>
        <v>0</v>
      </c>
      <c r="K273" s="29">
        <f t="shared" ca="1" si="53"/>
        <v>2.4264124166882631E-3</v>
      </c>
      <c r="L273" s="29">
        <f t="shared" ca="1" si="63"/>
        <v>5.887477215858977E-6</v>
      </c>
      <c r="M273" s="29">
        <f t="shared" ca="1" si="55"/>
        <v>1.0414293313191771</v>
      </c>
      <c r="N273" s="29">
        <f t="shared" ca="1" si="56"/>
        <v>3.5215530791835805</v>
      </c>
      <c r="O273" s="29">
        <f t="shared" ca="1" si="57"/>
        <v>97.50345110355984</v>
      </c>
      <c r="P273" s="6">
        <f t="shared" ca="1" si="64"/>
        <v>-2.4264124166882631E-3</v>
      </c>
    </row>
    <row r="274" spans="4:16" x14ac:dyDescent="0.2">
      <c r="D274" s="37">
        <f t="shared" si="54"/>
        <v>0</v>
      </c>
      <c r="E274" s="37">
        <f t="shared" si="54"/>
        <v>0</v>
      </c>
      <c r="F274" s="29">
        <f t="shared" si="58"/>
        <v>0</v>
      </c>
      <c r="G274" s="29">
        <f t="shared" si="59"/>
        <v>0</v>
      </c>
      <c r="H274" s="29">
        <f t="shared" si="60"/>
        <v>0</v>
      </c>
      <c r="I274" s="29">
        <f t="shared" si="61"/>
        <v>0</v>
      </c>
      <c r="J274" s="29">
        <f t="shared" si="62"/>
        <v>0</v>
      </c>
      <c r="K274" s="29">
        <f t="shared" ca="1" si="53"/>
        <v>2.4264124166882631E-3</v>
      </c>
      <c r="L274" s="29">
        <f t="shared" ca="1" si="63"/>
        <v>5.887477215858977E-6</v>
      </c>
      <c r="M274" s="29">
        <f t="shared" ca="1" si="55"/>
        <v>1.0414293313191771</v>
      </c>
      <c r="N274" s="29">
        <f t="shared" ca="1" si="56"/>
        <v>3.5215530791835805</v>
      </c>
      <c r="O274" s="29">
        <f t="shared" ca="1" si="57"/>
        <v>97.50345110355984</v>
      </c>
      <c r="P274" s="6">
        <f t="shared" ca="1" si="64"/>
        <v>-2.4264124166882631E-3</v>
      </c>
    </row>
    <row r="275" spans="4:16" x14ac:dyDescent="0.2">
      <c r="D275" s="37">
        <f t="shared" si="54"/>
        <v>0</v>
      </c>
      <c r="E275" s="37">
        <f t="shared" si="54"/>
        <v>0</v>
      </c>
      <c r="F275" s="29">
        <f t="shared" si="58"/>
        <v>0</v>
      </c>
      <c r="G275" s="29">
        <f t="shared" si="59"/>
        <v>0</v>
      </c>
      <c r="H275" s="29">
        <f t="shared" si="60"/>
        <v>0</v>
      </c>
      <c r="I275" s="29">
        <f t="shared" si="61"/>
        <v>0</v>
      </c>
      <c r="J275" s="29">
        <f t="shared" si="62"/>
        <v>0</v>
      </c>
      <c r="K275" s="29">
        <f t="shared" ca="1" si="53"/>
        <v>2.4264124166882631E-3</v>
      </c>
      <c r="L275" s="29">
        <f t="shared" ca="1" si="63"/>
        <v>5.887477215858977E-6</v>
      </c>
      <c r="M275" s="29">
        <f t="shared" ca="1" si="55"/>
        <v>1.0414293313191771</v>
      </c>
      <c r="N275" s="29">
        <f t="shared" ca="1" si="56"/>
        <v>3.5215530791835805</v>
      </c>
      <c r="O275" s="29">
        <f t="shared" ca="1" si="57"/>
        <v>97.50345110355984</v>
      </c>
      <c r="P275" s="6">
        <f t="shared" ca="1" si="64"/>
        <v>-2.4264124166882631E-3</v>
      </c>
    </row>
    <row r="276" spans="4:16" x14ac:dyDescent="0.2">
      <c r="D276" s="37">
        <f t="shared" si="54"/>
        <v>0</v>
      </c>
      <c r="E276" s="37">
        <f t="shared" si="54"/>
        <v>0</v>
      </c>
      <c r="F276" s="29">
        <f t="shared" si="58"/>
        <v>0</v>
      </c>
      <c r="G276" s="29">
        <f t="shared" si="59"/>
        <v>0</v>
      </c>
      <c r="H276" s="29">
        <f t="shared" si="60"/>
        <v>0</v>
      </c>
      <c r="I276" s="29">
        <f t="shared" si="61"/>
        <v>0</v>
      </c>
      <c r="J276" s="29">
        <f t="shared" si="62"/>
        <v>0</v>
      </c>
      <c r="K276" s="29">
        <f t="shared" ca="1" si="53"/>
        <v>2.4264124166882631E-3</v>
      </c>
      <c r="L276" s="29">
        <f t="shared" ca="1" si="63"/>
        <v>5.887477215858977E-6</v>
      </c>
      <c r="M276" s="29">
        <f t="shared" ca="1" si="55"/>
        <v>1.0414293313191771</v>
      </c>
      <c r="N276" s="29">
        <f t="shared" ca="1" si="56"/>
        <v>3.5215530791835805</v>
      </c>
      <c r="O276" s="29">
        <f t="shared" ca="1" si="57"/>
        <v>97.50345110355984</v>
      </c>
      <c r="P276" s="6">
        <f t="shared" ca="1" si="64"/>
        <v>-2.4264124166882631E-3</v>
      </c>
    </row>
    <row r="277" spans="4:16" x14ac:dyDescent="0.2">
      <c r="D277" s="37">
        <f t="shared" si="54"/>
        <v>0</v>
      </c>
      <c r="E277" s="37">
        <f t="shared" si="54"/>
        <v>0</v>
      </c>
      <c r="F277" s="29">
        <f t="shared" si="58"/>
        <v>0</v>
      </c>
      <c r="G277" s="29">
        <f t="shared" si="59"/>
        <v>0</v>
      </c>
      <c r="H277" s="29">
        <f t="shared" si="60"/>
        <v>0</v>
      </c>
      <c r="I277" s="29">
        <f t="shared" si="61"/>
        <v>0</v>
      </c>
      <c r="J277" s="29">
        <f t="shared" si="62"/>
        <v>0</v>
      </c>
      <c r="K277" s="29">
        <f t="shared" ref="K277:K336" ca="1" si="65">+E$4+E$5*D277+E$6*D277^2</f>
        <v>2.4264124166882631E-3</v>
      </c>
      <c r="L277" s="29">
        <f t="shared" ca="1" si="63"/>
        <v>5.887477215858977E-6</v>
      </c>
      <c r="M277" s="29">
        <f t="shared" ca="1" si="55"/>
        <v>1.0414293313191771</v>
      </c>
      <c r="N277" s="29">
        <f t="shared" ca="1" si="56"/>
        <v>3.5215530791835805</v>
      </c>
      <c r="O277" s="29">
        <f t="shared" ca="1" si="57"/>
        <v>97.50345110355984</v>
      </c>
      <c r="P277" s="6">
        <f t="shared" ca="1" si="64"/>
        <v>-2.4264124166882631E-3</v>
      </c>
    </row>
    <row r="278" spans="4:16" x14ac:dyDescent="0.2">
      <c r="D278" s="37">
        <f t="shared" si="54"/>
        <v>0</v>
      </c>
      <c r="E278" s="37">
        <f t="shared" si="54"/>
        <v>0</v>
      </c>
      <c r="F278" s="29">
        <f t="shared" si="58"/>
        <v>0</v>
      </c>
      <c r="G278" s="29">
        <f t="shared" si="59"/>
        <v>0</v>
      </c>
      <c r="H278" s="29">
        <f t="shared" si="60"/>
        <v>0</v>
      </c>
      <c r="I278" s="29">
        <f t="shared" si="61"/>
        <v>0</v>
      </c>
      <c r="J278" s="29">
        <f t="shared" si="62"/>
        <v>0</v>
      </c>
      <c r="K278" s="29">
        <f t="shared" ca="1" si="65"/>
        <v>2.4264124166882631E-3</v>
      </c>
      <c r="L278" s="29">
        <f t="shared" ca="1" si="63"/>
        <v>5.887477215858977E-6</v>
      </c>
      <c r="M278" s="29">
        <f t="shared" ca="1" si="55"/>
        <v>1.0414293313191771</v>
      </c>
      <c r="N278" s="29">
        <f t="shared" ca="1" si="56"/>
        <v>3.5215530791835805</v>
      </c>
      <c r="O278" s="29">
        <f t="shared" ca="1" si="57"/>
        <v>97.50345110355984</v>
      </c>
      <c r="P278" s="6">
        <f t="shared" ca="1" si="64"/>
        <v>-2.4264124166882631E-3</v>
      </c>
    </row>
    <row r="279" spans="4:16" x14ac:dyDescent="0.2">
      <c r="D279" s="37">
        <f t="shared" si="54"/>
        <v>0</v>
      </c>
      <c r="E279" s="37">
        <f t="shared" si="54"/>
        <v>0</v>
      </c>
      <c r="F279" s="29">
        <f t="shared" si="58"/>
        <v>0</v>
      </c>
      <c r="G279" s="29">
        <f t="shared" si="59"/>
        <v>0</v>
      </c>
      <c r="H279" s="29">
        <f t="shared" si="60"/>
        <v>0</v>
      </c>
      <c r="I279" s="29">
        <f t="shared" si="61"/>
        <v>0</v>
      </c>
      <c r="J279" s="29">
        <f t="shared" si="62"/>
        <v>0</v>
      </c>
      <c r="K279" s="29">
        <f t="shared" ca="1" si="65"/>
        <v>2.4264124166882631E-3</v>
      </c>
      <c r="L279" s="29">
        <f t="shared" ca="1" si="63"/>
        <v>5.887477215858977E-6</v>
      </c>
      <c r="M279" s="29">
        <f t="shared" ca="1" si="55"/>
        <v>1.0414293313191771</v>
      </c>
      <c r="N279" s="29">
        <f t="shared" ca="1" si="56"/>
        <v>3.5215530791835805</v>
      </c>
      <c r="O279" s="29">
        <f t="shared" ca="1" si="57"/>
        <v>97.50345110355984</v>
      </c>
      <c r="P279" s="6">
        <f t="shared" ca="1" si="64"/>
        <v>-2.4264124166882631E-3</v>
      </c>
    </row>
    <row r="280" spans="4:16" x14ac:dyDescent="0.2">
      <c r="D280" s="37">
        <f t="shared" si="54"/>
        <v>0</v>
      </c>
      <c r="E280" s="37">
        <f t="shared" si="54"/>
        <v>0</v>
      </c>
      <c r="F280" s="29">
        <f t="shared" si="58"/>
        <v>0</v>
      </c>
      <c r="G280" s="29">
        <f t="shared" si="59"/>
        <v>0</v>
      </c>
      <c r="H280" s="29">
        <f t="shared" si="60"/>
        <v>0</v>
      </c>
      <c r="I280" s="29">
        <f t="shared" si="61"/>
        <v>0</v>
      </c>
      <c r="J280" s="29">
        <f t="shared" si="62"/>
        <v>0</v>
      </c>
      <c r="K280" s="29">
        <f t="shared" ca="1" si="65"/>
        <v>2.4264124166882631E-3</v>
      </c>
      <c r="L280" s="29">
        <f t="shared" ca="1" si="63"/>
        <v>5.887477215858977E-6</v>
      </c>
      <c r="M280" s="29">
        <f t="shared" ca="1" si="55"/>
        <v>1.0414293313191771</v>
      </c>
      <c r="N280" s="29">
        <f t="shared" ca="1" si="56"/>
        <v>3.5215530791835805</v>
      </c>
      <c r="O280" s="29">
        <f t="shared" ca="1" si="57"/>
        <v>97.50345110355984</v>
      </c>
      <c r="P280" s="6">
        <f t="shared" ca="1" si="64"/>
        <v>-2.4264124166882631E-3</v>
      </c>
    </row>
    <row r="281" spans="4:16" x14ac:dyDescent="0.2">
      <c r="D281" s="37">
        <f t="shared" si="54"/>
        <v>0</v>
      </c>
      <c r="E281" s="37">
        <f t="shared" si="54"/>
        <v>0</v>
      </c>
      <c r="F281" s="29">
        <f t="shared" si="58"/>
        <v>0</v>
      </c>
      <c r="G281" s="29">
        <f t="shared" si="59"/>
        <v>0</v>
      </c>
      <c r="H281" s="29">
        <f t="shared" si="60"/>
        <v>0</v>
      </c>
      <c r="I281" s="29">
        <f t="shared" si="61"/>
        <v>0</v>
      </c>
      <c r="J281" s="29">
        <f t="shared" si="62"/>
        <v>0</v>
      </c>
      <c r="K281" s="29">
        <f t="shared" ca="1" si="65"/>
        <v>2.4264124166882631E-3</v>
      </c>
      <c r="L281" s="29">
        <f t="shared" ca="1" si="63"/>
        <v>5.887477215858977E-6</v>
      </c>
      <c r="M281" s="29">
        <f t="shared" ca="1" si="55"/>
        <v>1.0414293313191771</v>
      </c>
      <c r="N281" s="29">
        <f t="shared" ca="1" si="56"/>
        <v>3.5215530791835805</v>
      </c>
      <c r="O281" s="29">
        <f t="shared" ca="1" si="57"/>
        <v>97.50345110355984</v>
      </c>
      <c r="P281" s="6">
        <f t="shared" ca="1" si="64"/>
        <v>-2.4264124166882631E-3</v>
      </c>
    </row>
    <row r="282" spans="4:16" x14ac:dyDescent="0.2">
      <c r="D282" s="37">
        <f t="shared" si="54"/>
        <v>0</v>
      </c>
      <c r="E282" s="37">
        <f t="shared" si="54"/>
        <v>0</v>
      </c>
      <c r="F282" s="29">
        <f t="shared" si="58"/>
        <v>0</v>
      </c>
      <c r="G282" s="29">
        <f t="shared" si="59"/>
        <v>0</v>
      </c>
      <c r="H282" s="29">
        <f t="shared" si="60"/>
        <v>0</v>
      </c>
      <c r="I282" s="29">
        <f t="shared" si="61"/>
        <v>0</v>
      </c>
      <c r="J282" s="29">
        <f t="shared" si="62"/>
        <v>0</v>
      </c>
      <c r="K282" s="29">
        <f t="shared" ca="1" si="65"/>
        <v>2.4264124166882631E-3</v>
      </c>
      <c r="L282" s="29">
        <f t="shared" ca="1" si="63"/>
        <v>5.887477215858977E-6</v>
      </c>
      <c r="M282" s="29">
        <f t="shared" ca="1" si="55"/>
        <v>1.0414293313191771</v>
      </c>
      <c r="N282" s="29">
        <f t="shared" ca="1" si="56"/>
        <v>3.5215530791835805</v>
      </c>
      <c r="O282" s="29">
        <f t="shared" ca="1" si="57"/>
        <v>97.50345110355984</v>
      </c>
      <c r="P282" s="6">
        <f t="shared" ca="1" si="64"/>
        <v>-2.4264124166882631E-3</v>
      </c>
    </row>
    <row r="283" spans="4:16" x14ac:dyDescent="0.2">
      <c r="D283" s="37">
        <f t="shared" si="54"/>
        <v>0</v>
      </c>
      <c r="E283" s="37">
        <f t="shared" si="54"/>
        <v>0</v>
      </c>
      <c r="F283" s="29">
        <f t="shared" si="58"/>
        <v>0</v>
      </c>
      <c r="G283" s="29">
        <f t="shared" si="59"/>
        <v>0</v>
      </c>
      <c r="H283" s="29">
        <f t="shared" si="60"/>
        <v>0</v>
      </c>
      <c r="I283" s="29">
        <f t="shared" si="61"/>
        <v>0</v>
      </c>
      <c r="J283" s="29">
        <f t="shared" si="62"/>
        <v>0</v>
      </c>
      <c r="K283" s="29">
        <f t="shared" ca="1" si="65"/>
        <v>2.4264124166882631E-3</v>
      </c>
      <c r="L283" s="29">
        <f t="shared" ca="1" si="63"/>
        <v>5.887477215858977E-6</v>
      </c>
      <c r="M283" s="29">
        <f t="shared" ca="1" si="55"/>
        <v>1.0414293313191771</v>
      </c>
      <c r="N283" s="29">
        <f t="shared" ca="1" si="56"/>
        <v>3.5215530791835805</v>
      </c>
      <c r="O283" s="29">
        <f t="shared" ca="1" si="57"/>
        <v>97.50345110355984</v>
      </c>
      <c r="P283" s="6">
        <f t="shared" ca="1" si="64"/>
        <v>-2.4264124166882631E-3</v>
      </c>
    </row>
    <row r="284" spans="4:16" x14ac:dyDescent="0.2">
      <c r="D284" s="37">
        <f t="shared" si="54"/>
        <v>0</v>
      </c>
      <c r="E284" s="37">
        <f t="shared" si="54"/>
        <v>0</v>
      </c>
      <c r="F284" s="29">
        <f t="shared" si="58"/>
        <v>0</v>
      </c>
      <c r="G284" s="29">
        <f t="shared" si="59"/>
        <v>0</v>
      </c>
      <c r="H284" s="29">
        <f t="shared" si="60"/>
        <v>0</v>
      </c>
      <c r="I284" s="29">
        <f t="shared" si="61"/>
        <v>0</v>
      </c>
      <c r="J284" s="29">
        <f t="shared" si="62"/>
        <v>0</v>
      </c>
      <c r="K284" s="29">
        <f t="shared" ca="1" si="65"/>
        <v>2.4264124166882631E-3</v>
      </c>
      <c r="L284" s="29">
        <f t="shared" ca="1" si="63"/>
        <v>5.887477215858977E-6</v>
      </c>
      <c r="M284" s="29">
        <f t="shared" ca="1" si="55"/>
        <v>1.0414293313191771</v>
      </c>
      <c r="N284" s="29">
        <f t="shared" ca="1" si="56"/>
        <v>3.5215530791835805</v>
      </c>
      <c r="O284" s="29">
        <f t="shared" ca="1" si="57"/>
        <v>97.50345110355984</v>
      </c>
      <c r="P284" s="6">
        <f t="shared" ca="1" si="64"/>
        <v>-2.4264124166882631E-3</v>
      </c>
    </row>
    <row r="285" spans="4:16" x14ac:dyDescent="0.2">
      <c r="D285" s="37">
        <f t="shared" si="54"/>
        <v>0</v>
      </c>
      <c r="E285" s="37">
        <f t="shared" si="54"/>
        <v>0</v>
      </c>
      <c r="F285" s="29">
        <f t="shared" si="58"/>
        <v>0</v>
      </c>
      <c r="G285" s="29">
        <f t="shared" si="59"/>
        <v>0</v>
      </c>
      <c r="H285" s="29">
        <f t="shared" si="60"/>
        <v>0</v>
      </c>
      <c r="I285" s="29">
        <f t="shared" si="61"/>
        <v>0</v>
      </c>
      <c r="J285" s="29">
        <f t="shared" si="62"/>
        <v>0</v>
      </c>
      <c r="K285" s="29">
        <f t="shared" ca="1" si="65"/>
        <v>2.4264124166882631E-3</v>
      </c>
      <c r="L285" s="29">
        <f t="shared" ca="1" si="63"/>
        <v>5.887477215858977E-6</v>
      </c>
      <c r="M285" s="29">
        <f t="shared" ca="1" si="55"/>
        <v>1.0414293313191771</v>
      </c>
      <c r="N285" s="29">
        <f t="shared" ca="1" si="56"/>
        <v>3.5215530791835805</v>
      </c>
      <c r="O285" s="29">
        <f t="shared" ca="1" si="57"/>
        <v>97.50345110355984</v>
      </c>
      <c r="P285" s="6">
        <f t="shared" ca="1" si="64"/>
        <v>-2.4264124166882631E-3</v>
      </c>
    </row>
    <row r="286" spans="4:16" x14ac:dyDescent="0.2">
      <c r="D286" s="37">
        <f t="shared" si="54"/>
        <v>0</v>
      </c>
      <c r="E286" s="37">
        <f t="shared" si="54"/>
        <v>0</v>
      </c>
      <c r="F286" s="29">
        <f t="shared" si="58"/>
        <v>0</v>
      </c>
      <c r="G286" s="29">
        <f t="shared" si="59"/>
        <v>0</v>
      </c>
      <c r="H286" s="29">
        <f t="shared" si="60"/>
        <v>0</v>
      </c>
      <c r="I286" s="29">
        <f t="shared" si="61"/>
        <v>0</v>
      </c>
      <c r="J286" s="29">
        <f t="shared" si="62"/>
        <v>0</v>
      </c>
      <c r="K286" s="29">
        <f t="shared" ca="1" si="65"/>
        <v>2.4264124166882631E-3</v>
      </c>
      <c r="L286" s="29">
        <f t="shared" ca="1" si="63"/>
        <v>5.887477215858977E-6</v>
      </c>
      <c r="M286" s="29">
        <f t="shared" ca="1" si="55"/>
        <v>1.0414293313191771</v>
      </c>
      <c r="N286" s="29">
        <f t="shared" ca="1" si="56"/>
        <v>3.5215530791835805</v>
      </c>
      <c r="O286" s="29">
        <f t="shared" ca="1" si="57"/>
        <v>97.50345110355984</v>
      </c>
      <c r="P286" s="6">
        <f t="shared" ca="1" si="64"/>
        <v>-2.4264124166882631E-3</v>
      </c>
    </row>
    <row r="287" spans="4:16" x14ac:dyDescent="0.2">
      <c r="D287" s="37">
        <f t="shared" si="54"/>
        <v>0</v>
      </c>
      <c r="E287" s="37">
        <f t="shared" si="54"/>
        <v>0</v>
      </c>
      <c r="F287" s="29">
        <f t="shared" si="58"/>
        <v>0</v>
      </c>
      <c r="G287" s="29">
        <f t="shared" si="59"/>
        <v>0</v>
      </c>
      <c r="H287" s="29">
        <f t="shared" si="60"/>
        <v>0</v>
      </c>
      <c r="I287" s="29">
        <f t="shared" si="61"/>
        <v>0</v>
      </c>
      <c r="J287" s="29">
        <f t="shared" si="62"/>
        <v>0</v>
      </c>
      <c r="K287" s="29">
        <f t="shared" ca="1" si="65"/>
        <v>2.4264124166882631E-3</v>
      </c>
      <c r="L287" s="29">
        <f t="shared" ca="1" si="63"/>
        <v>5.887477215858977E-6</v>
      </c>
      <c r="M287" s="29">
        <f t="shared" ca="1" si="55"/>
        <v>1.0414293313191771</v>
      </c>
      <c r="N287" s="29">
        <f t="shared" ca="1" si="56"/>
        <v>3.5215530791835805</v>
      </c>
      <c r="O287" s="29">
        <f t="shared" ca="1" si="57"/>
        <v>97.50345110355984</v>
      </c>
      <c r="P287" s="6">
        <f t="shared" ca="1" si="64"/>
        <v>-2.4264124166882631E-3</v>
      </c>
    </row>
    <row r="288" spans="4:16" x14ac:dyDescent="0.2">
      <c r="D288" s="37">
        <f t="shared" si="54"/>
        <v>0</v>
      </c>
      <c r="E288" s="37">
        <f t="shared" si="54"/>
        <v>0</v>
      </c>
      <c r="F288" s="29">
        <f t="shared" si="58"/>
        <v>0</v>
      </c>
      <c r="G288" s="29">
        <f t="shared" si="59"/>
        <v>0</v>
      </c>
      <c r="H288" s="29">
        <f t="shared" si="60"/>
        <v>0</v>
      </c>
      <c r="I288" s="29">
        <f t="shared" si="61"/>
        <v>0</v>
      </c>
      <c r="J288" s="29">
        <f t="shared" si="62"/>
        <v>0</v>
      </c>
      <c r="K288" s="29">
        <f t="shared" ca="1" si="65"/>
        <v>2.4264124166882631E-3</v>
      </c>
      <c r="L288" s="29">
        <f t="shared" ca="1" si="63"/>
        <v>5.887477215858977E-6</v>
      </c>
      <c r="M288" s="29">
        <f t="shared" ca="1" si="55"/>
        <v>1.0414293313191771</v>
      </c>
      <c r="N288" s="29">
        <f t="shared" ca="1" si="56"/>
        <v>3.5215530791835805</v>
      </c>
      <c r="O288" s="29">
        <f t="shared" ca="1" si="57"/>
        <v>97.50345110355984</v>
      </c>
      <c r="P288" s="6">
        <f t="shared" ca="1" si="64"/>
        <v>-2.4264124166882631E-3</v>
      </c>
    </row>
    <row r="289" spans="4:16" x14ac:dyDescent="0.2">
      <c r="D289" s="37">
        <f t="shared" si="54"/>
        <v>0</v>
      </c>
      <c r="E289" s="37">
        <f t="shared" si="54"/>
        <v>0</v>
      </c>
      <c r="F289" s="29">
        <f t="shared" si="58"/>
        <v>0</v>
      </c>
      <c r="G289" s="29">
        <f t="shared" si="59"/>
        <v>0</v>
      </c>
      <c r="H289" s="29">
        <f t="shared" si="60"/>
        <v>0</v>
      </c>
      <c r="I289" s="29">
        <f t="shared" si="61"/>
        <v>0</v>
      </c>
      <c r="J289" s="29">
        <f t="shared" si="62"/>
        <v>0</v>
      </c>
      <c r="K289" s="29">
        <f t="shared" ca="1" si="65"/>
        <v>2.4264124166882631E-3</v>
      </c>
      <c r="L289" s="29">
        <f t="shared" ca="1" si="63"/>
        <v>5.887477215858977E-6</v>
      </c>
      <c r="M289" s="29">
        <f t="shared" ca="1" si="55"/>
        <v>1.0414293313191771</v>
      </c>
      <c r="N289" s="29">
        <f t="shared" ca="1" si="56"/>
        <v>3.5215530791835805</v>
      </c>
      <c r="O289" s="29">
        <f t="shared" ca="1" si="57"/>
        <v>97.50345110355984</v>
      </c>
      <c r="P289" s="6">
        <f t="shared" ca="1" si="64"/>
        <v>-2.4264124166882631E-3</v>
      </c>
    </row>
    <row r="290" spans="4:16" x14ac:dyDescent="0.2">
      <c r="D290" s="37">
        <f t="shared" si="54"/>
        <v>0</v>
      </c>
      <c r="E290" s="37">
        <f t="shared" si="54"/>
        <v>0</v>
      </c>
      <c r="F290" s="29">
        <f t="shared" si="58"/>
        <v>0</v>
      </c>
      <c r="G290" s="29">
        <f t="shared" si="59"/>
        <v>0</v>
      </c>
      <c r="H290" s="29">
        <f t="shared" si="60"/>
        <v>0</v>
      </c>
      <c r="I290" s="29">
        <f t="shared" si="61"/>
        <v>0</v>
      </c>
      <c r="J290" s="29">
        <f t="shared" si="62"/>
        <v>0</v>
      </c>
      <c r="K290" s="29">
        <f t="shared" ca="1" si="65"/>
        <v>2.4264124166882631E-3</v>
      </c>
      <c r="L290" s="29">
        <f t="shared" ca="1" si="63"/>
        <v>5.887477215858977E-6</v>
      </c>
      <c r="M290" s="29">
        <f t="shared" ca="1" si="55"/>
        <v>1.0414293313191771</v>
      </c>
      <c r="N290" s="29">
        <f t="shared" ca="1" si="56"/>
        <v>3.5215530791835805</v>
      </c>
      <c r="O290" s="29">
        <f t="shared" ca="1" si="57"/>
        <v>97.50345110355984</v>
      </c>
      <c r="P290" s="6">
        <f t="shared" ca="1" si="64"/>
        <v>-2.4264124166882631E-3</v>
      </c>
    </row>
    <row r="291" spans="4:16" x14ac:dyDescent="0.2">
      <c r="D291" s="37">
        <f t="shared" si="54"/>
        <v>0</v>
      </c>
      <c r="E291" s="37">
        <f t="shared" si="54"/>
        <v>0</v>
      </c>
      <c r="F291" s="29">
        <f t="shared" si="58"/>
        <v>0</v>
      </c>
      <c r="G291" s="29">
        <f t="shared" si="59"/>
        <v>0</v>
      </c>
      <c r="H291" s="29">
        <f t="shared" si="60"/>
        <v>0</v>
      </c>
      <c r="I291" s="29">
        <f t="shared" si="61"/>
        <v>0</v>
      </c>
      <c r="J291" s="29">
        <f t="shared" si="62"/>
        <v>0</v>
      </c>
      <c r="K291" s="29">
        <f t="shared" ca="1" si="65"/>
        <v>2.4264124166882631E-3</v>
      </c>
      <c r="L291" s="29">
        <f t="shared" ca="1" si="63"/>
        <v>5.887477215858977E-6</v>
      </c>
      <c r="M291" s="29">
        <f t="shared" ca="1" si="55"/>
        <v>1.0414293313191771</v>
      </c>
      <c r="N291" s="29">
        <f t="shared" ca="1" si="56"/>
        <v>3.5215530791835805</v>
      </c>
      <c r="O291" s="29">
        <f t="shared" ca="1" si="57"/>
        <v>97.50345110355984</v>
      </c>
      <c r="P291" s="6">
        <f t="shared" ca="1" si="64"/>
        <v>-2.4264124166882631E-3</v>
      </c>
    </row>
    <row r="292" spans="4:16" x14ac:dyDescent="0.2">
      <c r="D292" s="37">
        <f t="shared" si="54"/>
        <v>0</v>
      </c>
      <c r="E292" s="37">
        <f t="shared" si="54"/>
        <v>0</v>
      </c>
      <c r="F292" s="29">
        <f t="shared" si="58"/>
        <v>0</v>
      </c>
      <c r="G292" s="29">
        <f t="shared" si="59"/>
        <v>0</v>
      </c>
      <c r="H292" s="29">
        <f t="shared" si="60"/>
        <v>0</v>
      </c>
      <c r="I292" s="29">
        <f t="shared" si="61"/>
        <v>0</v>
      </c>
      <c r="J292" s="29">
        <f t="shared" si="62"/>
        <v>0</v>
      </c>
      <c r="K292" s="29">
        <f t="shared" ca="1" si="65"/>
        <v>2.4264124166882631E-3</v>
      </c>
      <c r="L292" s="29">
        <f t="shared" ca="1" si="63"/>
        <v>5.887477215858977E-6</v>
      </c>
      <c r="M292" s="29">
        <f t="shared" ca="1" si="55"/>
        <v>1.0414293313191771</v>
      </c>
      <c r="N292" s="29">
        <f t="shared" ca="1" si="56"/>
        <v>3.5215530791835805</v>
      </c>
      <c r="O292" s="29">
        <f t="shared" ca="1" si="57"/>
        <v>97.50345110355984</v>
      </c>
      <c r="P292" s="6">
        <f t="shared" ca="1" si="64"/>
        <v>-2.4264124166882631E-3</v>
      </c>
    </row>
    <row r="293" spans="4:16" x14ac:dyDescent="0.2">
      <c r="D293" s="37">
        <f t="shared" si="54"/>
        <v>0</v>
      </c>
      <c r="E293" s="37">
        <f t="shared" si="54"/>
        <v>0</v>
      </c>
      <c r="F293" s="29">
        <f t="shared" si="58"/>
        <v>0</v>
      </c>
      <c r="G293" s="29">
        <f t="shared" si="59"/>
        <v>0</v>
      </c>
      <c r="H293" s="29">
        <f t="shared" si="60"/>
        <v>0</v>
      </c>
      <c r="I293" s="29">
        <f t="shared" si="61"/>
        <v>0</v>
      </c>
      <c r="J293" s="29">
        <f t="shared" si="62"/>
        <v>0</v>
      </c>
      <c r="K293" s="29">
        <f t="shared" ca="1" si="65"/>
        <v>2.4264124166882631E-3</v>
      </c>
      <c r="L293" s="29">
        <f t="shared" ca="1" si="63"/>
        <v>5.887477215858977E-6</v>
      </c>
      <c r="M293" s="29">
        <f t="shared" ca="1" si="55"/>
        <v>1.0414293313191771</v>
      </c>
      <c r="N293" s="29">
        <f t="shared" ca="1" si="56"/>
        <v>3.5215530791835805</v>
      </c>
      <c r="O293" s="29">
        <f t="shared" ca="1" si="57"/>
        <v>97.50345110355984</v>
      </c>
      <c r="P293" s="6">
        <f t="shared" ca="1" si="64"/>
        <v>-2.4264124166882631E-3</v>
      </c>
    </row>
    <row r="294" spans="4:16" x14ac:dyDescent="0.2">
      <c r="D294" s="37">
        <f t="shared" si="54"/>
        <v>0</v>
      </c>
      <c r="E294" s="37">
        <f t="shared" si="54"/>
        <v>0</v>
      </c>
      <c r="F294" s="29">
        <f t="shared" si="58"/>
        <v>0</v>
      </c>
      <c r="G294" s="29">
        <f t="shared" si="59"/>
        <v>0</v>
      </c>
      <c r="H294" s="29">
        <f t="shared" si="60"/>
        <v>0</v>
      </c>
      <c r="I294" s="29">
        <f t="shared" si="61"/>
        <v>0</v>
      </c>
      <c r="J294" s="29">
        <f t="shared" si="62"/>
        <v>0</v>
      </c>
      <c r="K294" s="29">
        <f t="shared" ca="1" si="65"/>
        <v>2.4264124166882631E-3</v>
      </c>
      <c r="L294" s="29">
        <f t="shared" ca="1" si="63"/>
        <v>5.887477215858977E-6</v>
      </c>
      <c r="M294" s="29">
        <f t="shared" ca="1" si="55"/>
        <v>1.0414293313191771</v>
      </c>
      <c r="N294" s="29">
        <f t="shared" ca="1" si="56"/>
        <v>3.5215530791835805</v>
      </c>
      <c r="O294" s="29">
        <f t="shared" ca="1" si="57"/>
        <v>97.50345110355984</v>
      </c>
      <c r="P294" s="6">
        <f t="shared" ca="1" si="64"/>
        <v>-2.4264124166882631E-3</v>
      </c>
    </row>
    <row r="295" spans="4:16" x14ac:dyDescent="0.2">
      <c r="D295" s="37">
        <f t="shared" si="54"/>
        <v>0</v>
      </c>
      <c r="E295" s="37">
        <f t="shared" si="54"/>
        <v>0</v>
      </c>
      <c r="F295" s="29">
        <f t="shared" si="58"/>
        <v>0</v>
      </c>
      <c r="G295" s="29">
        <f t="shared" si="59"/>
        <v>0</v>
      </c>
      <c r="H295" s="29">
        <f t="shared" si="60"/>
        <v>0</v>
      </c>
      <c r="I295" s="29">
        <f t="shared" si="61"/>
        <v>0</v>
      </c>
      <c r="J295" s="29">
        <f t="shared" si="62"/>
        <v>0</v>
      </c>
      <c r="K295" s="29">
        <f t="shared" ca="1" si="65"/>
        <v>2.4264124166882631E-3</v>
      </c>
      <c r="L295" s="29">
        <f t="shared" ca="1" si="63"/>
        <v>5.887477215858977E-6</v>
      </c>
      <c r="M295" s="29">
        <f t="shared" ca="1" si="55"/>
        <v>1.0414293313191771</v>
      </c>
      <c r="N295" s="29">
        <f t="shared" ca="1" si="56"/>
        <v>3.5215530791835805</v>
      </c>
      <c r="O295" s="29">
        <f t="shared" ca="1" si="57"/>
        <v>97.50345110355984</v>
      </c>
      <c r="P295" s="6">
        <f t="shared" ca="1" si="64"/>
        <v>-2.4264124166882631E-3</v>
      </c>
    </row>
    <row r="296" spans="4:16" x14ac:dyDescent="0.2">
      <c r="D296" s="37">
        <f t="shared" si="54"/>
        <v>0</v>
      </c>
      <c r="E296" s="37">
        <f t="shared" si="54"/>
        <v>0</v>
      </c>
      <c r="F296" s="29">
        <f t="shared" si="58"/>
        <v>0</v>
      </c>
      <c r="G296" s="29">
        <f t="shared" si="59"/>
        <v>0</v>
      </c>
      <c r="H296" s="29">
        <f t="shared" si="60"/>
        <v>0</v>
      </c>
      <c r="I296" s="29">
        <f t="shared" si="61"/>
        <v>0</v>
      </c>
      <c r="J296" s="29">
        <f t="shared" si="62"/>
        <v>0</v>
      </c>
      <c r="K296" s="29">
        <f t="shared" ca="1" si="65"/>
        <v>2.4264124166882631E-3</v>
      </c>
      <c r="L296" s="29">
        <f t="shared" ca="1" si="63"/>
        <v>5.887477215858977E-6</v>
      </c>
      <c r="M296" s="29">
        <f t="shared" ca="1" si="55"/>
        <v>1.0414293313191771</v>
      </c>
      <c r="N296" s="29">
        <f t="shared" ca="1" si="56"/>
        <v>3.5215530791835805</v>
      </c>
      <c r="O296" s="29">
        <f t="shared" ca="1" si="57"/>
        <v>97.50345110355984</v>
      </c>
      <c r="P296" s="6">
        <f t="shared" ca="1" si="64"/>
        <v>-2.4264124166882631E-3</v>
      </c>
    </row>
    <row r="297" spans="4:16" x14ac:dyDescent="0.2">
      <c r="D297" s="37">
        <f t="shared" si="54"/>
        <v>0</v>
      </c>
      <c r="E297" s="37">
        <f t="shared" si="54"/>
        <v>0</v>
      </c>
      <c r="F297" s="29">
        <f t="shared" si="58"/>
        <v>0</v>
      </c>
      <c r="G297" s="29">
        <f t="shared" si="59"/>
        <v>0</v>
      </c>
      <c r="H297" s="29">
        <f t="shared" si="60"/>
        <v>0</v>
      </c>
      <c r="I297" s="29">
        <f t="shared" si="61"/>
        <v>0</v>
      </c>
      <c r="J297" s="29">
        <f t="shared" si="62"/>
        <v>0</v>
      </c>
      <c r="K297" s="29">
        <f t="shared" ca="1" si="65"/>
        <v>2.4264124166882631E-3</v>
      </c>
      <c r="L297" s="29">
        <f t="shared" ca="1" si="63"/>
        <v>5.887477215858977E-6</v>
      </c>
      <c r="M297" s="29">
        <f t="shared" ca="1" si="55"/>
        <v>1.0414293313191771</v>
      </c>
      <c r="N297" s="29">
        <f t="shared" ca="1" si="56"/>
        <v>3.5215530791835805</v>
      </c>
      <c r="O297" s="29">
        <f t="shared" ca="1" si="57"/>
        <v>97.50345110355984</v>
      </c>
      <c r="P297" s="6">
        <f t="shared" ca="1" si="64"/>
        <v>-2.4264124166882631E-3</v>
      </c>
    </row>
    <row r="298" spans="4:16" x14ac:dyDescent="0.2">
      <c r="D298" s="37">
        <f t="shared" si="54"/>
        <v>0</v>
      </c>
      <c r="E298" s="37">
        <f t="shared" si="54"/>
        <v>0</v>
      </c>
      <c r="F298" s="29">
        <f t="shared" si="58"/>
        <v>0</v>
      </c>
      <c r="G298" s="29">
        <f t="shared" si="59"/>
        <v>0</v>
      </c>
      <c r="H298" s="29">
        <f t="shared" si="60"/>
        <v>0</v>
      </c>
      <c r="I298" s="29">
        <f t="shared" si="61"/>
        <v>0</v>
      </c>
      <c r="J298" s="29">
        <f t="shared" si="62"/>
        <v>0</v>
      </c>
      <c r="K298" s="29">
        <f t="shared" ca="1" si="65"/>
        <v>2.4264124166882631E-3</v>
      </c>
      <c r="L298" s="29">
        <f t="shared" ca="1" si="63"/>
        <v>5.887477215858977E-6</v>
      </c>
      <c r="M298" s="29">
        <f t="shared" ca="1" si="55"/>
        <v>1.0414293313191771</v>
      </c>
      <c r="N298" s="29">
        <f t="shared" ca="1" si="56"/>
        <v>3.5215530791835805</v>
      </c>
      <c r="O298" s="29">
        <f t="shared" ca="1" si="57"/>
        <v>97.50345110355984</v>
      </c>
      <c r="P298" s="6">
        <f t="shared" ca="1" si="64"/>
        <v>-2.4264124166882631E-3</v>
      </c>
    </row>
    <row r="299" spans="4:16" x14ac:dyDescent="0.2">
      <c r="D299" s="37">
        <f t="shared" si="54"/>
        <v>0</v>
      </c>
      <c r="E299" s="37">
        <f t="shared" si="54"/>
        <v>0</v>
      </c>
      <c r="F299" s="29">
        <f t="shared" si="58"/>
        <v>0</v>
      </c>
      <c r="G299" s="29">
        <f t="shared" si="59"/>
        <v>0</v>
      </c>
      <c r="H299" s="29">
        <f t="shared" si="60"/>
        <v>0</v>
      </c>
      <c r="I299" s="29">
        <f t="shared" si="61"/>
        <v>0</v>
      </c>
      <c r="J299" s="29">
        <f t="shared" si="62"/>
        <v>0</v>
      </c>
      <c r="K299" s="29">
        <f t="shared" ca="1" si="65"/>
        <v>2.4264124166882631E-3</v>
      </c>
      <c r="L299" s="29">
        <f t="shared" ca="1" si="63"/>
        <v>5.887477215858977E-6</v>
      </c>
      <c r="M299" s="29">
        <f t="shared" ca="1" si="55"/>
        <v>1.0414293313191771</v>
      </c>
      <c r="N299" s="29">
        <f t="shared" ca="1" si="56"/>
        <v>3.5215530791835805</v>
      </c>
      <c r="O299" s="29">
        <f t="shared" ca="1" si="57"/>
        <v>97.50345110355984</v>
      </c>
      <c r="P299" s="6">
        <f t="shared" ca="1" si="64"/>
        <v>-2.4264124166882631E-3</v>
      </c>
    </row>
    <row r="300" spans="4:16" x14ac:dyDescent="0.2">
      <c r="D300" s="37">
        <f t="shared" si="54"/>
        <v>0</v>
      </c>
      <c r="E300" s="37">
        <f t="shared" si="54"/>
        <v>0</v>
      </c>
      <c r="F300" s="29">
        <f t="shared" si="58"/>
        <v>0</v>
      </c>
      <c r="G300" s="29">
        <f t="shared" si="59"/>
        <v>0</v>
      </c>
      <c r="H300" s="29">
        <f t="shared" si="60"/>
        <v>0</v>
      </c>
      <c r="I300" s="29">
        <f t="shared" si="61"/>
        <v>0</v>
      </c>
      <c r="J300" s="29">
        <f t="shared" si="62"/>
        <v>0</v>
      </c>
      <c r="K300" s="29">
        <f t="shared" ca="1" si="65"/>
        <v>2.4264124166882631E-3</v>
      </c>
      <c r="L300" s="29">
        <f t="shared" ca="1" si="63"/>
        <v>5.887477215858977E-6</v>
      </c>
      <c r="M300" s="29">
        <f t="shared" ca="1" si="55"/>
        <v>1.0414293313191771</v>
      </c>
      <c r="N300" s="29">
        <f t="shared" ca="1" si="56"/>
        <v>3.5215530791835805</v>
      </c>
      <c r="O300" s="29">
        <f t="shared" ca="1" si="57"/>
        <v>97.50345110355984</v>
      </c>
      <c r="P300" s="6">
        <f t="shared" ca="1" si="64"/>
        <v>-2.4264124166882631E-3</v>
      </c>
    </row>
    <row r="301" spans="4:16" x14ac:dyDescent="0.2">
      <c r="D301" s="37">
        <f t="shared" si="54"/>
        <v>0</v>
      </c>
      <c r="E301" s="37">
        <f t="shared" si="54"/>
        <v>0</v>
      </c>
      <c r="F301" s="29">
        <f t="shared" si="58"/>
        <v>0</v>
      </c>
      <c r="G301" s="29">
        <f t="shared" si="59"/>
        <v>0</v>
      </c>
      <c r="H301" s="29">
        <f t="shared" si="60"/>
        <v>0</v>
      </c>
      <c r="I301" s="29">
        <f t="shared" si="61"/>
        <v>0</v>
      </c>
      <c r="J301" s="29">
        <f t="shared" si="62"/>
        <v>0</v>
      </c>
      <c r="K301" s="29">
        <f t="shared" ca="1" si="65"/>
        <v>2.4264124166882631E-3</v>
      </c>
      <c r="L301" s="29">
        <f t="shared" ca="1" si="63"/>
        <v>5.887477215858977E-6</v>
      </c>
      <c r="M301" s="29">
        <f t="shared" ca="1" si="55"/>
        <v>1.0414293313191771</v>
      </c>
      <c r="N301" s="29">
        <f t="shared" ca="1" si="56"/>
        <v>3.5215530791835805</v>
      </c>
      <c r="O301" s="29">
        <f t="shared" ca="1" si="57"/>
        <v>97.50345110355984</v>
      </c>
      <c r="P301" s="6">
        <f t="shared" ca="1" si="64"/>
        <v>-2.4264124166882631E-3</v>
      </c>
    </row>
    <row r="302" spans="4:16" x14ac:dyDescent="0.2">
      <c r="D302" s="37">
        <f t="shared" si="54"/>
        <v>0</v>
      </c>
      <c r="E302" s="37">
        <f t="shared" si="54"/>
        <v>0</v>
      </c>
      <c r="F302" s="29">
        <f t="shared" si="58"/>
        <v>0</v>
      </c>
      <c r="G302" s="29">
        <f t="shared" si="59"/>
        <v>0</v>
      </c>
      <c r="H302" s="29">
        <f t="shared" si="60"/>
        <v>0</v>
      </c>
      <c r="I302" s="29">
        <f t="shared" si="61"/>
        <v>0</v>
      </c>
      <c r="J302" s="29">
        <f t="shared" si="62"/>
        <v>0</v>
      </c>
      <c r="K302" s="29">
        <f t="shared" ca="1" si="65"/>
        <v>2.4264124166882631E-3</v>
      </c>
      <c r="L302" s="29">
        <f t="shared" ca="1" si="63"/>
        <v>5.887477215858977E-6</v>
      </c>
      <c r="M302" s="29">
        <f t="shared" ca="1" si="55"/>
        <v>1.0414293313191771</v>
      </c>
      <c r="N302" s="29">
        <f t="shared" ca="1" si="56"/>
        <v>3.5215530791835805</v>
      </c>
      <c r="O302" s="29">
        <f t="shared" ca="1" si="57"/>
        <v>97.50345110355984</v>
      </c>
      <c r="P302" s="6">
        <f t="shared" ca="1" si="64"/>
        <v>-2.4264124166882631E-3</v>
      </c>
    </row>
    <row r="303" spans="4:16" x14ac:dyDescent="0.2">
      <c r="D303" s="37">
        <f t="shared" si="54"/>
        <v>0</v>
      </c>
      <c r="E303" s="37">
        <f t="shared" si="54"/>
        <v>0</v>
      </c>
      <c r="F303" s="29">
        <f t="shared" si="58"/>
        <v>0</v>
      </c>
      <c r="G303" s="29">
        <f t="shared" si="59"/>
        <v>0</v>
      </c>
      <c r="H303" s="29">
        <f t="shared" si="60"/>
        <v>0</v>
      </c>
      <c r="I303" s="29">
        <f t="shared" si="61"/>
        <v>0</v>
      </c>
      <c r="J303" s="29">
        <f t="shared" si="62"/>
        <v>0</v>
      </c>
      <c r="K303" s="29">
        <f t="shared" ca="1" si="65"/>
        <v>2.4264124166882631E-3</v>
      </c>
      <c r="L303" s="29">
        <f t="shared" ca="1" si="63"/>
        <v>5.887477215858977E-6</v>
      </c>
      <c r="M303" s="29">
        <f t="shared" ca="1" si="55"/>
        <v>1.0414293313191771</v>
      </c>
      <c r="N303" s="29">
        <f t="shared" ca="1" si="56"/>
        <v>3.5215530791835805</v>
      </c>
      <c r="O303" s="29">
        <f t="shared" ca="1" si="57"/>
        <v>97.50345110355984</v>
      </c>
      <c r="P303" s="6">
        <f t="shared" ca="1" si="64"/>
        <v>-2.4264124166882631E-3</v>
      </c>
    </row>
    <row r="304" spans="4:16" x14ac:dyDescent="0.2">
      <c r="D304" s="37">
        <f t="shared" si="54"/>
        <v>0</v>
      </c>
      <c r="E304" s="37">
        <f t="shared" si="54"/>
        <v>0</v>
      </c>
      <c r="F304" s="29">
        <f t="shared" si="58"/>
        <v>0</v>
      </c>
      <c r="G304" s="29">
        <f t="shared" si="59"/>
        <v>0</v>
      </c>
      <c r="H304" s="29">
        <f t="shared" si="60"/>
        <v>0</v>
      </c>
      <c r="I304" s="29">
        <f t="shared" si="61"/>
        <v>0</v>
      </c>
      <c r="J304" s="29">
        <f t="shared" si="62"/>
        <v>0</v>
      </c>
      <c r="K304" s="29">
        <f t="shared" ca="1" si="65"/>
        <v>2.4264124166882631E-3</v>
      </c>
      <c r="L304" s="29">
        <f t="shared" ca="1" si="63"/>
        <v>5.887477215858977E-6</v>
      </c>
      <c r="M304" s="29">
        <f t="shared" ca="1" si="55"/>
        <v>1.0414293313191771</v>
      </c>
      <c r="N304" s="29">
        <f t="shared" ca="1" si="56"/>
        <v>3.5215530791835805</v>
      </c>
      <c r="O304" s="29">
        <f t="shared" ca="1" si="57"/>
        <v>97.50345110355984</v>
      </c>
      <c r="P304" s="6">
        <f t="shared" ca="1" si="64"/>
        <v>-2.4264124166882631E-3</v>
      </c>
    </row>
    <row r="305" spans="4:16" x14ac:dyDescent="0.2">
      <c r="D305" s="37">
        <f t="shared" si="54"/>
        <v>0</v>
      </c>
      <c r="E305" s="37">
        <f t="shared" si="54"/>
        <v>0</v>
      </c>
      <c r="F305" s="29">
        <f t="shared" si="58"/>
        <v>0</v>
      </c>
      <c r="G305" s="29">
        <f t="shared" si="59"/>
        <v>0</v>
      </c>
      <c r="H305" s="29">
        <f t="shared" si="60"/>
        <v>0</v>
      </c>
      <c r="I305" s="29">
        <f t="shared" si="61"/>
        <v>0</v>
      </c>
      <c r="J305" s="29">
        <f t="shared" si="62"/>
        <v>0</v>
      </c>
      <c r="K305" s="29">
        <f t="shared" ca="1" si="65"/>
        <v>2.4264124166882631E-3</v>
      </c>
      <c r="L305" s="29">
        <f t="shared" ca="1" si="63"/>
        <v>5.887477215858977E-6</v>
      </c>
      <c r="M305" s="29">
        <f t="shared" ca="1" si="55"/>
        <v>1.0414293313191771</v>
      </c>
      <c r="N305" s="29">
        <f t="shared" ca="1" si="56"/>
        <v>3.5215530791835805</v>
      </c>
      <c r="O305" s="29">
        <f t="shared" ca="1" si="57"/>
        <v>97.50345110355984</v>
      </c>
      <c r="P305" s="6">
        <f t="shared" ca="1" si="64"/>
        <v>-2.4264124166882631E-3</v>
      </c>
    </row>
    <row r="306" spans="4:16" x14ac:dyDescent="0.2">
      <c r="D306" s="37">
        <f t="shared" si="54"/>
        <v>0</v>
      </c>
      <c r="E306" s="37">
        <f t="shared" si="54"/>
        <v>0</v>
      </c>
      <c r="F306" s="29">
        <f t="shared" si="58"/>
        <v>0</v>
      </c>
      <c r="G306" s="29">
        <f t="shared" si="59"/>
        <v>0</v>
      </c>
      <c r="H306" s="29">
        <f t="shared" si="60"/>
        <v>0</v>
      </c>
      <c r="I306" s="29">
        <f t="shared" si="61"/>
        <v>0</v>
      </c>
      <c r="J306" s="29">
        <f t="shared" si="62"/>
        <v>0</v>
      </c>
      <c r="K306" s="29">
        <f t="shared" ca="1" si="65"/>
        <v>2.4264124166882631E-3</v>
      </c>
      <c r="L306" s="29">
        <f t="shared" ca="1" si="63"/>
        <v>5.887477215858977E-6</v>
      </c>
      <c r="M306" s="29">
        <f t="shared" ca="1" si="55"/>
        <v>1.0414293313191771</v>
      </c>
      <c r="N306" s="29">
        <f t="shared" ca="1" si="56"/>
        <v>3.5215530791835805</v>
      </c>
      <c r="O306" s="29">
        <f t="shared" ca="1" si="57"/>
        <v>97.50345110355984</v>
      </c>
      <c r="P306" s="6">
        <f t="shared" ca="1" si="64"/>
        <v>-2.4264124166882631E-3</v>
      </c>
    </row>
    <row r="307" spans="4:16" x14ac:dyDescent="0.2">
      <c r="D307" s="37">
        <f t="shared" si="54"/>
        <v>0</v>
      </c>
      <c r="E307" s="37">
        <f t="shared" si="54"/>
        <v>0</v>
      </c>
      <c r="F307" s="29">
        <f t="shared" si="58"/>
        <v>0</v>
      </c>
      <c r="G307" s="29">
        <f t="shared" si="59"/>
        <v>0</v>
      </c>
      <c r="H307" s="29">
        <f t="shared" si="60"/>
        <v>0</v>
      </c>
      <c r="I307" s="29">
        <f t="shared" si="61"/>
        <v>0</v>
      </c>
      <c r="J307" s="29">
        <f t="shared" si="62"/>
        <v>0</v>
      </c>
      <c r="K307" s="29">
        <f t="shared" ca="1" si="65"/>
        <v>2.4264124166882631E-3</v>
      </c>
      <c r="L307" s="29">
        <f t="shared" ca="1" si="63"/>
        <v>5.887477215858977E-6</v>
      </c>
      <c r="M307" s="29">
        <f t="shared" ca="1" si="55"/>
        <v>1.0414293313191771</v>
      </c>
      <c r="N307" s="29">
        <f t="shared" ca="1" si="56"/>
        <v>3.5215530791835805</v>
      </c>
      <c r="O307" s="29">
        <f t="shared" ca="1" si="57"/>
        <v>97.50345110355984</v>
      </c>
      <c r="P307" s="6">
        <f t="shared" ca="1" si="64"/>
        <v>-2.4264124166882631E-3</v>
      </c>
    </row>
    <row r="308" spans="4:16" x14ac:dyDescent="0.2">
      <c r="D308" s="37">
        <f t="shared" si="54"/>
        <v>0</v>
      </c>
      <c r="E308" s="37">
        <f t="shared" si="54"/>
        <v>0</v>
      </c>
      <c r="F308" s="29">
        <f t="shared" si="58"/>
        <v>0</v>
      </c>
      <c r="G308" s="29">
        <f t="shared" si="59"/>
        <v>0</v>
      </c>
      <c r="H308" s="29">
        <f t="shared" si="60"/>
        <v>0</v>
      </c>
      <c r="I308" s="29">
        <f t="shared" si="61"/>
        <v>0</v>
      </c>
      <c r="J308" s="29">
        <f t="shared" si="62"/>
        <v>0</v>
      </c>
      <c r="K308" s="29">
        <f t="shared" ca="1" si="65"/>
        <v>2.4264124166882631E-3</v>
      </c>
      <c r="L308" s="29">
        <f t="shared" ca="1" si="63"/>
        <v>5.887477215858977E-6</v>
      </c>
      <c r="M308" s="29">
        <f t="shared" ca="1" si="55"/>
        <v>1.0414293313191771</v>
      </c>
      <c r="N308" s="29">
        <f t="shared" ca="1" si="56"/>
        <v>3.5215530791835805</v>
      </c>
      <c r="O308" s="29">
        <f t="shared" ca="1" si="57"/>
        <v>97.50345110355984</v>
      </c>
      <c r="P308" s="6">
        <f t="shared" ca="1" si="64"/>
        <v>-2.4264124166882631E-3</v>
      </c>
    </row>
    <row r="309" spans="4:16" x14ac:dyDescent="0.2">
      <c r="D309" s="37">
        <f t="shared" si="54"/>
        <v>0</v>
      </c>
      <c r="E309" s="37">
        <f t="shared" si="54"/>
        <v>0</v>
      </c>
      <c r="F309" s="29">
        <f t="shared" si="58"/>
        <v>0</v>
      </c>
      <c r="G309" s="29">
        <f t="shared" si="59"/>
        <v>0</v>
      </c>
      <c r="H309" s="29">
        <f t="shared" si="60"/>
        <v>0</v>
      </c>
      <c r="I309" s="29">
        <f t="shared" si="61"/>
        <v>0</v>
      </c>
      <c r="J309" s="29">
        <f t="shared" si="62"/>
        <v>0</v>
      </c>
      <c r="K309" s="29">
        <f t="shared" ca="1" si="65"/>
        <v>2.4264124166882631E-3</v>
      </c>
      <c r="L309" s="29">
        <f t="shared" ca="1" si="63"/>
        <v>5.887477215858977E-6</v>
      </c>
      <c r="M309" s="29">
        <f t="shared" ca="1" si="55"/>
        <v>1.0414293313191771</v>
      </c>
      <c r="N309" s="29">
        <f t="shared" ca="1" si="56"/>
        <v>3.5215530791835805</v>
      </c>
      <c r="O309" s="29">
        <f t="shared" ca="1" si="57"/>
        <v>97.50345110355984</v>
      </c>
      <c r="P309" s="6">
        <f t="shared" ca="1" si="64"/>
        <v>-2.4264124166882631E-3</v>
      </c>
    </row>
    <row r="310" spans="4:16" x14ac:dyDescent="0.2">
      <c r="D310" s="37">
        <f t="shared" si="54"/>
        <v>0</v>
      </c>
      <c r="E310" s="37">
        <f t="shared" si="54"/>
        <v>0</v>
      </c>
      <c r="F310" s="29">
        <f t="shared" si="58"/>
        <v>0</v>
      </c>
      <c r="G310" s="29">
        <f t="shared" si="59"/>
        <v>0</v>
      </c>
      <c r="H310" s="29">
        <f t="shared" si="60"/>
        <v>0</v>
      </c>
      <c r="I310" s="29">
        <f t="shared" si="61"/>
        <v>0</v>
      </c>
      <c r="J310" s="29">
        <f t="shared" si="62"/>
        <v>0</v>
      </c>
      <c r="K310" s="29">
        <f t="shared" ca="1" si="65"/>
        <v>2.4264124166882631E-3</v>
      </c>
      <c r="L310" s="29">
        <f t="shared" ca="1" si="63"/>
        <v>5.887477215858977E-6</v>
      </c>
      <c r="M310" s="29">
        <f t="shared" ca="1" si="55"/>
        <v>1.0414293313191771</v>
      </c>
      <c r="N310" s="29">
        <f t="shared" ca="1" si="56"/>
        <v>3.5215530791835805</v>
      </c>
      <c r="O310" s="29">
        <f t="shared" ca="1" si="57"/>
        <v>97.50345110355984</v>
      </c>
      <c r="P310" s="6">
        <f t="shared" ca="1" si="64"/>
        <v>-2.4264124166882631E-3</v>
      </c>
    </row>
    <row r="311" spans="4:16" x14ac:dyDescent="0.2">
      <c r="D311" s="37">
        <f t="shared" si="54"/>
        <v>0</v>
      </c>
      <c r="E311" s="37">
        <f t="shared" si="54"/>
        <v>0</v>
      </c>
      <c r="F311" s="29">
        <f t="shared" si="58"/>
        <v>0</v>
      </c>
      <c r="G311" s="29">
        <f t="shared" si="59"/>
        <v>0</v>
      </c>
      <c r="H311" s="29">
        <f t="shared" si="60"/>
        <v>0</v>
      </c>
      <c r="I311" s="29">
        <f t="shared" si="61"/>
        <v>0</v>
      </c>
      <c r="J311" s="29">
        <f t="shared" si="62"/>
        <v>0</v>
      </c>
      <c r="K311" s="29">
        <f t="shared" ca="1" si="65"/>
        <v>2.4264124166882631E-3</v>
      </c>
      <c r="L311" s="29">
        <f t="shared" ca="1" si="63"/>
        <v>5.887477215858977E-6</v>
      </c>
      <c r="M311" s="29">
        <f t="shared" ca="1" si="55"/>
        <v>1.0414293313191771</v>
      </c>
      <c r="N311" s="29">
        <f t="shared" ca="1" si="56"/>
        <v>3.5215530791835805</v>
      </c>
      <c r="O311" s="29">
        <f t="shared" ca="1" si="57"/>
        <v>97.50345110355984</v>
      </c>
      <c r="P311" s="6">
        <f t="shared" ca="1" si="64"/>
        <v>-2.4264124166882631E-3</v>
      </c>
    </row>
    <row r="312" spans="4:16" x14ac:dyDescent="0.2">
      <c r="D312" s="37">
        <f t="shared" si="54"/>
        <v>0</v>
      </c>
      <c r="E312" s="37">
        <f t="shared" si="54"/>
        <v>0</v>
      </c>
      <c r="F312" s="29">
        <f t="shared" si="58"/>
        <v>0</v>
      </c>
      <c r="G312" s="29">
        <f t="shared" si="59"/>
        <v>0</v>
      </c>
      <c r="H312" s="29">
        <f t="shared" si="60"/>
        <v>0</v>
      </c>
      <c r="I312" s="29">
        <f t="shared" si="61"/>
        <v>0</v>
      </c>
      <c r="J312" s="29">
        <f t="shared" si="62"/>
        <v>0</v>
      </c>
      <c r="K312" s="29">
        <f t="shared" ca="1" si="65"/>
        <v>2.4264124166882631E-3</v>
      </c>
      <c r="L312" s="29">
        <f t="shared" ca="1" si="63"/>
        <v>5.887477215858977E-6</v>
      </c>
      <c r="M312" s="29">
        <f t="shared" ca="1" si="55"/>
        <v>1.0414293313191771</v>
      </c>
      <c r="N312" s="29">
        <f t="shared" ca="1" si="56"/>
        <v>3.5215530791835805</v>
      </c>
      <c r="O312" s="29">
        <f t="shared" ca="1" si="57"/>
        <v>97.50345110355984</v>
      </c>
      <c r="P312" s="6">
        <f t="shared" ca="1" si="64"/>
        <v>-2.4264124166882631E-3</v>
      </c>
    </row>
    <row r="313" spans="4:16" x14ac:dyDescent="0.2">
      <c r="D313" s="37">
        <f t="shared" si="54"/>
        <v>0</v>
      </c>
      <c r="E313" s="37">
        <f t="shared" si="54"/>
        <v>0</v>
      </c>
      <c r="F313" s="29">
        <f t="shared" si="58"/>
        <v>0</v>
      </c>
      <c r="G313" s="29">
        <f t="shared" si="59"/>
        <v>0</v>
      </c>
      <c r="H313" s="29">
        <f t="shared" si="60"/>
        <v>0</v>
      </c>
      <c r="I313" s="29">
        <f t="shared" si="61"/>
        <v>0</v>
      </c>
      <c r="J313" s="29">
        <f t="shared" si="62"/>
        <v>0</v>
      </c>
      <c r="K313" s="29">
        <f t="shared" ca="1" si="65"/>
        <v>2.4264124166882631E-3</v>
      </c>
      <c r="L313" s="29">
        <f t="shared" ca="1" si="63"/>
        <v>5.887477215858977E-6</v>
      </c>
      <c r="M313" s="29">
        <f t="shared" ca="1" si="55"/>
        <v>1.0414293313191771</v>
      </c>
      <c r="N313" s="29">
        <f t="shared" ca="1" si="56"/>
        <v>3.5215530791835805</v>
      </c>
      <c r="O313" s="29">
        <f t="shared" ca="1" si="57"/>
        <v>97.50345110355984</v>
      </c>
      <c r="P313" s="6">
        <f t="shared" ca="1" si="64"/>
        <v>-2.4264124166882631E-3</v>
      </c>
    </row>
    <row r="314" spans="4:16" x14ac:dyDescent="0.2">
      <c r="D314" s="37">
        <f t="shared" si="54"/>
        <v>0</v>
      </c>
      <c r="E314" s="37">
        <f t="shared" si="54"/>
        <v>0</v>
      </c>
      <c r="F314" s="29">
        <f t="shared" si="58"/>
        <v>0</v>
      </c>
      <c r="G314" s="29">
        <f t="shared" si="59"/>
        <v>0</v>
      </c>
      <c r="H314" s="29">
        <f t="shared" si="60"/>
        <v>0</v>
      </c>
      <c r="I314" s="29">
        <f t="shared" si="61"/>
        <v>0</v>
      </c>
      <c r="J314" s="29">
        <f t="shared" si="62"/>
        <v>0</v>
      </c>
      <c r="K314" s="29">
        <f t="shared" ca="1" si="65"/>
        <v>2.4264124166882631E-3</v>
      </c>
      <c r="L314" s="29">
        <f t="shared" ca="1" si="63"/>
        <v>5.887477215858977E-6</v>
      </c>
      <c r="M314" s="29">
        <f t="shared" ca="1" si="55"/>
        <v>1.0414293313191771</v>
      </c>
      <c r="N314" s="29">
        <f t="shared" ca="1" si="56"/>
        <v>3.5215530791835805</v>
      </c>
      <c r="O314" s="29">
        <f t="shared" ca="1" si="57"/>
        <v>97.50345110355984</v>
      </c>
      <c r="P314" s="6">
        <f t="shared" ca="1" si="64"/>
        <v>-2.4264124166882631E-3</v>
      </c>
    </row>
    <row r="315" spans="4:16" x14ac:dyDescent="0.2">
      <c r="D315" s="37">
        <f t="shared" si="54"/>
        <v>0</v>
      </c>
      <c r="E315" s="37">
        <f t="shared" si="54"/>
        <v>0</v>
      </c>
      <c r="F315" s="29">
        <f t="shared" si="58"/>
        <v>0</v>
      </c>
      <c r="G315" s="29">
        <f t="shared" si="59"/>
        <v>0</v>
      </c>
      <c r="H315" s="29">
        <f t="shared" si="60"/>
        <v>0</v>
      </c>
      <c r="I315" s="29">
        <f t="shared" si="61"/>
        <v>0</v>
      </c>
      <c r="J315" s="29">
        <f t="shared" si="62"/>
        <v>0</v>
      </c>
      <c r="K315" s="29">
        <f t="shared" ca="1" si="65"/>
        <v>2.4264124166882631E-3</v>
      </c>
      <c r="L315" s="29">
        <f t="shared" ca="1" si="63"/>
        <v>5.887477215858977E-6</v>
      </c>
      <c r="M315" s="29">
        <f t="shared" ca="1" si="55"/>
        <v>1.0414293313191771</v>
      </c>
      <c r="N315" s="29">
        <f t="shared" ca="1" si="56"/>
        <v>3.5215530791835805</v>
      </c>
      <c r="O315" s="29">
        <f t="shared" ca="1" si="57"/>
        <v>97.50345110355984</v>
      </c>
      <c r="P315" s="6">
        <f t="shared" ca="1" si="64"/>
        <v>-2.4264124166882631E-3</v>
      </c>
    </row>
    <row r="316" spans="4:16" x14ac:dyDescent="0.2">
      <c r="D316" s="37">
        <f t="shared" si="54"/>
        <v>0</v>
      </c>
      <c r="E316" s="37">
        <f t="shared" si="54"/>
        <v>0</v>
      </c>
      <c r="F316" s="29">
        <f t="shared" si="58"/>
        <v>0</v>
      </c>
      <c r="G316" s="29">
        <f t="shared" si="59"/>
        <v>0</v>
      </c>
      <c r="H316" s="29">
        <f t="shared" si="60"/>
        <v>0</v>
      </c>
      <c r="I316" s="29">
        <f t="shared" si="61"/>
        <v>0</v>
      </c>
      <c r="J316" s="29">
        <f t="shared" si="62"/>
        <v>0</v>
      </c>
      <c r="K316" s="29">
        <f t="shared" ca="1" si="65"/>
        <v>2.4264124166882631E-3</v>
      </c>
      <c r="L316" s="29">
        <f t="shared" ca="1" si="63"/>
        <v>5.887477215858977E-6</v>
      </c>
      <c r="M316" s="29">
        <f t="shared" ca="1" si="55"/>
        <v>1.0414293313191771</v>
      </c>
      <c r="N316" s="29">
        <f t="shared" ca="1" si="56"/>
        <v>3.5215530791835805</v>
      </c>
      <c r="O316" s="29">
        <f t="shared" ca="1" si="57"/>
        <v>97.50345110355984</v>
      </c>
      <c r="P316" s="6">
        <f t="shared" ca="1" si="64"/>
        <v>-2.4264124166882631E-3</v>
      </c>
    </row>
    <row r="317" spans="4:16" x14ac:dyDescent="0.2">
      <c r="D317" s="37">
        <f t="shared" si="54"/>
        <v>0</v>
      </c>
      <c r="E317" s="37">
        <f t="shared" si="54"/>
        <v>0</v>
      </c>
      <c r="F317" s="29">
        <f t="shared" si="58"/>
        <v>0</v>
      </c>
      <c r="G317" s="29">
        <f t="shared" si="59"/>
        <v>0</v>
      </c>
      <c r="H317" s="29">
        <f t="shared" si="60"/>
        <v>0</v>
      </c>
      <c r="I317" s="29">
        <f t="shared" si="61"/>
        <v>0</v>
      </c>
      <c r="J317" s="29">
        <f t="shared" si="62"/>
        <v>0</v>
      </c>
      <c r="K317" s="29">
        <f t="shared" ca="1" si="65"/>
        <v>2.4264124166882631E-3</v>
      </c>
      <c r="L317" s="29">
        <f t="shared" ca="1" si="63"/>
        <v>5.887477215858977E-6</v>
      </c>
      <c r="M317" s="29">
        <f t="shared" ca="1" si="55"/>
        <v>1.0414293313191771</v>
      </c>
      <c r="N317" s="29">
        <f t="shared" ca="1" si="56"/>
        <v>3.5215530791835805</v>
      </c>
      <c r="O317" s="29">
        <f t="shared" ca="1" si="57"/>
        <v>97.50345110355984</v>
      </c>
      <c r="P317" s="6">
        <f t="shared" ca="1" si="64"/>
        <v>-2.4264124166882631E-3</v>
      </c>
    </row>
    <row r="318" spans="4:16" x14ac:dyDescent="0.2">
      <c r="D318" s="37">
        <f t="shared" si="54"/>
        <v>0</v>
      </c>
      <c r="E318" s="37">
        <f t="shared" si="54"/>
        <v>0</v>
      </c>
      <c r="F318" s="29">
        <f t="shared" si="58"/>
        <v>0</v>
      </c>
      <c r="G318" s="29">
        <f t="shared" si="59"/>
        <v>0</v>
      </c>
      <c r="H318" s="29">
        <f t="shared" si="60"/>
        <v>0</v>
      </c>
      <c r="I318" s="29">
        <f t="shared" si="61"/>
        <v>0</v>
      </c>
      <c r="J318" s="29">
        <f t="shared" si="62"/>
        <v>0</v>
      </c>
      <c r="K318" s="29">
        <f t="shared" ca="1" si="65"/>
        <v>2.4264124166882631E-3</v>
      </c>
      <c r="L318" s="29">
        <f t="shared" ca="1" si="63"/>
        <v>5.887477215858977E-6</v>
      </c>
      <c r="M318" s="29">
        <f t="shared" ca="1" si="55"/>
        <v>1.0414293313191771</v>
      </c>
      <c r="N318" s="29">
        <f t="shared" ca="1" si="56"/>
        <v>3.5215530791835805</v>
      </c>
      <c r="O318" s="29">
        <f t="shared" ca="1" si="57"/>
        <v>97.50345110355984</v>
      </c>
      <c r="P318" s="6">
        <f t="shared" ca="1" si="64"/>
        <v>-2.4264124166882631E-3</v>
      </c>
    </row>
    <row r="319" spans="4:16" x14ac:dyDescent="0.2">
      <c r="D319" s="37">
        <f t="shared" si="54"/>
        <v>0</v>
      </c>
      <c r="E319" s="37">
        <f t="shared" si="54"/>
        <v>0</v>
      </c>
      <c r="F319" s="29">
        <f t="shared" si="58"/>
        <v>0</v>
      </c>
      <c r="G319" s="29">
        <f t="shared" si="59"/>
        <v>0</v>
      </c>
      <c r="H319" s="29">
        <f t="shared" si="60"/>
        <v>0</v>
      </c>
      <c r="I319" s="29">
        <f t="shared" si="61"/>
        <v>0</v>
      </c>
      <c r="J319" s="29">
        <f t="shared" si="62"/>
        <v>0</v>
      </c>
      <c r="K319" s="29">
        <f t="shared" ca="1" si="65"/>
        <v>2.4264124166882631E-3</v>
      </c>
      <c r="L319" s="29">
        <f t="shared" ca="1" si="63"/>
        <v>5.887477215858977E-6</v>
      </c>
      <c r="M319" s="29">
        <f t="shared" ca="1" si="55"/>
        <v>1.0414293313191771</v>
      </c>
      <c r="N319" s="29">
        <f t="shared" ca="1" si="56"/>
        <v>3.5215530791835805</v>
      </c>
      <c r="O319" s="29">
        <f t="shared" ca="1" si="57"/>
        <v>97.50345110355984</v>
      </c>
      <c r="P319" s="6">
        <f t="shared" ca="1" si="64"/>
        <v>-2.4264124166882631E-3</v>
      </c>
    </row>
    <row r="320" spans="4:16" x14ac:dyDescent="0.2">
      <c r="D320" s="37">
        <f t="shared" si="54"/>
        <v>0</v>
      </c>
      <c r="E320" s="37">
        <f t="shared" si="54"/>
        <v>0</v>
      </c>
      <c r="F320" s="29">
        <f t="shared" si="58"/>
        <v>0</v>
      </c>
      <c r="G320" s="29">
        <f t="shared" si="59"/>
        <v>0</v>
      </c>
      <c r="H320" s="29">
        <f t="shared" si="60"/>
        <v>0</v>
      </c>
      <c r="I320" s="29">
        <f t="shared" si="61"/>
        <v>0</v>
      </c>
      <c r="J320" s="29">
        <f t="shared" si="62"/>
        <v>0</v>
      </c>
      <c r="K320" s="29">
        <f t="shared" ca="1" si="65"/>
        <v>2.4264124166882631E-3</v>
      </c>
      <c r="L320" s="29">
        <f t="shared" ca="1" si="63"/>
        <v>5.887477215858977E-6</v>
      </c>
      <c r="M320" s="29">
        <f t="shared" ca="1" si="55"/>
        <v>1.0414293313191771</v>
      </c>
      <c r="N320" s="29">
        <f t="shared" ca="1" si="56"/>
        <v>3.5215530791835805</v>
      </c>
      <c r="O320" s="29">
        <f t="shared" ca="1" si="57"/>
        <v>97.50345110355984</v>
      </c>
      <c r="P320" s="6">
        <f t="shared" ca="1" si="64"/>
        <v>-2.4264124166882631E-3</v>
      </c>
    </row>
    <row r="321" spans="4:16" x14ac:dyDescent="0.2">
      <c r="D321" s="37">
        <f t="shared" si="54"/>
        <v>0</v>
      </c>
      <c r="E321" s="37">
        <f t="shared" si="54"/>
        <v>0</v>
      </c>
      <c r="F321" s="29">
        <f t="shared" si="58"/>
        <v>0</v>
      </c>
      <c r="G321" s="29">
        <f t="shared" si="59"/>
        <v>0</v>
      </c>
      <c r="H321" s="29">
        <f t="shared" si="60"/>
        <v>0</v>
      </c>
      <c r="I321" s="29">
        <f t="shared" si="61"/>
        <v>0</v>
      </c>
      <c r="J321" s="29">
        <f t="shared" si="62"/>
        <v>0</v>
      </c>
      <c r="K321" s="29">
        <f t="shared" ca="1" si="65"/>
        <v>2.4264124166882631E-3</v>
      </c>
      <c r="L321" s="29">
        <f t="shared" ca="1" si="63"/>
        <v>5.887477215858977E-6</v>
      </c>
      <c r="M321" s="29">
        <f t="shared" ca="1" si="55"/>
        <v>1.0414293313191771</v>
      </c>
      <c r="N321" s="29">
        <f t="shared" ca="1" si="56"/>
        <v>3.5215530791835805</v>
      </c>
      <c r="O321" s="29">
        <f t="shared" ca="1" si="57"/>
        <v>97.50345110355984</v>
      </c>
      <c r="P321" s="6">
        <f t="shared" ca="1" si="64"/>
        <v>-2.4264124166882631E-3</v>
      </c>
    </row>
    <row r="322" spans="4:16" x14ac:dyDescent="0.2">
      <c r="D322" s="37">
        <f t="shared" si="54"/>
        <v>0</v>
      </c>
      <c r="E322" s="37">
        <f t="shared" si="54"/>
        <v>0</v>
      </c>
      <c r="F322" s="29">
        <f t="shared" si="58"/>
        <v>0</v>
      </c>
      <c r="G322" s="29">
        <f t="shared" si="59"/>
        <v>0</v>
      </c>
      <c r="H322" s="29">
        <f t="shared" si="60"/>
        <v>0</v>
      </c>
      <c r="I322" s="29">
        <f t="shared" si="61"/>
        <v>0</v>
      </c>
      <c r="J322" s="29">
        <f t="shared" si="62"/>
        <v>0</v>
      </c>
      <c r="K322" s="29">
        <f t="shared" ca="1" si="65"/>
        <v>2.4264124166882631E-3</v>
      </c>
      <c r="L322" s="29">
        <f t="shared" ca="1" si="63"/>
        <v>5.887477215858977E-6</v>
      </c>
      <c r="M322" s="29">
        <f t="shared" ca="1" si="55"/>
        <v>1.0414293313191771</v>
      </c>
      <c r="N322" s="29">
        <f t="shared" ca="1" si="56"/>
        <v>3.5215530791835805</v>
      </c>
      <c r="O322" s="29">
        <f t="shared" ca="1" si="57"/>
        <v>97.50345110355984</v>
      </c>
      <c r="P322" s="6">
        <f t="shared" ca="1" si="64"/>
        <v>-2.4264124166882631E-3</v>
      </c>
    </row>
    <row r="323" spans="4:16" x14ac:dyDescent="0.2">
      <c r="D323" s="37">
        <f t="shared" si="54"/>
        <v>0</v>
      </c>
      <c r="E323" s="37">
        <f t="shared" si="54"/>
        <v>0</v>
      </c>
      <c r="F323" s="29">
        <f t="shared" si="58"/>
        <v>0</v>
      </c>
      <c r="G323" s="29">
        <f t="shared" si="59"/>
        <v>0</v>
      </c>
      <c r="H323" s="29">
        <f t="shared" si="60"/>
        <v>0</v>
      </c>
      <c r="I323" s="29">
        <f t="shared" si="61"/>
        <v>0</v>
      </c>
      <c r="J323" s="29">
        <f t="shared" si="62"/>
        <v>0</v>
      </c>
      <c r="K323" s="29">
        <f t="shared" ca="1" si="65"/>
        <v>2.4264124166882631E-3</v>
      </c>
      <c r="L323" s="29">
        <f t="shared" ca="1" si="63"/>
        <v>5.887477215858977E-6</v>
      </c>
      <c r="M323" s="29">
        <f t="shared" ca="1" si="55"/>
        <v>1.0414293313191771</v>
      </c>
      <c r="N323" s="29">
        <f t="shared" ca="1" si="56"/>
        <v>3.5215530791835805</v>
      </c>
      <c r="O323" s="29">
        <f t="shared" ca="1" si="57"/>
        <v>97.50345110355984</v>
      </c>
      <c r="P323" s="6">
        <f t="shared" ca="1" si="64"/>
        <v>-2.4264124166882631E-3</v>
      </c>
    </row>
    <row r="324" spans="4:16" x14ac:dyDescent="0.2">
      <c r="D324" s="37">
        <f t="shared" si="54"/>
        <v>0</v>
      </c>
      <c r="E324" s="37">
        <f t="shared" si="54"/>
        <v>0</v>
      </c>
      <c r="F324" s="29">
        <f t="shared" si="58"/>
        <v>0</v>
      </c>
      <c r="G324" s="29">
        <f t="shared" si="59"/>
        <v>0</v>
      </c>
      <c r="H324" s="29">
        <f t="shared" si="60"/>
        <v>0</v>
      </c>
      <c r="I324" s="29">
        <f t="shared" si="61"/>
        <v>0</v>
      </c>
      <c r="J324" s="29">
        <f t="shared" si="62"/>
        <v>0</v>
      </c>
      <c r="K324" s="29">
        <f t="shared" ca="1" si="65"/>
        <v>2.4264124166882631E-3</v>
      </c>
      <c r="L324" s="29">
        <f t="shared" ca="1" si="63"/>
        <v>5.887477215858977E-6</v>
      </c>
      <c r="M324" s="29">
        <f t="shared" ca="1" si="55"/>
        <v>1.0414293313191771</v>
      </c>
      <c r="N324" s="29">
        <f t="shared" ca="1" si="56"/>
        <v>3.5215530791835805</v>
      </c>
      <c r="O324" s="29">
        <f t="shared" ca="1" si="57"/>
        <v>97.50345110355984</v>
      </c>
      <c r="P324" s="6">
        <f t="shared" ca="1" si="64"/>
        <v>-2.4264124166882631E-3</v>
      </c>
    </row>
    <row r="325" spans="4:16" x14ac:dyDescent="0.2">
      <c r="D325" s="37">
        <f t="shared" si="54"/>
        <v>0</v>
      </c>
      <c r="E325" s="37">
        <f t="shared" si="54"/>
        <v>0</v>
      </c>
      <c r="F325" s="29">
        <f t="shared" si="58"/>
        <v>0</v>
      </c>
      <c r="G325" s="29">
        <f t="shared" si="59"/>
        <v>0</v>
      </c>
      <c r="H325" s="29">
        <f t="shared" si="60"/>
        <v>0</v>
      </c>
      <c r="I325" s="29">
        <f t="shared" si="61"/>
        <v>0</v>
      </c>
      <c r="J325" s="29">
        <f t="shared" si="62"/>
        <v>0</v>
      </c>
      <c r="K325" s="29">
        <f t="shared" ca="1" si="65"/>
        <v>2.4264124166882631E-3</v>
      </c>
      <c r="L325" s="29">
        <f t="shared" ca="1" si="63"/>
        <v>5.887477215858977E-6</v>
      </c>
      <c r="M325" s="29">
        <f t="shared" ca="1" si="55"/>
        <v>1.0414293313191771</v>
      </c>
      <c r="N325" s="29">
        <f t="shared" ca="1" si="56"/>
        <v>3.5215530791835805</v>
      </c>
      <c r="O325" s="29">
        <f t="shared" ca="1" si="57"/>
        <v>97.50345110355984</v>
      </c>
      <c r="P325" s="6">
        <f t="shared" ca="1" si="64"/>
        <v>-2.4264124166882631E-3</v>
      </c>
    </row>
    <row r="326" spans="4:16" x14ac:dyDescent="0.2">
      <c r="D326" s="37">
        <f t="shared" si="54"/>
        <v>0</v>
      </c>
      <c r="E326" s="37">
        <f t="shared" si="54"/>
        <v>0</v>
      </c>
      <c r="F326" s="29">
        <f t="shared" si="58"/>
        <v>0</v>
      </c>
      <c r="G326" s="29">
        <f t="shared" si="59"/>
        <v>0</v>
      </c>
      <c r="H326" s="29">
        <f t="shared" si="60"/>
        <v>0</v>
      </c>
      <c r="I326" s="29">
        <f t="shared" si="61"/>
        <v>0</v>
      </c>
      <c r="J326" s="29">
        <f t="shared" si="62"/>
        <v>0</v>
      </c>
      <c r="K326" s="29">
        <f t="shared" ca="1" si="65"/>
        <v>2.4264124166882631E-3</v>
      </c>
      <c r="L326" s="29">
        <f t="shared" ca="1" si="63"/>
        <v>5.887477215858977E-6</v>
      </c>
      <c r="M326" s="29">
        <f t="shared" ca="1" si="55"/>
        <v>1.0414293313191771</v>
      </c>
      <c r="N326" s="29">
        <f t="shared" ca="1" si="56"/>
        <v>3.5215530791835805</v>
      </c>
      <c r="O326" s="29">
        <f t="shared" ca="1" si="57"/>
        <v>97.50345110355984</v>
      </c>
      <c r="P326" s="6">
        <f t="shared" ca="1" si="64"/>
        <v>-2.4264124166882631E-3</v>
      </c>
    </row>
    <row r="327" spans="4:16" x14ac:dyDescent="0.2">
      <c r="D327" s="37">
        <f t="shared" si="54"/>
        <v>0</v>
      </c>
      <c r="E327" s="37">
        <f t="shared" si="54"/>
        <v>0</v>
      </c>
      <c r="F327" s="29">
        <f t="shared" si="58"/>
        <v>0</v>
      </c>
      <c r="G327" s="29">
        <f t="shared" si="59"/>
        <v>0</v>
      </c>
      <c r="H327" s="29">
        <f t="shared" si="60"/>
        <v>0</v>
      </c>
      <c r="I327" s="29">
        <f t="shared" si="61"/>
        <v>0</v>
      </c>
      <c r="J327" s="29">
        <f t="shared" si="62"/>
        <v>0</v>
      </c>
      <c r="K327" s="29">
        <f t="shared" ca="1" si="65"/>
        <v>2.4264124166882631E-3</v>
      </c>
      <c r="L327" s="29">
        <f t="shared" ca="1" si="63"/>
        <v>5.887477215858977E-6</v>
      </c>
      <c r="M327" s="29">
        <f t="shared" ca="1" si="55"/>
        <v>1.0414293313191771</v>
      </c>
      <c r="N327" s="29">
        <f t="shared" ca="1" si="56"/>
        <v>3.5215530791835805</v>
      </c>
      <c r="O327" s="29">
        <f t="shared" ca="1" si="57"/>
        <v>97.50345110355984</v>
      </c>
      <c r="P327" s="6">
        <f t="shared" ca="1" si="64"/>
        <v>-2.4264124166882631E-3</v>
      </c>
    </row>
    <row r="328" spans="4:16" x14ac:dyDescent="0.2">
      <c r="D328" s="37">
        <f t="shared" si="54"/>
        <v>0</v>
      </c>
      <c r="E328" s="37">
        <f t="shared" si="54"/>
        <v>0</v>
      </c>
      <c r="F328" s="29">
        <f t="shared" si="58"/>
        <v>0</v>
      </c>
      <c r="G328" s="29">
        <f t="shared" si="59"/>
        <v>0</v>
      </c>
      <c r="H328" s="29">
        <f t="shared" si="60"/>
        <v>0</v>
      </c>
      <c r="I328" s="29">
        <f t="shared" si="61"/>
        <v>0</v>
      </c>
      <c r="J328" s="29">
        <f t="shared" si="62"/>
        <v>0</v>
      </c>
      <c r="K328" s="29">
        <f t="shared" ca="1" si="65"/>
        <v>2.4264124166882631E-3</v>
      </c>
      <c r="L328" s="29">
        <f t="shared" ca="1" si="63"/>
        <v>5.887477215858977E-6</v>
      </c>
      <c r="M328" s="29">
        <f t="shared" ca="1" si="55"/>
        <v>1.0414293313191771</v>
      </c>
      <c r="N328" s="29">
        <f t="shared" ca="1" si="56"/>
        <v>3.5215530791835805</v>
      </c>
      <c r="O328" s="29">
        <f t="shared" ca="1" si="57"/>
        <v>97.50345110355984</v>
      </c>
      <c r="P328" s="6">
        <f t="shared" ca="1" si="64"/>
        <v>-2.4264124166882631E-3</v>
      </c>
    </row>
    <row r="329" spans="4:16" x14ac:dyDescent="0.2">
      <c r="D329" s="37">
        <f t="shared" si="54"/>
        <v>0</v>
      </c>
      <c r="E329" s="37">
        <f t="shared" si="54"/>
        <v>0</v>
      </c>
      <c r="F329" s="29">
        <f t="shared" si="58"/>
        <v>0</v>
      </c>
      <c r="G329" s="29">
        <f t="shared" si="59"/>
        <v>0</v>
      </c>
      <c r="H329" s="29">
        <f t="shared" si="60"/>
        <v>0</v>
      </c>
      <c r="I329" s="29">
        <f t="shared" si="61"/>
        <v>0</v>
      </c>
      <c r="J329" s="29">
        <f t="shared" si="62"/>
        <v>0</v>
      </c>
      <c r="K329" s="29">
        <f t="shared" ca="1" si="65"/>
        <v>2.4264124166882631E-3</v>
      </c>
      <c r="L329" s="29">
        <f t="shared" ca="1" si="63"/>
        <v>5.887477215858977E-6</v>
      </c>
      <c r="M329" s="29">
        <f t="shared" ca="1" si="55"/>
        <v>1.0414293313191771</v>
      </c>
      <c r="N329" s="29">
        <f t="shared" ca="1" si="56"/>
        <v>3.5215530791835805</v>
      </c>
      <c r="O329" s="29">
        <f t="shared" ca="1" si="57"/>
        <v>97.50345110355984</v>
      </c>
      <c r="P329" s="6">
        <f t="shared" ca="1" si="64"/>
        <v>-2.4264124166882631E-3</v>
      </c>
    </row>
    <row r="330" spans="4:16" x14ac:dyDescent="0.2">
      <c r="D330" s="37">
        <f t="shared" si="54"/>
        <v>0</v>
      </c>
      <c r="E330" s="37">
        <f t="shared" si="54"/>
        <v>0</v>
      </c>
      <c r="F330" s="29">
        <f t="shared" si="58"/>
        <v>0</v>
      </c>
      <c r="G330" s="29">
        <f t="shared" si="59"/>
        <v>0</v>
      </c>
      <c r="H330" s="29">
        <f t="shared" si="60"/>
        <v>0</v>
      </c>
      <c r="I330" s="29">
        <f t="shared" si="61"/>
        <v>0</v>
      </c>
      <c r="J330" s="29">
        <f t="shared" si="62"/>
        <v>0</v>
      </c>
      <c r="K330" s="29">
        <f t="shared" ca="1" si="65"/>
        <v>2.4264124166882631E-3</v>
      </c>
      <c r="L330" s="29">
        <f t="shared" ca="1" si="63"/>
        <v>5.887477215858977E-6</v>
      </c>
      <c r="M330" s="29">
        <f t="shared" ca="1" si="55"/>
        <v>1.0414293313191771</v>
      </c>
      <c r="N330" s="29">
        <f t="shared" ca="1" si="56"/>
        <v>3.5215530791835805</v>
      </c>
      <c r="O330" s="29">
        <f t="shared" ca="1" si="57"/>
        <v>97.50345110355984</v>
      </c>
      <c r="P330" s="6">
        <f t="shared" ca="1" si="64"/>
        <v>-2.4264124166882631E-3</v>
      </c>
    </row>
    <row r="331" spans="4:16" x14ac:dyDescent="0.2">
      <c r="D331" s="37">
        <f t="shared" si="54"/>
        <v>0</v>
      </c>
      <c r="E331" s="37">
        <f t="shared" si="54"/>
        <v>0</v>
      </c>
      <c r="F331" s="29">
        <f t="shared" si="58"/>
        <v>0</v>
      </c>
      <c r="G331" s="29">
        <f t="shared" si="59"/>
        <v>0</v>
      </c>
      <c r="H331" s="29">
        <f t="shared" si="60"/>
        <v>0</v>
      </c>
      <c r="I331" s="29">
        <f t="shared" si="61"/>
        <v>0</v>
      </c>
      <c r="J331" s="29">
        <f t="shared" si="62"/>
        <v>0</v>
      </c>
      <c r="K331" s="29">
        <f t="shared" ca="1" si="65"/>
        <v>2.4264124166882631E-3</v>
      </c>
      <c r="L331" s="29">
        <f t="shared" ca="1" si="63"/>
        <v>5.887477215858977E-6</v>
      </c>
      <c r="M331" s="29">
        <f t="shared" ca="1" si="55"/>
        <v>1.0414293313191771</v>
      </c>
      <c r="N331" s="29">
        <f t="shared" ca="1" si="56"/>
        <v>3.5215530791835805</v>
      </c>
      <c r="O331" s="29">
        <f t="shared" ca="1" si="57"/>
        <v>97.50345110355984</v>
      </c>
      <c r="P331" s="6">
        <f t="shared" ca="1" si="64"/>
        <v>-2.4264124166882631E-3</v>
      </c>
    </row>
    <row r="332" spans="4:16" x14ac:dyDescent="0.2">
      <c r="D332" s="37">
        <f t="shared" si="54"/>
        <v>0</v>
      </c>
      <c r="E332" s="37">
        <f t="shared" si="54"/>
        <v>0</v>
      </c>
      <c r="F332" s="29">
        <f t="shared" si="58"/>
        <v>0</v>
      </c>
      <c r="G332" s="29">
        <f t="shared" si="59"/>
        <v>0</v>
      </c>
      <c r="H332" s="29">
        <f t="shared" si="60"/>
        <v>0</v>
      </c>
      <c r="I332" s="29">
        <f t="shared" si="61"/>
        <v>0</v>
      </c>
      <c r="J332" s="29">
        <f t="shared" si="62"/>
        <v>0</v>
      </c>
      <c r="K332" s="29">
        <f t="shared" ca="1" si="65"/>
        <v>2.4264124166882631E-3</v>
      </c>
      <c r="L332" s="29">
        <f t="shared" ca="1" si="63"/>
        <v>5.887477215858977E-6</v>
      </c>
      <c r="M332" s="29">
        <f t="shared" ca="1" si="55"/>
        <v>1.0414293313191771</v>
      </c>
      <c r="N332" s="29">
        <f t="shared" ca="1" si="56"/>
        <v>3.5215530791835805</v>
      </c>
      <c r="O332" s="29">
        <f t="shared" ca="1" si="57"/>
        <v>97.50345110355984</v>
      </c>
      <c r="P332" s="6">
        <f t="shared" ca="1" si="64"/>
        <v>-2.4264124166882631E-3</v>
      </c>
    </row>
    <row r="333" spans="4:16" x14ac:dyDescent="0.2">
      <c r="D333" s="37">
        <f t="shared" si="54"/>
        <v>0</v>
      </c>
      <c r="E333" s="37">
        <f t="shared" si="54"/>
        <v>0</v>
      </c>
      <c r="F333" s="29">
        <f t="shared" si="58"/>
        <v>0</v>
      </c>
      <c r="G333" s="29">
        <f t="shared" si="59"/>
        <v>0</v>
      </c>
      <c r="H333" s="29">
        <f t="shared" si="60"/>
        <v>0</v>
      </c>
      <c r="I333" s="29">
        <f t="shared" si="61"/>
        <v>0</v>
      </c>
      <c r="J333" s="29">
        <f t="shared" si="62"/>
        <v>0</v>
      </c>
      <c r="K333" s="29">
        <f t="shared" ca="1" si="65"/>
        <v>2.4264124166882631E-3</v>
      </c>
      <c r="L333" s="29">
        <f t="shared" ca="1" si="63"/>
        <v>5.887477215858977E-6</v>
      </c>
      <c r="M333" s="29">
        <f t="shared" ca="1" si="55"/>
        <v>1.0414293313191771</v>
      </c>
      <c r="N333" s="29">
        <f t="shared" ca="1" si="56"/>
        <v>3.5215530791835805</v>
      </c>
      <c r="O333" s="29">
        <f t="shared" ca="1" si="57"/>
        <v>97.50345110355984</v>
      </c>
      <c r="P333" s="6">
        <f t="shared" ca="1" si="64"/>
        <v>-2.4264124166882631E-3</v>
      </c>
    </row>
    <row r="334" spans="4:16" x14ac:dyDescent="0.2">
      <c r="D334" s="37">
        <f t="shared" si="54"/>
        <v>0</v>
      </c>
      <c r="E334" s="37">
        <f t="shared" si="54"/>
        <v>0</v>
      </c>
      <c r="F334" s="29">
        <f t="shared" si="58"/>
        <v>0</v>
      </c>
      <c r="G334" s="29">
        <f t="shared" si="59"/>
        <v>0</v>
      </c>
      <c r="H334" s="29">
        <f t="shared" si="60"/>
        <v>0</v>
      </c>
      <c r="I334" s="29">
        <f t="shared" si="61"/>
        <v>0</v>
      </c>
      <c r="J334" s="29">
        <f t="shared" si="62"/>
        <v>0</v>
      </c>
      <c r="K334" s="29">
        <f t="shared" ca="1" si="65"/>
        <v>2.4264124166882631E-3</v>
      </c>
      <c r="L334" s="29">
        <f t="shared" ca="1" si="63"/>
        <v>5.887477215858977E-6</v>
      </c>
      <c r="M334" s="29">
        <f t="shared" ca="1" si="55"/>
        <v>1.0414293313191771</v>
      </c>
      <c r="N334" s="29">
        <f t="shared" ca="1" si="56"/>
        <v>3.5215530791835805</v>
      </c>
      <c r="O334" s="29">
        <f t="shared" ca="1" si="57"/>
        <v>97.50345110355984</v>
      </c>
      <c r="P334" s="6">
        <f t="shared" ca="1" si="64"/>
        <v>-2.4264124166882631E-3</v>
      </c>
    </row>
    <row r="335" spans="4:16" x14ac:dyDescent="0.2">
      <c r="D335" s="37">
        <f>A335/A$18</f>
        <v>0</v>
      </c>
      <c r="E335" s="37">
        <f>B335/B$18</f>
        <v>0</v>
      </c>
      <c r="F335" s="29">
        <f t="shared" si="58"/>
        <v>0</v>
      </c>
      <c r="G335" s="29">
        <f t="shared" si="59"/>
        <v>0</v>
      </c>
      <c r="H335" s="29">
        <f t="shared" si="60"/>
        <v>0</v>
      </c>
      <c r="I335" s="29">
        <f t="shared" si="61"/>
        <v>0</v>
      </c>
      <c r="J335" s="29">
        <f t="shared" si="62"/>
        <v>0</v>
      </c>
      <c r="K335" s="29">
        <f t="shared" ca="1" si="65"/>
        <v>2.4264124166882631E-3</v>
      </c>
      <c r="L335" s="29">
        <f t="shared" ca="1" si="63"/>
        <v>5.887477215858977E-6</v>
      </c>
      <c r="M335" s="29">
        <f ca="1">(M$1-M$2*D335+M$3*F335)^2</f>
        <v>1.0414293313191771</v>
      </c>
      <c r="N335" s="29">
        <f ca="1">(-M$2+M$4*D335-M$5*F335)^2</f>
        <v>3.5215530791835805</v>
      </c>
      <c r="O335" s="29">
        <f ca="1">+(M$3-D335*M$5+F335*M$6)^2</f>
        <v>97.50345110355984</v>
      </c>
      <c r="P335" s="6">
        <f t="shared" ca="1" si="64"/>
        <v>-2.4264124166882631E-3</v>
      </c>
    </row>
    <row r="336" spans="4:16" x14ac:dyDescent="0.2">
      <c r="D336" s="37">
        <f>A336/A$18</f>
        <v>0</v>
      </c>
      <c r="E336" s="37">
        <f>B336/B$18</f>
        <v>0</v>
      </c>
      <c r="F336" s="29">
        <f>D336*D336</f>
        <v>0</v>
      </c>
      <c r="G336" s="29">
        <f>D336*F336</f>
        <v>0</v>
      </c>
      <c r="H336" s="29">
        <f>F336*F336</f>
        <v>0</v>
      </c>
      <c r="I336" s="29">
        <f>E336*D336</f>
        <v>0</v>
      </c>
      <c r="J336" s="29">
        <f>I336*D336</f>
        <v>0</v>
      </c>
      <c r="K336" s="29">
        <f t="shared" ca="1" si="65"/>
        <v>2.4264124166882631E-3</v>
      </c>
      <c r="L336" s="29">
        <f ca="1">+(K336-E336)^2</f>
        <v>5.887477215858977E-6</v>
      </c>
      <c r="M336" s="29">
        <f ca="1">(M$1-M$2*D336+M$3*F336)^2</f>
        <v>1.0414293313191771</v>
      </c>
      <c r="N336" s="29">
        <f ca="1">(-M$2+M$4*D336-M$5*F336)^2</f>
        <v>3.5215530791835805</v>
      </c>
      <c r="O336" s="29">
        <f ca="1">+(M$3-D336*M$5+F336*M$6)^2</f>
        <v>97.50345110355984</v>
      </c>
      <c r="P336" s="6">
        <f ca="1">+E336-K336</f>
        <v>-2.4264124166882631E-3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42"/>
  <sheetViews>
    <sheetView workbookViewId="0"/>
  </sheetViews>
  <sheetFormatPr defaultRowHeight="12.75" x14ac:dyDescent="0.2"/>
  <cols>
    <col min="2" max="2" width="9.85546875" customWidth="1"/>
  </cols>
  <sheetData>
    <row r="1" spans="1:20" ht="18" x14ac:dyDescent="0.2">
      <c r="A1" s="5" t="s">
        <v>80</v>
      </c>
      <c r="B1" s="6"/>
      <c r="C1" s="6"/>
      <c r="D1" s="7" t="s">
        <v>81</v>
      </c>
      <c r="E1" s="6"/>
      <c r="F1" s="6"/>
      <c r="G1" s="6"/>
      <c r="H1" s="6"/>
      <c r="K1" s="8" t="s">
        <v>82</v>
      </c>
      <c r="L1" s="6" t="s">
        <v>83</v>
      </c>
      <c r="M1" s="6">
        <f ca="1">F18*H18-G18*G18</f>
        <v>0.12742648329840345</v>
      </c>
      <c r="N1" s="6"/>
      <c r="O1" s="6"/>
      <c r="P1" s="6"/>
      <c r="Q1" s="6"/>
      <c r="R1" s="6">
        <v>1</v>
      </c>
      <c r="S1" s="6" t="s">
        <v>38</v>
      </c>
      <c r="T1" s="6"/>
    </row>
    <row r="2" spans="1:20" x14ac:dyDescent="0.2">
      <c r="A2" s="6"/>
      <c r="B2" s="6"/>
      <c r="C2" s="6"/>
      <c r="D2" s="6"/>
      <c r="E2" s="6"/>
      <c r="F2" s="6"/>
      <c r="G2" s="6"/>
      <c r="H2" s="6"/>
      <c r="K2" s="8" t="s">
        <v>84</v>
      </c>
      <c r="L2" s="6" t="s">
        <v>85</v>
      </c>
      <c r="M2" s="6">
        <f ca="1">+D18*H18-F18*G18</f>
        <v>0.41781219209879472</v>
      </c>
      <c r="N2" s="6"/>
      <c r="O2" s="6"/>
      <c r="P2" s="6"/>
      <c r="Q2" s="6"/>
      <c r="R2" s="6">
        <v>2</v>
      </c>
      <c r="S2" s="6" t="s">
        <v>26</v>
      </c>
      <c r="T2" s="6"/>
    </row>
    <row r="3" spans="1:20" ht="13.5" thickBot="1" x14ac:dyDescent="0.25">
      <c r="A3" s="6" t="s">
        <v>86</v>
      </c>
      <c r="B3" s="6" t="s">
        <v>87</v>
      </c>
      <c r="C3" s="6"/>
      <c r="D3" s="6"/>
      <c r="E3" s="9" t="s">
        <v>88</v>
      </c>
      <c r="F3" s="9" t="s">
        <v>89</v>
      </c>
      <c r="G3" s="9" t="s">
        <v>90</v>
      </c>
      <c r="H3" s="9" t="s">
        <v>91</v>
      </c>
      <c r="K3" s="8" t="s">
        <v>92</v>
      </c>
      <c r="L3" s="6" t="s">
        <v>93</v>
      </c>
      <c r="M3" s="6">
        <f ca="1">+D18*G18-F18*F18</f>
        <v>-0.41018548312709413</v>
      </c>
      <c r="N3" s="6"/>
      <c r="O3" s="6"/>
      <c r="P3" s="6"/>
      <c r="Q3" s="6"/>
      <c r="R3" s="6">
        <v>3</v>
      </c>
      <c r="S3" s="6" t="s">
        <v>94</v>
      </c>
      <c r="T3" s="6"/>
    </row>
    <row r="4" spans="1:20" x14ac:dyDescent="0.2">
      <c r="A4" s="6" t="s">
        <v>95</v>
      </c>
      <c r="B4" s="6" t="s">
        <v>96</v>
      </c>
      <c r="C4" s="6"/>
      <c r="D4" s="10" t="s">
        <v>97</v>
      </c>
      <c r="E4" s="11">
        <f ca="1">(E18*M1-I18*M2+J18*M3)/M7</f>
        <v>8.9114048414572049E-4</v>
      </c>
      <c r="F4" s="12">
        <f ca="1">+E7/M7*M18</f>
        <v>1.3362072133009972E-3</v>
      </c>
      <c r="G4" s="13">
        <f>+B18</f>
        <v>1</v>
      </c>
      <c r="H4" s="14">
        <f ca="1">ABS(F4/E4)</f>
        <v>1.4994349791906645</v>
      </c>
      <c r="K4" s="8" t="s">
        <v>98</v>
      </c>
      <c r="L4" s="6" t="s">
        <v>99</v>
      </c>
      <c r="M4" s="6">
        <f ca="1">+D17*H18-F18*F18</f>
        <v>22.543065363200675</v>
      </c>
      <c r="N4" s="6"/>
      <c r="O4" s="6"/>
      <c r="P4" s="6"/>
      <c r="Q4" s="6"/>
      <c r="R4" s="6">
        <v>4</v>
      </c>
      <c r="S4" s="6" t="s">
        <v>100</v>
      </c>
      <c r="T4" s="6"/>
    </row>
    <row r="5" spans="1:20" x14ac:dyDescent="0.2">
      <c r="A5" s="6" t="s">
        <v>101</v>
      </c>
      <c r="B5" s="15">
        <v>40323</v>
      </c>
      <c r="C5" s="6"/>
      <c r="D5" s="16" t="s">
        <v>102</v>
      </c>
      <c r="E5" s="17">
        <f ca="1">+(-E18*M2+I18*M4-J18*M5)/M7</f>
        <v>0.14308926559892349</v>
      </c>
      <c r="F5" s="18">
        <f ca="1">N18*E7/M7</f>
        <v>1.7772578788385902E-2</v>
      </c>
      <c r="G5" s="19">
        <f>+B18/A18</f>
        <v>1E-4</v>
      </c>
      <c r="H5" s="14">
        <f ca="1">ABS(F5/E5)</f>
        <v>0.12420623387782355</v>
      </c>
      <c r="K5" s="8" t="s">
        <v>103</v>
      </c>
      <c r="L5" s="6" t="s">
        <v>104</v>
      </c>
      <c r="M5" s="6">
        <f ca="1">+D17*G18-D18*F18</f>
        <v>72.82111927194336</v>
      </c>
      <c r="N5" s="6"/>
      <c r="O5" s="6"/>
      <c r="P5" s="6"/>
      <c r="Q5" s="6"/>
      <c r="R5" s="6">
        <v>5</v>
      </c>
      <c r="S5" s="6" t="s">
        <v>105</v>
      </c>
      <c r="T5" s="6"/>
    </row>
    <row r="6" spans="1:20" ht="13.5" thickBot="1" x14ac:dyDescent="0.25">
      <c r="A6" s="6"/>
      <c r="B6" s="6"/>
      <c r="C6" s="6"/>
      <c r="D6" s="20" t="s">
        <v>106</v>
      </c>
      <c r="E6" s="21">
        <f ca="1">+(E18*M3-I18*M5+J18*M6)/M7</f>
        <v>2.3851692729595215</v>
      </c>
      <c r="F6" s="22">
        <f ca="1">O18*E7/M7</f>
        <v>6.6187698053084401E-2</v>
      </c>
      <c r="G6" s="23">
        <f>+B18/A18^2</f>
        <v>1E-8</v>
      </c>
      <c r="H6" s="14">
        <f ca="1">ABS(F6/E6)</f>
        <v>2.7749685862319788E-2</v>
      </c>
      <c r="K6" s="24" t="s">
        <v>107</v>
      </c>
      <c r="L6" s="25" t="s">
        <v>108</v>
      </c>
      <c r="M6" s="25">
        <f ca="1">+D17*F18-D18*D18</f>
        <v>312.65589954749998</v>
      </c>
      <c r="N6" s="6"/>
      <c r="O6" s="6"/>
      <c r="P6" s="6"/>
      <c r="Q6" s="6"/>
      <c r="R6" s="6">
        <v>6</v>
      </c>
      <c r="S6" s="6" t="s">
        <v>109</v>
      </c>
      <c r="T6" s="6"/>
    </row>
    <row r="7" spans="1:20" x14ac:dyDescent="0.2">
      <c r="B7" s="6"/>
      <c r="C7" s="6"/>
      <c r="D7" s="7" t="s">
        <v>110</v>
      </c>
      <c r="E7" s="26">
        <f ca="1">SQRT(L18/(D17-3))</f>
        <v>1.2854317319046796E-2</v>
      </c>
      <c r="F7" s="6"/>
      <c r="G7" s="27">
        <f>+B22</f>
        <v>2.2236400000110734E-2</v>
      </c>
      <c r="H7" s="6"/>
      <c r="K7" s="8" t="s">
        <v>111</v>
      </c>
      <c r="L7" s="6" t="s">
        <v>112</v>
      </c>
      <c r="M7" s="6">
        <f ca="1">+D17*M1-D18*M2+F18*M3</f>
        <v>11.792614646425667</v>
      </c>
      <c r="N7" s="6"/>
      <c r="O7" s="6"/>
      <c r="P7" s="6"/>
      <c r="Q7" s="6"/>
      <c r="R7" s="6">
        <v>7</v>
      </c>
      <c r="S7" s="6" t="s">
        <v>113</v>
      </c>
      <c r="T7" s="6"/>
    </row>
    <row r="8" spans="1:20" x14ac:dyDescent="0.2">
      <c r="B8" s="6"/>
      <c r="C8" s="6"/>
      <c r="D8" s="7" t="s">
        <v>114</v>
      </c>
      <c r="E8" s="6"/>
      <c r="F8" s="28">
        <f ca="1">CORREL(INDIRECT(E12):INDIRECT(E13),INDIRECT(K12):INDIRECT(K13))</f>
        <v>0.99051953802938619</v>
      </c>
      <c r="G8" s="26"/>
      <c r="H8" s="6"/>
      <c r="I8" s="27"/>
      <c r="J8" s="6"/>
      <c r="K8" s="6"/>
      <c r="L8" s="6"/>
      <c r="M8" s="6"/>
      <c r="N8" s="6"/>
      <c r="O8" s="6"/>
      <c r="P8" s="6"/>
      <c r="Q8" s="6"/>
      <c r="R8" s="6">
        <v>8</v>
      </c>
      <c r="S8" s="6" t="s">
        <v>115</v>
      </c>
      <c r="T8" s="6"/>
    </row>
    <row r="9" spans="1:20" x14ac:dyDescent="0.2">
      <c r="A9" s="6"/>
      <c r="B9" s="6"/>
      <c r="C9" s="6"/>
      <c r="D9" s="6"/>
      <c r="E9" s="6"/>
      <c r="F9" s="7"/>
      <c r="G9" s="26"/>
      <c r="H9" s="6"/>
      <c r="I9" s="27"/>
      <c r="J9" s="6"/>
      <c r="K9" s="6"/>
      <c r="L9" s="6"/>
      <c r="M9" s="6"/>
      <c r="N9" s="6"/>
      <c r="O9" s="6"/>
      <c r="P9" s="6"/>
      <c r="Q9" s="6"/>
      <c r="R9" s="6">
        <v>9</v>
      </c>
      <c r="S9" s="6" t="s">
        <v>67</v>
      </c>
      <c r="T9" s="6"/>
    </row>
    <row r="10" spans="1:20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>
        <v>10</v>
      </c>
      <c r="S10" s="6" t="s">
        <v>116</v>
      </c>
      <c r="T10" s="6"/>
    </row>
    <row r="11" spans="1:20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11</v>
      </c>
      <c r="S11" s="6" t="s">
        <v>43</v>
      </c>
      <c r="T11" s="6"/>
    </row>
    <row r="12" spans="1:20" x14ac:dyDescent="0.2">
      <c r="A12" s="29">
        <v>21</v>
      </c>
      <c r="B12" s="6" t="s">
        <v>117</v>
      </c>
      <c r="C12" s="30">
        <v>21</v>
      </c>
      <c r="D12" s="2" t="str">
        <f>D$15&amp;$C12</f>
        <v>D21</v>
      </c>
      <c r="E12" s="2" t="str">
        <f t="shared" ref="E12:O12" si="0">E15&amp;$C12</f>
        <v>E21</v>
      </c>
      <c r="F12" s="2" t="str">
        <f t="shared" si="0"/>
        <v>F21</v>
      </c>
      <c r="G12" s="2" t="str">
        <f t="shared" si="0"/>
        <v>G21</v>
      </c>
      <c r="H12" s="2" t="str">
        <f t="shared" si="0"/>
        <v>H21</v>
      </c>
      <c r="I12" s="2" t="str">
        <f t="shared" si="0"/>
        <v>I21</v>
      </c>
      <c r="J12" s="2" t="str">
        <f t="shared" si="0"/>
        <v>J21</v>
      </c>
      <c r="K12" s="2" t="str">
        <f t="shared" si="0"/>
        <v>K21</v>
      </c>
      <c r="L12" s="2" t="str">
        <f t="shared" si="0"/>
        <v>L21</v>
      </c>
      <c r="M12" s="2" t="str">
        <f t="shared" si="0"/>
        <v>M21</v>
      </c>
      <c r="N12" s="2" t="str">
        <f t="shared" si="0"/>
        <v>N21</v>
      </c>
      <c r="O12" s="2" t="str">
        <f t="shared" si="0"/>
        <v>O21</v>
      </c>
      <c r="P12" s="6"/>
      <c r="Q12" s="6"/>
      <c r="R12" s="6">
        <v>12</v>
      </c>
      <c r="S12" s="6" t="s">
        <v>118</v>
      </c>
      <c r="T12" s="6"/>
    </row>
    <row r="13" spans="1:20" x14ac:dyDescent="0.2">
      <c r="A13" s="29">
        <f>20+COUNT(A21:A1449)</f>
        <v>168</v>
      </c>
      <c r="B13" s="6" t="s">
        <v>119</v>
      </c>
      <c r="C13" s="30">
        <v>168</v>
      </c>
      <c r="D13" s="2" t="str">
        <f>D$15&amp;$C13</f>
        <v>D168</v>
      </c>
      <c r="E13" s="2" t="str">
        <f t="shared" ref="E13:O13" si="1">E$15&amp;$C13</f>
        <v>E168</v>
      </c>
      <c r="F13" s="2" t="str">
        <f t="shared" si="1"/>
        <v>F168</v>
      </c>
      <c r="G13" s="2" t="str">
        <f t="shared" si="1"/>
        <v>G168</v>
      </c>
      <c r="H13" s="2" t="str">
        <f t="shared" si="1"/>
        <v>H168</v>
      </c>
      <c r="I13" s="2" t="str">
        <f t="shared" si="1"/>
        <v>I168</v>
      </c>
      <c r="J13" s="2" t="str">
        <f t="shared" si="1"/>
        <v>J168</v>
      </c>
      <c r="K13" s="2" t="str">
        <f t="shared" si="1"/>
        <v>K168</v>
      </c>
      <c r="L13" s="2" t="str">
        <f t="shared" si="1"/>
        <v>L168</v>
      </c>
      <c r="M13" s="2" t="str">
        <f t="shared" si="1"/>
        <v>M168</v>
      </c>
      <c r="N13" s="2" t="str">
        <f t="shared" si="1"/>
        <v>N168</v>
      </c>
      <c r="O13" s="2" t="str">
        <f t="shared" si="1"/>
        <v>O168</v>
      </c>
      <c r="P13" s="6"/>
      <c r="Q13" s="6"/>
      <c r="R13" s="6">
        <v>13</v>
      </c>
      <c r="S13" s="6" t="s">
        <v>120</v>
      </c>
      <c r="T13" s="6"/>
    </row>
    <row r="14" spans="1:20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>
        <v>14</v>
      </c>
      <c r="S14" s="6" t="s">
        <v>121</v>
      </c>
      <c r="T14" s="6"/>
    </row>
    <row r="15" spans="1:20" x14ac:dyDescent="0.2">
      <c r="A15" s="2"/>
      <c r="B15" s="6"/>
      <c r="C15" s="6"/>
      <c r="D15" s="2" t="str">
        <f t="shared" ref="D15:O15" si="2">VLOOKUP(D16,$R1:$S26,2,FALSE)</f>
        <v>D</v>
      </c>
      <c r="E15" s="2" t="str">
        <f t="shared" si="2"/>
        <v>E</v>
      </c>
      <c r="F15" s="2" t="str">
        <f t="shared" si="2"/>
        <v>F</v>
      </c>
      <c r="G15" s="2" t="str">
        <f t="shared" si="2"/>
        <v>G</v>
      </c>
      <c r="H15" s="2" t="str">
        <f t="shared" si="2"/>
        <v>H</v>
      </c>
      <c r="I15" s="2" t="str">
        <f t="shared" si="2"/>
        <v>I</v>
      </c>
      <c r="J15" s="2" t="str">
        <f t="shared" si="2"/>
        <v>J</v>
      </c>
      <c r="K15" s="2" t="str">
        <f t="shared" si="2"/>
        <v>K</v>
      </c>
      <c r="L15" s="2" t="str">
        <f t="shared" si="2"/>
        <v>L</v>
      </c>
      <c r="M15" s="2" t="str">
        <f t="shared" si="2"/>
        <v>M</v>
      </c>
      <c r="N15" s="2" t="str">
        <f t="shared" si="2"/>
        <v>N</v>
      </c>
      <c r="O15" s="2" t="str">
        <f t="shared" si="2"/>
        <v>O</v>
      </c>
      <c r="P15" s="6"/>
      <c r="Q15" s="6"/>
      <c r="R15" s="6">
        <v>15</v>
      </c>
      <c r="S15" s="6" t="s">
        <v>122</v>
      </c>
      <c r="T15" s="6"/>
    </row>
    <row r="16" spans="1:20" x14ac:dyDescent="0.2">
      <c r="A16" s="2"/>
      <c r="B16" s="6"/>
      <c r="C16" s="6"/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6"/>
      <c r="Q16" s="6"/>
      <c r="R16" s="6">
        <v>16</v>
      </c>
      <c r="S16" s="6" t="s">
        <v>123</v>
      </c>
      <c r="T16" s="6"/>
    </row>
    <row r="17" spans="1:20" x14ac:dyDescent="0.2">
      <c r="A17" s="7" t="s">
        <v>124</v>
      </c>
      <c r="B17" s="6"/>
      <c r="C17" s="6" t="s">
        <v>125</v>
      </c>
      <c r="D17" s="6">
        <f>C13-C12+1</f>
        <v>148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>
        <v>17</v>
      </c>
      <c r="S17" s="6" t="s">
        <v>126</v>
      </c>
      <c r="T17" s="6"/>
    </row>
    <row r="18" spans="1:20" x14ac:dyDescent="0.2">
      <c r="A18" s="31">
        <v>10000</v>
      </c>
      <c r="B18" s="31">
        <v>1</v>
      </c>
      <c r="C18" s="6" t="s">
        <v>127</v>
      </c>
      <c r="D18" s="6">
        <f ca="1">SUM(INDIRECT(D12):INDIRECT(D13))</f>
        <v>13.610350000000002</v>
      </c>
      <c r="E18" s="6">
        <f ca="1">SUM(INDIRECT(E12):INDIRECT(E13))</f>
        <v>10.103504599966982</v>
      </c>
      <c r="F18" s="6">
        <f ca="1">SUM(INDIRECT(F12):INDIRECT(F13))</f>
        <v>3.3641724775000004</v>
      </c>
      <c r="G18" s="6">
        <f ca="1">SUM(INDIRECT(G12):INDIRECT(G13))</f>
        <v>0.80141002804787498</v>
      </c>
      <c r="H18" s="6">
        <f ca="1">SUM(INDIRECT(H12):INDIRECT(H13))</f>
        <v>0.22878866095654843</v>
      </c>
      <c r="I18" s="6">
        <f ca="1">SUM(INDIRECT(I12):INDIRECT(I13))</f>
        <v>2.4050042769834006</v>
      </c>
      <c r="J18" s="6">
        <f ca="1">SUM(INDIRECT(J12):INDIRECT(J13))</f>
        <v>0.66337080676244586</v>
      </c>
      <c r="K18" s="6"/>
      <c r="L18" s="6">
        <f ca="1">SUM(INDIRECT(L12):INDIRECT(L13))</f>
        <v>2.3958853692118233E-2</v>
      </c>
      <c r="M18" s="6">
        <f ca="1">SQRT(SUM(INDIRECT(M12):INDIRECT(M13)))</f>
        <v>1.2258431438349962</v>
      </c>
      <c r="N18" s="6">
        <f ca="1">SQRT(SUM(INDIRECT(N12):INDIRECT(N13)))</f>
        <v>16.304652182043331</v>
      </c>
      <c r="O18" s="6">
        <f ca="1">SQRT(SUM(INDIRECT(O12):INDIRECT(O13)))</f>
        <v>60.720923414381851</v>
      </c>
      <c r="P18" s="6"/>
      <c r="Q18" s="6"/>
      <c r="R18" s="6">
        <v>18</v>
      </c>
      <c r="S18" s="6" t="s">
        <v>128</v>
      </c>
      <c r="T18" s="6"/>
    </row>
    <row r="19" spans="1:20" x14ac:dyDescent="0.2">
      <c r="A19" s="32" t="s">
        <v>129</v>
      </c>
      <c r="B19" s="6"/>
      <c r="C19" s="6"/>
      <c r="D19" s="33" t="s">
        <v>130</v>
      </c>
      <c r="E19" s="33" t="s">
        <v>131</v>
      </c>
      <c r="F19" s="33" t="s">
        <v>132</v>
      </c>
      <c r="G19" s="33" t="s">
        <v>133</v>
      </c>
      <c r="H19" s="33" t="s">
        <v>134</v>
      </c>
      <c r="I19" s="33" t="s">
        <v>135</v>
      </c>
      <c r="J19" s="33" t="s">
        <v>136</v>
      </c>
      <c r="K19" s="34"/>
      <c r="L19" s="34"/>
      <c r="M19" s="34"/>
      <c r="N19" s="34"/>
      <c r="O19" s="34"/>
      <c r="P19" s="6"/>
      <c r="Q19" s="6"/>
      <c r="R19" s="6">
        <v>19</v>
      </c>
      <c r="S19" s="6" t="s">
        <v>137</v>
      </c>
      <c r="T19" s="6"/>
    </row>
    <row r="20" spans="1:20" ht="15" thickBot="1" x14ac:dyDescent="0.25">
      <c r="A20" s="4" t="s">
        <v>138</v>
      </c>
      <c r="B20" s="4" t="s">
        <v>139</v>
      </c>
      <c r="C20" s="6"/>
      <c r="D20" s="4" t="s">
        <v>138</v>
      </c>
      <c r="E20" s="4" t="s">
        <v>139</v>
      </c>
      <c r="F20" s="4" t="s">
        <v>140</v>
      </c>
      <c r="G20" s="4" t="s">
        <v>141</v>
      </c>
      <c r="H20" s="4" t="s">
        <v>142</v>
      </c>
      <c r="I20" s="4" t="s">
        <v>143</v>
      </c>
      <c r="J20" s="4" t="s">
        <v>144</v>
      </c>
      <c r="K20" s="35" t="s">
        <v>145</v>
      </c>
      <c r="L20" s="4" t="s">
        <v>146</v>
      </c>
      <c r="M20" s="4" t="s">
        <v>147</v>
      </c>
      <c r="N20" s="4" t="s">
        <v>148</v>
      </c>
      <c r="O20" s="4" t="s">
        <v>149</v>
      </c>
      <c r="P20" s="9" t="s">
        <v>150</v>
      </c>
      <c r="Q20" s="6"/>
      <c r="R20" s="6">
        <v>20</v>
      </c>
      <c r="S20" s="6" t="s">
        <v>151</v>
      </c>
      <c r="T20" s="6"/>
    </row>
    <row r="21" spans="1:20" x14ac:dyDescent="0.2">
      <c r="A21" s="36">
        <v>-1270</v>
      </c>
      <c r="B21" s="36">
        <v>3.1417999998666346E-2</v>
      </c>
      <c r="C21" s="6"/>
      <c r="D21" s="37">
        <f t="shared" ref="D21:E52" si="3">A21/A$18</f>
        <v>-0.127</v>
      </c>
      <c r="E21" s="37">
        <f t="shared" si="3"/>
        <v>3.1417999998666346E-2</v>
      </c>
      <c r="F21" s="29">
        <f>D21*D21</f>
        <v>1.6129000000000001E-2</v>
      </c>
      <c r="G21" s="29">
        <f>D21*F21</f>
        <v>-2.048383E-3</v>
      </c>
      <c r="H21" s="29">
        <f>F21*F21</f>
        <v>2.6014464100000001E-4</v>
      </c>
      <c r="I21" s="29">
        <f>E21*D21</f>
        <v>-3.9900859998306263E-3</v>
      </c>
      <c r="J21" s="29">
        <f>I21*D21</f>
        <v>5.0674092197848953E-4</v>
      </c>
      <c r="K21" s="29">
        <f t="shared" ref="K21:K84" ca="1" si="4">+E$4+E$5*D21+E$6*D21^2</f>
        <v>2.1189198956646567E-2</v>
      </c>
      <c r="L21" s="29">
        <f ca="1">+(K21-E21)^2</f>
        <v>1.0462837075722492E-4</v>
      </c>
      <c r="M21" s="29">
        <f t="shared" ref="M21:M84" ca="1" si="5">(M$1-M$2*D21+M$3*F21)^2</f>
        <v>3.0231733205635464E-2</v>
      </c>
      <c r="N21" s="29">
        <f t="shared" ref="N21:N84" ca="1" si="6">(-M$2+M$4*D21-M$5*F21)^2</f>
        <v>19.849816832498629</v>
      </c>
      <c r="O21" s="29">
        <f t="shared" ref="O21:O84" ca="1" si="7">+(M$3-D21*M$5+F21*M$6)^2</f>
        <v>192.68004188270982</v>
      </c>
      <c r="P21" s="6">
        <f ca="1">+E21-K21</f>
        <v>1.0228801042019779E-2</v>
      </c>
      <c r="Q21" s="6"/>
      <c r="R21" s="6">
        <v>21</v>
      </c>
      <c r="S21" s="6" t="s">
        <v>152</v>
      </c>
      <c r="T21" s="6"/>
    </row>
    <row r="22" spans="1:20" x14ac:dyDescent="0.2">
      <c r="A22" s="36">
        <v>-1156</v>
      </c>
      <c r="B22" s="36">
        <v>2.2236400000110734E-2</v>
      </c>
      <c r="C22" s="6"/>
      <c r="D22" s="37">
        <f t="shared" si="3"/>
        <v>-0.11559999999999999</v>
      </c>
      <c r="E22" s="37">
        <f t="shared" si="3"/>
        <v>2.2236400000110734E-2</v>
      </c>
      <c r="F22" s="29">
        <f t="shared" ref="F22:F85" si="8">D22*D22</f>
        <v>1.3363359999999999E-2</v>
      </c>
      <c r="G22" s="29">
        <f t="shared" ref="G22:G85" si="9">D22*F22</f>
        <v>-1.544804416E-3</v>
      </c>
      <c r="H22" s="29">
        <f t="shared" ref="H22:H85" si="10">F22*F22</f>
        <v>1.7857939048959999E-4</v>
      </c>
      <c r="I22" s="29">
        <f t="shared" ref="I22:I85" si="11">E22*D22</f>
        <v>-2.5705278400128006E-3</v>
      </c>
      <c r="J22" s="29">
        <f t="shared" ref="J22:J85" si="12">I22*D22</f>
        <v>2.9715301830547972E-4</v>
      </c>
      <c r="K22" s="29">
        <f t="shared" ca="1" si="4"/>
        <v>1.6223897036406514E-2</v>
      </c>
      <c r="L22" s="29">
        <f t="shared" ref="L22:L85" ca="1" si="13">+(K22-E22)^2</f>
        <v>3.6150191888552029E-5</v>
      </c>
      <c r="M22" s="29">
        <f t="shared" ca="1" si="5"/>
        <v>2.8983059178085805E-2</v>
      </c>
      <c r="N22" s="29">
        <f t="shared" ca="1" si="6"/>
        <v>15.975412497434631</v>
      </c>
      <c r="O22" s="29">
        <f t="shared" ca="1" si="7"/>
        <v>148.50028368016743</v>
      </c>
      <c r="P22" s="6">
        <f t="shared" ref="P22:P85" ca="1" si="14">+E22-K22</f>
        <v>6.01250296370422E-3</v>
      </c>
      <c r="Q22" s="6"/>
      <c r="R22" s="6">
        <v>22</v>
      </c>
      <c r="S22" s="6" t="s">
        <v>153</v>
      </c>
      <c r="T22" s="6"/>
    </row>
    <row r="23" spans="1:20" x14ac:dyDescent="0.2">
      <c r="A23" s="36">
        <v>-1146</v>
      </c>
      <c r="B23" s="36">
        <v>1.999239999713609E-2</v>
      </c>
      <c r="C23" s="6"/>
      <c r="D23" s="37">
        <f t="shared" si="3"/>
        <v>-0.11459999999999999</v>
      </c>
      <c r="E23" s="37">
        <f t="shared" si="3"/>
        <v>1.999239999713609E-2</v>
      </c>
      <c r="F23" s="29">
        <f t="shared" si="8"/>
        <v>1.3133159999999998E-2</v>
      </c>
      <c r="G23" s="29">
        <f t="shared" si="9"/>
        <v>-1.5050601359999996E-3</v>
      </c>
      <c r="H23" s="29">
        <f t="shared" si="10"/>
        <v>1.7247989158559993E-4</v>
      </c>
      <c r="I23" s="29">
        <f t="shared" si="11"/>
        <v>-2.2911290396717956E-3</v>
      </c>
      <c r="J23" s="29">
        <f t="shared" si="12"/>
        <v>2.6256338794638774E-4</v>
      </c>
      <c r="K23" s="29">
        <f t="shared" ca="1" si="4"/>
        <v>1.5817920335370154E-2</v>
      </c>
      <c r="L23" s="29">
        <f t="shared" ca="1" si="13"/>
        <v>1.7426280446497438E-5</v>
      </c>
      <c r="M23" s="29">
        <f t="shared" ca="1" si="5"/>
        <v>2.8873054121237574E-2</v>
      </c>
      <c r="N23" s="29">
        <f t="shared" ca="1" si="6"/>
        <v>15.662747306181098</v>
      </c>
      <c r="O23" s="29">
        <f t="shared" ca="1" si="7"/>
        <v>144.99229734342359</v>
      </c>
      <c r="P23" s="6">
        <f t="shared" ca="1" si="14"/>
        <v>4.1744796617659355E-3</v>
      </c>
      <c r="Q23" s="6"/>
      <c r="R23" s="6">
        <v>23</v>
      </c>
      <c r="S23" s="6" t="s">
        <v>154</v>
      </c>
      <c r="T23" s="6"/>
    </row>
    <row r="24" spans="1:20" x14ac:dyDescent="0.2">
      <c r="A24" s="36">
        <v>-1146</v>
      </c>
      <c r="B24" s="36">
        <v>2.3992399997950997E-2</v>
      </c>
      <c r="C24" s="6"/>
      <c r="D24" s="37">
        <f t="shared" si="3"/>
        <v>-0.11459999999999999</v>
      </c>
      <c r="E24" s="37">
        <f t="shared" si="3"/>
        <v>2.3992399997950997E-2</v>
      </c>
      <c r="F24" s="29">
        <f t="shared" si="8"/>
        <v>1.3133159999999998E-2</v>
      </c>
      <c r="G24" s="29">
        <f t="shared" si="9"/>
        <v>-1.5050601359999996E-3</v>
      </c>
      <c r="H24" s="29">
        <f t="shared" si="10"/>
        <v>1.7247989158559993E-4</v>
      </c>
      <c r="I24" s="29">
        <f t="shared" si="11"/>
        <v>-2.7495290397651843E-3</v>
      </c>
      <c r="J24" s="29">
        <f t="shared" si="12"/>
        <v>3.150960279570901E-4</v>
      </c>
      <c r="K24" s="29">
        <f t="shared" ca="1" si="4"/>
        <v>1.5817920335370154E-2</v>
      </c>
      <c r="L24" s="29">
        <f t="shared" ca="1" si="13"/>
        <v>6.6822117753947806E-5</v>
      </c>
      <c r="M24" s="29">
        <f t="shared" ca="1" si="5"/>
        <v>2.8873054121237574E-2</v>
      </c>
      <c r="N24" s="29">
        <f t="shared" ca="1" si="6"/>
        <v>15.662747306181098</v>
      </c>
      <c r="O24" s="29">
        <f t="shared" ca="1" si="7"/>
        <v>144.99229734342359</v>
      </c>
      <c r="P24" s="6">
        <f t="shared" ca="1" si="14"/>
        <v>8.1744796625808427E-3</v>
      </c>
      <c r="Q24" s="6"/>
      <c r="R24" s="6">
        <v>24</v>
      </c>
      <c r="S24" s="6" t="s">
        <v>138</v>
      </c>
      <c r="T24" s="6"/>
    </row>
    <row r="25" spans="1:20" x14ac:dyDescent="0.2">
      <c r="A25" s="36">
        <v>-1143</v>
      </c>
      <c r="B25" s="36">
        <v>1.3119200004439335E-2</v>
      </c>
      <c r="C25" s="6"/>
      <c r="D25" s="37">
        <f t="shared" si="3"/>
        <v>-0.1143</v>
      </c>
      <c r="E25" s="37">
        <f t="shared" si="3"/>
        <v>1.3119200004439335E-2</v>
      </c>
      <c r="F25" s="29">
        <f t="shared" si="8"/>
        <v>1.306449E-2</v>
      </c>
      <c r="G25" s="29">
        <f t="shared" si="9"/>
        <v>-1.493271207E-3</v>
      </c>
      <c r="H25" s="29">
        <f t="shared" si="10"/>
        <v>1.706808989601E-4</v>
      </c>
      <c r="I25" s="29">
        <f t="shared" si="11"/>
        <v>-1.499524560507416E-3</v>
      </c>
      <c r="J25" s="29">
        <f t="shared" si="12"/>
        <v>1.7139565726599764E-4</v>
      </c>
      <c r="K25" s="29">
        <f t="shared" ca="1" si="4"/>
        <v>1.5697057541075705E-2</v>
      </c>
      <c r="L25" s="29">
        <f t="shared" ca="1" si="13"/>
        <v>6.6453494791929339E-6</v>
      </c>
      <c r="M25" s="29">
        <f t="shared" ca="1" si="5"/>
        <v>2.8840039056009587E-2</v>
      </c>
      <c r="N25" s="29">
        <f t="shared" ca="1" si="6"/>
        <v>15.569774424418243</v>
      </c>
      <c r="O25" s="29">
        <f t="shared" ca="1" si="7"/>
        <v>143.95100391409446</v>
      </c>
      <c r="P25" s="6">
        <f t="shared" ca="1" si="14"/>
        <v>-2.5778575366363701E-3</v>
      </c>
      <c r="Q25" s="6"/>
      <c r="R25" s="6">
        <v>25</v>
      </c>
      <c r="S25" s="6" t="s">
        <v>139</v>
      </c>
      <c r="T25" s="6"/>
    </row>
    <row r="26" spans="1:20" x14ac:dyDescent="0.2">
      <c r="A26" s="36">
        <v>-1143</v>
      </c>
      <c r="B26" s="36">
        <v>1.8119200001819991E-2</v>
      </c>
      <c r="C26" s="6"/>
      <c r="D26" s="37">
        <f t="shared" si="3"/>
        <v>-0.1143</v>
      </c>
      <c r="E26" s="37">
        <f t="shared" si="3"/>
        <v>1.8119200001819991E-2</v>
      </c>
      <c r="F26" s="29">
        <f t="shared" si="8"/>
        <v>1.306449E-2</v>
      </c>
      <c r="G26" s="29">
        <f t="shared" si="9"/>
        <v>-1.493271207E-3</v>
      </c>
      <c r="H26" s="29">
        <f t="shared" si="10"/>
        <v>1.706808989601E-4</v>
      </c>
      <c r="I26" s="29">
        <f t="shared" si="11"/>
        <v>-2.0710245602080248E-3</v>
      </c>
      <c r="J26" s="29">
        <f t="shared" si="12"/>
        <v>2.3671810723177724E-4</v>
      </c>
      <c r="K26" s="29">
        <f t="shared" ca="1" si="4"/>
        <v>1.5697057541075705E-2</v>
      </c>
      <c r="L26" s="29">
        <f t="shared" ca="1" si="13"/>
        <v>5.8667741001403804E-6</v>
      </c>
      <c r="M26" s="29">
        <f t="shared" ca="1" si="5"/>
        <v>2.8840039056009587E-2</v>
      </c>
      <c r="N26" s="29">
        <f t="shared" ca="1" si="6"/>
        <v>15.569774424418243</v>
      </c>
      <c r="O26" s="29">
        <f t="shared" ca="1" si="7"/>
        <v>143.95100391409446</v>
      </c>
      <c r="P26" s="6">
        <f t="shared" ca="1" si="14"/>
        <v>2.4221424607442851E-3</v>
      </c>
      <c r="Q26" s="6"/>
      <c r="R26" s="6">
        <v>26</v>
      </c>
      <c r="S26" s="6" t="s">
        <v>155</v>
      </c>
      <c r="T26" s="6"/>
    </row>
    <row r="27" spans="1:20" x14ac:dyDescent="0.2">
      <c r="A27" s="36">
        <v>-1054</v>
      </c>
      <c r="B27" s="36">
        <v>1.554759999999078E-2</v>
      </c>
      <c r="C27" s="6"/>
      <c r="D27" s="37">
        <f t="shared" si="3"/>
        <v>-0.10539999999999999</v>
      </c>
      <c r="E27" s="37">
        <f t="shared" si="3"/>
        <v>1.554759999999078E-2</v>
      </c>
      <c r="F27" s="29">
        <f t="shared" si="8"/>
        <v>1.1109159999999998E-2</v>
      </c>
      <c r="G27" s="29">
        <f t="shared" si="9"/>
        <v>-1.1709054639999997E-3</v>
      </c>
      <c r="H27" s="29">
        <f t="shared" si="10"/>
        <v>1.2341343590559995E-4</v>
      </c>
      <c r="I27" s="29">
        <f t="shared" si="11"/>
        <v>-1.638717039999028E-3</v>
      </c>
      <c r="J27" s="29">
        <f t="shared" si="12"/>
        <v>1.7272077601589755E-4</v>
      </c>
      <c r="K27" s="29">
        <f t="shared" ca="1" si="4"/>
        <v>1.230675897041018E-2</v>
      </c>
      <c r="L27" s="29">
        <f t="shared" ca="1" si="13"/>
        <v>1.0503050579013042E-5</v>
      </c>
      <c r="M27" s="29">
        <f t="shared" ca="1" si="5"/>
        <v>2.7857970744994999E-2</v>
      </c>
      <c r="N27" s="29">
        <f t="shared" ca="1" si="6"/>
        <v>12.980403801063144</v>
      </c>
      <c r="O27" s="29">
        <f t="shared" ca="1" si="7"/>
        <v>115.31548751208356</v>
      </c>
      <c r="P27" s="6">
        <f t="shared" ca="1" si="14"/>
        <v>3.2408410295805996E-3</v>
      </c>
      <c r="Q27" s="6"/>
      <c r="R27" s="6"/>
      <c r="S27" s="6"/>
      <c r="T27" s="6"/>
    </row>
    <row r="28" spans="1:20" x14ac:dyDescent="0.2">
      <c r="A28" s="36">
        <v>-914</v>
      </c>
      <c r="B28" s="36">
        <v>7.1315999957732856E-3</v>
      </c>
      <c r="C28" s="6"/>
      <c r="D28" s="37">
        <f t="shared" si="3"/>
        <v>-9.1399999999999995E-2</v>
      </c>
      <c r="E28" s="37">
        <f t="shared" si="3"/>
        <v>7.1315999957732856E-3</v>
      </c>
      <c r="F28" s="29">
        <f t="shared" si="8"/>
        <v>8.3539599999999988E-3</v>
      </c>
      <c r="G28" s="29">
        <f t="shared" si="9"/>
        <v>-7.6355194399999981E-4</v>
      </c>
      <c r="H28" s="29">
        <f t="shared" si="10"/>
        <v>6.9788647681599979E-5</v>
      </c>
      <c r="I28" s="29">
        <f t="shared" si="11"/>
        <v>-6.5182823961367831E-4</v>
      </c>
      <c r="J28" s="29">
        <f t="shared" si="12"/>
        <v>5.9577101100690193E-5</v>
      </c>
      <c r="K28" s="29">
        <f t="shared" ca="1" si="4"/>
        <v>7.7383903079370365E-3</v>
      </c>
      <c r="L28" s="29">
        <f t="shared" ca="1" si="13"/>
        <v>3.6819448293578222E-7</v>
      </c>
      <c r="M28" s="29">
        <f t="shared" ca="1" si="5"/>
        <v>2.6304896915755584E-2</v>
      </c>
      <c r="N28" s="29">
        <f t="shared" ca="1" si="6"/>
        <v>9.5270568652606542</v>
      </c>
      <c r="O28" s="29">
        <f t="shared" ca="1" si="7"/>
        <v>78.456718087154059</v>
      </c>
      <c r="P28" s="6">
        <f t="shared" ca="1" si="14"/>
        <v>-6.0679031216375086E-4</v>
      </c>
      <c r="Q28" s="6"/>
      <c r="R28" s="6"/>
      <c r="S28" s="6"/>
      <c r="T28" s="6"/>
    </row>
    <row r="29" spans="1:20" x14ac:dyDescent="0.2">
      <c r="A29" s="36">
        <v>-884</v>
      </c>
      <c r="B29" s="36">
        <v>4.1995999999926426E-3</v>
      </c>
      <c r="C29" s="6"/>
      <c r="D29" s="37">
        <f t="shared" si="3"/>
        <v>-8.8400000000000006E-2</v>
      </c>
      <c r="E29" s="37">
        <f t="shared" si="3"/>
        <v>4.1995999999926426E-3</v>
      </c>
      <c r="F29" s="29">
        <f t="shared" si="8"/>
        <v>7.8145600000000016E-3</v>
      </c>
      <c r="G29" s="29">
        <f t="shared" si="9"/>
        <v>-6.9080710400000022E-4</v>
      </c>
      <c r="H29" s="29">
        <f t="shared" si="10"/>
        <v>6.1067347993600031E-5</v>
      </c>
      <c r="I29" s="29">
        <f t="shared" si="11"/>
        <v>-3.7124463999934964E-4</v>
      </c>
      <c r="J29" s="29">
        <f t="shared" si="12"/>
        <v>3.2818026175942514E-5</v>
      </c>
      <c r="K29" s="29">
        <f t="shared" ca="1" si="4"/>
        <v>6.8810977988994441E-3</v>
      </c>
      <c r="L29" s="29">
        <f t="shared" ca="1" si="13"/>
        <v>7.1904304455420215E-6</v>
      </c>
      <c r="M29" s="29">
        <f t="shared" ca="1" si="5"/>
        <v>2.5971147398175062E-2</v>
      </c>
      <c r="N29" s="29">
        <f t="shared" ca="1" si="6"/>
        <v>8.8785177888447997</v>
      </c>
      <c r="O29" s="29">
        <f t="shared" ca="1" si="7"/>
        <v>71.748857732819673</v>
      </c>
      <c r="P29" s="6">
        <f t="shared" ca="1" si="14"/>
        <v>-2.6814977989068015E-3</v>
      </c>
      <c r="Q29" s="6"/>
      <c r="R29" s="6"/>
      <c r="S29" s="6"/>
      <c r="T29" s="6"/>
    </row>
    <row r="30" spans="1:20" x14ac:dyDescent="0.2">
      <c r="A30" s="36">
        <v>-553</v>
      </c>
      <c r="B30" s="36">
        <v>-6.7768000008072704E-3</v>
      </c>
      <c r="C30" s="6"/>
      <c r="D30" s="37">
        <f t="shared" si="3"/>
        <v>-5.5300000000000002E-2</v>
      </c>
      <c r="E30" s="37">
        <f t="shared" si="3"/>
        <v>-6.7768000008072704E-3</v>
      </c>
      <c r="F30" s="29">
        <f t="shared" si="8"/>
        <v>3.0580900000000003E-3</v>
      </c>
      <c r="G30" s="29">
        <f t="shared" si="9"/>
        <v>-1.6911237700000003E-4</v>
      </c>
      <c r="H30" s="29">
        <f t="shared" si="10"/>
        <v>9.3519144481000016E-6</v>
      </c>
      <c r="I30" s="29">
        <f t="shared" si="11"/>
        <v>3.7475704004464206E-4</v>
      </c>
      <c r="J30" s="29">
        <f t="shared" si="12"/>
        <v>-2.0724064314468705E-5</v>
      </c>
      <c r="K30" s="29">
        <f t="shared" ca="1" si="4"/>
        <v>2.7236639847003433E-4</v>
      </c>
      <c r="L30" s="29">
        <f t="shared" ca="1" si="13"/>
        <v>4.9690746924700164E-5</v>
      </c>
      <c r="M30" s="29">
        <f t="shared" ca="1" si="5"/>
        <v>2.2283656584251459E-2</v>
      </c>
      <c r="N30" s="29">
        <f t="shared" ca="1" si="6"/>
        <v>3.5612869751183482</v>
      </c>
      <c r="O30" s="29">
        <f t="shared" ca="1" si="7"/>
        <v>20.911892669102254</v>
      </c>
      <c r="P30" s="6">
        <f t="shared" ca="1" si="14"/>
        <v>-7.0491663992773047E-3</v>
      </c>
      <c r="Q30" s="6"/>
      <c r="R30" s="6"/>
      <c r="S30" s="6"/>
      <c r="T30" s="6"/>
    </row>
    <row r="31" spans="1:20" x14ac:dyDescent="0.2">
      <c r="A31" s="36">
        <v>-535</v>
      </c>
      <c r="B31" s="36">
        <v>1.5484000003198162E-2</v>
      </c>
      <c r="C31" s="6"/>
      <c r="D31" s="37">
        <f t="shared" si="3"/>
        <v>-5.3499999999999999E-2</v>
      </c>
      <c r="E31" s="37">
        <f t="shared" si="3"/>
        <v>1.5484000003198162E-2</v>
      </c>
      <c r="F31" s="29">
        <f t="shared" si="8"/>
        <v>2.8622499999999998E-3</v>
      </c>
      <c r="G31" s="29">
        <f t="shared" si="9"/>
        <v>-1.5313037499999998E-4</v>
      </c>
      <c r="H31" s="29">
        <f t="shared" si="10"/>
        <v>8.1924750624999979E-6</v>
      </c>
      <c r="I31" s="29">
        <f t="shared" si="11"/>
        <v>-8.2839400017110161E-4</v>
      </c>
      <c r="J31" s="29">
        <f t="shared" si="12"/>
        <v>4.4319079009153936E-5</v>
      </c>
      <c r="K31" s="29">
        <f t="shared" ca="1" si="4"/>
        <v>6.2815526131704096E-5</v>
      </c>
      <c r="L31" s="29">
        <f t="shared" ca="1" si="13"/>
        <v>2.3781293067571545E-4</v>
      </c>
      <c r="M31" s="29">
        <f t="shared" ca="1" si="5"/>
        <v>2.208355961185585E-2</v>
      </c>
      <c r="N31" s="29">
        <f t="shared" ca="1" si="6"/>
        <v>3.3573175646738167</v>
      </c>
      <c r="O31" s="29">
        <f t="shared" ca="1" si="7"/>
        <v>19.190039632888389</v>
      </c>
      <c r="P31" s="6">
        <f t="shared" ca="1" si="14"/>
        <v>1.5421184477066457E-2</v>
      </c>
      <c r="Q31" s="6"/>
      <c r="R31" s="6"/>
      <c r="S31" s="6"/>
      <c r="T31" s="6"/>
    </row>
    <row r="32" spans="1:20" x14ac:dyDescent="0.2">
      <c r="A32" s="36">
        <v>-535</v>
      </c>
      <c r="B32" s="36">
        <v>1.5484000003198162E-2</v>
      </c>
      <c r="C32" s="6"/>
      <c r="D32" s="37">
        <f t="shared" si="3"/>
        <v>-5.3499999999999999E-2</v>
      </c>
      <c r="E32" s="37">
        <f t="shared" si="3"/>
        <v>1.5484000003198162E-2</v>
      </c>
      <c r="F32" s="29">
        <f t="shared" si="8"/>
        <v>2.8622499999999998E-3</v>
      </c>
      <c r="G32" s="29">
        <f t="shared" si="9"/>
        <v>-1.5313037499999998E-4</v>
      </c>
      <c r="H32" s="29">
        <f t="shared" si="10"/>
        <v>8.1924750624999979E-6</v>
      </c>
      <c r="I32" s="29">
        <f t="shared" si="11"/>
        <v>-8.2839400017110161E-4</v>
      </c>
      <c r="J32" s="29">
        <f t="shared" si="12"/>
        <v>4.4319079009153936E-5</v>
      </c>
      <c r="K32" s="29">
        <f t="shared" ca="1" si="4"/>
        <v>6.2815526131704096E-5</v>
      </c>
      <c r="L32" s="29">
        <f t="shared" ca="1" si="13"/>
        <v>2.3781293067571545E-4</v>
      </c>
      <c r="M32" s="29">
        <f t="shared" ca="1" si="5"/>
        <v>2.208355961185585E-2</v>
      </c>
      <c r="N32" s="29">
        <f t="shared" ca="1" si="6"/>
        <v>3.3573175646738167</v>
      </c>
      <c r="O32" s="29">
        <f t="shared" ca="1" si="7"/>
        <v>19.190039632888389</v>
      </c>
      <c r="P32" s="6">
        <f t="shared" ca="1" si="14"/>
        <v>1.5421184477066457E-2</v>
      </c>
      <c r="Q32" s="6"/>
      <c r="R32" s="6"/>
      <c r="S32" s="6"/>
      <c r="T32" s="6"/>
    </row>
    <row r="33" spans="1:20" x14ac:dyDescent="0.2">
      <c r="A33" s="36">
        <v>-442</v>
      </c>
      <c r="B33" s="36">
        <v>9.2147999966982752E-3</v>
      </c>
      <c r="C33" s="6"/>
      <c r="D33" s="37">
        <f t="shared" si="3"/>
        <v>-4.4200000000000003E-2</v>
      </c>
      <c r="E33" s="37">
        <f t="shared" si="3"/>
        <v>9.2147999966982752E-3</v>
      </c>
      <c r="F33" s="29">
        <f t="shared" si="8"/>
        <v>1.9536400000000004E-3</v>
      </c>
      <c r="G33" s="29">
        <f t="shared" si="9"/>
        <v>-8.6350888000000028E-5</v>
      </c>
      <c r="H33" s="29">
        <f t="shared" si="10"/>
        <v>3.8167092496000019E-6</v>
      </c>
      <c r="I33" s="29">
        <f t="shared" si="11"/>
        <v>-4.0729415985406379E-4</v>
      </c>
      <c r="J33" s="29">
        <f t="shared" si="12"/>
        <v>1.8002401865549621E-5</v>
      </c>
      <c r="K33" s="29">
        <f t="shared" ca="1" si="4"/>
        <v>-7.7364295690205819E-4</v>
      </c>
      <c r="L33" s="29">
        <f t="shared" ca="1" si="13"/>
        <v>9.9768992637328167E-5</v>
      </c>
      <c r="M33" s="29">
        <f t="shared" ca="1" si="5"/>
        <v>2.1051812495183311E-2</v>
      </c>
      <c r="N33" s="29">
        <f t="shared" ca="1" si="6"/>
        <v>2.4226360065311003</v>
      </c>
      <c r="O33" s="29">
        <f t="shared" ca="1" si="7"/>
        <v>11.691783867891518</v>
      </c>
      <c r="P33" s="6">
        <f t="shared" ca="1" si="14"/>
        <v>9.9884429536003343E-3</v>
      </c>
      <c r="Q33" s="6"/>
      <c r="R33" s="6"/>
      <c r="S33" s="6"/>
      <c r="T33" s="6"/>
    </row>
    <row r="34" spans="1:20" x14ac:dyDescent="0.2">
      <c r="A34" s="36">
        <v>-440</v>
      </c>
      <c r="B34" s="36">
        <v>9.1660000034607947E-3</v>
      </c>
      <c r="C34" s="6"/>
      <c r="D34" s="37">
        <f t="shared" si="3"/>
        <v>-4.3999999999999997E-2</v>
      </c>
      <c r="E34" s="37">
        <f t="shared" si="3"/>
        <v>9.1660000034607947E-3</v>
      </c>
      <c r="F34" s="29">
        <f t="shared" si="8"/>
        <v>1.9359999999999998E-3</v>
      </c>
      <c r="G34" s="29">
        <f t="shared" si="9"/>
        <v>-8.5183999999999989E-5</v>
      </c>
      <c r="H34" s="29">
        <f t="shared" si="10"/>
        <v>3.7480959999999992E-6</v>
      </c>
      <c r="I34" s="29">
        <f t="shared" si="11"/>
        <v>-4.0330400015227495E-4</v>
      </c>
      <c r="J34" s="29">
        <f t="shared" si="12"/>
        <v>1.7745376006700097E-5</v>
      </c>
      <c r="K34" s="29">
        <f t="shared" ca="1" si="4"/>
        <v>-7.8709948975728018E-4</v>
      </c>
      <c r="L34" s="29">
        <f t="shared" ca="1" si="13"/>
        <v>9.9064189521897876E-5</v>
      </c>
      <c r="M34" s="29">
        <f t="shared" ca="1" si="5"/>
        <v>2.1029669449301854E-2</v>
      </c>
      <c r="N34" s="29">
        <f t="shared" ca="1" si="6"/>
        <v>2.4046356148527672</v>
      </c>
      <c r="O34" s="29">
        <f t="shared" ca="1" si="7"/>
        <v>11.554870556404076</v>
      </c>
      <c r="P34" s="6">
        <f t="shared" ca="1" si="14"/>
        <v>9.953099493218074E-3</v>
      </c>
      <c r="Q34" s="6"/>
      <c r="R34" s="6"/>
      <c r="S34" s="6"/>
      <c r="T34" s="6"/>
    </row>
    <row r="35" spans="1:20" x14ac:dyDescent="0.2">
      <c r="A35" s="36">
        <v>-430</v>
      </c>
      <c r="B35" s="36">
        <v>7.9219999970518984E-3</v>
      </c>
      <c r="C35" s="6"/>
      <c r="D35" s="37">
        <f t="shared" si="3"/>
        <v>-4.2999999999999997E-2</v>
      </c>
      <c r="E35" s="37">
        <f t="shared" si="3"/>
        <v>7.9219999970518984E-3</v>
      </c>
      <c r="F35" s="29">
        <f t="shared" si="8"/>
        <v>1.8489999999999997E-3</v>
      </c>
      <c r="G35" s="29">
        <f t="shared" si="9"/>
        <v>-7.9506999999999983E-5</v>
      </c>
      <c r="H35" s="29">
        <f t="shared" si="10"/>
        <v>3.4188009999999992E-6</v>
      </c>
      <c r="I35" s="29">
        <f t="shared" si="11"/>
        <v>-3.4064599987323162E-4</v>
      </c>
      <c r="J35" s="29">
        <f t="shared" si="12"/>
        <v>1.4647777994548959E-5</v>
      </c>
      <c r="K35" s="29">
        <f t="shared" ca="1" si="4"/>
        <v>-8.5151995090583434E-4</v>
      </c>
      <c r="L35" s="29">
        <f t="shared" ca="1" si="13"/>
        <v>7.6974652277212276E-5</v>
      </c>
      <c r="M35" s="29">
        <f t="shared" ca="1" si="5"/>
        <v>2.0918986608694581E-2</v>
      </c>
      <c r="N35" s="29">
        <f t="shared" ca="1" si="6"/>
        <v>2.3159064438539603</v>
      </c>
      <c r="O35" s="29">
        <f t="shared" ca="1" si="7"/>
        <v>10.884875068378273</v>
      </c>
      <c r="P35" s="6">
        <f t="shared" ca="1" si="14"/>
        <v>8.7735199479577336E-3</v>
      </c>
      <c r="Q35" s="6"/>
      <c r="R35" s="6"/>
      <c r="S35" s="6"/>
      <c r="T35" s="6"/>
    </row>
    <row r="36" spans="1:20" x14ac:dyDescent="0.2">
      <c r="A36" s="36">
        <v>-414</v>
      </c>
      <c r="B36" s="36">
        <v>5.931599996984005E-3</v>
      </c>
      <c r="C36" s="6"/>
      <c r="D36" s="37">
        <f t="shared" si="3"/>
        <v>-4.1399999999999999E-2</v>
      </c>
      <c r="E36" s="37">
        <f t="shared" si="3"/>
        <v>5.931599996984005E-3</v>
      </c>
      <c r="F36" s="29">
        <f t="shared" si="8"/>
        <v>1.71396E-3</v>
      </c>
      <c r="G36" s="29">
        <f t="shared" si="9"/>
        <v>-7.0957944000000001E-5</v>
      </c>
      <c r="H36" s="29">
        <f t="shared" si="10"/>
        <v>2.9376588816000001E-6</v>
      </c>
      <c r="I36" s="29">
        <f t="shared" si="11"/>
        <v>-2.4556823987513781E-4</v>
      </c>
      <c r="J36" s="29">
        <f t="shared" si="12"/>
        <v>1.0166525130830705E-5</v>
      </c>
      <c r="K36" s="29">
        <f t="shared" ca="1" si="4"/>
        <v>-9.4467038456801013E-4</v>
      </c>
      <c r="L36" s="29">
        <f t="shared" ca="1" si="13"/>
        <v>4.7283094360209494E-5</v>
      </c>
      <c r="M36" s="29">
        <f t="shared" ca="1" si="5"/>
        <v>2.0742009999114831E-2</v>
      </c>
      <c r="N36" s="29">
        <f t="shared" ca="1" si="6"/>
        <v>2.1783031956900096</v>
      </c>
      <c r="O36" s="29">
        <f t="shared" ca="1" si="7"/>
        <v>9.8626683974994922</v>
      </c>
      <c r="P36" s="6">
        <f t="shared" ca="1" si="14"/>
        <v>6.8762703815520151E-3</v>
      </c>
      <c r="Q36" s="6"/>
      <c r="R36" s="6"/>
      <c r="S36" s="6"/>
      <c r="T36" s="6"/>
    </row>
    <row r="37" spans="1:20" x14ac:dyDescent="0.2">
      <c r="A37" s="36">
        <v>-387</v>
      </c>
      <c r="B37" s="36">
        <v>7.2800001362338662E-5</v>
      </c>
      <c r="C37" s="6"/>
      <c r="D37" s="37">
        <f t="shared" si="3"/>
        <v>-3.8699999999999998E-2</v>
      </c>
      <c r="E37" s="37">
        <f t="shared" si="3"/>
        <v>7.2800001362338662E-5</v>
      </c>
      <c r="F37" s="29">
        <f t="shared" si="8"/>
        <v>1.4976899999999999E-3</v>
      </c>
      <c r="G37" s="29">
        <f t="shared" si="9"/>
        <v>-5.796060299999999E-5</v>
      </c>
      <c r="H37" s="29">
        <f t="shared" si="10"/>
        <v>2.2430753360999995E-6</v>
      </c>
      <c r="I37" s="29">
        <f t="shared" si="11"/>
        <v>-2.8173600527225062E-6</v>
      </c>
      <c r="J37" s="29">
        <f t="shared" si="12"/>
        <v>1.0903183404036099E-7</v>
      </c>
      <c r="K37" s="29">
        <f t="shared" ca="1" si="4"/>
        <v>-1.0741699261138729E-3</v>
      </c>
      <c r="L37" s="29">
        <f t="shared" ca="1" si="13"/>
        <v>1.3155400145347859E-6</v>
      </c>
      <c r="M37" s="29">
        <f t="shared" ca="1" si="5"/>
        <v>2.0443704891637118E-2</v>
      </c>
      <c r="N37" s="29">
        <f t="shared" ca="1" si="6"/>
        <v>1.9580188954380136</v>
      </c>
      <c r="O37" s="29">
        <f t="shared" ca="1" si="7"/>
        <v>8.2728338907489611</v>
      </c>
      <c r="P37" s="6">
        <f t="shared" ca="1" si="14"/>
        <v>1.1469699274762116E-3</v>
      </c>
      <c r="Q37" s="6"/>
      <c r="R37" s="6"/>
      <c r="S37" s="6"/>
      <c r="T37" s="6"/>
    </row>
    <row r="38" spans="1:20" x14ac:dyDescent="0.2">
      <c r="A38" s="36">
        <v>-374</v>
      </c>
      <c r="B38" s="36">
        <v>-2.0443999965209514E-3</v>
      </c>
      <c r="C38" s="6"/>
      <c r="D38" s="37">
        <f t="shared" si="3"/>
        <v>-3.7400000000000003E-2</v>
      </c>
      <c r="E38" s="37">
        <f t="shared" si="3"/>
        <v>-2.0443999965209514E-3</v>
      </c>
      <c r="F38" s="29">
        <f t="shared" si="8"/>
        <v>1.3987600000000002E-3</v>
      </c>
      <c r="G38" s="29">
        <f t="shared" si="9"/>
        <v>-5.2313624000000013E-5</v>
      </c>
      <c r="H38" s="29">
        <f t="shared" si="10"/>
        <v>1.9565295376000006E-6</v>
      </c>
      <c r="I38" s="29">
        <f t="shared" si="11"/>
        <v>7.6460559869883591E-5</v>
      </c>
      <c r="J38" s="29">
        <f t="shared" si="12"/>
        <v>-2.8596249391336466E-6</v>
      </c>
      <c r="K38" s="29">
        <f t="shared" ca="1" si="4"/>
        <v>-1.1241186770091574E-3</v>
      </c>
      <c r="L38" s="29">
        <f t="shared" ca="1" si="13"/>
        <v>8.4691770704236865E-7</v>
      </c>
      <c r="M38" s="29">
        <f t="shared" ca="1" si="5"/>
        <v>2.0300239292270549E-2</v>
      </c>
      <c r="N38" s="29">
        <f t="shared" ca="1" si="6"/>
        <v>1.8571750670037559</v>
      </c>
      <c r="O38" s="29">
        <f t="shared" ca="1" si="7"/>
        <v>7.5661026192718106</v>
      </c>
      <c r="P38" s="6">
        <f t="shared" ca="1" si="14"/>
        <v>-9.2028131951179398E-4</v>
      </c>
      <c r="Q38" s="6"/>
      <c r="R38" s="6"/>
      <c r="S38" s="6"/>
      <c r="T38" s="6"/>
    </row>
    <row r="39" spans="1:20" x14ac:dyDescent="0.2">
      <c r="A39" s="36">
        <v>-364</v>
      </c>
      <c r="B39" s="36">
        <v>3.7116000021342188E-3</v>
      </c>
      <c r="C39" s="6"/>
      <c r="D39" s="37">
        <f t="shared" si="3"/>
        <v>-3.6400000000000002E-2</v>
      </c>
      <c r="E39" s="37">
        <f t="shared" si="3"/>
        <v>3.7116000021342188E-3</v>
      </c>
      <c r="F39" s="29">
        <f t="shared" si="8"/>
        <v>1.32496E-3</v>
      </c>
      <c r="G39" s="29">
        <f t="shared" si="9"/>
        <v>-4.8228544000000001E-5</v>
      </c>
      <c r="H39" s="29">
        <f t="shared" si="10"/>
        <v>1.7555190016E-6</v>
      </c>
      <c r="I39" s="29">
        <f t="shared" si="11"/>
        <v>-1.3510224007768558E-4</v>
      </c>
      <c r="J39" s="29">
        <f t="shared" si="12"/>
        <v>4.9177215388277557E-6</v>
      </c>
      <c r="K39" s="29">
        <f t="shared" ca="1" si="4"/>
        <v>-1.1570549037546469E-3</v>
      </c>
      <c r="L39" s="29">
        <f t="shared" ca="1" si="13"/>
        <v>2.3703800592635721E-5</v>
      </c>
      <c r="M39" s="29">
        <f t="shared" ca="1" si="5"/>
        <v>2.0189956784256086E-2</v>
      </c>
      <c r="N39" s="29">
        <f t="shared" ca="1" si="6"/>
        <v>1.7818641450991262</v>
      </c>
      <c r="O39" s="29">
        <f t="shared" ca="1" si="7"/>
        <v>7.0477496967685873</v>
      </c>
      <c r="P39" s="6">
        <f t="shared" ca="1" si="14"/>
        <v>4.8686549058888657E-3</v>
      </c>
      <c r="Q39" s="6"/>
      <c r="R39" s="6"/>
      <c r="S39" s="6"/>
      <c r="T39" s="6"/>
    </row>
    <row r="40" spans="1:20" x14ac:dyDescent="0.2">
      <c r="A40" s="36">
        <v>-332</v>
      </c>
      <c r="B40" s="36">
        <v>5.3308000060496852E-3</v>
      </c>
      <c r="C40" s="6"/>
      <c r="D40" s="37">
        <f t="shared" si="3"/>
        <v>-3.32E-2</v>
      </c>
      <c r="E40" s="37">
        <f t="shared" si="3"/>
        <v>5.3308000060496852E-3</v>
      </c>
      <c r="F40" s="29">
        <f t="shared" si="8"/>
        <v>1.10224E-3</v>
      </c>
      <c r="G40" s="29">
        <f t="shared" si="9"/>
        <v>-3.6594368000000002E-5</v>
      </c>
      <c r="H40" s="29">
        <f t="shared" si="10"/>
        <v>1.2149330176E-6</v>
      </c>
      <c r="I40" s="29">
        <f t="shared" si="11"/>
        <v>-1.7698256020084956E-4</v>
      </c>
      <c r="J40" s="29">
        <f t="shared" si="12"/>
        <v>5.8758209986682055E-6</v>
      </c>
      <c r="K40" s="29">
        <f t="shared" ca="1" si="4"/>
        <v>-1.2303941543116361E-3</v>
      </c>
      <c r="L40" s="29">
        <f t="shared" ca="1" si="13"/>
        <v>4.3049268809959495E-5</v>
      </c>
      <c r="M40" s="29">
        <f t="shared" ca="1" si="5"/>
        <v>1.9837518315328435E-2</v>
      </c>
      <c r="N40" s="29">
        <f t="shared" ca="1" si="6"/>
        <v>1.5537829735388664</v>
      </c>
      <c r="O40" s="29">
        <f t="shared" ca="1" si="7"/>
        <v>5.5323627220386431</v>
      </c>
      <c r="P40" s="6">
        <f t="shared" ca="1" si="14"/>
        <v>6.5611941603613208E-3</v>
      </c>
      <c r="Q40" s="6"/>
      <c r="R40" s="6"/>
      <c r="S40" s="6"/>
      <c r="T40" s="6"/>
    </row>
    <row r="41" spans="1:20" x14ac:dyDescent="0.2">
      <c r="A41" s="36">
        <v>-303</v>
      </c>
      <c r="B41" s="36">
        <v>7.6231999992160127E-3</v>
      </c>
      <c r="C41" s="6"/>
      <c r="D41" s="37">
        <f t="shared" si="3"/>
        <v>-3.0300000000000001E-2</v>
      </c>
      <c r="E41" s="37">
        <f t="shared" si="3"/>
        <v>7.6231999992160127E-3</v>
      </c>
      <c r="F41" s="29">
        <f t="shared" si="8"/>
        <v>9.1808999999999999E-4</v>
      </c>
      <c r="G41" s="29">
        <f t="shared" si="9"/>
        <v>-2.7818127000000001E-5</v>
      </c>
      <c r="H41" s="29">
        <f t="shared" si="10"/>
        <v>8.4288924809999994E-7</v>
      </c>
      <c r="I41" s="29">
        <f t="shared" si="11"/>
        <v>-2.3098295997624519E-4</v>
      </c>
      <c r="J41" s="29">
        <f t="shared" si="12"/>
        <v>6.9987836872802294E-6</v>
      </c>
      <c r="K41" s="29">
        <f t="shared" ca="1" si="4"/>
        <v>-1.2546642056902538E-3</v>
      </c>
      <c r="L41" s="29">
        <f t="shared" ca="1" si="13"/>
        <v>7.8816472840755969E-5</v>
      </c>
      <c r="M41" s="29">
        <f t="shared" ca="1" si="5"/>
        <v>1.9518773877010884E-2</v>
      </c>
      <c r="N41" s="29">
        <f t="shared" ca="1" si="6"/>
        <v>1.363577971594832</v>
      </c>
      <c r="O41" s="29">
        <f t="shared" ca="1" si="7"/>
        <v>4.3403084123944193</v>
      </c>
      <c r="P41" s="6">
        <f t="shared" ca="1" si="14"/>
        <v>8.8778642049062665E-3</v>
      </c>
      <c r="Q41" s="6"/>
      <c r="R41" s="6"/>
      <c r="S41" s="6"/>
      <c r="T41" s="6"/>
    </row>
    <row r="42" spans="1:20" x14ac:dyDescent="0.2">
      <c r="A42" s="36">
        <v>-269</v>
      </c>
      <c r="B42" s="36">
        <v>1.0393600001407322E-2</v>
      </c>
      <c r="C42" s="6"/>
      <c r="D42" s="37">
        <f t="shared" si="3"/>
        <v>-2.69E-2</v>
      </c>
      <c r="E42" s="37">
        <f t="shared" si="3"/>
        <v>1.0393600001407322E-2</v>
      </c>
      <c r="F42" s="29">
        <f t="shared" si="8"/>
        <v>7.2360999999999997E-4</v>
      </c>
      <c r="G42" s="29">
        <f t="shared" si="9"/>
        <v>-1.9465108999999999E-5</v>
      </c>
      <c r="H42" s="29">
        <f t="shared" si="10"/>
        <v>5.2361143209999999E-7</v>
      </c>
      <c r="I42" s="29">
        <f t="shared" si="11"/>
        <v>-2.7958784003785696E-4</v>
      </c>
      <c r="J42" s="29">
        <f t="shared" si="12"/>
        <v>7.5209128970183526E-6</v>
      </c>
      <c r="K42" s="29">
        <f t="shared" ca="1" si="4"/>
        <v>-1.232028422859082E-3</v>
      </c>
      <c r="L42" s="29">
        <f t="shared" ca="1" si="13"/>
        <v>1.3515523625911094E-4</v>
      </c>
      <c r="M42" s="29">
        <f t="shared" ca="1" si="5"/>
        <v>1.9145929503704091E-2</v>
      </c>
      <c r="N42" s="29">
        <f t="shared" ca="1" si="6"/>
        <v>1.1597453582744428</v>
      </c>
      <c r="O42" s="29">
        <f t="shared" ca="1" si="7"/>
        <v>3.1504246438824959</v>
      </c>
      <c r="P42" s="6">
        <f t="shared" ca="1" si="14"/>
        <v>1.1625628424266404E-2</v>
      </c>
      <c r="Q42" s="6"/>
      <c r="R42" s="6"/>
      <c r="S42" s="6"/>
      <c r="T42" s="6"/>
    </row>
    <row r="43" spans="1:20" x14ac:dyDescent="0.2">
      <c r="A43" s="36">
        <v>-247</v>
      </c>
      <c r="B43" s="36">
        <v>-7.3432000062894076E-3</v>
      </c>
      <c r="C43" s="6"/>
      <c r="D43" s="37">
        <f t="shared" si="3"/>
        <v>-2.47E-2</v>
      </c>
      <c r="E43" s="37">
        <f t="shared" si="3"/>
        <v>-7.3432000062894076E-3</v>
      </c>
      <c r="F43" s="29">
        <f t="shared" si="8"/>
        <v>6.1008999999999998E-4</v>
      </c>
      <c r="G43" s="29">
        <f t="shared" si="9"/>
        <v>-1.5069222999999999E-5</v>
      </c>
      <c r="H43" s="29">
        <f t="shared" si="10"/>
        <v>3.7220980809999998E-7</v>
      </c>
      <c r="I43" s="29">
        <f t="shared" si="11"/>
        <v>1.8137704015534837E-4</v>
      </c>
      <c r="J43" s="29">
        <f t="shared" si="12"/>
        <v>-4.4800128918371046E-6</v>
      </c>
      <c r="K43" s="29">
        <f t="shared" ca="1" si="4"/>
        <v>-1.1879964544078154E-3</v>
      </c>
      <c r="L43" s="29">
        <f t="shared" ca="1" si="13"/>
        <v>3.788653076509577E-5</v>
      </c>
      <c r="M43" s="29">
        <f t="shared" ca="1" si="5"/>
        <v>1.8905203469489467E-2</v>
      </c>
      <c r="N43" s="29">
        <f t="shared" ca="1" si="6"/>
        <v>1.0384697163410481</v>
      </c>
      <c r="O43" s="29">
        <f t="shared" ca="1" si="7"/>
        <v>2.4940128769680836</v>
      </c>
      <c r="P43" s="6">
        <f t="shared" ca="1" si="14"/>
        <v>-6.1552035518815922E-3</v>
      </c>
      <c r="Q43" s="6"/>
      <c r="R43" s="6"/>
      <c r="S43" s="6"/>
      <c r="T43" s="6"/>
    </row>
    <row r="44" spans="1:20" x14ac:dyDescent="0.2">
      <c r="A44" s="36">
        <v>-243</v>
      </c>
      <c r="B44" s="36">
        <v>1.5919999714242294E-4</v>
      </c>
      <c r="C44" s="6"/>
      <c r="D44" s="37">
        <f t="shared" si="3"/>
        <v>-2.4299999999999999E-2</v>
      </c>
      <c r="E44" s="37">
        <f t="shared" si="3"/>
        <v>1.5919999714242294E-4</v>
      </c>
      <c r="F44" s="29">
        <f t="shared" si="8"/>
        <v>5.9048999999999994E-4</v>
      </c>
      <c r="G44" s="29">
        <f t="shared" si="9"/>
        <v>-1.4348906999999998E-5</v>
      </c>
      <c r="H44" s="29">
        <f t="shared" si="10"/>
        <v>3.4867844009999994E-7</v>
      </c>
      <c r="I44" s="29">
        <f t="shared" si="11"/>
        <v>-3.8685599305608771E-6</v>
      </c>
      <c r="J44" s="29">
        <f t="shared" si="12"/>
        <v>9.4006006312629309E-8</v>
      </c>
      <c r="K44" s="29">
        <f t="shared" ca="1" si="4"/>
        <v>-1.1775100659182525E-3</v>
      </c>
      <c r="L44" s="29">
        <f t="shared" ca="1" si="13"/>
        <v>1.786793792687675E-6</v>
      </c>
      <c r="M44" s="29">
        <f t="shared" ca="1" si="5"/>
        <v>1.8861481547062034E-2</v>
      </c>
      <c r="N44" s="29">
        <f t="shared" ca="1" si="6"/>
        <v>1.0172917581228371</v>
      </c>
      <c r="O44" s="29">
        <f t="shared" ca="1" si="7"/>
        <v>2.3838986270241072</v>
      </c>
      <c r="P44" s="6">
        <f t="shared" ca="1" si="14"/>
        <v>1.3367100630606755E-3</v>
      </c>
      <c r="Q44" s="6"/>
      <c r="R44" s="6"/>
      <c r="S44" s="6"/>
      <c r="T44" s="6"/>
    </row>
    <row r="45" spans="1:20" x14ac:dyDescent="0.2">
      <c r="A45" s="36">
        <v>-221</v>
      </c>
      <c r="B45" s="36">
        <v>-9.6775999991223216E-3</v>
      </c>
      <c r="C45" s="6"/>
      <c r="D45" s="37">
        <f t="shared" si="3"/>
        <v>-2.2100000000000002E-2</v>
      </c>
      <c r="E45" s="37">
        <f t="shared" si="3"/>
        <v>-9.6775999991223216E-3</v>
      </c>
      <c r="F45" s="29">
        <f t="shared" si="8"/>
        <v>4.884100000000001E-4</v>
      </c>
      <c r="G45" s="29">
        <f t="shared" si="9"/>
        <v>-1.0793861000000003E-5</v>
      </c>
      <c r="H45" s="29">
        <f t="shared" si="10"/>
        <v>2.3854432810000012E-7</v>
      </c>
      <c r="I45" s="29">
        <f t="shared" si="11"/>
        <v>2.1387495998060333E-4</v>
      </c>
      <c r="J45" s="29">
        <f t="shared" si="12"/>
        <v>-4.726636615571334E-6</v>
      </c>
      <c r="K45" s="29">
        <f t="shared" ca="1" si="4"/>
        <v>-1.106191760984329E-3</v>
      </c>
      <c r="L45" s="29">
        <f t="shared" ca="1" si="13"/>
        <v>7.3469039184819856E-5</v>
      </c>
      <c r="M45" s="29">
        <f t="shared" ca="1" si="5"/>
        <v>1.8621275392706804E-2</v>
      </c>
      <c r="N45" s="29">
        <f t="shared" ca="1" si="6"/>
        <v>0.90550544700800017</v>
      </c>
      <c r="O45" s="29">
        <f t="shared" ca="1" si="7"/>
        <v>1.8275403860057018</v>
      </c>
      <c r="P45" s="6">
        <f t="shared" ca="1" si="14"/>
        <v>-8.5714082381379928E-3</v>
      </c>
      <c r="Q45" s="6"/>
      <c r="R45" s="6"/>
      <c r="S45" s="6"/>
      <c r="T45" s="6"/>
    </row>
    <row r="46" spans="1:20" x14ac:dyDescent="0.2">
      <c r="A46" s="36">
        <v>-162</v>
      </c>
      <c r="B46" s="36">
        <v>-4.4172000052640215E-3</v>
      </c>
      <c r="C46" s="6"/>
      <c r="D46" s="37">
        <f t="shared" si="3"/>
        <v>-1.6199999999999999E-2</v>
      </c>
      <c r="E46" s="37">
        <f t="shared" si="3"/>
        <v>-4.4172000052640215E-3</v>
      </c>
      <c r="F46" s="29">
        <f t="shared" si="8"/>
        <v>2.6243999999999996E-4</v>
      </c>
      <c r="G46" s="29">
        <f t="shared" si="9"/>
        <v>-4.2515279999999989E-6</v>
      </c>
      <c r="H46" s="29">
        <f t="shared" si="10"/>
        <v>6.8874753599999974E-8</v>
      </c>
      <c r="I46" s="29">
        <f t="shared" si="11"/>
        <v>7.1558640085277148E-5</v>
      </c>
      <c r="J46" s="29">
        <f t="shared" si="12"/>
        <v>-1.1592499693814898E-6</v>
      </c>
      <c r="K46" s="29">
        <f t="shared" ca="1" si="4"/>
        <v>-8.0094179456134315E-4</v>
      </c>
      <c r="L46" s="29">
        <f t="shared" ca="1" si="13"/>
        <v>1.3077323446474537E-5</v>
      </c>
      <c r="M46" s="29">
        <f t="shared" ca="1" si="5"/>
        <v>1.7979428621547687E-2</v>
      </c>
      <c r="N46" s="29">
        <f t="shared" ca="1" si="6"/>
        <v>0.64339813958827419</v>
      </c>
      <c r="O46" s="29">
        <f t="shared" ca="1" si="7"/>
        <v>0.72517157280351874</v>
      </c>
      <c r="P46" s="6">
        <f t="shared" ca="1" si="14"/>
        <v>-3.6162582107026782E-3</v>
      </c>
      <c r="Q46" s="6"/>
      <c r="R46" s="6"/>
      <c r="S46" s="6"/>
      <c r="T46" s="6"/>
    </row>
    <row r="47" spans="1:20" x14ac:dyDescent="0.2">
      <c r="A47" s="36">
        <v>-161</v>
      </c>
      <c r="B47" s="36">
        <v>-7.0416000016848557E-3</v>
      </c>
      <c r="C47" s="6"/>
      <c r="D47" s="37">
        <f t="shared" si="3"/>
        <v>-1.61E-2</v>
      </c>
      <c r="E47" s="37">
        <f t="shared" si="3"/>
        <v>-7.0416000016848557E-3</v>
      </c>
      <c r="F47" s="29">
        <f t="shared" si="8"/>
        <v>2.5921000000000001E-4</v>
      </c>
      <c r="G47" s="29">
        <f t="shared" si="9"/>
        <v>-4.173281E-6</v>
      </c>
      <c r="H47" s="29">
        <f t="shared" si="10"/>
        <v>6.71898241E-8</v>
      </c>
      <c r="I47" s="29">
        <f t="shared" si="11"/>
        <v>1.1336976002712617E-4</v>
      </c>
      <c r="J47" s="29">
        <f t="shared" si="12"/>
        <v>-1.8252531364367314E-6</v>
      </c>
      <c r="K47" s="29">
        <f t="shared" ca="1" si="4"/>
        <v>-7.9433696475311039E-4</v>
      </c>
      <c r="L47" s="29">
        <f t="shared" ca="1" si="13"/>
        <v>3.9028295452613655E-5</v>
      </c>
      <c r="M47" s="29">
        <f t="shared" ca="1" si="5"/>
        <v>1.7968580893379101E-2</v>
      </c>
      <c r="N47" s="29">
        <f t="shared" ca="1" si="6"/>
        <v>0.6394105466237483</v>
      </c>
      <c r="O47" s="29">
        <f t="shared" ca="1" si="7"/>
        <v>0.7111179081882345</v>
      </c>
      <c r="P47" s="6">
        <f t="shared" ca="1" si="14"/>
        <v>-6.2472630369317453E-3</v>
      </c>
      <c r="Q47" s="6"/>
      <c r="R47" s="6"/>
      <c r="S47" s="6"/>
      <c r="T47" s="6"/>
    </row>
    <row r="48" spans="1:20" x14ac:dyDescent="0.2">
      <c r="A48" s="36">
        <v>-161</v>
      </c>
      <c r="B48" s="36">
        <v>-2.0415999970282428E-3</v>
      </c>
      <c r="C48" s="6"/>
      <c r="D48" s="37">
        <f t="shared" si="3"/>
        <v>-1.61E-2</v>
      </c>
      <c r="E48" s="37">
        <f t="shared" si="3"/>
        <v>-2.0415999970282428E-3</v>
      </c>
      <c r="F48" s="29">
        <f t="shared" si="8"/>
        <v>2.5921000000000001E-4</v>
      </c>
      <c r="G48" s="29">
        <f t="shared" si="9"/>
        <v>-4.173281E-6</v>
      </c>
      <c r="H48" s="29">
        <f t="shared" si="10"/>
        <v>6.71898241E-8</v>
      </c>
      <c r="I48" s="29">
        <f t="shared" si="11"/>
        <v>3.2869759952154706E-5</v>
      </c>
      <c r="J48" s="29">
        <f t="shared" si="12"/>
        <v>-5.2920313522969076E-7</v>
      </c>
      <c r="K48" s="29">
        <f t="shared" ca="1" si="4"/>
        <v>-7.9433696475311039E-4</v>
      </c>
      <c r="L48" s="29">
        <f t="shared" ca="1" si="13"/>
        <v>1.5556650716801579E-6</v>
      </c>
      <c r="M48" s="29">
        <f t="shared" ca="1" si="5"/>
        <v>1.7968580893379101E-2</v>
      </c>
      <c r="N48" s="29">
        <f t="shared" ca="1" si="6"/>
        <v>0.6394105466237483</v>
      </c>
      <c r="O48" s="29">
        <f t="shared" ca="1" si="7"/>
        <v>0.7111179081882345</v>
      </c>
      <c r="P48" s="6">
        <f t="shared" ca="1" si="14"/>
        <v>-1.2472630322751324E-3</v>
      </c>
      <c r="Q48" s="6"/>
      <c r="R48" s="6"/>
      <c r="S48" s="6"/>
      <c r="T48" s="6"/>
    </row>
    <row r="49" spans="1:20" x14ac:dyDescent="0.2">
      <c r="A49" s="36">
        <v>-161</v>
      </c>
      <c r="B49" s="36">
        <v>1.3958399998955429E-2</v>
      </c>
      <c r="C49" s="6"/>
      <c r="D49" s="37">
        <f t="shared" si="3"/>
        <v>-1.61E-2</v>
      </c>
      <c r="E49" s="37">
        <f t="shared" si="3"/>
        <v>1.3958399998955429E-2</v>
      </c>
      <c r="F49" s="29">
        <f t="shared" si="8"/>
        <v>2.5921000000000001E-4</v>
      </c>
      <c r="G49" s="29">
        <f t="shared" si="9"/>
        <v>-4.173281E-6</v>
      </c>
      <c r="H49" s="29">
        <f t="shared" si="10"/>
        <v>6.71898241E-8</v>
      </c>
      <c r="I49" s="29">
        <f t="shared" si="11"/>
        <v>-2.2473023998318239E-4</v>
      </c>
      <c r="J49" s="29">
        <f t="shared" si="12"/>
        <v>3.6181568637292363E-6</v>
      </c>
      <c r="K49" s="29">
        <f t="shared" ca="1" si="4"/>
        <v>-7.9433696475311039E-4</v>
      </c>
      <c r="L49" s="29">
        <f t="shared" ca="1" si="13"/>
        <v>2.1764324792037225E-4</v>
      </c>
      <c r="M49" s="29">
        <f t="shared" ca="1" si="5"/>
        <v>1.7968580893379101E-2</v>
      </c>
      <c r="N49" s="29">
        <f t="shared" ca="1" si="6"/>
        <v>0.6394105466237483</v>
      </c>
      <c r="O49" s="29">
        <f t="shared" ca="1" si="7"/>
        <v>0.7111179081882345</v>
      </c>
      <c r="P49" s="6">
        <f t="shared" ca="1" si="14"/>
        <v>1.4752736963708539E-2</v>
      </c>
      <c r="Q49" s="6"/>
      <c r="R49" s="6"/>
      <c r="S49" s="6"/>
      <c r="T49" s="6"/>
    </row>
    <row r="50" spans="1:20" x14ac:dyDescent="0.2">
      <c r="A50" s="36">
        <v>-149</v>
      </c>
      <c r="B50" s="36">
        <v>-4.5534400000178721E-2</v>
      </c>
      <c r="C50" s="6"/>
      <c r="D50" s="37">
        <f t="shared" si="3"/>
        <v>-1.49E-2</v>
      </c>
      <c r="E50" s="37">
        <f t="shared" si="3"/>
        <v>-4.5534400000178721E-2</v>
      </c>
      <c r="F50" s="29">
        <f t="shared" si="8"/>
        <v>2.2201E-4</v>
      </c>
      <c r="G50" s="29">
        <f t="shared" si="9"/>
        <v>-3.307949E-6</v>
      </c>
      <c r="H50" s="29">
        <f t="shared" si="10"/>
        <v>4.9288440100000001E-8</v>
      </c>
      <c r="I50" s="29">
        <f t="shared" si="11"/>
        <v>6.7846256000266296E-4</v>
      </c>
      <c r="J50" s="29">
        <f t="shared" si="12"/>
        <v>-1.0109092144039678E-5</v>
      </c>
      <c r="K50" s="29">
        <f t="shared" ca="1" si="4"/>
        <v>-7.1135814298849641E-4</v>
      </c>
      <c r="L50" s="29">
        <f t="shared" ca="1" si="13"/>
        <v>2.0091050813314266E-3</v>
      </c>
      <c r="M50" s="29">
        <f t="shared" ca="1" si="5"/>
        <v>1.7838492554011907E-2</v>
      </c>
      <c r="N50" s="29">
        <f t="shared" ca="1" si="6"/>
        <v>0.59270117602935246</v>
      </c>
      <c r="O50" s="29">
        <f t="shared" ca="1" si="7"/>
        <v>0.5539258208691763</v>
      </c>
      <c r="P50" s="6">
        <f t="shared" ca="1" si="14"/>
        <v>-4.4823041857190223E-2</v>
      </c>
      <c r="Q50" s="6"/>
      <c r="R50" s="6"/>
      <c r="S50" s="6"/>
      <c r="T50" s="6"/>
    </row>
    <row r="51" spans="1:20" x14ac:dyDescent="0.2">
      <c r="A51" s="36">
        <v>-116</v>
      </c>
      <c r="B51" s="36">
        <v>7.8604000009363517E-3</v>
      </c>
      <c r="C51" s="6"/>
      <c r="D51" s="37">
        <f t="shared" si="3"/>
        <v>-1.1599999999999999E-2</v>
      </c>
      <c r="E51" s="37">
        <f t="shared" si="3"/>
        <v>7.8604000009363517E-3</v>
      </c>
      <c r="F51" s="29">
        <f t="shared" si="8"/>
        <v>1.3455999999999999E-4</v>
      </c>
      <c r="G51" s="29">
        <f t="shared" si="9"/>
        <v>-1.5608959999999996E-6</v>
      </c>
      <c r="H51" s="29">
        <f t="shared" si="10"/>
        <v>1.8106393599999997E-8</v>
      </c>
      <c r="I51" s="29">
        <f t="shared" si="11"/>
        <v>-9.1180640010861668E-5</v>
      </c>
      <c r="J51" s="29">
        <f t="shared" si="12"/>
        <v>1.0576954241259953E-6</v>
      </c>
      <c r="K51" s="29">
        <f t="shared" ca="1" si="4"/>
        <v>-4.4774661943235876E-4</v>
      </c>
      <c r="L51" s="29">
        <f t="shared" ca="1" si="13"/>
        <v>6.9025300265544021E-5</v>
      </c>
      <c r="M51" s="29">
        <f t="shared" ca="1" si="5"/>
        <v>1.7481575769230307E-2</v>
      </c>
      <c r="N51" s="29">
        <f t="shared" ca="1" si="6"/>
        <v>0.4748733640704923</v>
      </c>
      <c r="O51" s="29">
        <f t="shared" ca="1" si="7"/>
        <v>0.22715754799729235</v>
      </c>
      <c r="P51" s="6">
        <f t="shared" ca="1" si="14"/>
        <v>8.3081466203687102E-3</v>
      </c>
      <c r="Q51" s="6"/>
      <c r="R51" s="6"/>
      <c r="S51" s="6"/>
      <c r="T51" s="6"/>
    </row>
    <row r="52" spans="1:20" x14ac:dyDescent="0.2">
      <c r="A52" s="36">
        <v>-111</v>
      </c>
      <c r="B52" s="36">
        <v>-1.1661600001389161E-2</v>
      </c>
      <c r="C52" s="6"/>
      <c r="D52" s="37">
        <f t="shared" si="3"/>
        <v>-1.11E-2</v>
      </c>
      <c r="E52" s="37">
        <f t="shared" si="3"/>
        <v>-1.1661600001389161E-2</v>
      </c>
      <c r="F52" s="29">
        <f t="shared" si="8"/>
        <v>1.2321000000000001E-4</v>
      </c>
      <c r="G52" s="29">
        <f t="shared" si="9"/>
        <v>-1.3676310000000001E-6</v>
      </c>
      <c r="H52" s="29">
        <f t="shared" si="10"/>
        <v>1.5180704100000002E-8</v>
      </c>
      <c r="I52" s="29">
        <f t="shared" si="11"/>
        <v>1.2944376001541969E-4</v>
      </c>
      <c r="J52" s="29">
        <f t="shared" si="12"/>
        <v>-1.4368257361711586E-6</v>
      </c>
      <c r="K52" s="29">
        <f t="shared" ca="1" si="4"/>
        <v>-4.0327365788098759E-4</v>
      </c>
      <c r="L52" s="29">
        <f t="shared" ca="1" si="13"/>
        <v>1.2674991205693009E-4</v>
      </c>
      <c r="M52" s="29">
        <f t="shared" ca="1" si="5"/>
        <v>1.7427606341400316E-2</v>
      </c>
      <c r="N52" s="29">
        <f t="shared" ca="1" si="6"/>
        <v>0.4583459356307415</v>
      </c>
      <c r="O52" s="29">
        <f t="shared" ca="1" si="7"/>
        <v>0.19066433523841056</v>
      </c>
      <c r="P52" s="6">
        <f t="shared" ca="1" si="14"/>
        <v>-1.1258326343508172E-2</v>
      </c>
      <c r="Q52" s="6"/>
      <c r="R52" s="6"/>
      <c r="S52" s="6"/>
      <c r="T52" s="6"/>
    </row>
    <row r="53" spans="1:20" x14ac:dyDescent="0.2">
      <c r="A53" s="36">
        <v>-67</v>
      </c>
      <c r="B53" s="36">
        <v>2.6480000087758526E-4</v>
      </c>
      <c r="C53" s="6"/>
      <c r="D53" s="37">
        <f t="shared" ref="D53:E84" si="15">A53/A$18</f>
        <v>-6.7000000000000002E-3</v>
      </c>
      <c r="E53" s="37">
        <f t="shared" si="15"/>
        <v>2.6480000087758526E-4</v>
      </c>
      <c r="F53" s="29">
        <f t="shared" si="8"/>
        <v>4.4890000000000006E-5</v>
      </c>
      <c r="G53" s="29">
        <f t="shared" si="9"/>
        <v>-3.0076300000000003E-7</v>
      </c>
      <c r="H53" s="29">
        <f t="shared" si="10"/>
        <v>2.0151121000000003E-9</v>
      </c>
      <c r="I53" s="29">
        <f t="shared" si="11"/>
        <v>-1.7741600058798213E-6</v>
      </c>
      <c r="J53" s="29">
        <f t="shared" si="12"/>
        <v>1.1886872039394804E-8</v>
      </c>
      <c r="K53" s="29">
        <f t="shared" ca="1" si="4"/>
        <v>3.9512653296085994E-5</v>
      </c>
      <c r="L53" s="29">
        <f t="shared" ca="1" si="13"/>
        <v>5.0754388980307265E-8</v>
      </c>
      <c r="M53" s="29">
        <f t="shared" ca="1" si="5"/>
        <v>1.6953970077011049E-2</v>
      </c>
      <c r="N53" s="29">
        <f t="shared" ca="1" si="6"/>
        <v>0.32732091688827919</v>
      </c>
      <c r="O53" s="29">
        <f t="shared" ca="1" si="7"/>
        <v>8.4182715675481714E-3</v>
      </c>
      <c r="P53" s="6">
        <f t="shared" ca="1" si="14"/>
        <v>2.2528734758149927E-4</v>
      </c>
      <c r="Q53" s="6"/>
      <c r="R53" s="6"/>
      <c r="S53" s="6"/>
      <c r="T53" s="6"/>
    </row>
    <row r="54" spans="1:20" x14ac:dyDescent="0.2">
      <c r="A54" s="36">
        <v>-53</v>
      </c>
      <c r="B54" s="36">
        <v>-1.5476799999305513E-2</v>
      </c>
      <c r="C54" s="6"/>
      <c r="D54" s="37">
        <f t="shared" si="15"/>
        <v>-5.3E-3</v>
      </c>
      <c r="E54" s="37">
        <f t="shared" si="15"/>
        <v>-1.5476799999305513E-2</v>
      </c>
      <c r="F54" s="29">
        <f t="shared" si="8"/>
        <v>2.809E-5</v>
      </c>
      <c r="G54" s="29">
        <f t="shared" si="9"/>
        <v>-1.4887699999999999E-7</v>
      </c>
      <c r="H54" s="29">
        <f t="shared" si="10"/>
        <v>7.8904809999999999E-10</v>
      </c>
      <c r="I54" s="29">
        <f t="shared" si="11"/>
        <v>8.2027039996319224E-5</v>
      </c>
      <c r="J54" s="29">
        <f t="shared" si="12"/>
        <v>-4.3474331198049186E-7</v>
      </c>
      <c r="K54" s="29">
        <f t="shared" ca="1" si="4"/>
        <v>1.9976678134885892E-4</v>
      </c>
      <c r="L54" s="29">
        <f t="shared" ca="1" si="13"/>
        <v>2.4575474602831616E-4</v>
      </c>
      <c r="M54" s="29">
        <f t="shared" ca="1" si="5"/>
        <v>1.68037724793451E-2</v>
      </c>
      <c r="N54" s="29">
        <f t="shared" ca="1" si="6"/>
        <v>0.29088330338279716</v>
      </c>
      <c r="O54" s="29">
        <f t="shared" ca="1" si="7"/>
        <v>2.3873484621162832E-4</v>
      </c>
      <c r="P54" s="6">
        <f t="shared" ca="1" si="14"/>
        <v>-1.567656678065437E-2</v>
      </c>
      <c r="Q54" s="6"/>
      <c r="R54" s="6"/>
      <c r="S54" s="6"/>
      <c r="T54" s="6"/>
    </row>
    <row r="55" spans="1:20" x14ac:dyDescent="0.2">
      <c r="A55" s="36">
        <v>-53</v>
      </c>
      <c r="B55" s="36">
        <v>-3.476799996860791E-3</v>
      </c>
      <c r="C55" s="6"/>
      <c r="D55" s="37">
        <f t="shared" si="15"/>
        <v>-5.3E-3</v>
      </c>
      <c r="E55" s="37">
        <f t="shared" si="15"/>
        <v>-3.476799996860791E-3</v>
      </c>
      <c r="F55" s="29">
        <f t="shared" si="8"/>
        <v>2.809E-5</v>
      </c>
      <c r="G55" s="29">
        <f t="shared" si="9"/>
        <v>-1.4887699999999999E-7</v>
      </c>
      <c r="H55" s="29">
        <f t="shared" si="10"/>
        <v>7.8904809999999999E-10</v>
      </c>
      <c r="I55" s="29">
        <f t="shared" si="11"/>
        <v>1.8427039983362194E-5</v>
      </c>
      <c r="J55" s="29">
        <f t="shared" si="12"/>
        <v>-9.7663311911819621E-8</v>
      </c>
      <c r="K55" s="29">
        <f t="shared" ca="1" si="4"/>
        <v>1.9976678134885892E-4</v>
      </c>
      <c r="L55" s="29">
        <f t="shared" ca="1" si="13"/>
        <v>1.3517143274634886E-5</v>
      </c>
      <c r="M55" s="29">
        <f t="shared" ca="1" si="5"/>
        <v>1.68037724793451E-2</v>
      </c>
      <c r="N55" s="29">
        <f t="shared" ca="1" si="6"/>
        <v>0.29088330338279716</v>
      </c>
      <c r="O55" s="29">
        <f t="shared" ca="1" si="7"/>
        <v>2.3873484621162832E-4</v>
      </c>
      <c r="P55" s="6">
        <f t="shared" ca="1" si="14"/>
        <v>-3.67656677820965E-3</v>
      </c>
      <c r="Q55" s="6"/>
      <c r="R55" s="6"/>
      <c r="S55" s="6"/>
      <c r="T55" s="6"/>
    </row>
    <row r="56" spans="1:20" x14ac:dyDescent="0.2">
      <c r="A56" s="36">
        <v>-37</v>
      </c>
      <c r="B56" s="36">
        <v>9.532800002489239E-3</v>
      </c>
      <c r="C56" s="6"/>
      <c r="D56" s="37">
        <f t="shared" si="15"/>
        <v>-3.7000000000000002E-3</v>
      </c>
      <c r="E56" s="37">
        <f t="shared" si="15"/>
        <v>9.532800002489239E-3</v>
      </c>
      <c r="F56" s="29">
        <f t="shared" si="8"/>
        <v>1.3690000000000001E-5</v>
      </c>
      <c r="G56" s="29">
        <f t="shared" si="9"/>
        <v>-5.0653000000000004E-8</v>
      </c>
      <c r="H56" s="29">
        <f t="shared" si="10"/>
        <v>1.8741610000000003E-10</v>
      </c>
      <c r="I56" s="29">
        <f t="shared" si="11"/>
        <v>-3.5271360009210189E-5</v>
      </c>
      <c r="J56" s="29">
        <f t="shared" si="12"/>
        <v>1.305040320340777E-7</v>
      </c>
      <c r="K56" s="29">
        <f t="shared" ca="1" si="4"/>
        <v>3.943631687765194E-4</v>
      </c>
      <c r="L56" s="29">
        <f t="shared" ca="1" si="13"/>
        <v>8.3511027763757365E-5</v>
      </c>
      <c r="M56" s="29">
        <f t="shared" ca="1" si="5"/>
        <v>1.6632428530271019E-2</v>
      </c>
      <c r="N56" s="29">
        <f t="shared" ca="1" si="6"/>
        <v>0.25222337660834765</v>
      </c>
      <c r="O56" s="29">
        <f t="shared" ca="1" si="7"/>
        <v>1.8623264621372985E-2</v>
      </c>
      <c r="P56" s="6">
        <f t="shared" ca="1" si="14"/>
        <v>9.1384368337127202E-3</v>
      </c>
      <c r="Q56" s="6"/>
      <c r="R56" s="6"/>
      <c r="S56" s="6"/>
      <c r="T56" s="6"/>
    </row>
    <row r="57" spans="1:20" x14ac:dyDescent="0.2">
      <c r="A57" s="36">
        <v>-31</v>
      </c>
      <c r="B57" s="36">
        <v>7.8639999992446974E-4</v>
      </c>
      <c r="C57" s="6"/>
      <c r="D57" s="37">
        <f t="shared" si="15"/>
        <v>-3.0999999999999999E-3</v>
      </c>
      <c r="E57" s="37">
        <f t="shared" si="15"/>
        <v>7.8639999992446974E-4</v>
      </c>
      <c r="F57" s="29">
        <f t="shared" si="8"/>
        <v>9.6099999999999995E-6</v>
      </c>
      <c r="G57" s="29">
        <f t="shared" si="9"/>
        <v>-2.9790999999999999E-8</v>
      </c>
      <c r="H57" s="29">
        <f t="shared" si="10"/>
        <v>9.2352099999999994E-11</v>
      </c>
      <c r="I57" s="29">
        <f t="shared" si="11"/>
        <v>-2.437839999765856E-6</v>
      </c>
      <c r="J57" s="29">
        <f t="shared" si="12"/>
        <v>7.5573039992741527E-9</v>
      </c>
      <c r="K57" s="29">
        <f t="shared" ca="1" si="4"/>
        <v>4.7048523750219866E-4</v>
      </c>
      <c r="L57" s="29">
        <f t="shared" ca="1" si="13"/>
        <v>9.9802137116319981E-8</v>
      </c>
      <c r="M57" s="29">
        <f t="shared" ca="1" si="5"/>
        <v>1.6568261536408287E-2</v>
      </c>
      <c r="N57" s="29">
        <f t="shared" ca="1" si="6"/>
        <v>0.23853016996932172</v>
      </c>
      <c r="O57" s="29">
        <f t="shared" ca="1" si="7"/>
        <v>3.2918800813186454E-2</v>
      </c>
      <c r="P57" s="6">
        <f t="shared" ca="1" si="14"/>
        <v>3.1591476242227108E-4</v>
      </c>
      <c r="Q57" s="6"/>
      <c r="R57" s="6"/>
      <c r="S57" s="6"/>
      <c r="T57" s="6"/>
    </row>
    <row r="58" spans="1:20" x14ac:dyDescent="0.2">
      <c r="A58" s="36">
        <v>-28</v>
      </c>
      <c r="B58" s="36">
        <v>9.1319999773986638E-4</v>
      </c>
      <c r="C58" s="6"/>
      <c r="D58" s="37">
        <f t="shared" si="15"/>
        <v>-2.8E-3</v>
      </c>
      <c r="E58" s="37">
        <f t="shared" si="15"/>
        <v>9.1319999773986638E-4</v>
      </c>
      <c r="F58" s="29">
        <f t="shared" si="8"/>
        <v>7.8399999999999995E-6</v>
      </c>
      <c r="G58" s="29">
        <f t="shared" si="9"/>
        <v>-2.1951999999999997E-8</v>
      </c>
      <c r="H58" s="29">
        <f t="shared" si="10"/>
        <v>6.1465599999999989E-11</v>
      </c>
      <c r="I58" s="29">
        <f t="shared" si="11"/>
        <v>-2.5569599936716258E-6</v>
      </c>
      <c r="J58" s="29">
        <f t="shared" si="12"/>
        <v>7.159487982280552E-9</v>
      </c>
      <c r="K58" s="29">
        <f t="shared" ca="1" si="4"/>
        <v>5.0919026756873743E-4</v>
      </c>
      <c r="L58" s="29">
        <f t="shared" ca="1" si="13"/>
        <v>1.6322386207294842E-7</v>
      </c>
      <c r="M58" s="29">
        <f t="shared" ca="1" si="5"/>
        <v>1.6536196061952047E-2</v>
      </c>
      <c r="N58" s="29">
        <f t="shared" ca="1" si="6"/>
        <v>0.23184580607492319</v>
      </c>
      <c r="O58" s="29">
        <f t="shared" ca="1" si="7"/>
        <v>4.1548758963720483E-2</v>
      </c>
      <c r="P58" s="6">
        <f t="shared" ca="1" si="14"/>
        <v>4.0400973017112895E-4</v>
      </c>
      <c r="Q58" s="6"/>
      <c r="R58" s="6"/>
      <c r="S58" s="6"/>
      <c r="T58" s="6"/>
    </row>
    <row r="59" spans="1:20" x14ac:dyDescent="0.2">
      <c r="A59" s="36">
        <v>0</v>
      </c>
      <c r="B59" s="36">
        <v>0</v>
      </c>
      <c r="C59" s="6"/>
      <c r="D59" s="37">
        <f t="shared" si="15"/>
        <v>0</v>
      </c>
      <c r="E59" s="37">
        <f t="shared" si="15"/>
        <v>0</v>
      </c>
      <c r="F59" s="29">
        <f t="shared" si="8"/>
        <v>0</v>
      </c>
      <c r="G59" s="29">
        <f t="shared" si="9"/>
        <v>0</v>
      </c>
      <c r="H59" s="29">
        <f t="shared" si="10"/>
        <v>0</v>
      </c>
      <c r="I59" s="29">
        <f t="shared" si="11"/>
        <v>0</v>
      </c>
      <c r="J59" s="29">
        <f t="shared" si="12"/>
        <v>0</v>
      </c>
      <c r="K59" s="29">
        <f t="shared" ca="1" si="4"/>
        <v>8.9114048414572049E-4</v>
      </c>
      <c r="L59" s="29">
        <f t="shared" ca="1" si="13"/>
        <v>7.9413136248346914E-7</v>
      </c>
      <c r="M59" s="29">
        <f t="shared" ca="1" si="5"/>
        <v>1.6237508645798295E-2</v>
      </c>
      <c r="N59" s="29">
        <f t="shared" ca="1" si="6"/>
        <v>0.17456702786640013</v>
      </c>
      <c r="O59" s="29">
        <f t="shared" ca="1" si="7"/>
        <v>0.16825213056820762</v>
      </c>
      <c r="P59" s="6">
        <f t="shared" ca="1" si="14"/>
        <v>-8.9114048414572049E-4</v>
      </c>
      <c r="Q59" s="6"/>
      <c r="R59" s="6"/>
      <c r="S59" s="6"/>
      <c r="T59" s="6"/>
    </row>
    <row r="60" spans="1:20" x14ac:dyDescent="0.2">
      <c r="A60" s="36">
        <v>0</v>
      </c>
      <c r="B60" s="36">
        <v>3.0000002880115062E-5</v>
      </c>
      <c r="C60" s="6"/>
      <c r="D60" s="37">
        <f t="shared" si="15"/>
        <v>0</v>
      </c>
      <c r="E60" s="37">
        <f t="shared" si="15"/>
        <v>3.0000002880115062E-5</v>
      </c>
      <c r="F60" s="29">
        <f t="shared" si="8"/>
        <v>0</v>
      </c>
      <c r="G60" s="29">
        <f t="shared" si="9"/>
        <v>0</v>
      </c>
      <c r="H60" s="29">
        <f t="shared" si="10"/>
        <v>0</v>
      </c>
      <c r="I60" s="29">
        <f t="shared" si="11"/>
        <v>0</v>
      </c>
      <c r="J60" s="29">
        <f t="shared" si="12"/>
        <v>0</v>
      </c>
      <c r="K60" s="29">
        <f t="shared" ca="1" si="4"/>
        <v>8.9114048414572049E-4</v>
      </c>
      <c r="L60" s="29">
        <f t="shared" ca="1" si="13"/>
        <v>7.4156292847435847E-7</v>
      </c>
      <c r="M60" s="29">
        <f t="shared" ca="1" si="5"/>
        <v>1.6237508645798295E-2</v>
      </c>
      <c r="N60" s="29">
        <f t="shared" ca="1" si="6"/>
        <v>0.17456702786640013</v>
      </c>
      <c r="O60" s="29">
        <f t="shared" ca="1" si="7"/>
        <v>0.16825213056820762</v>
      </c>
      <c r="P60" s="6">
        <f t="shared" ca="1" si="14"/>
        <v>-8.6114048126560542E-4</v>
      </c>
      <c r="Q60" s="6"/>
      <c r="R60" s="6"/>
      <c r="S60" s="6"/>
      <c r="T60" s="6"/>
    </row>
    <row r="61" spans="1:20" x14ac:dyDescent="0.2">
      <c r="A61" s="36">
        <v>19</v>
      </c>
      <c r="B61" s="36">
        <v>-1.0433600000396837E-2</v>
      </c>
      <c r="C61" s="6"/>
      <c r="D61" s="37">
        <f t="shared" si="15"/>
        <v>1.9E-3</v>
      </c>
      <c r="E61" s="37">
        <f t="shared" si="15"/>
        <v>-1.0433600000396837E-2</v>
      </c>
      <c r="F61" s="29">
        <f t="shared" si="8"/>
        <v>3.6100000000000002E-6</v>
      </c>
      <c r="G61" s="29">
        <f t="shared" si="9"/>
        <v>6.8590000000000004E-9</v>
      </c>
      <c r="H61" s="29">
        <f t="shared" si="10"/>
        <v>1.3032100000000001E-11</v>
      </c>
      <c r="I61" s="29">
        <f t="shared" si="11"/>
        <v>-1.9823840000753989E-5</v>
      </c>
      <c r="J61" s="29">
        <f t="shared" si="12"/>
        <v>-3.7665296001432579E-8</v>
      </c>
      <c r="K61" s="29">
        <f t="shared" ca="1" si="4"/>
        <v>1.1716205498590591E-3</v>
      </c>
      <c r="L61" s="29">
        <f t="shared" ca="1" si="13"/>
        <v>1.3468114402008177E-4</v>
      </c>
      <c r="M61" s="29">
        <f t="shared" ca="1" si="5"/>
        <v>1.60354505218256E-2</v>
      </c>
      <c r="N61" s="29">
        <f t="shared" ca="1" si="6"/>
        <v>0.14080749828357197</v>
      </c>
      <c r="O61" s="29">
        <f t="shared" ca="1" si="7"/>
        <v>0.29966528643329288</v>
      </c>
      <c r="P61" s="6">
        <f t="shared" ca="1" si="14"/>
        <v>-1.1605220550255896E-2</v>
      </c>
      <c r="Q61" s="6"/>
      <c r="R61" s="6"/>
      <c r="S61" s="6"/>
      <c r="T61" s="6"/>
    </row>
    <row r="62" spans="1:20" x14ac:dyDescent="0.2">
      <c r="A62" s="36">
        <v>19</v>
      </c>
      <c r="B62" s="36">
        <v>9.5663999964017421E-3</v>
      </c>
      <c r="C62" s="6"/>
      <c r="D62" s="37">
        <f t="shared" si="15"/>
        <v>1.9E-3</v>
      </c>
      <c r="E62" s="37">
        <f t="shared" si="15"/>
        <v>9.5663999964017421E-3</v>
      </c>
      <c r="F62" s="29">
        <f t="shared" si="8"/>
        <v>3.6100000000000002E-6</v>
      </c>
      <c r="G62" s="29">
        <f t="shared" si="9"/>
        <v>6.8590000000000004E-9</v>
      </c>
      <c r="H62" s="29">
        <f t="shared" si="10"/>
        <v>1.3032100000000001E-11</v>
      </c>
      <c r="I62" s="29">
        <f t="shared" si="11"/>
        <v>1.817615999316331E-5</v>
      </c>
      <c r="J62" s="29">
        <f t="shared" si="12"/>
        <v>3.4534703987010289E-8</v>
      </c>
      <c r="K62" s="29">
        <f t="shared" ca="1" si="4"/>
        <v>1.1716205498590591E-3</v>
      </c>
      <c r="L62" s="29">
        <f t="shared" ca="1" si="13"/>
        <v>7.0472321956095477E-5</v>
      </c>
      <c r="M62" s="29">
        <f t="shared" ca="1" si="5"/>
        <v>1.60354505218256E-2</v>
      </c>
      <c r="N62" s="29">
        <f t="shared" ca="1" si="6"/>
        <v>0.14080749828357197</v>
      </c>
      <c r="O62" s="29">
        <f t="shared" ca="1" si="7"/>
        <v>0.29966528643329288</v>
      </c>
      <c r="P62" s="6">
        <f t="shared" ca="1" si="14"/>
        <v>8.3947794465426828E-3</v>
      </c>
      <c r="Q62" s="6"/>
      <c r="R62" s="6"/>
      <c r="S62" s="6"/>
      <c r="T62" s="6"/>
    </row>
    <row r="63" spans="1:20" x14ac:dyDescent="0.2">
      <c r="A63" s="36">
        <v>22</v>
      </c>
      <c r="B63" s="36">
        <v>-2.3068000009516254E-3</v>
      </c>
      <c r="C63" s="6"/>
      <c r="D63" s="37">
        <f t="shared" si="15"/>
        <v>2.2000000000000001E-3</v>
      </c>
      <c r="E63" s="37">
        <f t="shared" si="15"/>
        <v>-2.3068000009516254E-3</v>
      </c>
      <c r="F63" s="29">
        <f t="shared" si="8"/>
        <v>4.8400000000000002E-6</v>
      </c>
      <c r="G63" s="29">
        <f t="shared" si="9"/>
        <v>1.0648E-8</v>
      </c>
      <c r="H63" s="29">
        <f t="shared" si="10"/>
        <v>2.3425600000000003E-11</v>
      </c>
      <c r="I63" s="29">
        <f t="shared" si="11"/>
        <v>-5.074960002093576E-6</v>
      </c>
      <c r="J63" s="29">
        <f t="shared" si="12"/>
        <v>-1.1164912004605869E-8</v>
      </c>
      <c r="K63" s="29">
        <f t="shared" ca="1" si="4"/>
        <v>1.2174810877444763E-3</v>
      </c>
      <c r="L63" s="29">
        <f t="shared" ca="1" si="13"/>
        <v>1.2420557192140977E-5</v>
      </c>
      <c r="M63" s="29">
        <f t="shared" ca="1" si="5"/>
        <v>1.6003593756254694E-2</v>
      </c>
      <c r="N63" s="29">
        <f t="shared" ca="1" si="6"/>
        <v>0.13584377304141257</v>
      </c>
      <c r="O63" s="29">
        <f t="shared" ca="1" si="7"/>
        <v>0.32362296504151522</v>
      </c>
      <c r="P63" s="6">
        <f t="shared" ca="1" si="14"/>
        <v>-3.5242810886961014E-3</v>
      </c>
      <c r="Q63" s="6"/>
      <c r="R63" s="6"/>
      <c r="S63" s="6"/>
      <c r="T63" s="6"/>
    </row>
    <row r="64" spans="1:20" x14ac:dyDescent="0.2">
      <c r="A64" s="36">
        <v>42</v>
      </c>
      <c r="B64" s="36">
        <v>-1.1794799997005612E-2</v>
      </c>
      <c r="C64" s="6"/>
      <c r="D64" s="37">
        <f t="shared" si="15"/>
        <v>4.1999999999999997E-3</v>
      </c>
      <c r="E64" s="37">
        <f t="shared" si="15"/>
        <v>-1.1794799997005612E-2</v>
      </c>
      <c r="F64" s="29">
        <f t="shared" si="8"/>
        <v>1.7639999999999997E-5</v>
      </c>
      <c r="G64" s="29">
        <f t="shared" si="9"/>
        <v>7.4087999999999982E-8</v>
      </c>
      <c r="H64" s="29">
        <f t="shared" si="10"/>
        <v>3.1116959999999989E-10</v>
      </c>
      <c r="I64" s="29">
        <f t="shared" si="11"/>
        <v>-4.9538159987423563E-5</v>
      </c>
      <c r="J64" s="29">
        <f t="shared" si="12"/>
        <v>-2.0806027194717895E-7</v>
      </c>
      <c r="K64" s="29">
        <f t="shared" ca="1" si="4"/>
        <v>1.534189785636205E-3</v>
      </c>
      <c r="L64" s="29">
        <f t="shared" ca="1" si="13"/>
        <v>1.7766196862576994E-4</v>
      </c>
      <c r="M64" s="29">
        <f t="shared" ca="1" si="5"/>
        <v>1.579155058067231E-2</v>
      </c>
      <c r="N64" s="29">
        <f t="shared" ca="1" si="6"/>
        <v>0.10524566456995171</v>
      </c>
      <c r="O64" s="29">
        <f t="shared" ca="1" si="7"/>
        <v>0.50483715557425612</v>
      </c>
      <c r="P64" s="6">
        <f t="shared" ca="1" si="14"/>
        <v>-1.3328989782641817E-2</v>
      </c>
      <c r="Q64" s="6"/>
      <c r="R64" s="6"/>
      <c r="S64" s="6"/>
      <c r="T64" s="6"/>
    </row>
    <row r="65" spans="1:20" x14ac:dyDescent="0.2">
      <c r="A65" s="36">
        <v>42</v>
      </c>
      <c r="B65" s="36">
        <v>-6.7947999996249564E-3</v>
      </c>
      <c r="C65" s="6"/>
      <c r="D65" s="37">
        <f t="shared" si="15"/>
        <v>4.1999999999999997E-3</v>
      </c>
      <c r="E65" s="37">
        <f t="shared" si="15"/>
        <v>-6.7947999996249564E-3</v>
      </c>
      <c r="F65" s="29">
        <f t="shared" si="8"/>
        <v>1.7639999999999997E-5</v>
      </c>
      <c r="G65" s="29">
        <f t="shared" si="9"/>
        <v>7.4087999999999982E-8</v>
      </c>
      <c r="H65" s="29">
        <f t="shared" si="10"/>
        <v>3.1116959999999989E-10</v>
      </c>
      <c r="I65" s="29">
        <f t="shared" si="11"/>
        <v>-2.8538159998424815E-5</v>
      </c>
      <c r="J65" s="29">
        <f t="shared" si="12"/>
        <v>-1.1986027199338422E-7</v>
      </c>
      <c r="K65" s="29">
        <f t="shared" ca="1" si="4"/>
        <v>1.534189785636205E-3</v>
      </c>
      <c r="L65" s="29">
        <f t="shared" ca="1" si="13"/>
        <v>6.9372070842984771E-5</v>
      </c>
      <c r="M65" s="29">
        <f t="shared" ca="1" si="5"/>
        <v>1.579155058067231E-2</v>
      </c>
      <c r="N65" s="29">
        <f t="shared" ca="1" si="6"/>
        <v>0.10524566456995171</v>
      </c>
      <c r="O65" s="29">
        <f t="shared" ca="1" si="7"/>
        <v>0.50483715557425612</v>
      </c>
      <c r="P65" s="6">
        <f t="shared" ca="1" si="14"/>
        <v>-8.3289897852611618E-3</v>
      </c>
      <c r="Q65" s="6"/>
      <c r="R65" s="6"/>
      <c r="S65" s="6"/>
      <c r="T65" s="6"/>
    </row>
    <row r="66" spans="1:20" x14ac:dyDescent="0.2">
      <c r="A66" s="36">
        <v>78</v>
      </c>
      <c r="B66" s="36">
        <v>-1.1273200005234685E-2</v>
      </c>
      <c r="C66" s="6"/>
      <c r="D66" s="37">
        <f t="shared" si="15"/>
        <v>7.7999999999999996E-3</v>
      </c>
      <c r="E66" s="37">
        <f t="shared" si="15"/>
        <v>-1.1273200005234685E-2</v>
      </c>
      <c r="F66" s="29">
        <f t="shared" si="8"/>
        <v>6.0839999999999993E-5</v>
      </c>
      <c r="G66" s="29">
        <f t="shared" si="9"/>
        <v>4.7455199999999992E-7</v>
      </c>
      <c r="H66" s="29">
        <f t="shared" si="10"/>
        <v>3.7015055999999994E-9</v>
      </c>
      <c r="I66" s="29">
        <f t="shared" si="11"/>
        <v>-8.7930960040830532E-5</v>
      </c>
      <c r="J66" s="29">
        <f t="shared" si="12"/>
        <v>-6.8586148831847806E-7</v>
      </c>
      <c r="K66" s="29">
        <f t="shared" ca="1" si="4"/>
        <v>2.1523504543841808E-3</v>
      </c>
      <c r="L66" s="29">
        <f t="shared" ca="1" si="13"/>
        <v>1.8024540514377231E-4</v>
      </c>
      <c r="M66" s="29">
        <f t="shared" ca="1" si="5"/>
        <v>1.5411383276404775E-2</v>
      </c>
      <c r="N66" s="29">
        <f t="shared" ca="1" si="6"/>
        <v>6.0716271248345582E-2</v>
      </c>
      <c r="O66" s="29">
        <f t="shared" ca="1" si="7"/>
        <v>0.92000369060177756</v>
      </c>
      <c r="P66" s="6">
        <f t="shared" ca="1" si="14"/>
        <v>-1.3425550459618865E-2</v>
      </c>
      <c r="Q66" s="6"/>
      <c r="R66" s="6"/>
      <c r="S66" s="6"/>
      <c r="T66" s="6"/>
    </row>
    <row r="67" spans="1:20" x14ac:dyDescent="0.2">
      <c r="A67" s="36">
        <v>100</v>
      </c>
      <c r="B67" s="36">
        <v>1.2989999995625112E-2</v>
      </c>
      <c r="C67" s="6"/>
      <c r="D67" s="37">
        <f t="shared" si="15"/>
        <v>0.01</v>
      </c>
      <c r="E67" s="37">
        <f t="shared" si="15"/>
        <v>1.2989999995625112E-2</v>
      </c>
      <c r="F67" s="29">
        <f t="shared" si="8"/>
        <v>1E-4</v>
      </c>
      <c r="G67" s="29">
        <f t="shared" si="9"/>
        <v>1.0000000000000002E-6</v>
      </c>
      <c r="H67" s="29">
        <f t="shared" si="10"/>
        <v>1E-8</v>
      </c>
      <c r="I67" s="29">
        <f t="shared" si="11"/>
        <v>1.2989999995625113E-4</v>
      </c>
      <c r="J67" s="29">
        <f t="shared" si="12"/>
        <v>1.2989999995625113E-6</v>
      </c>
      <c r="K67" s="29">
        <f t="shared" ca="1" si="4"/>
        <v>2.5605500674309076E-3</v>
      </c>
      <c r="L67" s="29">
        <f t="shared" ca="1" si="13"/>
        <v>1.0877342580471009E-4</v>
      </c>
      <c r="M67" s="29">
        <f t="shared" ca="1" si="5"/>
        <v>1.5180049327008069E-2</v>
      </c>
      <c r="N67" s="29">
        <f t="shared" ca="1" si="6"/>
        <v>3.9865573288650383E-2</v>
      </c>
      <c r="O67" s="29">
        <f t="shared" ca="1" si="7"/>
        <v>1.2257392413479071</v>
      </c>
      <c r="P67" s="6">
        <f t="shared" ca="1" si="14"/>
        <v>1.0429449928194204E-2</v>
      </c>
      <c r="Q67" s="6"/>
      <c r="R67" s="6"/>
      <c r="S67" s="6"/>
      <c r="T67" s="6"/>
    </row>
    <row r="68" spans="1:20" x14ac:dyDescent="0.2">
      <c r="A68" s="36">
        <v>110</v>
      </c>
      <c r="B68" s="36">
        <v>8.8459999969927594E-3</v>
      </c>
      <c r="C68" s="6"/>
      <c r="D68" s="37">
        <f t="shared" si="15"/>
        <v>1.0999999999999999E-2</v>
      </c>
      <c r="E68" s="37">
        <f t="shared" si="15"/>
        <v>8.8459999969927594E-3</v>
      </c>
      <c r="F68" s="29">
        <f t="shared" si="8"/>
        <v>1.2099999999999999E-4</v>
      </c>
      <c r="G68" s="29">
        <f t="shared" si="9"/>
        <v>1.3309999999999998E-6</v>
      </c>
      <c r="H68" s="29">
        <f t="shared" si="10"/>
        <v>1.4640999999999997E-8</v>
      </c>
      <c r="I68" s="29">
        <f t="shared" si="11"/>
        <v>9.7305999966920348E-5</v>
      </c>
      <c r="J68" s="29">
        <f t="shared" si="12"/>
        <v>1.0703659996361238E-6</v>
      </c>
      <c r="K68" s="29">
        <f t="shared" ca="1" si="4"/>
        <v>2.7537278877619812E-3</v>
      </c>
      <c r="L68" s="29">
        <f t="shared" ca="1" si="13"/>
        <v>3.7115779452911238E-5</v>
      </c>
      <c r="M68" s="29">
        <f t="shared" ca="1" si="5"/>
        <v>1.5075153515971147E-2</v>
      </c>
      <c r="N68" s="29">
        <f t="shared" ca="1" si="6"/>
        <v>3.1915761235760849E-2</v>
      </c>
      <c r="O68" s="29">
        <f t="shared" ca="1" si="7"/>
        <v>1.3768357170961116</v>
      </c>
      <c r="P68" s="6">
        <f t="shared" ca="1" si="14"/>
        <v>6.0922721092307782E-3</v>
      </c>
      <c r="Q68" s="6"/>
      <c r="R68" s="6"/>
      <c r="S68" s="6"/>
      <c r="T68" s="6"/>
    </row>
    <row r="69" spans="1:20" x14ac:dyDescent="0.2">
      <c r="A69" s="36">
        <v>130</v>
      </c>
      <c r="B69" s="36">
        <v>3.2579999970039353E-3</v>
      </c>
      <c r="C69" s="6"/>
      <c r="D69" s="37">
        <f t="shared" si="15"/>
        <v>1.2999999999999999E-2</v>
      </c>
      <c r="E69" s="37">
        <f t="shared" si="15"/>
        <v>3.2579999970039353E-3</v>
      </c>
      <c r="F69" s="29">
        <f t="shared" si="8"/>
        <v>1.6899999999999999E-4</v>
      </c>
      <c r="G69" s="29">
        <f t="shared" si="9"/>
        <v>2.1969999999999999E-6</v>
      </c>
      <c r="H69" s="29">
        <f t="shared" si="10"/>
        <v>2.8560999999999997E-8</v>
      </c>
      <c r="I69" s="29">
        <f t="shared" si="11"/>
        <v>4.2353999961051156E-5</v>
      </c>
      <c r="J69" s="29">
        <f t="shared" si="12"/>
        <v>5.5060199949366501E-7</v>
      </c>
      <c r="K69" s="29">
        <f t="shared" ca="1" si="4"/>
        <v>3.154394544061885E-3</v>
      </c>
      <c r="L69" s="29">
        <f t="shared" ca="1" si="13"/>
        <v>1.0734089879327398E-8</v>
      </c>
      <c r="M69" s="29">
        <f t="shared" ca="1" si="5"/>
        <v>1.4865852777736822E-2</v>
      </c>
      <c r="N69" s="29">
        <f t="shared" ca="1" si="6"/>
        <v>1.8785200054529036E-2</v>
      </c>
      <c r="O69" s="29">
        <f t="shared" ca="1" si="7"/>
        <v>1.7004712552029431</v>
      </c>
      <c r="P69" s="6">
        <f t="shared" ca="1" si="14"/>
        <v>1.0360545294205029E-4</v>
      </c>
      <c r="Q69" s="6"/>
      <c r="R69" s="6"/>
      <c r="S69" s="6"/>
      <c r="T69" s="6"/>
    </row>
    <row r="70" spans="1:20" x14ac:dyDescent="0.2">
      <c r="A70" s="36">
        <v>168</v>
      </c>
      <c r="B70" s="36">
        <v>8.5308000052464195E-3</v>
      </c>
      <c r="C70" s="6"/>
      <c r="D70" s="37">
        <f t="shared" si="15"/>
        <v>1.6799999999999999E-2</v>
      </c>
      <c r="E70" s="37">
        <f t="shared" si="15"/>
        <v>8.5308000052464195E-3</v>
      </c>
      <c r="F70" s="29">
        <f t="shared" si="8"/>
        <v>2.8223999999999995E-4</v>
      </c>
      <c r="G70" s="29">
        <f t="shared" si="9"/>
        <v>4.7416319999999988E-6</v>
      </c>
      <c r="H70" s="29">
        <f t="shared" si="10"/>
        <v>7.9659417599999973E-8</v>
      </c>
      <c r="I70" s="29">
        <f t="shared" si="11"/>
        <v>1.4331744008813985E-4</v>
      </c>
      <c r="J70" s="29">
        <f t="shared" si="12"/>
        <v>2.4077329934807492E-6</v>
      </c>
      <c r="K70" s="29">
        <f t="shared" ca="1" si="4"/>
        <v>3.9682303218077303E-3</v>
      </c>
      <c r="L70" s="29">
        <f t="shared" ca="1" si="13"/>
        <v>2.0817042116233821E-5</v>
      </c>
      <c r="M70" s="29">
        <f t="shared" ca="1" si="5"/>
        <v>1.4470037206324643E-2</v>
      </c>
      <c r="N70" s="29">
        <f t="shared" ca="1" si="6"/>
        <v>3.5571355637976569E-3</v>
      </c>
      <c r="O70" s="29">
        <f t="shared" ca="1" si="7"/>
        <v>2.3880642362331841</v>
      </c>
      <c r="P70" s="6">
        <f t="shared" ca="1" si="14"/>
        <v>4.5625696834386891E-3</v>
      </c>
      <c r="Q70" s="6"/>
      <c r="R70" s="6"/>
      <c r="S70" s="6"/>
      <c r="T70" s="6"/>
    </row>
    <row r="71" spans="1:20" x14ac:dyDescent="0.2">
      <c r="A71" s="36">
        <v>202</v>
      </c>
      <c r="B71" s="36">
        <v>-1.6988000061246566E-3</v>
      </c>
      <c r="C71" s="6"/>
      <c r="D71" s="37">
        <f t="shared" si="15"/>
        <v>2.0199999999999999E-2</v>
      </c>
      <c r="E71" s="37">
        <f t="shared" si="15"/>
        <v>-1.6988000061246566E-3</v>
      </c>
      <c r="F71" s="29">
        <f t="shared" si="8"/>
        <v>4.0803999999999998E-4</v>
      </c>
      <c r="G71" s="29">
        <f t="shared" si="9"/>
        <v>8.2424079999999994E-6</v>
      </c>
      <c r="H71" s="29">
        <f t="shared" si="10"/>
        <v>1.6649664159999998E-7</v>
      </c>
      <c r="I71" s="29">
        <f t="shared" si="11"/>
        <v>-3.4315760123718064E-5</v>
      </c>
      <c r="J71" s="29">
        <f t="shared" si="12"/>
        <v>-6.9317835449910488E-7</v>
      </c>
      <c r="K71" s="29">
        <f t="shared" ca="1" si="4"/>
        <v>4.7547881193823775E-3</v>
      </c>
      <c r="L71" s="29">
        <f t="shared" ca="1" si="13"/>
        <v>4.1648799693685395E-5</v>
      </c>
      <c r="M71" s="29">
        <f t="shared" ca="1" si="5"/>
        <v>1.411802722487355E-2</v>
      </c>
      <c r="N71" s="29">
        <f t="shared" ca="1" si="6"/>
        <v>6.1525178518869722E-5</v>
      </c>
      <c r="O71" s="29">
        <f t="shared" ca="1" si="7"/>
        <v>3.0750988581576415</v>
      </c>
      <c r="P71" s="6">
        <f t="shared" ca="1" si="14"/>
        <v>-6.4535881255070341E-3</v>
      </c>
      <c r="Q71" s="6"/>
      <c r="R71" s="6"/>
      <c r="S71" s="6"/>
      <c r="T71" s="6"/>
    </row>
    <row r="72" spans="1:20" x14ac:dyDescent="0.2">
      <c r="A72" s="36">
        <v>221</v>
      </c>
      <c r="B72" s="36">
        <v>3.3375999992131256E-3</v>
      </c>
      <c r="C72" s="6"/>
      <c r="D72" s="37">
        <f t="shared" si="15"/>
        <v>2.2100000000000002E-2</v>
      </c>
      <c r="E72" s="37">
        <f t="shared" si="15"/>
        <v>3.3375999992131256E-3</v>
      </c>
      <c r="F72" s="29">
        <f t="shared" si="8"/>
        <v>4.884100000000001E-4</v>
      </c>
      <c r="G72" s="29">
        <f t="shared" si="9"/>
        <v>1.0793861000000003E-5</v>
      </c>
      <c r="H72" s="29">
        <f t="shared" si="10"/>
        <v>2.3854432810000012E-7</v>
      </c>
      <c r="I72" s="29">
        <f t="shared" si="11"/>
        <v>7.3760959982610086E-5</v>
      </c>
      <c r="J72" s="29">
        <f t="shared" si="12"/>
        <v>1.630117215615683E-6</v>
      </c>
      <c r="K72" s="29">
        <f t="shared" ca="1" si="4"/>
        <v>5.2183537784880902E-3</v>
      </c>
      <c r="L72" s="29">
        <f t="shared" ca="1" si="13"/>
        <v>3.5372347782570626E-6</v>
      </c>
      <c r="M72" s="29">
        <f t="shared" ca="1" si="5"/>
        <v>1.3922228914367217E-2</v>
      </c>
      <c r="N72" s="29">
        <f t="shared" ca="1" si="6"/>
        <v>2.0091003934840672E-3</v>
      </c>
      <c r="O72" s="29">
        <f t="shared" ca="1" si="7"/>
        <v>3.4850465991540167</v>
      </c>
      <c r="P72" s="6">
        <f t="shared" ca="1" si="14"/>
        <v>-1.8807537792749646E-3</v>
      </c>
      <c r="Q72" s="6"/>
      <c r="R72" s="6"/>
      <c r="S72" s="6"/>
      <c r="T72" s="6"/>
    </row>
    <row r="73" spans="1:20" x14ac:dyDescent="0.2">
      <c r="A73" s="36">
        <v>309</v>
      </c>
      <c r="B73" s="36">
        <v>2.0490399998379871E-2</v>
      </c>
      <c r="C73" s="6"/>
      <c r="D73" s="37">
        <f t="shared" si="15"/>
        <v>3.09E-2</v>
      </c>
      <c r="E73" s="37">
        <f t="shared" si="15"/>
        <v>2.0490399998379871E-2</v>
      </c>
      <c r="F73" s="29">
        <f t="shared" si="8"/>
        <v>9.5481000000000006E-4</v>
      </c>
      <c r="G73" s="29">
        <f t="shared" si="9"/>
        <v>2.9503629000000003E-5</v>
      </c>
      <c r="H73" s="29">
        <f t="shared" si="10"/>
        <v>9.1166213610000015E-7</v>
      </c>
      <c r="I73" s="29">
        <f t="shared" si="11"/>
        <v>6.3315335994993803E-4</v>
      </c>
      <c r="J73" s="29">
        <f t="shared" si="12"/>
        <v>1.9564438822453087E-5</v>
      </c>
      <c r="K73" s="29">
        <f t="shared" ca="1" si="4"/>
        <v>7.5899822646669363E-3</v>
      </c>
      <c r="L73" s="29">
        <f t="shared" ca="1" si="13"/>
        <v>1.6642077770429516E-4</v>
      </c>
      <c r="M73" s="29">
        <f t="shared" ca="1" si="5"/>
        <v>1.3024387203057507E-2</v>
      </c>
      <c r="N73" s="29">
        <f t="shared" ca="1" si="6"/>
        <v>4.3780622134732279E-2</v>
      </c>
      <c r="O73" s="29">
        <f t="shared" ca="1" si="7"/>
        <v>5.5782460938322798</v>
      </c>
      <c r="P73" s="6">
        <f t="shared" ca="1" si="14"/>
        <v>1.2900417733712935E-2</v>
      </c>
      <c r="Q73" s="6"/>
      <c r="R73" s="6"/>
      <c r="S73" s="6"/>
      <c r="T73" s="6"/>
    </row>
    <row r="74" spans="1:20" x14ac:dyDescent="0.2">
      <c r="A74" s="36">
        <v>320</v>
      </c>
      <c r="B74" s="36">
        <v>-2.3780000046826899E-3</v>
      </c>
      <c r="C74" s="6"/>
      <c r="D74" s="37">
        <f t="shared" si="15"/>
        <v>3.2000000000000001E-2</v>
      </c>
      <c r="E74" s="37">
        <f t="shared" si="15"/>
        <v>-2.3780000046826899E-3</v>
      </c>
      <c r="F74" s="29">
        <f t="shared" si="8"/>
        <v>1.024E-3</v>
      </c>
      <c r="G74" s="29">
        <f t="shared" si="9"/>
        <v>3.2768000000000002E-5</v>
      </c>
      <c r="H74" s="29">
        <f t="shared" si="10"/>
        <v>1.048576E-6</v>
      </c>
      <c r="I74" s="29">
        <f t="shared" si="11"/>
        <v>-7.6096000149846076E-5</v>
      </c>
      <c r="J74" s="29">
        <f t="shared" si="12"/>
        <v>-2.4350720047950745E-6</v>
      </c>
      <c r="K74" s="29">
        <f t="shared" ca="1" si="4"/>
        <v>7.9124103188218213E-3</v>
      </c>
      <c r="L74" s="29">
        <f t="shared" ca="1" si="13"/>
        <v>1.0589254462608821E-4</v>
      </c>
      <c r="M74" s="29">
        <f t="shared" ca="1" si="5"/>
        <v>1.2913245772359472E-2</v>
      </c>
      <c r="N74" s="29">
        <f t="shared" ca="1" si="6"/>
        <v>5.2439659620798912E-2</v>
      </c>
      <c r="O74" s="29">
        <f t="shared" ca="1" si="7"/>
        <v>5.8578601190703523</v>
      </c>
      <c r="P74" s="6">
        <f t="shared" ca="1" si="14"/>
        <v>-1.0290410323504511E-2</v>
      </c>
      <c r="Q74" s="6"/>
      <c r="R74" s="6"/>
      <c r="S74" s="6"/>
      <c r="T74" s="6"/>
    </row>
    <row r="75" spans="1:20" x14ac:dyDescent="0.2">
      <c r="A75" s="36">
        <v>457</v>
      </c>
      <c r="B75" s="36">
        <v>1.0792000030050986E-3</v>
      </c>
      <c r="C75" s="6"/>
      <c r="D75" s="37">
        <f t="shared" si="15"/>
        <v>4.5699999999999998E-2</v>
      </c>
      <c r="E75" s="37">
        <f t="shared" si="15"/>
        <v>1.0792000030050986E-3</v>
      </c>
      <c r="F75" s="29">
        <f t="shared" si="8"/>
        <v>2.0884899999999997E-3</v>
      </c>
      <c r="G75" s="29">
        <f t="shared" si="9"/>
        <v>9.5443992999999977E-5</v>
      </c>
      <c r="H75" s="29">
        <f t="shared" si="10"/>
        <v>4.3617904800999987E-6</v>
      </c>
      <c r="I75" s="29">
        <f t="shared" si="11"/>
        <v>4.9319440137332999E-5</v>
      </c>
      <c r="J75" s="29">
        <f t="shared" si="12"/>
        <v>2.253898414276118E-6</v>
      </c>
      <c r="K75" s="29">
        <f t="shared" ca="1" si="4"/>
        <v>1.2411722096899754E-2</v>
      </c>
      <c r="L75" s="29">
        <f t="shared" ca="1" si="13"/>
        <v>1.2842605700861051E-4</v>
      </c>
      <c r="M75" s="29">
        <f t="shared" ca="1" si="5"/>
        <v>1.1551047121308528E-2</v>
      </c>
      <c r="N75" s="29">
        <f t="shared" ca="1" si="6"/>
        <v>0.21189424058039005</v>
      </c>
      <c r="O75" s="29">
        <f t="shared" ca="1" si="7"/>
        <v>9.5180389280705633</v>
      </c>
      <c r="P75" s="6">
        <f t="shared" ca="1" si="14"/>
        <v>-1.1332522093894655E-2</v>
      </c>
      <c r="Q75" s="6"/>
      <c r="R75" s="6"/>
      <c r="S75" s="6"/>
      <c r="T75" s="6"/>
    </row>
    <row r="76" spans="1:20" x14ac:dyDescent="0.2">
      <c r="A76" s="36">
        <v>490</v>
      </c>
      <c r="B76" s="36">
        <v>1.9474000000627711E-2</v>
      </c>
      <c r="C76" s="6"/>
      <c r="D76" s="37">
        <f t="shared" si="15"/>
        <v>4.9000000000000002E-2</v>
      </c>
      <c r="E76" s="37">
        <f t="shared" si="15"/>
        <v>1.9474000000627711E-2</v>
      </c>
      <c r="F76" s="29">
        <f t="shared" si="8"/>
        <v>2.4010000000000004E-3</v>
      </c>
      <c r="G76" s="29">
        <f t="shared" si="9"/>
        <v>1.1764900000000003E-4</v>
      </c>
      <c r="H76" s="29">
        <f t="shared" si="10"/>
        <v>5.7648010000000014E-6</v>
      </c>
      <c r="I76" s="29">
        <f t="shared" si="11"/>
        <v>9.5422600003075792E-4</v>
      </c>
      <c r="J76" s="29">
        <f t="shared" si="12"/>
        <v>4.6757074001507138E-5</v>
      </c>
      <c r="K76" s="29">
        <f t="shared" ca="1" si="4"/>
        <v>1.3629305922868784E-2</v>
      </c>
      <c r="L76" s="29">
        <f t="shared" ca="1" si="13"/>
        <v>3.4160448862590276E-5</v>
      </c>
      <c r="M76" s="29">
        <f t="shared" ca="1" si="5"/>
        <v>1.1229393046136963E-2</v>
      </c>
      <c r="N76" s="29">
        <f t="shared" ca="1" si="6"/>
        <v>0.26209741347587628</v>
      </c>
      <c r="O76" s="29">
        <f t="shared" ca="1" si="7"/>
        <v>10.41826362861142</v>
      </c>
      <c r="P76" s="6">
        <f t="shared" ca="1" si="14"/>
        <v>5.844694077758927E-3</v>
      </c>
      <c r="Q76" s="6"/>
      <c r="R76" s="6"/>
      <c r="S76" s="6"/>
      <c r="T76" s="6"/>
    </row>
    <row r="77" spans="1:20" x14ac:dyDescent="0.2">
      <c r="A77" s="36">
        <v>500</v>
      </c>
      <c r="B77" s="36">
        <v>5.230000002484303E-3</v>
      </c>
      <c r="C77" s="6"/>
      <c r="D77" s="37">
        <f t="shared" si="15"/>
        <v>0.05</v>
      </c>
      <c r="E77" s="37">
        <f t="shared" si="15"/>
        <v>5.230000002484303E-3</v>
      </c>
      <c r="F77" s="29">
        <f t="shared" si="8"/>
        <v>2.5000000000000005E-3</v>
      </c>
      <c r="G77" s="29">
        <f t="shared" si="9"/>
        <v>1.2500000000000003E-4</v>
      </c>
      <c r="H77" s="29">
        <f t="shared" si="10"/>
        <v>6.2500000000000028E-6</v>
      </c>
      <c r="I77" s="29">
        <f t="shared" si="11"/>
        <v>2.6150000012421516E-4</v>
      </c>
      <c r="J77" s="29">
        <f t="shared" si="12"/>
        <v>1.3075000006210758E-5</v>
      </c>
      <c r="K77" s="29">
        <f t="shared" ca="1" si="4"/>
        <v>1.40085269464907E-2</v>
      </c>
      <c r="L77" s="29">
        <f t="shared" ca="1" si="13"/>
        <v>7.7062535306646302E-5</v>
      </c>
      <c r="M77" s="29">
        <f t="shared" ca="1" si="5"/>
        <v>1.11324466153391E-2</v>
      </c>
      <c r="N77" s="29">
        <f t="shared" ca="1" si="6"/>
        <v>0.27803292799111212</v>
      </c>
      <c r="O77" s="29">
        <f t="shared" ca="1" si="7"/>
        <v>10.690295262619646</v>
      </c>
      <c r="P77" s="6">
        <f t="shared" ca="1" si="14"/>
        <v>-8.7785269440063974E-3</v>
      </c>
      <c r="Q77" s="6"/>
      <c r="R77" s="6"/>
      <c r="S77" s="6"/>
      <c r="T77" s="6"/>
    </row>
    <row r="78" spans="1:20" x14ac:dyDescent="0.2">
      <c r="A78" s="36">
        <v>572</v>
      </c>
      <c r="B78" s="36">
        <v>2.7273199993942399E-2</v>
      </c>
      <c r="C78" s="6"/>
      <c r="D78" s="37">
        <f t="shared" si="15"/>
        <v>5.7200000000000001E-2</v>
      </c>
      <c r="E78" s="37">
        <f t="shared" si="15"/>
        <v>2.7273199993942399E-2</v>
      </c>
      <c r="F78" s="29">
        <f t="shared" si="8"/>
        <v>3.2718400000000003E-3</v>
      </c>
      <c r="G78" s="29">
        <f t="shared" si="9"/>
        <v>1.8714924800000002E-4</v>
      </c>
      <c r="H78" s="29">
        <f t="shared" si="10"/>
        <v>1.0704936985600002E-5</v>
      </c>
      <c r="I78" s="29">
        <f t="shared" si="11"/>
        <v>1.5600270396535052E-3</v>
      </c>
      <c r="J78" s="29">
        <f t="shared" si="12"/>
        <v>8.9233546668180495E-5</v>
      </c>
      <c r="K78" s="29">
        <f t="shared" ca="1" si="4"/>
        <v>1.6879738710444025E-2</v>
      </c>
      <c r="L78" s="29">
        <f t="shared" ca="1" si="13"/>
        <v>1.0802403745157966E-4</v>
      </c>
      <c r="M78" s="29">
        <f t="shared" ca="1" si="5"/>
        <v>1.0441889620639855E-2</v>
      </c>
      <c r="N78" s="29">
        <f t="shared" ca="1" si="6"/>
        <v>0.40118554701883646</v>
      </c>
      <c r="O78" s="29">
        <f t="shared" ca="1" si="7"/>
        <v>12.62092005832217</v>
      </c>
      <c r="P78" s="6">
        <f t="shared" ca="1" si="14"/>
        <v>1.0393461283498374E-2</v>
      </c>
      <c r="Q78" s="6"/>
      <c r="R78" s="6"/>
      <c r="S78" s="6"/>
      <c r="T78" s="6"/>
    </row>
    <row r="79" spans="1:20" x14ac:dyDescent="0.2">
      <c r="A79" s="36">
        <v>577</v>
      </c>
      <c r="B79" s="36">
        <v>2.2151199998916127E-2</v>
      </c>
      <c r="C79" s="6"/>
      <c r="D79" s="37">
        <f t="shared" si="15"/>
        <v>5.7700000000000001E-2</v>
      </c>
      <c r="E79" s="37">
        <f t="shared" si="15"/>
        <v>2.2151199998916127E-2</v>
      </c>
      <c r="F79" s="29">
        <f t="shared" si="8"/>
        <v>3.3292899999999999E-3</v>
      </c>
      <c r="G79" s="29">
        <f t="shared" si="9"/>
        <v>1.9210003300000001E-4</v>
      </c>
      <c r="H79" s="29">
        <f t="shared" si="10"/>
        <v>1.10841719041E-5</v>
      </c>
      <c r="I79" s="29">
        <f t="shared" si="11"/>
        <v>1.2781242399374606E-3</v>
      </c>
      <c r="J79" s="29">
        <f t="shared" si="12"/>
        <v>7.3747768644391473E-5</v>
      </c>
      <c r="K79" s="29">
        <f t="shared" ca="1" si="4"/>
        <v>1.7088311317975009E-2</v>
      </c>
      <c r="L79" s="29">
        <f t="shared" ca="1" si="13"/>
        <v>2.5632841795601688E-5</v>
      </c>
      <c r="M79" s="29">
        <f t="shared" ca="1" si="5"/>
        <v>1.0394433251215612E-2</v>
      </c>
      <c r="N79" s="29">
        <f t="shared" ca="1" si="6"/>
        <v>0.41021470107952784</v>
      </c>
      <c r="O79" s="29">
        <f t="shared" ca="1" si="7"/>
        <v>12.752340289506714</v>
      </c>
      <c r="P79" s="6">
        <f t="shared" ca="1" si="14"/>
        <v>5.0628886809411175E-3</v>
      </c>
      <c r="Q79" s="6"/>
      <c r="R79" s="6"/>
      <c r="S79" s="6"/>
      <c r="T79" s="6"/>
    </row>
    <row r="80" spans="1:20" x14ac:dyDescent="0.2">
      <c r="A80" s="36">
        <v>582</v>
      </c>
      <c r="B80" s="36">
        <v>1.1029199995391537E-2</v>
      </c>
      <c r="C80" s="6"/>
      <c r="D80" s="37">
        <f t="shared" si="15"/>
        <v>5.8200000000000002E-2</v>
      </c>
      <c r="E80" s="37">
        <f t="shared" si="15"/>
        <v>1.1029199995391537E-2</v>
      </c>
      <c r="F80" s="29">
        <f t="shared" si="8"/>
        <v>3.3872400000000001E-3</v>
      </c>
      <c r="G80" s="29">
        <f t="shared" si="9"/>
        <v>1.97137368E-4</v>
      </c>
      <c r="H80" s="29">
        <f t="shared" si="10"/>
        <v>1.14733948176E-5</v>
      </c>
      <c r="I80" s="29">
        <f t="shared" si="11"/>
        <v>6.4189943973178747E-4</v>
      </c>
      <c r="J80" s="29">
        <f t="shared" si="12"/>
        <v>3.7358547392390032E-5</v>
      </c>
      <c r="K80" s="29">
        <f t="shared" ca="1" si="4"/>
        <v>1.7298076510142479E-2</v>
      </c>
      <c r="L80" s="29">
        <f t="shared" ca="1" si="13"/>
        <v>3.9298812757195932E-5</v>
      </c>
      <c r="M80" s="29">
        <f t="shared" ca="1" si="5"/>
        <v>1.0347043243276966E-2</v>
      </c>
      <c r="N80" s="29">
        <f t="shared" ca="1" si="6"/>
        <v>0.4192971781746519</v>
      </c>
      <c r="O80" s="29">
        <f t="shared" ca="1" si="7"/>
        <v>12.883318962481219</v>
      </c>
      <c r="P80" s="6">
        <f t="shared" ca="1" si="14"/>
        <v>-6.2688765147509429E-3</v>
      </c>
      <c r="Q80" s="6"/>
      <c r="R80" s="6"/>
      <c r="S80" s="6"/>
      <c r="T80" s="6"/>
    </row>
    <row r="81" spans="1:20" x14ac:dyDescent="0.2">
      <c r="A81" s="36">
        <v>587</v>
      </c>
      <c r="B81" s="36">
        <v>8.907200004614424E-3</v>
      </c>
      <c r="C81" s="6"/>
      <c r="D81" s="37">
        <f t="shared" si="15"/>
        <v>5.8700000000000002E-2</v>
      </c>
      <c r="E81" s="37">
        <f t="shared" si="15"/>
        <v>8.907200004614424E-3</v>
      </c>
      <c r="F81" s="29">
        <f t="shared" si="8"/>
        <v>3.4456900000000004E-3</v>
      </c>
      <c r="G81" s="29">
        <f t="shared" si="9"/>
        <v>2.0226200300000002E-4</v>
      </c>
      <c r="H81" s="29">
        <f t="shared" si="10"/>
        <v>1.1872779576100003E-5</v>
      </c>
      <c r="I81" s="29">
        <f t="shared" si="11"/>
        <v>5.2285264027086668E-4</v>
      </c>
      <c r="J81" s="29">
        <f t="shared" si="12"/>
        <v>3.0691449983899875E-5</v>
      </c>
      <c r="K81" s="29">
        <f t="shared" ca="1" si="4"/>
        <v>1.7509034286946425E-2</v>
      </c>
      <c r="L81" s="29">
        <f t="shared" ca="1" si="13"/>
        <v>7.3991553020702085E-5</v>
      </c>
      <c r="M81" s="29">
        <f t="shared" ca="1" si="5"/>
        <v>1.029971988314529E-2</v>
      </c>
      <c r="N81" s="29">
        <f t="shared" ca="1" si="6"/>
        <v>0.4284314377991762</v>
      </c>
      <c r="O81" s="29">
        <f t="shared" ca="1" si="7"/>
        <v>13.013838919799596</v>
      </c>
      <c r="P81" s="6">
        <f t="shared" ca="1" si="14"/>
        <v>-8.6018342823320007E-3</v>
      </c>
      <c r="Q81" s="6"/>
      <c r="R81" s="6"/>
      <c r="S81" s="6"/>
      <c r="T81" s="6"/>
    </row>
    <row r="82" spans="1:20" x14ac:dyDescent="0.2">
      <c r="A82" s="36">
        <v>598</v>
      </c>
      <c r="B82" s="36">
        <v>7.0387999949161895E-3</v>
      </c>
      <c r="C82" s="6"/>
      <c r="D82" s="37">
        <f t="shared" si="15"/>
        <v>5.9799999999999999E-2</v>
      </c>
      <c r="E82" s="37">
        <f t="shared" si="15"/>
        <v>7.0387999949161895E-3</v>
      </c>
      <c r="F82" s="29">
        <f t="shared" si="8"/>
        <v>3.5760399999999999E-3</v>
      </c>
      <c r="G82" s="29">
        <f t="shared" si="9"/>
        <v>2.1384719199999999E-4</v>
      </c>
      <c r="H82" s="29">
        <f t="shared" si="10"/>
        <v>1.27880620816E-5</v>
      </c>
      <c r="I82" s="29">
        <f t="shared" si="11"/>
        <v>4.2092023969598813E-4</v>
      </c>
      <c r="J82" s="29">
        <f t="shared" si="12"/>
        <v>2.5171030333820091E-5</v>
      </c>
      <c r="K82" s="29">
        <f t="shared" ca="1" si="4"/>
        <v>1.7977339293835513E-2</v>
      </c>
      <c r="L82" s="29">
        <f t="shared" ca="1" si="13"/>
        <v>1.1965164199400246E-4</v>
      </c>
      <c r="M82" s="29">
        <f t="shared" ca="1" si="5"/>
        <v>1.0195844503744715E-2</v>
      </c>
      <c r="N82" s="29">
        <f t="shared" ca="1" si="6"/>
        <v>0.44870154282671088</v>
      </c>
      <c r="O82" s="29">
        <f t="shared" ca="1" si="7"/>
        <v>13.29928453427026</v>
      </c>
      <c r="P82" s="6">
        <f t="shared" ca="1" si="14"/>
        <v>-1.0938539298919324E-2</v>
      </c>
      <c r="Q82" s="6"/>
      <c r="R82" s="6"/>
      <c r="S82" s="6"/>
      <c r="T82" s="6"/>
    </row>
    <row r="83" spans="1:20" x14ac:dyDescent="0.2">
      <c r="A83" s="36">
        <v>607</v>
      </c>
      <c r="B83" s="36">
        <v>2.4192000055336393E-3</v>
      </c>
      <c r="C83" s="6"/>
      <c r="D83" s="37">
        <f t="shared" si="15"/>
        <v>6.0699999999999997E-2</v>
      </c>
      <c r="E83" s="37">
        <f t="shared" si="15"/>
        <v>2.4192000055336393E-3</v>
      </c>
      <c r="F83" s="29">
        <f t="shared" si="8"/>
        <v>3.6844899999999995E-3</v>
      </c>
      <c r="G83" s="29">
        <f t="shared" si="9"/>
        <v>2.2364854299999996E-4</v>
      </c>
      <c r="H83" s="29">
        <f t="shared" si="10"/>
        <v>1.3575466560099995E-5</v>
      </c>
      <c r="I83" s="29">
        <f t="shared" si="11"/>
        <v>1.468454403358919E-4</v>
      </c>
      <c r="J83" s="29">
        <f t="shared" si="12"/>
        <v>8.9135182283886373E-6</v>
      </c>
      <c r="K83" s="29">
        <f t="shared" ca="1" si="4"/>
        <v>1.8364791240526999E-2</v>
      </c>
      <c r="L83" s="29">
        <f t="shared" ca="1" si="13"/>
        <v>2.5426187983349706E-4</v>
      </c>
      <c r="M83" s="29">
        <f t="shared" ca="1" si="5"/>
        <v>1.0111098655949044E-2</v>
      </c>
      <c r="N83" s="29">
        <f t="shared" ca="1" si="6"/>
        <v>0.4654557698936726</v>
      </c>
      <c r="O83" s="29">
        <f t="shared" ca="1" si="7"/>
        <v>13.53099357566014</v>
      </c>
      <c r="P83" s="6">
        <f t="shared" ca="1" si="14"/>
        <v>-1.594559123499336E-2</v>
      </c>
      <c r="Q83" s="6"/>
      <c r="R83" s="6"/>
      <c r="S83" s="6"/>
      <c r="T83" s="6"/>
    </row>
    <row r="84" spans="1:20" x14ac:dyDescent="0.2">
      <c r="A84" s="36">
        <v>613</v>
      </c>
      <c r="B84" s="36">
        <v>4.6728000015718862E-3</v>
      </c>
      <c r="C84" s="6"/>
      <c r="D84" s="37">
        <f t="shared" si="15"/>
        <v>6.13E-2</v>
      </c>
      <c r="E84" s="37">
        <f t="shared" si="15"/>
        <v>4.6728000015718862E-3</v>
      </c>
      <c r="F84" s="29">
        <f t="shared" si="8"/>
        <v>3.7576900000000002E-3</v>
      </c>
      <c r="G84" s="29">
        <f t="shared" si="9"/>
        <v>2.3034639700000002E-4</v>
      </c>
      <c r="H84" s="29">
        <f t="shared" si="10"/>
        <v>1.4120234136100001E-5</v>
      </c>
      <c r="I84" s="29">
        <f t="shared" si="11"/>
        <v>2.8644264009635665E-4</v>
      </c>
      <c r="J84" s="29">
        <f t="shared" si="12"/>
        <v>1.7558933837906661E-5</v>
      </c>
      <c r="K84" s="29">
        <f t="shared" ca="1" si="4"/>
        <v>1.8625239190666994E-2</v>
      </c>
      <c r="L84" s="29">
        <f t="shared" ca="1" si="13"/>
        <v>1.9467055932539696E-4</v>
      </c>
      <c r="M84" s="29">
        <f t="shared" ca="1" si="5"/>
        <v>1.0054723870326552E-2</v>
      </c>
      <c r="N84" s="29">
        <f t="shared" ca="1" si="6"/>
        <v>0.47670535402642794</v>
      </c>
      <c r="O84" s="29">
        <f t="shared" ca="1" si="7"/>
        <v>13.684496043533468</v>
      </c>
      <c r="P84" s="6">
        <f t="shared" ca="1" si="14"/>
        <v>-1.3952439189095108E-2</v>
      </c>
      <c r="Q84" s="6"/>
      <c r="R84" s="6"/>
      <c r="S84" s="6"/>
      <c r="T84" s="6"/>
    </row>
    <row r="85" spans="1:20" x14ac:dyDescent="0.2">
      <c r="A85" s="36">
        <v>613</v>
      </c>
      <c r="B85" s="36">
        <v>1.1672799999359995E-2</v>
      </c>
      <c r="C85" s="6"/>
      <c r="D85" s="37">
        <f t="shared" ref="D85:E116" si="16">A85/A$18</f>
        <v>6.13E-2</v>
      </c>
      <c r="E85" s="37">
        <f t="shared" si="16"/>
        <v>1.1672799999359995E-2</v>
      </c>
      <c r="F85" s="29">
        <f t="shared" si="8"/>
        <v>3.7576900000000002E-3</v>
      </c>
      <c r="G85" s="29">
        <f t="shared" si="9"/>
        <v>2.3034639700000002E-4</v>
      </c>
      <c r="H85" s="29">
        <f t="shared" si="10"/>
        <v>1.4120234136100001E-5</v>
      </c>
      <c r="I85" s="29">
        <f t="shared" si="11"/>
        <v>7.1554263996076776E-4</v>
      </c>
      <c r="J85" s="29">
        <f t="shared" si="12"/>
        <v>4.3862763829595061E-5</v>
      </c>
      <c r="K85" s="29">
        <f t="shared" ref="K85:K148" ca="1" si="17">+E$4+E$5*D85+E$6*D85^2</f>
        <v>1.8625239190666994E-2</v>
      </c>
      <c r="L85" s="29">
        <f t="shared" ca="1" si="13"/>
        <v>4.8336410708821525E-5</v>
      </c>
      <c r="M85" s="29">
        <f t="shared" ref="M85:M148" ca="1" si="18">(M$1-M$2*D85+M$3*F85)^2</f>
        <v>1.0054723870326552E-2</v>
      </c>
      <c r="N85" s="29">
        <f t="shared" ref="N85:N148" ca="1" si="19">(-M$2+M$4*D85-M$5*F85)^2</f>
        <v>0.47670535402642794</v>
      </c>
      <c r="O85" s="29">
        <f t="shared" ref="O85:O148" ca="1" si="20">+(M$3-D85*M$5+F85*M$6)^2</f>
        <v>13.684496043533468</v>
      </c>
      <c r="P85" s="6">
        <f t="shared" ca="1" si="14"/>
        <v>-6.9524391913069992E-3</v>
      </c>
      <c r="Q85" s="6"/>
      <c r="R85" s="6"/>
      <c r="S85" s="6"/>
      <c r="T85" s="6"/>
    </row>
    <row r="86" spans="1:20" x14ac:dyDescent="0.2">
      <c r="A86" s="36">
        <v>620</v>
      </c>
      <c r="B86" s="36">
        <v>1.8301999996765517E-2</v>
      </c>
      <c r="C86" s="6"/>
      <c r="D86" s="37">
        <f t="shared" si="16"/>
        <v>6.2E-2</v>
      </c>
      <c r="E86" s="37">
        <f t="shared" si="16"/>
        <v>1.8301999996765517E-2</v>
      </c>
      <c r="F86" s="29">
        <f t="shared" ref="F86:F149" si="21">D86*D86</f>
        <v>3.8439999999999998E-3</v>
      </c>
      <c r="G86" s="29">
        <f t="shared" ref="G86:G149" si="22">D86*F86</f>
        <v>2.3832799999999997E-4</v>
      </c>
      <c r="H86" s="29">
        <f t="shared" ref="H86:H149" si="23">F86*F86</f>
        <v>1.4776335999999998E-5</v>
      </c>
      <c r="I86" s="29">
        <f t="shared" ref="I86:I149" si="24">E86*D86</f>
        <v>1.134723999799462E-3</v>
      </c>
      <c r="J86" s="29">
        <f t="shared" ref="J86:J149" si="25">I86*D86</f>
        <v>7.035288798756665E-5</v>
      </c>
      <c r="K86" s="29">
        <f t="shared" ca="1" si="17"/>
        <v>1.8931265636535376E-2</v>
      </c>
      <c r="L86" s="29">
        <f t="shared" ref="L86:L149" ca="1" si="26">+(K86-E86)^2</f>
        <v>3.9597524539496997E-7</v>
      </c>
      <c r="M86" s="29">
        <f t="shared" ca="1" si="18"/>
        <v>9.9890778621846681E-3</v>
      </c>
      <c r="N86" s="29">
        <f t="shared" ca="1" si="19"/>
        <v>0.4899068735388003</v>
      </c>
      <c r="O86" s="29">
        <f t="shared" ca="1" si="20"/>
        <v>13.862557798865012</v>
      </c>
      <c r="P86" s="6">
        <f t="shared" ref="P86:P149" ca="1" si="27">+E86-K86</f>
        <v>-6.29265639769859E-4</v>
      </c>
      <c r="Q86" s="6"/>
      <c r="R86" s="6"/>
      <c r="S86" s="6"/>
      <c r="T86" s="6"/>
    </row>
    <row r="87" spans="1:20" x14ac:dyDescent="0.2">
      <c r="A87" s="36">
        <v>633</v>
      </c>
      <c r="B87" s="36">
        <v>-2.8151999940746464E-3</v>
      </c>
      <c r="C87" s="6"/>
      <c r="D87" s="37">
        <f t="shared" si="16"/>
        <v>6.3299999999999995E-2</v>
      </c>
      <c r="E87" s="37">
        <f t="shared" si="16"/>
        <v>-2.8151999940746464E-3</v>
      </c>
      <c r="F87" s="29">
        <f t="shared" si="21"/>
        <v>4.0068899999999991E-3</v>
      </c>
      <c r="G87" s="29">
        <f t="shared" si="22"/>
        <v>2.536361369999999E-4</v>
      </c>
      <c r="H87" s="29">
        <f t="shared" si="23"/>
        <v>1.6055167472099991E-5</v>
      </c>
      <c r="I87" s="29">
        <f t="shared" si="24"/>
        <v>-1.7820215962492509E-4</v>
      </c>
      <c r="J87" s="29">
        <f t="shared" si="25"/>
        <v>-1.1280196704257758E-5</v>
      </c>
      <c r="K87" s="29">
        <f t="shared" ca="1" si="17"/>
        <v>1.950580190468635E-2</v>
      </c>
      <c r="L87" s="29">
        <f t="shared" ca="1" si="26"/>
        <v>4.9822712576449199E-4</v>
      </c>
      <c r="M87" s="29">
        <f t="shared" ca="1" si="18"/>
        <v>9.8675223742159569E-3</v>
      </c>
      <c r="N87" s="29">
        <f t="shared" ca="1" si="19"/>
        <v>0.5146306651611029</v>
      </c>
      <c r="O87" s="29">
        <f t="shared" ca="1" si="20"/>
        <v>14.190172492227253</v>
      </c>
      <c r="P87" s="6">
        <f t="shared" ca="1" si="27"/>
        <v>-2.2321001898760996E-2</v>
      </c>
      <c r="Q87" s="6"/>
      <c r="R87" s="6"/>
      <c r="S87" s="6"/>
      <c r="T87" s="6"/>
    </row>
    <row r="88" spans="1:20" x14ac:dyDescent="0.2">
      <c r="A88" s="36">
        <v>636</v>
      </c>
      <c r="B88" s="36">
        <v>7.3115999985020608E-3</v>
      </c>
      <c r="C88" s="6"/>
      <c r="D88" s="37">
        <f t="shared" si="16"/>
        <v>6.3600000000000004E-2</v>
      </c>
      <c r="E88" s="37">
        <f t="shared" si="16"/>
        <v>7.3115999985020608E-3</v>
      </c>
      <c r="F88" s="29">
        <f t="shared" si="21"/>
        <v>4.0449600000000002E-3</v>
      </c>
      <c r="G88" s="29">
        <f t="shared" si="22"/>
        <v>2.5725945600000005E-4</v>
      </c>
      <c r="H88" s="29">
        <f t="shared" si="23"/>
        <v>1.6361701401600003E-5</v>
      </c>
      <c r="I88" s="29">
        <f t="shared" si="24"/>
        <v>4.6501775990473107E-4</v>
      </c>
      <c r="J88" s="29">
        <f t="shared" si="25"/>
        <v>2.9575129529940898E-5</v>
      </c>
      <c r="K88" s="29">
        <f t="shared" ca="1" si="17"/>
        <v>1.9639532078587603E-2</v>
      </c>
      <c r="L88" s="29">
        <f t="shared" ca="1" si="26"/>
        <v>1.5197790937120225E-4</v>
      </c>
      <c r="M88" s="29">
        <f t="shared" ca="1" si="18"/>
        <v>9.8395377222725566E-3</v>
      </c>
      <c r="N88" s="29">
        <f t="shared" ca="1" si="19"/>
        <v>0.52037215267149195</v>
      </c>
      <c r="O88" s="29">
        <f t="shared" ca="1" si="20"/>
        <v>14.265185580907948</v>
      </c>
      <c r="P88" s="6">
        <f t="shared" ca="1" si="27"/>
        <v>-1.2327932080085542E-2</v>
      </c>
      <c r="Q88" s="6"/>
      <c r="R88" s="6"/>
      <c r="S88" s="6"/>
      <c r="T88" s="6"/>
    </row>
    <row r="89" spans="1:20" x14ac:dyDescent="0.2">
      <c r="A89" s="36">
        <v>646</v>
      </c>
      <c r="B89" s="36">
        <v>3.5067600001639221E-2</v>
      </c>
      <c r="C89" s="6"/>
      <c r="D89" s="37">
        <f t="shared" si="16"/>
        <v>6.4600000000000005E-2</v>
      </c>
      <c r="E89" s="37">
        <f t="shared" si="16"/>
        <v>3.5067600001639221E-2</v>
      </c>
      <c r="F89" s="29">
        <f t="shared" si="21"/>
        <v>4.1731600000000004E-3</v>
      </c>
      <c r="G89" s="29">
        <f t="shared" si="22"/>
        <v>2.6958613600000004E-4</v>
      </c>
      <c r="H89" s="29">
        <f t="shared" si="23"/>
        <v>1.7415264385600003E-5</v>
      </c>
      <c r="I89" s="29">
        <f t="shared" si="24"/>
        <v>2.2653669601058937E-3</v>
      </c>
      <c r="J89" s="29">
        <f t="shared" si="25"/>
        <v>1.4634270562284075E-4</v>
      </c>
      <c r="K89" s="29">
        <f t="shared" ca="1" si="17"/>
        <v>2.0088400044979936E-2</v>
      </c>
      <c r="L89" s="29">
        <f t="shared" ca="1" si="26"/>
        <v>2.2437643134158152E-4</v>
      </c>
      <c r="M89" s="29">
        <f t="shared" ca="1" si="18"/>
        <v>9.7464372661239321E-3</v>
      </c>
      <c r="N89" s="29">
        <f t="shared" ca="1" si="19"/>
        <v>0.5396013830211035</v>
      </c>
      <c r="O89" s="29">
        <f t="shared" ca="1" si="20"/>
        <v>14.513560321955767</v>
      </c>
      <c r="P89" s="6">
        <f t="shared" ca="1" si="27"/>
        <v>1.4979199956659285E-2</v>
      </c>
      <c r="Q89" s="6"/>
      <c r="R89" s="6"/>
      <c r="S89" s="6"/>
      <c r="T89" s="6"/>
    </row>
    <row r="90" spans="1:20" x14ac:dyDescent="0.2">
      <c r="A90" s="36">
        <v>695</v>
      </c>
      <c r="B90" s="36">
        <v>1.947199999995064E-2</v>
      </c>
      <c r="C90" s="6"/>
      <c r="D90" s="37">
        <f t="shared" si="16"/>
        <v>6.9500000000000006E-2</v>
      </c>
      <c r="E90" s="37">
        <f t="shared" si="16"/>
        <v>1.947199999995064E-2</v>
      </c>
      <c r="F90" s="29">
        <f t="shared" si="21"/>
        <v>4.8302500000000012E-3</v>
      </c>
      <c r="G90" s="29">
        <f t="shared" si="22"/>
        <v>3.3570237500000013E-4</v>
      </c>
      <c r="H90" s="29">
        <f t="shared" si="23"/>
        <v>2.3331315062500012E-5</v>
      </c>
      <c r="I90" s="29">
        <f t="shared" si="24"/>
        <v>1.3533039999965696E-3</v>
      </c>
      <c r="J90" s="29">
        <f t="shared" si="25"/>
        <v>9.40546279997616E-5</v>
      </c>
      <c r="K90" s="29">
        <f t="shared" ca="1" si="17"/>
        <v>2.2356808323983637E-2</v>
      </c>
      <c r="L90" s="29">
        <f t="shared" ca="1" si="26"/>
        <v>8.3221190664100713E-6</v>
      </c>
      <c r="M90" s="29">
        <f t="shared" ca="1" si="18"/>
        <v>9.2943554457870052E-3</v>
      </c>
      <c r="N90" s="29">
        <f t="shared" ca="1" si="19"/>
        <v>0.63550653784709554</v>
      </c>
      <c r="O90" s="29">
        <f t="shared" ca="1" si="20"/>
        <v>15.68989423725092</v>
      </c>
      <c r="P90" s="6">
        <f t="shared" ca="1" si="27"/>
        <v>-2.8848083240329975E-3</v>
      </c>
      <c r="Q90" s="6"/>
      <c r="R90" s="6"/>
      <c r="S90" s="6"/>
      <c r="T90" s="6"/>
    </row>
    <row r="91" spans="1:20" x14ac:dyDescent="0.2">
      <c r="A91" s="36">
        <v>708</v>
      </c>
      <c r="B91" s="36">
        <v>2.4354799999855459E-2</v>
      </c>
      <c r="C91" s="6"/>
      <c r="D91" s="37">
        <f t="shared" si="16"/>
        <v>7.0800000000000002E-2</v>
      </c>
      <c r="E91" s="37">
        <f t="shared" si="16"/>
        <v>2.4354799999855459E-2</v>
      </c>
      <c r="F91" s="29">
        <f t="shared" si="21"/>
        <v>5.0126400000000005E-3</v>
      </c>
      <c r="G91" s="29">
        <f t="shared" si="22"/>
        <v>3.5489491200000006E-4</v>
      </c>
      <c r="H91" s="29">
        <f t="shared" si="23"/>
        <v>2.5126559769600006E-5</v>
      </c>
      <c r="I91" s="29">
        <f t="shared" si="24"/>
        <v>1.7243198399897665E-3</v>
      </c>
      <c r="J91" s="29">
        <f t="shared" si="25"/>
        <v>1.2208184467127548E-4</v>
      </c>
      <c r="K91" s="29">
        <f t="shared" ca="1" si="17"/>
        <v>2.2977855392957321E-2</v>
      </c>
      <c r="L91" s="29">
        <f t="shared" ca="1" si="26"/>
        <v>1.8959764504658661E-6</v>
      </c>
      <c r="M91" s="29">
        <f t="shared" ca="1" si="18"/>
        <v>9.175583852034078E-3</v>
      </c>
      <c r="N91" s="29">
        <f t="shared" ca="1" si="19"/>
        <v>0.66131177320995771</v>
      </c>
      <c r="O91" s="29">
        <f t="shared" ca="1" si="20"/>
        <v>15.989515792224481</v>
      </c>
      <c r="P91" s="6">
        <f t="shared" ca="1" si="27"/>
        <v>1.3769446068981374E-3</v>
      </c>
      <c r="Q91" s="6"/>
      <c r="R91" s="6"/>
      <c r="S91" s="6"/>
      <c r="T91" s="6"/>
    </row>
    <row r="92" spans="1:20" x14ac:dyDescent="0.2">
      <c r="A92" s="36">
        <v>719</v>
      </c>
      <c r="B92" s="36">
        <v>3.7486400004127063E-2</v>
      </c>
      <c r="C92" s="6"/>
      <c r="D92" s="37">
        <f t="shared" si="16"/>
        <v>7.1900000000000006E-2</v>
      </c>
      <c r="E92" s="37">
        <f t="shared" si="16"/>
        <v>3.7486400004127063E-2</v>
      </c>
      <c r="F92" s="29">
        <f t="shared" si="21"/>
        <v>5.1696100000000007E-3</v>
      </c>
      <c r="G92" s="29">
        <f t="shared" si="22"/>
        <v>3.7169495900000007E-4</v>
      </c>
      <c r="H92" s="29">
        <f t="shared" si="23"/>
        <v>2.6724867552100007E-5</v>
      </c>
      <c r="I92" s="29">
        <f t="shared" si="24"/>
        <v>2.6952721602967358E-3</v>
      </c>
      <c r="J92" s="29">
        <f t="shared" si="25"/>
        <v>1.9379006832533533E-4</v>
      </c>
      <c r="K92" s="29">
        <f t="shared" ca="1" si="17"/>
        <v>2.3509653605892595E-2</v>
      </c>
      <c r="L92" s="29">
        <f t="shared" ca="1" si="26"/>
        <v>1.9534943988056016E-4</v>
      </c>
      <c r="M92" s="29">
        <f t="shared" ca="1" si="18"/>
        <v>9.0754750426732221E-3</v>
      </c>
      <c r="N92" s="29">
        <f t="shared" ca="1" si="19"/>
        <v>0.68323023309861652</v>
      </c>
      <c r="O92" s="29">
        <f t="shared" ca="1" si="20"/>
        <v>16.238602126281247</v>
      </c>
      <c r="P92" s="6">
        <f t="shared" ca="1" si="27"/>
        <v>1.3976746398234468E-2</v>
      </c>
      <c r="Q92" s="6"/>
      <c r="R92" s="6"/>
      <c r="S92" s="6"/>
      <c r="T92" s="6"/>
    </row>
    <row r="93" spans="1:20" x14ac:dyDescent="0.2">
      <c r="A93" s="36">
        <v>721</v>
      </c>
      <c r="B93" s="36">
        <v>3.1237600000167731E-2</v>
      </c>
      <c r="C93" s="6"/>
      <c r="D93" s="37">
        <f t="shared" si="16"/>
        <v>7.2099999999999997E-2</v>
      </c>
      <c r="E93" s="37">
        <f t="shared" si="16"/>
        <v>3.1237600000167731E-2</v>
      </c>
      <c r="F93" s="29">
        <f t="shared" si="21"/>
        <v>5.1984099999999997E-3</v>
      </c>
      <c r="G93" s="29">
        <f t="shared" si="22"/>
        <v>3.7480536099999994E-4</v>
      </c>
      <c r="H93" s="29">
        <f t="shared" si="23"/>
        <v>2.7023466528099998E-5</v>
      </c>
      <c r="I93" s="29">
        <f t="shared" si="24"/>
        <v>2.2522309600120933E-3</v>
      </c>
      <c r="J93" s="29">
        <f t="shared" si="25"/>
        <v>1.6238585221687191E-4</v>
      </c>
      <c r="K93" s="29">
        <f t="shared" ca="1" si="17"/>
        <v>2.360696433407361E-2</v>
      </c>
      <c r="L93" s="29">
        <f t="shared" ca="1" si="26"/>
        <v>5.8226600668667672E-5</v>
      </c>
      <c r="M93" s="29">
        <f t="shared" ca="1" si="18"/>
        <v>9.0573121369043573E-3</v>
      </c>
      <c r="N93" s="29">
        <f t="shared" ca="1" si="19"/>
        <v>0.68722240723667571</v>
      </c>
      <c r="O93" s="29">
        <f t="shared" ca="1" si="20"/>
        <v>16.283441322311123</v>
      </c>
      <c r="P93" s="6">
        <f t="shared" ca="1" si="27"/>
        <v>7.630635666094121E-3</v>
      </c>
      <c r="Q93" s="6"/>
      <c r="R93" s="6"/>
      <c r="S93" s="6"/>
      <c r="T93" s="6"/>
    </row>
    <row r="94" spans="1:20" x14ac:dyDescent="0.2">
      <c r="A94" s="36">
        <v>725.5</v>
      </c>
      <c r="B94" s="36">
        <v>3.9927799996803515E-2</v>
      </c>
      <c r="C94" s="6"/>
      <c r="D94" s="37">
        <f t="shared" si="16"/>
        <v>7.2550000000000003E-2</v>
      </c>
      <c r="E94" s="37">
        <f t="shared" si="16"/>
        <v>3.9927799996803515E-2</v>
      </c>
      <c r="F94" s="29">
        <f t="shared" si="21"/>
        <v>5.2635025000000004E-3</v>
      </c>
      <c r="G94" s="29">
        <f t="shared" si="22"/>
        <v>3.8186710637500004E-4</v>
      </c>
      <c r="H94" s="29">
        <f t="shared" si="23"/>
        <v>2.7704458567506254E-5</v>
      </c>
      <c r="I94" s="29">
        <f t="shared" si="24"/>
        <v>2.896761889768095E-3</v>
      </c>
      <c r="J94" s="29">
        <f t="shared" si="25"/>
        <v>2.1016007510267531E-4</v>
      </c>
      <c r="K94" s="29">
        <f t="shared" ca="1" si="17"/>
        <v>2.3826611134493244E-2</v>
      </c>
      <c r="L94" s="29">
        <f t="shared" ca="1" si="26"/>
        <v>2.592482827797843E-4</v>
      </c>
      <c r="M94" s="29">
        <f t="shared" ca="1" si="18"/>
        <v>9.0164893320476922E-3</v>
      </c>
      <c r="N94" s="29">
        <f t="shared" ca="1" si="19"/>
        <v>0.69621177300365666</v>
      </c>
      <c r="O94" s="29">
        <f t="shared" ca="1" si="20"/>
        <v>16.383815201127483</v>
      </c>
      <c r="P94" s="6">
        <f t="shared" ca="1" si="27"/>
        <v>1.6101188862310271E-2</v>
      </c>
      <c r="Q94" s="6"/>
      <c r="R94" s="6"/>
      <c r="S94" s="6"/>
      <c r="T94" s="6"/>
    </row>
    <row r="95" spans="1:20" x14ac:dyDescent="0.2">
      <c r="A95" s="36">
        <v>728</v>
      </c>
      <c r="B95" s="36">
        <v>2.9866799995943438E-2</v>
      </c>
      <c r="C95" s="6"/>
      <c r="D95" s="37">
        <f t="shared" si="16"/>
        <v>7.2800000000000004E-2</v>
      </c>
      <c r="E95" s="37">
        <f t="shared" si="16"/>
        <v>2.9866799995943438E-2</v>
      </c>
      <c r="F95" s="29">
        <f t="shared" si="21"/>
        <v>5.2998400000000001E-3</v>
      </c>
      <c r="G95" s="29">
        <f t="shared" si="22"/>
        <v>3.8582835200000001E-4</v>
      </c>
      <c r="H95" s="29">
        <f t="shared" si="23"/>
        <v>2.80883040256E-5</v>
      </c>
      <c r="I95" s="29">
        <f t="shared" si="24"/>
        <v>2.1743030397046825E-3</v>
      </c>
      <c r="J95" s="29">
        <f t="shared" si="25"/>
        <v>1.5828926129050089E-4</v>
      </c>
      <c r="K95" s="29">
        <f t="shared" ca="1" si="17"/>
        <v>2.3949054539349139E-2</v>
      </c>
      <c r="L95" s="29">
        <f t="shared" ca="1" si="26"/>
        <v>3.5019711289042468E-5</v>
      </c>
      <c r="M95" s="29">
        <f t="shared" ca="1" si="18"/>
        <v>8.9938362227852502E-3</v>
      </c>
      <c r="N95" s="29">
        <f t="shared" ca="1" si="19"/>
        <v>0.70120976210917008</v>
      </c>
      <c r="O95" s="29">
        <f t="shared" ca="1" si="20"/>
        <v>16.439268041940476</v>
      </c>
      <c r="P95" s="6">
        <f t="shared" ca="1" si="27"/>
        <v>5.9177454565942991E-3</v>
      </c>
      <c r="Q95" s="6"/>
      <c r="R95" s="6"/>
      <c r="S95" s="6"/>
      <c r="T95" s="6"/>
    </row>
    <row r="96" spans="1:20" x14ac:dyDescent="0.2">
      <c r="A96" s="36">
        <v>738</v>
      </c>
      <c r="B96" s="36">
        <v>2.7622800000244752E-2</v>
      </c>
      <c r="C96" s="6"/>
      <c r="D96" s="37">
        <f t="shared" si="16"/>
        <v>7.3800000000000004E-2</v>
      </c>
      <c r="E96" s="37">
        <f t="shared" si="16"/>
        <v>2.7622800000244752E-2</v>
      </c>
      <c r="F96" s="29">
        <f t="shared" si="21"/>
        <v>5.4464400000000003E-3</v>
      </c>
      <c r="G96" s="29">
        <f t="shared" si="22"/>
        <v>4.0194727200000004E-4</v>
      </c>
      <c r="H96" s="29">
        <f t="shared" si="23"/>
        <v>2.9663708673600004E-5</v>
      </c>
      <c r="I96" s="29">
        <f t="shared" si="24"/>
        <v>2.0385626400180627E-3</v>
      </c>
      <c r="J96" s="29">
        <f t="shared" si="25"/>
        <v>1.5044592283333303E-4</v>
      </c>
      <c r="K96" s="29">
        <f t="shared" ca="1" si="17"/>
        <v>2.4441809620363929E-2</v>
      </c>
      <c r="L96" s="29">
        <f t="shared" ca="1" si="26"/>
        <v>1.0118699796894342E-5</v>
      </c>
      <c r="M96" s="29">
        <f t="shared" ca="1" si="18"/>
        <v>8.9034119522994615E-3</v>
      </c>
      <c r="N96" s="29">
        <f t="shared" ca="1" si="19"/>
        <v>0.72122585949622786</v>
      </c>
      <c r="O96" s="29">
        <f t="shared" ca="1" si="20"/>
        <v>16.658825818947928</v>
      </c>
      <c r="P96" s="6">
        <f t="shared" ca="1" si="27"/>
        <v>3.1809903798808228E-3</v>
      </c>
      <c r="Q96" s="6"/>
      <c r="R96" s="6"/>
      <c r="S96" s="6"/>
      <c r="T96" s="6"/>
    </row>
    <row r="97" spans="1:20" x14ac:dyDescent="0.2">
      <c r="A97" s="36">
        <v>786.5</v>
      </c>
      <c r="B97" s="36">
        <v>-7.1605999983148649E-3</v>
      </c>
      <c r="C97" s="6"/>
      <c r="D97" s="37">
        <f t="shared" si="16"/>
        <v>7.8649999999999998E-2</v>
      </c>
      <c r="E97" s="37">
        <f t="shared" si="16"/>
        <v>-7.1605999983148649E-3</v>
      </c>
      <c r="F97" s="29">
        <f t="shared" si="21"/>
        <v>6.1858224999999994E-3</v>
      </c>
      <c r="G97" s="29">
        <f t="shared" si="22"/>
        <v>4.8651493962499994E-4</v>
      </c>
      <c r="H97" s="29">
        <f t="shared" si="23"/>
        <v>3.8264400001506241E-5</v>
      </c>
      <c r="I97" s="29">
        <f t="shared" si="24"/>
        <v>-5.6318118986746415E-4</v>
      </c>
      <c r="J97" s="29">
        <f t="shared" si="25"/>
        <v>-4.4294200583076055E-5</v>
      </c>
      <c r="K97" s="29">
        <f t="shared" ca="1" si="17"/>
        <v>2.6899344978482703E-2</v>
      </c>
      <c r="L97" s="29">
        <f t="shared" ca="1" si="26"/>
        <v>1.1600798518224778E-3</v>
      </c>
      <c r="M97" s="29">
        <f t="shared" ca="1" si="18"/>
        <v>8.4691932393974063E-3</v>
      </c>
      <c r="N97" s="29">
        <f t="shared" ca="1" si="19"/>
        <v>0.81855696585932347</v>
      </c>
      <c r="O97" s="29">
        <f t="shared" ca="1" si="20"/>
        <v>17.669686451142496</v>
      </c>
      <c r="P97" s="6">
        <f t="shared" ca="1" si="27"/>
        <v>-3.4059944976797568E-2</v>
      </c>
      <c r="Q97" s="6"/>
      <c r="R97" s="6"/>
      <c r="S97" s="6"/>
      <c r="T97" s="6"/>
    </row>
    <row r="98" spans="1:20" x14ac:dyDescent="0.2">
      <c r="A98" s="36">
        <v>813</v>
      </c>
      <c r="B98" s="36">
        <v>1.179279999632854E-2</v>
      </c>
      <c r="C98" s="6"/>
      <c r="D98" s="37">
        <f t="shared" si="16"/>
        <v>8.1299999999999997E-2</v>
      </c>
      <c r="E98" s="37">
        <f t="shared" si="16"/>
        <v>1.179279999632854E-2</v>
      </c>
      <c r="F98" s="29">
        <f t="shared" si="21"/>
        <v>6.6096899999999997E-3</v>
      </c>
      <c r="G98" s="29">
        <f t="shared" si="22"/>
        <v>5.3736779699999993E-4</v>
      </c>
      <c r="H98" s="29">
        <f t="shared" si="23"/>
        <v>4.3688001896099996E-5</v>
      </c>
      <c r="I98" s="29">
        <f t="shared" si="24"/>
        <v>9.5875463970151033E-4</v>
      </c>
      <c r="J98" s="29">
        <f t="shared" si="25"/>
        <v>7.794675220773279E-5</v>
      </c>
      <c r="K98" s="29">
        <f t="shared" ca="1" si="17"/>
        <v>2.8289527269126015E-2</v>
      </c>
      <c r="L98" s="29">
        <f t="shared" ca="1" si="26"/>
        <v>2.7214201071306001E-4</v>
      </c>
      <c r="M98" s="29">
        <f t="shared" ca="1" si="18"/>
        <v>8.2350458129607021E-3</v>
      </c>
      <c r="N98" s="29">
        <f t="shared" ca="1" si="19"/>
        <v>0.87163509742744483</v>
      </c>
      <c r="O98" s="29">
        <f t="shared" ca="1" si="20"/>
        <v>18.181558761337929</v>
      </c>
      <c r="P98" s="6">
        <f t="shared" ca="1" si="27"/>
        <v>-1.6496727272797475E-2</v>
      </c>
      <c r="Q98" s="6"/>
      <c r="R98" s="6"/>
      <c r="S98" s="6"/>
      <c r="T98" s="6"/>
    </row>
    <row r="99" spans="1:20" x14ac:dyDescent="0.2">
      <c r="A99" s="36">
        <v>816</v>
      </c>
      <c r="B99" s="36">
        <v>3.9919600007124245E-2</v>
      </c>
      <c r="C99" s="6"/>
      <c r="D99" s="37">
        <f t="shared" si="16"/>
        <v>8.1600000000000006E-2</v>
      </c>
      <c r="E99" s="37">
        <f t="shared" si="16"/>
        <v>3.9919600007124245E-2</v>
      </c>
      <c r="F99" s="29">
        <f t="shared" si="21"/>
        <v>6.6585600000000009E-3</v>
      </c>
      <c r="G99" s="29">
        <f t="shared" si="22"/>
        <v>5.4333849600000006E-4</v>
      </c>
      <c r="H99" s="29">
        <f t="shared" si="23"/>
        <v>4.4336421273600013E-5</v>
      </c>
      <c r="I99" s="29">
        <f t="shared" si="24"/>
        <v>3.2574393605813387E-3</v>
      </c>
      <c r="J99" s="29">
        <f t="shared" si="25"/>
        <v>2.6580705182343726E-4</v>
      </c>
      <c r="K99" s="29">
        <f t="shared" ca="1" si="17"/>
        <v>2.8449017271175232E-2</v>
      </c>
      <c r="L99" s="29">
        <f t="shared" ca="1" si="26"/>
        <v>1.3157426830225156E-4</v>
      </c>
      <c r="M99" s="29">
        <f t="shared" ca="1" si="18"/>
        <v>8.2086795987080154E-3</v>
      </c>
      <c r="N99" s="29">
        <f t="shared" ca="1" si="19"/>
        <v>0.87762824541807416</v>
      </c>
      <c r="O99" s="29">
        <f t="shared" ca="1" si="20"/>
        <v>18.237603701720474</v>
      </c>
      <c r="P99" s="6">
        <f t="shared" ca="1" si="27"/>
        <v>1.1470582735949014E-2</v>
      </c>
      <c r="Q99" s="6"/>
      <c r="R99" s="6"/>
      <c r="S99" s="6"/>
      <c r="T99" s="6"/>
    </row>
    <row r="100" spans="1:20" x14ac:dyDescent="0.2">
      <c r="A100" s="36">
        <v>820</v>
      </c>
      <c r="B100" s="36">
        <v>2.5422000006074086E-2</v>
      </c>
      <c r="C100" s="6"/>
      <c r="D100" s="37">
        <f t="shared" si="16"/>
        <v>8.2000000000000003E-2</v>
      </c>
      <c r="E100" s="37">
        <f t="shared" si="16"/>
        <v>2.5422000006074086E-2</v>
      </c>
      <c r="F100" s="29">
        <f t="shared" si="21"/>
        <v>6.7240000000000008E-3</v>
      </c>
      <c r="G100" s="29">
        <f t="shared" si="22"/>
        <v>5.5136800000000011E-4</v>
      </c>
      <c r="H100" s="29">
        <f t="shared" si="23"/>
        <v>4.5212176000000008E-5</v>
      </c>
      <c r="I100" s="29">
        <f t="shared" si="24"/>
        <v>2.084604000498075E-3</v>
      </c>
      <c r="J100" s="29">
        <f t="shared" si="25"/>
        <v>1.7093752804084216E-4</v>
      </c>
      <c r="K100" s="29">
        <f t="shared" ca="1" si="17"/>
        <v>2.8662338454637271E-2</v>
      </c>
      <c r="L100" s="29">
        <f t="shared" ca="1" si="26"/>
        <v>1.0499793261236872E-5</v>
      </c>
      <c r="M100" s="29">
        <f t="shared" ca="1" si="18"/>
        <v>8.1735696422654252E-3</v>
      </c>
      <c r="N100" s="29">
        <f t="shared" ca="1" si="19"/>
        <v>0.8856126728123711</v>
      </c>
      <c r="O100" s="29">
        <f t="shared" ca="1" si="20"/>
        <v>18.31171520604817</v>
      </c>
      <c r="P100" s="6">
        <f t="shared" ca="1" si="27"/>
        <v>-3.2403384485631855E-3</v>
      </c>
      <c r="Q100" s="6"/>
      <c r="R100" s="6"/>
      <c r="S100" s="6"/>
      <c r="T100" s="6"/>
    </row>
    <row r="101" spans="1:20" x14ac:dyDescent="0.2">
      <c r="A101" s="36">
        <v>820</v>
      </c>
      <c r="B101" s="36">
        <v>2.5422000006074086E-2</v>
      </c>
      <c r="C101" s="6"/>
      <c r="D101" s="37">
        <f t="shared" si="16"/>
        <v>8.2000000000000003E-2</v>
      </c>
      <c r="E101" s="37">
        <f t="shared" si="16"/>
        <v>2.5422000006074086E-2</v>
      </c>
      <c r="F101" s="29">
        <f t="shared" si="21"/>
        <v>6.7240000000000008E-3</v>
      </c>
      <c r="G101" s="29">
        <f t="shared" si="22"/>
        <v>5.5136800000000011E-4</v>
      </c>
      <c r="H101" s="29">
        <f t="shared" si="23"/>
        <v>4.5212176000000008E-5</v>
      </c>
      <c r="I101" s="29">
        <f t="shared" si="24"/>
        <v>2.084604000498075E-3</v>
      </c>
      <c r="J101" s="29">
        <f t="shared" si="25"/>
        <v>1.7093752804084216E-4</v>
      </c>
      <c r="K101" s="29">
        <f t="shared" ca="1" si="17"/>
        <v>2.8662338454637271E-2</v>
      </c>
      <c r="L101" s="29">
        <f t="shared" ca="1" si="26"/>
        <v>1.0499793261236872E-5</v>
      </c>
      <c r="M101" s="29">
        <f t="shared" ca="1" si="18"/>
        <v>8.1735696422654252E-3</v>
      </c>
      <c r="N101" s="29">
        <f t="shared" ca="1" si="19"/>
        <v>0.8856126728123711</v>
      </c>
      <c r="O101" s="29">
        <f t="shared" ca="1" si="20"/>
        <v>18.31171520604817</v>
      </c>
      <c r="P101" s="6">
        <f t="shared" ca="1" si="27"/>
        <v>-3.2403384485631855E-3</v>
      </c>
      <c r="Q101" s="6"/>
      <c r="R101" s="6"/>
      <c r="S101" s="6"/>
      <c r="T101" s="6"/>
    </row>
    <row r="102" spans="1:20" x14ac:dyDescent="0.2">
      <c r="A102" s="36">
        <v>820</v>
      </c>
      <c r="B102" s="36">
        <v>2.5422000006074086E-2</v>
      </c>
      <c r="C102" s="6"/>
      <c r="D102" s="37">
        <f t="shared" si="16"/>
        <v>8.2000000000000003E-2</v>
      </c>
      <c r="E102" s="37">
        <f t="shared" si="16"/>
        <v>2.5422000006074086E-2</v>
      </c>
      <c r="F102" s="29">
        <f t="shared" si="21"/>
        <v>6.7240000000000008E-3</v>
      </c>
      <c r="G102" s="29">
        <f t="shared" si="22"/>
        <v>5.5136800000000011E-4</v>
      </c>
      <c r="H102" s="29">
        <f t="shared" si="23"/>
        <v>4.5212176000000008E-5</v>
      </c>
      <c r="I102" s="29">
        <f t="shared" si="24"/>
        <v>2.084604000498075E-3</v>
      </c>
      <c r="J102" s="29">
        <f t="shared" si="25"/>
        <v>1.7093752804084216E-4</v>
      </c>
      <c r="K102" s="29">
        <f t="shared" ca="1" si="17"/>
        <v>2.8662338454637271E-2</v>
      </c>
      <c r="L102" s="29">
        <f t="shared" ca="1" si="26"/>
        <v>1.0499793261236872E-5</v>
      </c>
      <c r="M102" s="29">
        <f t="shared" ca="1" si="18"/>
        <v>8.1735696422654252E-3</v>
      </c>
      <c r="N102" s="29">
        <f t="shared" ca="1" si="19"/>
        <v>0.8856126728123711</v>
      </c>
      <c r="O102" s="29">
        <f t="shared" ca="1" si="20"/>
        <v>18.31171520604817</v>
      </c>
      <c r="P102" s="6">
        <f t="shared" ca="1" si="27"/>
        <v>-3.2403384485631855E-3</v>
      </c>
      <c r="Q102" s="6"/>
      <c r="R102" s="6"/>
      <c r="S102" s="6"/>
      <c r="T102" s="6"/>
    </row>
    <row r="103" spans="1:20" x14ac:dyDescent="0.2">
      <c r="A103" s="36">
        <v>820</v>
      </c>
      <c r="B103" s="36">
        <v>3.8422000005084556E-2</v>
      </c>
      <c r="C103" s="6"/>
      <c r="D103" s="37">
        <f t="shared" si="16"/>
        <v>8.2000000000000003E-2</v>
      </c>
      <c r="E103" s="37">
        <f t="shared" si="16"/>
        <v>3.8422000005084556E-2</v>
      </c>
      <c r="F103" s="29">
        <f t="shared" si="21"/>
        <v>6.7240000000000008E-3</v>
      </c>
      <c r="G103" s="29">
        <f t="shared" si="22"/>
        <v>5.5136800000000011E-4</v>
      </c>
      <c r="H103" s="29">
        <f t="shared" si="23"/>
        <v>4.5212176000000008E-5</v>
      </c>
      <c r="I103" s="29">
        <f t="shared" si="24"/>
        <v>3.1506040004169338E-3</v>
      </c>
      <c r="J103" s="29">
        <f t="shared" si="25"/>
        <v>2.5834952803418859E-4</v>
      </c>
      <c r="K103" s="29">
        <f t="shared" ca="1" si="17"/>
        <v>2.8662338454637271E-2</v>
      </c>
      <c r="L103" s="29">
        <f t="shared" ca="1" si="26"/>
        <v>9.5250993579279084E-5</v>
      </c>
      <c r="M103" s="29">
        <f t="shared" ca="1" si="18"/>
        <v>8.1735696422654252E-3</v>
      </c>
      <c r="N103" s="29">
        <f t="shared" ca="1" si="19"/>
        <v>0.8856126728123711</v>
      </c>
      <c r="O103" s="29">
        <f t="shared" ca="1" si="20"/>
        <v>18.31171520604817</v>
      </c>
      <c r="P103" s="6">
        <f t="shared" ca="1" si="27"/>
        <v>9.7596615504472843E-3</v>
      </c>
      <c r="Q103" s="6"/>
      <c r="R103" s="6"/>
      <c r="S103" s="6"/>
      <c r="T103" s="6"/>
    </row>
    <row r="104" spans="1:20" x14ac:dyDescent="0.2">
      <c r="A104" s="36">
        <v>829</v>
      </c>
      <c r="B104" s="36">
        <v>2.4802400002954528E-2</v>
      </c>
      <c r="C104" s="6"/>
      <c r="D104" s="37">
        <f t="shared" si="16"/>
        <v>8.2900000000000001E-2</v>
      </c>
      <c r="E104" s="37">
        <f t="shared" si="16"/>
        <v>2.4802400002954528E-2</v>
      </c>
      <c r="F104" s="29">
        <f t="shared" si="21"/>
        <v>6.8724100000000007E-3</v>
      </c>
      <c r="G104" s="29">
        <f t="shared" si="22"/>
        <v>5.6972278900000004E-4</v>
      </c>
      <c r="H104" s="29">
        <f t="shared" si="23"/>
        <v>4.7230019208100009E-5</v>
      </c>
      <c r="I104" s="29">
        <f t="shared" si="24"/>
        <v>2.0561189602449305E-3</v>
      </c>
      <c r="J104" s="29">
        <f t="shared" si="25"/>
        <v>1.7045226180430474E-4</v>
      </c>
      <c r="K104" s="29">
        <f t="shared" ca="1" si="17"/>
        <v>2.9145101765476224E-2</v>
      </c>
      <c r="L104" s="29">
        <f t="shared" ca="1" si="26"/>
        <v>1.8859058598209046E-5</v>
      </c>
      <c r="M104" s="29">
        <f t="shared" ca="1" si="18"/>
        <v>8.0947610037230885E-3</v>
      </c>
      <c r="N104" s="29">
        <f t="shared" ca="1" si="19"/>
        <v>0.9035478465820328</v>
      </c>
      <c r="O104" s="29">
        <f t="shared" ca="1" si="20"/>
        <v>18.475870665695791</v>
      </c>
      <c r="P104" s="6">
        <f t="shared" ca="1" si="27"/>
        <v>-4.342701762521696E-3</v>
      </c>
      <c r="Q104" s="6"/>
      <c r="R104" s="6"/>
      <c r="S104" s="6"/>
      <c r="T104" s="6"/>
    </row>
    <row r="105" spans="1:20" x14ac:dyDescent="0.2">
      <c r="A105" s="36">
        <v>864.5</v>
      </c>
      <c r="B105" s="36">
        <v>1.213619999907678E-2</v>
      </c>
      <c r="C105" s="6"/>
      <c r="D105" s="37">
        <f t="shared" si="16"/>
        <v>8.6449999999999999E-2</v>
      </c>
      <c r="E105" s="37">
        <f t="shared" si="16"/>
        <v>1.213619999907678E-2</v>
      </c>
      <c r="F105" s="29">
        <f t="shared" si="21"/>
        <v>7.4736024999999999E-3</v>
      </c>
      <c r="G105" s="29">
        <f t="shared" si="22"/>
        <v>6.4609293612500002E-4</v>
      </c>
      <c r="H105" s="29">
        <f t="shared" si="23"/>
        <v>5.585473432800625E-5</v>
      </c>
      <c r="I105" s="29">
        <f t="shared" si="24"/>
        <v>1.0491744899201877E-3</v>
      </c>
      <c r="J105" s="29">
        <f t="shared" si="25"/>
        <v>9.0701134653600225E-5</v>
      </c>
      <c r="K105" s="29">
        <f t="shared" ca="1" si="17"/>
        <v>3.1087014536486116E-2</v>
      </c>
      <c r="L105" s="29">
        <f t="shared" ca="1" si="26"/>
        <v>3.5913337163128502E-4</v>
      </c>
      <c r="M105" s="29">
        <f t="shared" ca="1" si="18"/>
        <v>7.7864839709309332E-3</v>
      </c>
      <c r="N105" s="29">
        <f t="shared" ca="1" si="19"/>
        <v>0.97377366668173693</v>
      </c>
      <c r="O105" s="29">
        <f t="shared" ca="1" si="20"/>
        <v>19.087333797257532</v>
      </c>
      <c r="P105" s="6">
        <f t="shared" ca="1" si="27"/>
        <v>-1.8950814537409336E-2</v>
      </c>
      <c r="Q105" s="6"/>
      <c r="R105" s="6"/>
      <c r="S105" s="6"/>
      <c r="T105" s="6"/>
    </row>
    <row r="106" spans="1:20" x14ac:dyDescent="0.2">
      <c r="A106" s="36">
        <v>881.5</v>
      </c>
      <c r="B106" s="36">
        <v>4.5213999983388931E-3</v>
      </c>
      <c r="C106" s="6"/>
      <c r="D106" s="37">
        <f t="shared" si="16"/>
        <v>8.8150000000000006E-2</v>
      </c>
      <c r="E106" s="37">
        <f t="shared" si="16"/>
        <v>4.5213999983388931E-3</v>
      </c>
      <c r="F106" s="29">
        <f t="shared" si="21"/>
        <v>7.7704225000000014E-3</v>
      </c>
      <c r="G106" s="29">
        <f t="shared" si="22"/>
        <v>6.8496274337500013E-4</v>
      </c>
      <c r="H106" s="29">
        <f t="shared" si="23"/>
        <v>6.0379465828506274E-5</v>
      </c>
      <c r="I106" s="29">
        <f t="shared" si="24"/>
        <v>3.9856140985357346E-4</v>
      </c>
      <c r="J106" s="29">
        <f t="shared" si="25"/>
        <v>3.5133188278592502E-5</v>
      </c>
      <c r="K106" s="29">
        <f t="shared" ca="1" si="17"/>
        <v>3.2038232231604138E-2</v>
      </c>
      <c r="L106" s="29">
        <f t="shared" ca="1" si="26"/>
        <v>7.5717605615366519E-4</v>
      </c>
      <c r="M106" s="29">
        <f t="shared" ca="1" si="18"/>
        <v>7.6403374867074344E-3</v>
      </c>
      <c r="N106" s="29">
        <f t="shared" ca="1" si="19"/>
        <v>1.0070286191614359</v>
      </c>
      <c r="O106" s="29">
        <f t="shared" ca="1" si="20"/>
        <v>19.359108661315549</v>
      </c>
      <c r="P106" s="6">
        <f t="shared" ca="1" si="27"/>
        <v>-2.7516832233265245E-2</v>
      </c>
      <c r="Q106" s="6"/>
      <c r="R106" s="6"/>
      <c r="S106" s="6"/>
      <c r="T106" s="6"/>
    </row>
    <row r="107" spans="1:20" x14ac:dyDescent="0.2">
      <c r="A107" s="36">
        <v>884.5</v>
      </c>
      <c r="B107" s="36">
        <v>-3.5180000122636557E-4</v>
      </c>
      <c r="C107" s="6"/>
      <c r="D107" s="37">
        <f t="shared" si="16"/>
        <v>8.8450000000000001E-2</v>
      </c>
      <c r="E107" s="37">
        <f t="shared" si="16"/>
        <v>-3.5180000122636557E-4</v>
      </c>
      <c r="F107" s="29">
        <f t="shared" si="21"/>
        <v>7.8234024999999999E-3</v>
      </c>
      <c r="G107" s="29">
        <f t="shared" si="22"/>
        <v>6.9197995112499995E-4</v>
      </c>
      <c r="H107" s="29">
        <f t="shared" si="23"/>
        <v>6.1205626677006248E-5</v>
      </c>
      <c r="I107" s="29">
        <f t="shared" si="24"/>
        <v>-3.1116710108472036E-5</v>
      </c>
      <c r="J107" s="29">
        <f t="shared" si="25"/>
        <v>-2.7522730090943516E-6</v>
      </c>
      <c r="K107" s="29">
        <f t="shared" ca="1" si="17"/>
        <v>3.2207525279365205E-2</v>
      </c>
      <c r="L107" s="29">
        <f t="shared" ca="1" si="26"/>
        <v>1.0601096627273693E-3</v>
      </c>
      <c r="M107" s="29">
        <f t="shared" ca="1" si="18"/>
        <v>7.6146477036799724E-3</v>
      </c>
      <c r="N107" s="29">
        <f t="shared" ca="1" si="19"/>
        <v>1.0128671521548065</v>
      </c>
      <c r="O107" s="29">
        <f t="shared" ca="1" si="20"/>
        <v>19.405615559782419</v>
      </c>
      <c r="P107" s="6">
        <f t="shared" ca="1" si="27"/>
        <v>-3.2559325280591571E-2</v>
      </c>
      <c r="Q107" s="6"/>
      <c r="R107" s="6"/>
      <c r="S107" s="6"/>
      <c r="T107" s="6"/>
    </row>
    <row r="108" spans="1:20" x14ac:dyDescent="0.2">
      <c r="A108" s="36">
        <v>937</v>
      </c>
      <c r="B108" s="36">
        <v>4.8367199997301213E-2</v>
      </c>
      <c r="C108" s="6"/>
      <c r="D108" s="37">
        <f t="shared" si="16"/>
        <v>9.3700000000000006E-2</v>
      </c>
      <c r="E108" s="37">
        <f t="shared" si="16"/>
        <v>4.8367199997301213E-2</v>
      </c>
      <c r="F108" s="29">
        <f t="shared" si="21"/>
        <v>8.7796900000000015E-3</v>
      </c>
      <c r="G108" s="29">
        <f t="shared" si="22"/>
        <v>8.2265695300000016E-4</v>
      </c>
      <c r="H108" s="29">
        <f t="shared" si="23"/>
        <v>7.7082956496100021E-5</v>
      </c>
      <c r="I108" s="29">
        <f t="shared" si="24"/>
        <v>4.5320066397471241E-3</v>
      </c>
      <c r="J108" s="29">
        <f t="shared" si="25"/>
        <v>4.2464902214430557E-4</v>
      </c>
      <c r="K108" s="29">
        <f t="shared" ca="1" si="17"/>
        <v>3.5239651484874839E-2</v>
      </c>
      <c r="L108" s="29">
        <f t="shared" ca="1" si="26"/>
        <v>1.7233252994610794E-4</v>
      </c>
      <c r="M108" s="29">
        <f t="shared" ca="1" si="18"/>
        <v>7.1700553771532442E-3</v>
      </c>
      <c r="N108" s="29">
        <f t="shared" ca="1" si="19"/>
        <v>1.1132912552411414</v>
      </c>
      <c r="O108" s="29">
        <f t="shared" ca="1" si="20"/>
        <v>20.146654550759315</v>
      </c>
      <c r="P108" s="6">
        <f t="shared" ca="1" si="27"/>
        <v>1.3127548512426375E-2</v>
      </c>
      <c r="Q108" s="6"/>
      <c r="R108" s="6"/>
      <c r="S108" s="6"/>
      <c r="T108" s="6"/>
    </row>
    <row r="109" spans="1:20" x14ac:dyDescent="0.2">
      <c r="A109" s="36">
        <v>951</v>
      </c>
      <c r="B109" s="36">
        <v>4.2625599999155384E-2</v>
      </c>
      <c r="C109" s="6"/>
      <c r="D109" s="37">
        <f t="shared" si="16"/>
        <v>9.5100000000000004E-2</v>
      </c>
      <c r="E109" s="37">
        <f t="shared" si="16"/>
        <v>4.2625599999155384E-2</v>
      </c>
      <c r="F109" s="29">
        <f t="shared" si="21"/>
        <v>9.0440099999999999E-3</v>
      </c>
      <c r="G109" s="29">
        <f t="shared" si="22"/>
        <v>8.6008535100000002E-4</v>
      </c>
      <c r="H109" s="29">
        <f t="shared" si="23"/>
        <v>8.1794116880099996E-5</v>
      </c>
      <c r="I109" s="29">
        <f t="shared" si="24"/>
        <v>4.0536945599196775E-3</v>
      </c>
      <c r="J109" s="29">
        <f t="shared" si="25"/>
        <v>3.8550635264836134E-4</v>
      </c>
      <c r="K109" s="29">
        <f t="shared" ca="1" si="17"/>
        <v>3.6070424398941987E-2</v>
      </c>
      <c r="L109" s="29">
        <f t="shared" ca="1" si="26"/>
        <v>4.2970327149633057E-5</v>
      </c>
      <c r="M109" s="29">
        <f t="shared" ca="1" si="18"/>
        <v>7.0531144277928776E-3</v>
      </c>
      <c r="N109" s="29">
        <f t="shared" ca="1" si="19"/>
        <v>1.1394247229250174</v>
      </c>
      <c r="O109" s="29">
        <f t="shared" ca="1" si="20"/>
        <v>20.320358603682127</v>
      </c>
      <c r="P109" s="6">
        <f t="shared" ca="1" si="27"/>
        <v>6.5551756002133962E-3</v>
      </c>
      <c r="Q109" s="6"/>
      <c r="R109" s="6"/>
      <c r="S109" s="6"/>
      <c r="T109" s="6"/>
    </row>
    <row r="110" spans="1:20" x14ac:dyDescent="0.2">
      <c r="A110" s="36">
        <v>1032</v>
      </c>
      <c r="B110" s="36">
        <v>2.8049200001987629E-2</v>
      </c>
      <c r="C110" s="6"/>
      <c r="D110" s="37">
        <f t="shared" si="16"/>
        <v>0.1032</v>
      </c>
      <c r="E110" s="37">
        <f t="shared" si="16"/>
        <v>2.8049200001987629E-2</v>
      </c>
      <c r="F110" s="29">
        <f t="shared" si="21"/>
        <v>1.065024E-2</v>
      </c>
      <c r="G110" s="29">
        <f t="shared" si="22"/>
        <v>1.099104768E-3</v>
      </c>
      <c r="H110" s="29">
        <f t="shared" si="23"/>
        <v>1.1342761205760001E-4</v>
      </c>
      <c r="I110" s="29">
        <f t="shared" si="24"/>
        <v>2.8946774402051232E-3</v>
      </c>
      <c r="J110" s="29">
        <f t="shared" si="25"/>
        <v>2.9873071182916872E-4</v>
      </c>
      <c r="K110" s="29">
        <f t="shared" ca="1" si="17"/>
        <v>4.1060577891599045E-2</v>
      </c>
      <c r="L110" s="29">
        <f t="shared" ca="1" si="26"/>
        <v>1.6929595458626883E-4</v>
      </c>
      <c r="M110" s="29">
        <f t="shared" ca="1" si="18"/>
        <v>6.3903542345853919E-3</v>
      </c>
      <c r="N110" s="29">
        <f t="shared" ca="1" si="19"/>
        <v>1.2838470721175677</v>
      </c>
      <c r="O110" s="29">
        <f t="shared" ca="1" si="20"/>
        <v>21.118295114064797</v>
      </c>
      <c r="P110" s="6">
        <f t="shared" ca="1" si="27"/>
        <v>-1.3011377889611417E-2</v>
      </c>
      <c r="Q110" s="6"/>
      <c r="R110" s="6"/>
      <c r="S110" s="6"/>
      <c r="T110" s="6"/>
    </row>
    <row r="111" spans="1:20" x14ac:dyDescent="0.2">
      <c r="A111" s="36">
        <v>1053</v>
      </c>
      <c r="B111" s="36">
        <v>5.2936799998860806E-2</v>
      </c>
      <c r="C111" s="6"/>
      <c r="D111" s="37">
        <f t="shared" si="16"/>
        <v>0.1053</v>
      </c>
      <c r="E111" s="37">
        <f t="shared" si="16"/>
        <v>5.2936799998860806E-2</v>
      </c>
      <c r="F111" s="29">
        <f t="shared" si="21"/>
        <v>1.1088090000000002E-2</v>
      </c>
      <c r="G111" s="29">
        <f t="shared" si="22"/>
        <v>1.1675758770000003E-3</v>
      </c>
      <c r="H111" s="29">
        <f t="shared" si="23"/>
        <v>1.2294573984810003E-4</v>
      </c>
      <c r="I111" s="29">
        <f t="shared" si="24"/>
        <v>5.5742450398800431E-3</v>
      </c>
      <c r="J111" s="29">
        <f t="shared" si="25"/>
        <v>5.8696800269936861E-4</v>
      </c>
      <c r="K111" s="29">
        <f t="shared" ca="1" si="17"/>
        <v>4.2405411715522111E-2</v>
      </c>
      <c r="L111" s="29">
        <f t="shared" ca="1" si="26"/>
        <v>1.1091013917444356E-4</v>
      </c>
      <c r="M111" s="29">
        <f t="shared" ca="1" si="18"/>
        <v>6.2224781374475152E-3</v>
      </c>
      <c r="N111" s="29">
        <f t="shared" ca="1" si="19"/>
        <v>1.3191107466436016</v>
      </c>
      <c r="O111" s="29">
        <f t="shared" ca="1" si="20"/>
        <v>21.26586390069928</v>
      </c>
      <c r="P111" s="6">
        <f t="shared" ca="1" si="27"/>
        <v>1.0531388283338695E-2</v>
      </c>
      <c r="Q111" s="6"/>
      <c r="R111" s="6"/>
      <c r="S111" s="6"/>
      <c r="T111" s="6"/>
    </row>
    <row r="112" spans="1:20" x14ac:dyDescent="0.2">
      <c r="A112" s="36">
        <v>1148</v>
      </c>
      <c r="B112" s="36">
        <v>3.1618799999705516E-2</v>
      </c>
      <c r="C112" s="6"/>
      <c r="D112" s="37">
        <f t="shared" si="16"/>
        <v>0.1148</v>
      </c>
      <c r="E112" s="37">
        <f t="shared" si="16"/>
        <v>3.1618799999705516E-2</v>
      </c>
      <c r="F112" s="29">
        <f t="shared" si="21"/>
        <v>1.317904E-2</v>
      </c>
      <c r="G112" s="29">
        <f t="shared" si="22"/>
        <v>1.5129537919999999E-3</v>
      </c>
      <c r="H112" s="29">
        <f t="shared" si="23"/>
        <v>1.7368709532159998E-4</v>
      </c>
      <c r="I112" s="29">
        <f t="shared" si="24"/>
        <v>3.629838239966193E-3</v>
      </c>
      <c r="J112" s="29">
        <f t="shared" si="25"/>
        <v>4.1670542994811895E-4</v>
      </c>
      <c r="K112" s="29">
        <f t="shared" ca="1" si="17"/>
        <v>4.8752029430006588E-2</v>
      </c>
      <c r="L112" s="29">
        <f t="shared" ca="1" si="26"/>
        <v>2.9354755071133478E-4</v>
      </c>
      <c r="M112" s="29">
        <f t="shared" ca="1" si="18"/>
        <v>5.4842604407063693E-3</v>
      </c>
      <c r="N112" s="29">
        <f t="shared" ca="1" si="19"/>
        <v>1.4651148040235162</v>
      </c>
      <c r="O112" s="29">
        <f t="shared" ca="1" si="20"/>
        <v>21.618272140004667</v>
      </c>
      <c r="P112" s="6">
        <f t="shared" ca="1" si="27"/>
        <v>-1.7133229430301072E-2</v>
      </c>
      <c r="Q112" s="6"/>
      <c r="R112" s="6"/>
      <c r="S112" s="6"/>
      <c r="T112" s="6"/>
    </row>
    <row r="113" spans="1:20" x14ac:dyDescent="0.2">
      <c r="A113" s="36">
        <v>1150</v>
      </c>
      <c r="B113" s="36">
        <v>5.836999999883119E-2</v>
      </c>
      <c r="C113" s="6"/>
      <c r="D113" s="37">
        <f t="shared" si="16"/>
        <v>0.115</v>
      </c>
      <c r="E113" s="37">
        <f t="shared" si="16"/>
        <v>5.836999999883119E-2</v>
      </c>
      <c r="F113" s="29">
        <f t="shared" si="21"/>
        <v>1.3225000000000001E-2</v>
      </c>
      <c r="G113" s="29">
        <f t="shared" si="22"/>
        <v>1.5208750000000001E-3</v>
      </c>
      <c r="H113" s="29">
        <f t="shared" si="23"/>
        <v>1.7490062500000002E-4</v>
      </c>
      <c r="I113" s="29">
        <f t="shared" si="24"/>
        <v>6.712549999865587E-3</v>
      </c>
      <c r="J113" s="29">
        <f t="shared" si="25"/>
        <v>7.7194324998454248E-4</v>
      </c>
      <c r="K113" s="29">
        <f t="shared" ca="1" si="17"/>
        <v>4.8890269662911601E-2</v>
      </c>
      <c r="L113" s="29">
        <f t="shared" ca="1" si="26"/>
        <v>8.9865287241754126E-5</v>
      </c>
      <c r="M113" s="29">
        <f t="shared" ca="1" si="18"/>
        <v>5.4691021461104787E-3</v>
      </c>
      <c r="N113" s="29">
        <f t="shared" ca="1" si="19"/>
        <v>1.4679285735922603</v>
      </c>
      <c r="O113" s="29">
        <f t="shared" ca="1" si="20"/>
        <v>21.620081396967016</v>
      </c>
      <c r="P113" s="6">
        <f t="shared" ca="1" si="27"/>
        <v>9.4797303359195895E-3</v>
      </c>
      <c r="Q113" s="6"/>
      <c r="R113" s="6"/>
      <c r="S113" s="6"/>
      <c r="T113" s="6"/>
    </row>
    <row r="114" spans="1:20" x14ac:dyDescent="0.2">
      <c r="A114" s="36">
        <v>1164</v>
      </c>
      <c r="B114" s="36">
        <v>5.262840000068536E-2</v>
      </c>
      <c r="C114" s="6"/>
      <c r="D114" s="37">
        <f t="shared" si="16"/>
        <v>0.1164</v>
      </c>
      <c r="E114" s="37">
        <f t="shared" si="16"/>
        <v>5.262840000068536E-2</v>
      </c>
      <c r="F114" s="29">
        <f t="shared" si="21"/>
        <v>1.3548960000000001E-2</v>
      </c>
      <c r="G114" s="29">
        <f t="shared" si="22"/>
        <v>1.577098944E-3</v>
      </c>
      <c r="H114" s="29">
        <f t="shared" si="23"/>
        <v>1.835743170816E-4</v>
      </c>
      <c r="I114" s="29">
        <f t="shared" si="24"/>
        <v>6.1259457600797759E-3</v>
      </c>
      <c r="J114" s="29">
        <f t="shared" si="25"/>
        <v>7.1306008647328595E-4</v>
      </c>
      <c r="K114" s="29">
        <f t="shared" ca="1" si="17"/>
        <v>4.986329407241806E-2</v>
      </c>
      <c r="L114" s="29">
        <f t="shared" ca="1" si="26"/>
        <v>7.6458107945389676E-6</v>
      </c>
      <c r="M114" s="29">
        <f t="shared" ca="1" si="18"/>
        <v>5.3634468727615835E-3</v>
      </c>
      <c r="N114" s="29">
        <f t="shared" ca="1" si="19"/>
        <v>1.4873026513114442</v>
      </c>
      <c r="O114" s="29">
        <f t="shared" ca="1" si="20"/>
        <v>21.626234014922261</v>
      </c>
      <c r="P114" s="6">
        <f t="shared" ca="1" si="27"/>
        <v>2.7651059282673002E-3</v>
      </c>
      <c r="Q114" s="6"/>
      <c r="R114" s="6"/>
      <c r="S114" s="6"/>
      <c r="T114" s="6"/>
    </row>
    <row r="115" spans="1:20" x14ac:dyDescent="0.2">
      <c r="A115" s="36">
        <v>1199</v>
      </c>
      <c r="B115" s="36">
        <v>7.1774399999412708E-2</v>
      </c>
      <c r="C115" s="6"/>
      <c r="D115" s="37">
        <f t="shared" si="16"/>
        <v>0.11990000000000001</v>
      </c>
      <c r="E115" s="37">
        <f t="shared" si="16"/>
        <v>7.1774399999412708E-2</v>
      </c>
      <c r="F115" s="29">
        <f t="shared" si="21"/>
        <v>1.4376010000000002E-2</v>
      </c>
      <c r="G115" s="29">
        <f t="shared" si="22"/>
        <v>1.7236835990000004E-3</v>
      </c>
      <c r="H115" s="29">
        <f t="shared" si="23"/>
        <v>2.0666966352010004E-4</v>
      </c>
      <c r="I115" s="29">
        <f t="shared" si="24"/>
        <v>8.6057505599295842E-3</v>
      </c>
      <c r="J115" s="29">
        <f t="shared" si="25"/>
        <v>1.0318294921355573E-3</v>
      </c>
      <c r="K115" s="29">
        <f t="shared" ca="1" si="17"/>
        <v>5.2336760749215464E-2</v>
      </c>
      <c r="L115" s="29">
        <f t="shared" ca="1" si="26"/>
        <v>3.7782181962080848E-4</v>
      </c>
      <c r="M115" s="29">
        <f t="shared" ca="1" si="18"/>
        <v>5.1028121926084604E-3</v>
      </c>
      <c r="N115" s="29">
        <f t="shared" ca="1" si="19"/>
        <v>1.5331991845331343</v>
      </c>
      <c r="O115" s="29">
        <f t="shared" ca="1" si="20"/>
        <v>21.591759045991786</v>
      </c>
      <c r="P115" s="6">
        <f t="shared" ca="1" si="27"/>
        <v>1.9437639250197244E-2</v>
      </c>
      <c r="Q115" s="6"/>
      <c r="R115" s="6"/>
      <c r="S115" s="6"/>
      <c r="T115" s="6"/>
    </row>
    <row r="116" spans="1:20" x14ac:dyDescent="0.2">
      <c r="A116" s="36">
        <v>1248</v>
      </c>
      <c r="B116" s="36">
        <v>2.617879999888828E-2</v>
      </c>
      <c r="C116" s="6"/>
      <c r="D116" s="37">
        <f t="shared" si="16"/>
        <v>0.12479999999999999</v>
      </c>
      <c r="E116" s="37">
        <f t="shared" si="16"/>
        <v>2.617879999888828E-2</v>
      </c>
      <c r="F116" s="29">
        <f t="shared" si="21"/>
        <v>1.5575039999999998E-2</v>
      </c>
      <c r="G116" s="29">
        <f t="shared" si="22"/>
        <v>1.9437649919999997E-3</v>
      </c>
      <c r="H116" s="29">
        <f t="shared" si="23"/>
        <v>2.4258187100159996E-4</v>
      </c>
      <c r="I116" s="29">
        <f t="shared" si="24"/>
        <v>3.2671142398612574E-3</v>
      </c>
      <c r="J116" s="29">
        <f t="shared" si="25"/>
        <v>4.077358571346849E-4</v>
      </c>
      <c r="K116" s="29">
        <f t="shared" ca="1" si="17"/>
        <v>5.5897787664006833E-2</v>
      </c>
      <c r="L116" s="29">
        <f t="shared" ca="1" si="26"/>
        <v>8.8321822783946871E-4</v>
      </c>
      <c r="M116" s="29">
        <f t="shared" ca="1" si="18"/>
        <v>4.7465026186645064E-3</v>
      </c>
      <c r="N116" s="29">
        <f t="shared" ca="1" si="19"/>
        <v>1.5910555880271815</v>
      </c>
      <c r="O116" s="29">
        <f t="shared" ca="1" si="20"/>
        <v>21.424243694722424</v>
      </c>
      <c r="P116" s="6">
        <f t="shared" ca="1" si="27"/>
        <v>-2.9718987665118553E-2</v>
      </c>
      <c r="Q116" s="6"/>
      <c r="R116" s="6"/>
      <c r="S116" s="6"/>
      <c r="T116" s="6"/>
    </row>
    <row r="117" spans="1:20" x14ac:dyDescent="0.2">
      <c r="A117" s="36">
        <v>1285</v>
      </c>
      <c r="B117" s="36">
        <v>5.9075999997730833E-2</v>
      </c>
      <c r="C117" s="6"/>
      <c r="D117" s="37">
        <f t="shared" ref="D117:E132" si="28">A117/A$18</f>
        <v>0.1285</v>
      </c>
      <c r="E117" s="37">
        <f t="shared" si="28"/>
        <v>5.9075999997730833E-2</v>
      </c>
      <c r="F117" s="29">
        <f t="shared" si="21"/>
        <v>1.6512249999999999E-2</v>
      </c>
      <c r="G117" s="29">
        <f t="shared" si="22"/>
        <v>2.121824125E-3</v>
      </c>
      <c r="H117" s="29">
        <f t="shared" si="23"/>
        <v>2.726544000625E-4</v>
      </c>
      <c r="I117" s="29">
        <f t="shared" si="24"/>
        <v>7.5912659997084122E-3</v>
      </c>
      <c r="J117" s="29">
        <f t="shared" si="25"/>
        <v>9.7547768096253103E-4</v>
      </c>
      <c r="K117" s="29">
        <f t="shared" ca="1" si="17"/>
        <v>5.8662622441033249E-2</v>
      </c>
      <c r="L117" s="29">
        <f t="shared" ca="1" si="26"/>
        <v>1.7088100438126374E-7</v>
      </c>
      <c r="M117" s="29">
        <f t="shared" ca="1" si="18"/>
        <v>4.4842484615960762E-3</v>
      </c>
      <c r="N117" s="29">
        <f t="shared" ca="1" si="19"/>
        <v>1.6295318544679198</v>
      </c>
      <c r="O117" s="29">
        <f t="shared" ca="1" si="20"/>
        <v>21.206457248396532</v>
      </c>
      <c r="P117" s="6">
        <f t="shared" ca="1" si="27"/>
        <v>4.1337755669758336E-4</v>
      </c>
      <c r="Q117" s="6"/>
      <c r="R117" s="6"/>
      <c r="S117" s="6"/>
      <c r="T117" s="6"/>
    </row>
    <row r="118" spans="1:20" x14ac:dyDescent="0.2">
      <c r="A118" s="36">
        <v>1288</v>
      </c>
      <c r="B118" s="36">
        <v>7.7202799999213312E-2</v>
      </c>
      <c r="C118" s="6"/>
      <c r="D118" s="37">
        <f t="shared" si="28"/>
        <v>0.1288</v>
      </c>
      <c r="E118" s="37">
        <f t="shared" si="28"/>
        <v>7.7202799999213312E-2</v>
      </c>
      <c r="F118" s="29">
        <f t="shared" si="21"/>
        <v>1.658944E-2</v>
      </c>
      <c r="G118" s="29">
        <f t="shared" si="22"/>
        <v>2.136719872E-3</v>
      </c>
      <c r="H118" s="29">
        <f t="shared" si="23"/>
        <v>2.752095195136E-4</v>
      </c>
      <c r="I118" s="29">
        <f t="shared" si="24"/>
        <v>9.9437206398986736E-3</v>
      </c>
      <c r="J118" s="29">
        <f t="shared" si="25"/>
        <v>1.2807512184189491E-3</v>
      </c>
      <c r="K118" s="29">
        <f t="shared" ca="1" si="17"/>
        <v>5.8889660436892671E-2</v>
      </c>
      <c r="L118" s="29">
        <f t="shared" ca="1" si="26"/>
        <v>3.353710806290334E-4</v>
      </c>
      <c r="M118" s="29">
        <f t="shared" ca="1" si="18"/>
        <v>4.4632454627478047E-3</v>
      </c>
      <c r="N118" s="29">
        <f t="shared" ca="1" si="19"/>
        <v>1.6324483914871051</v>
      </c>
      <c r="O118" s="29">
        <f t="shared" ca="1" si="20"/>
        <v>21.185393718372914</v>
      </c>
      <c r="P118" s="6">
        <f t="shared" ca="1" si="27"/>
        <v>1.8313139562320641E-2</v>
      </c>
      <c r="Q118" s="6"/>
      <c r="R118" s="6"/>
      <c r="S118" s="6"/>
      <c r="T118" s="6"/>
    </row>
    <row r="119" spans="1:20" x14ac:dyDescent="0.2">
      <c r="A119" s="36">
        <v>1340</v>
      </c>
      <c r="B119" s="36">
        <v>2.2733999998308718E-2</v>
      </c>
      <c r="C119" s="6"/>
      <c r="D119" s="37">
        <f t="shared" si="28"/>
        <v>0.13400000000000001</v>
      </c>
      <c r="E119" s="37">
        <f t="shared" si="28"/>
        <v>2.2733999998308718E-2</v>
      </c>
      <c r="F119" s="29">
        <f t="shared" si="21"/>
        <v>1.7956000000000003E-2</v>
      </c>
      <c r="G119" s="29">
        <f t="shared" si="22"/>
        <v>2.4061040000000005E-3</v>
      </c>
      <c r="H119" s="29">
        <f t="shared" si="23"/>
        <v>3.2241793600000014E-4</v>
      </c>
      <c r="I119" s="29">
        <f t="shared" si="24"/>
        <v>3.0463559997733684E-3</v>
      </c>
      <c r="J119" s="29">
        <f t="shared" si="25"/>
        <v>4.0821170396963141E-4</v>
      </c>
      <c r="K119" s="29">
        <f t="shared" ca="1" si="17"/>
        <v>6.2893201539662644E-2</v>
      </c>
      <c r="L119" s="29">
        <f t="shared" ca="1" si="26"/>
        <v>1.6127614684390834E-3</v>
      </c>
      <c r="M119" s="29">
        <f t="shared" ca="1" si="18"/>
        <v>4.105523484097433E-3</v>
      </c>
      <c r="N119" s="29">
        <f t="shared" ca="1" si="19"/>
        <v>1.6780159480544572</v>
      </c>
      <c r="O119" s="29">
        <f t="shared" ca="1" si="20"/>
        <v>20.74042916962922</v>
      </c>
      <c r="P119" s="6">
        <f t="shared" ca="1" si="27"/>
        <v>-4.0159201541353926E-2</v>
      </c>
      <c r="Q119" s="6"/>
      <c r="R119" s="6"/>
      <c r="S119" s="6"/>
      <c r="T119" s="6"/>
    </row>
    <row r="120" spans="1:20" x14ac:dyDescent="0.2">
      <c r="A120" s="38">
        <v>1340</v>
      </c>
      <c r="B120" s="38">
        <v>5.3733999993710313E-2</v>
      </c>
      <c r="C120" s="6"/>
      <c r="D120" s="37">
        <f t="shared" si="28"/>
        <v>0.13400000000000001</v>
      </c>
      <c r="E120" s="37">
        <f t="shared" si="28"/>
        <v>5.3733999993710313E-2</v>
      </c>
      <c r="F120" s="29">
        <f t="shared" si="21"/>
        <v>1.7956000000000003E-2</v>
      </c>
      <c r="G120" s="29">
        <f t="shared" si="22"/>
        <v>2.4061040000000005E-3</v>
      </c>
      <c r="H120" s="29">
        <f t="shared" si="23"/>
        <v>3.2241793600000014E-4</v>
      </c>
      <c r="I120" s="29">
        <f t="shared" si="24"/>
        <v>7.2003559991571826E-3</v>
      </c>
      <c r="J120" s="29">
        <f t="shared" si="25"/>
        <v>9.6484770388706258E-4</v>
      </c>
      <c r="K120" s="29">
        <f t="shared" ca="1" si="17"/>
        <v>6.2893201539662644E-2</v>
      </c>
      <c r="L120" s="29">
        <f t="shared" ca="1" si="26"/>
        <v>8.3890972959375568E-5</v>
      </c>
      <c r="M120" s="29">
        <f t="shared" ca="1" si="18"/>
        <v>4.105523484097433E-3</v>
      </c>
      <c r="N120" s="29">
        <f t="shared" ca="1" si="19"/>
        <v>1.6780159480544572</v>
      </c>
      <c r="O120" s="29">
        <f t="shared" ca="1" si="20"/>
        <v>20.74042916962922</v>
      </c>
      <c r="P120" s="6">
        <f t="shared" ca="1" si="27"/>
        <v>-9.1592015459523307E-3</v>
      </c>
      <c r="Q120" s="6"/>
      <c r="R120" s="6"/>
      <c r="S120" s="6"/>
      <c r="T120" s="6"/>
    </row>
    <row r="121" spans="1:20" x14ac:dyDescent="0.2">
      <c r="A121" s="38">
        <v>1340</v>
      </c>
      <c r="B121" s="38">
        <v>5.8733999998366926E-2</v>
      </c>
      <c r="C121" s="6"/>
      <c r="D121" s="37">
        <f t="shared" si="28"/>
        <v>0.13400000000000001</v>
      </c>
      <c r="E121" s="37">
        <f t="shared" si="28"/>
        <v>5.8733999998366926E-2</v>
      </c>
      <c r="F121" s="29">
        <f t="shared" si="21"/>
        <v>1.7956000000000003E-2</v>
      </c>
      <c r="G121" s="29">
        <f t="shared" si="22"/>
        <v>2.4061040000000005E-3</v>
      </c>
      <c r="H121" s="29">
        <f t="shared" si="23"/>
        <v>3.2241793600000014E-4</v>
      </c>
      <c r="I121" s="29">
        <f t="shared" si="24"/>
        <v>7.8703559997811683E-3</v>
      </c>
      <c r="J121" s="29">
        <f t="shared" si="25"/>
        <v>1.0546277039706767E-3</v>
      </c>
      <c r="K121" s="29">
        <f t="shared" ca="1" si="17"/>
        <v>6.2893201539662644E-2</v>
      </c>
      <c r="L121" s="29">
        <f t="shared" ca="1" si="26"/>
        <v>1.7298957461116673E-5</v>
      </c>
      <c r="M121" s="29">
        <f t="shared" ca="1" si="18"/>
        <v>4.105523484097433E-3</v>
      </c>
      <c r="N121" s="29">
        <f t="shared" ca="1" si="19"/>
        <v>1.6780159480544572</v>
      </c>
      <c r="O121" s="29">
        <f t="shared" ca="1" si="20"/>
        <v>20.74042916962922</v>
      </c>
      <c r="P121" s="6">
        <f t="shared" ca="1" si="27"/>
        <v>-4.1592015412957178E-3</v>
      </c>
      <c r="Q121" s="6"/>
      <c r="R121" s="6"/>
      <c r="S121" s="6"/>
      <c r="T121" s="6"/>
    </row>
    <row r="122" spans="1:20" x14ac:dyDescent="0.2">
      <c r="A122" s="38">
        <v>1385</v>
      </c>
      <c r="B122" s="38">
        <v>4.8636000006808899E-2</v>
      </c>
      <c r="C122" s="6"/>
      <c r="D122" s="37">
        <f t="shared" si="28"/>
        <v>0.13850000000000001</v>
      </c>
      <c r="E122" s="37">
        <f t="shared" si="28"/>
        <v>4.8636000006808899E-2</v>
      </c>
      <c r="F122" s="29">
        <f t="shared" si="21"/>
        <v>1.9182250000000005E-2</v>
      </c>
      <c r="G122" s="29">
        <f t="shared" si="22"/>
        <v>2.6567416250000008E-3</v>
      </c>
      <c r="H122" s="29">
        <f t="shared" si="23"/>
        <v>3.679587150625002E-4</v>
      </c>
      <c r="I122" s="29">
        <f t="shared" si="24"/>
        <v>6.7360860009430335E-3</v>
      </c>
      <c r="J122" s="29">
        <f t="shared" si="25"/>
        <v>9.3294791113061025E-4</v>
      </c>
      <c r="K122" s="29">
        <f t="shared" ca="1" si="17"/>
        <v>6.646191705582441E-2</v>
      </c>
      <c r="L122" s="29">
        <f t="shared" ca="1" si="26"/>
        <v>3.1776331863838183E-4</v>
      </c>
      <c r="M122" s="29">
        <f t="shared" ca="1" si="18"/>
        <v>3.8058059105814238E-3</v>
      </c>
      <c r="N122" s="29">
        <f t="shared" ca="1" si="19"/>
        <v>1.7096332509809788</v>
      </c>
      <c r="O122" s="29">
        <f t="shared" ca="1" si="20"/>
        <v>20.236204209243752</v>
      </c>
      <c r="P122" s="6">
        <f t="shared" ca="1" si="27"/>
        <v>-1.7825917049015511E-2</v>
      </c>
      <c r="Q122" s="6"/>
      <c r="R122" s="6"/>
      <c r="S122" s="6"/>
      <c r="T122" s="6"/>
    </row>
    <row r="123" spans="1:20" x14ac:dyDescent="0.2">
      <c r="A123" s="38">
        <v>1412</v>
      </c>
      <c r="B123" s="38">
        <v>7.3367199998756405E-2</v>
      </c>
      <c r="C123" s="6"/>
      <c r="D123" s="37">
        <f t="shared" si="28"/>
        <v>0.14119999999999999</v>
      </c>
      <c r="E123" s="37">
        <f t="shared" si="28"/>
        <v>7.3367199998756405E-2</v>
      </c>
      <c r="F123" s="29">
        <f t="shared" si="21"/>
        <v>1.9937439999999997E-2</v>
      </c>
      <c r="G123" s="29">
        <f t="shared" si="22"/>
        <v>2.8151665279999996E-3</v>
      </c>
      <c r="H123" s="29">
        <f t="shared" si="23"/>
        <v>3.9750151375359991E-4</v>
      </c>
      <c r="I123" s="29">
        <f t="shared" si="24"/>
        <v>1.0359448639824404E-2</v>
      </c>
      <c r="J123" s="29">
        <f t="shared" si="25"/>
        <v>1.4627541479432058E-3</v>
      </c>
      <c r="K123" s="29">
        <f t="shared" ca="1" si="17"/>
        <v>6.8649514056187799E-2</v>
      </c>
      <c r="L123" s="29">
        <f t="shared" ca="1" si="26"/>
        <v>2.2256560652709434E-5</v>
      </c>
      <c r="M123" s="29">
        <f t="shared" ca="1" si="18"/>
        <v>3.630466585742734E-3</v>
      </c>
      <c r="N123" s="29">
        <f t="shared" ca="1" si="19"/>
        <v>1.7250246585383162</v>
      </c>
      <c r="O123" s="29">
        <f t="shared" ca="1" si="20"/>
        <v>19.882407097515014</v>
      </c>
      <c r="P123" s="6">
        <f t="shared" ca="1" si="27"/>
        <v>4.7176859425686057E-3</v>
      </c>
      <c r="Q123" s="6"/>
      <c r="R123" s="6"/>
      <c r="S123" s="6"/>
      <c r="T123" s="6"/>
    </row>
    <row r="124" spans="1:20" x14ac:dyDescent="0.2">
      <c r="A124" s="38">
        <v>1612</v>
      </c>
      <c r="B124" s="38">
        <v>6.6897199998493306E-2</v>
      </c>
      <c r="C124" s="6"/>
      <c r="D124" s="37">
        <f t="shared" si="28"/>
        <v>0.16120000000000001</v>
      </c>
      <c r="E124" s="37">
        <f t="shared" si="28"/>
        <v>6.6897199998493306E-2</v>
      </c>
      <c r="F124" s="29">
        <f t="shared" si="21"/>
        <v>2.5985440000000002E-2</v>
      </c>
      <c r="G124" s="29">
        <f t="shared" si="22"/>
        <v>4.1888529280000005E-3</v>
      </c>
      <c r="H124" s="29">
        <f t="shared" si="23"/>
        <v>6.7524309199360009E-4</v>
      </c>
      <c r="I124" s="29">
        <f t="shared" si="24"/>
        <v>1.0783828639757121E-2</v>
      </c>
      <c r="J124" s="29">
        <f t="shared" si="25"/>
        <v>1.7383531767288481E-3</v>
      </c>
      <c r="K124" s="29">
        <f t="shared" ca="1" si="17"/>
        <v>8.593680313102546E-2</v>
      </c>
      <c r="L124" s="29">
        <f t="shared" ca="1" si="26"/>
        <v>3.6250648744432819E-4</v>
      </c>
      <c r="M124" s="29">
        <f t="shared" ca="1" si="18"/>
        <v>2.4419714638752193E-3</v>
      </c>
      <c r="N124" s="29">
        <f t="shared" ca="1" si="19"/>
        <v>1.7525553080248113</v>
      </c>
      <c r="O124" s="29">
        <f t="shared" ca="1" si="20"/>
        <v>16.19618807481644</v>
      </c>
      <c r="P124" s="6">
        <f t="shared" ca="1" si="27"/>
        <v>-1.9039603132532154E-2</v>
      </c>
      <c r="Q124" s="6"/>
      <c r="R124" s="6"/>
      <c r="S124" s="6"/>
      <c r="T124" s="6"/>
    </row>
    <row r="125" spans="1:20" x14ac:dyDescent="0.2">
      <c r="A125" s="38">
        <v>1612</v>
      </c>
      <c r="B125" s="38">
        <v>9.9897200001578312E-2</v>
      </c>
      <c r="C125" s="6"/>
      <c r="D125" s="37">
        <f t="shared" si="28"/>
        <v>0.16120000000000001</v>
      </c>
      <c r="E125" s="37">
        <f t="shared" si="28"/>
        <v>9.9897200001578312E-2</v>
      </c>
      <c r="F125" s="29">
        <f t="shared" si="21"/>
        <v>2.5985440000000002E-2</v>
      </c>
      <c r="G125" s="29">
        <f t="shared" si="22"/>
        <v>4.1888529280000005E-3</v>
      </c>
      <c r="H125" s="29">
        <f t="shared" si="23"/>
        <v>6.7524309199360009E-4</v>
      </c>
      <c r="I125" s="29">
        <f t="shared" si="24"/>
        <v>1.6103428640254425E-2</v>
      </c>
      <c r="J125" s="29">
        <f t="shared" si="25"/>
        <v>2.5958726968090136E-3</v>
      </c>
      <c r="K125" s="29">
        <f t="shared" ca="1" si="17"/>
        <v>8.593680313102546E-2</v>
      </c>
      <c r="L125" s="29">
        <f t="shared" ca="1" si="26"/>
        <v>1.9489268078334187E-4</v>
      </c>
      <c r="M125" s="29">
        <f t="shared" ca="1" si="18"/>
        <v>2.4419714638752193E-3</v>
      </c>
      <c r="N125" s="29">
        <f t="shared" ca="1" si="19"/>
        <v>1.7525553080248113</v>
      </c>
      <c r="O125" s="29">
        <f t="shared" ca="1" si="20"/>
        <v>16.19618807481644</v>
      </c>
      <c r="P125" s="6">
        <f t="shared" ca="1" si="27"/>
        <v>1.3960396870552852E-2</v>
      </c>
      <c r="Q125" s="6"/>
      <c r="R125" s="6"/>
      <c r="S125" s="6"/>
      <c r="T125" s="6"/>
    </row>
    <row r="126" spans="1:20" x14ac:dyDescent="0.2">
      <c r="A126" s="38">
        <v>1624</v>
      </c>
      <c r="B126" s="38">
        <v>9.5404400002735201E-2</v>
      </c>
      <c r="C126" s="6"/>
      <c r="D126" s="37">
        <f t="shared" si="28"/>
        <v>0.16239999999999999</v>
      </c>
      <c r="E126" s="37">
        <f t="shared" si="28"/>
        <v>9.5404400002735201E-2</v>
      </c>
      <c r="F126" s="29">
        <f t="shared" si="21"/>
        <v>2.6373759999999996E-2</v>
      </c>
      <c r="G126" s="29">
        <f t="shared" si="22"/>
        <v>4.2830986239999992E-3</v>
      </c>
      <c r="H126" s="29">
        <f t="shared" si="23"/>
        <v>6.9557521653759984E-4</v>
      </c>
      <c r="I126" s="29">
        <f t="shared" si="24"/>
        <v>1.5493674560444195E-2</v>
      </c>
      <c r="J126" s="29">
        <f t="shared" si="25"/>
        <v>2.5161727486161371E-3</v>
      </c>
      <c r="K126" s="29">
        <f t="shared" ca="1" si="17"/>
        <v>8.7034719181819792E-2</v>
      </c>
      <c r="L126" s="29">
        <f t="shared" ca="1" si="26"/>
        <v>7.0051557043999236E-5</v>
      </c>
      <c r="M126" s="29">
        <f t="shared" ca="1" si="18"/>
        <v>2.3771133887933119E-3</v>
      </c>
      <c r="N126" s="29">
        <f t="shared" ca="1" si="19"/>
        <v>1.7493101744304691</v>
      </c>
      <c r="O126" s="29">
        <f t="shared" ca="1" si="20"/>
        <v>15.923480472647039</v>
      </c>
      <c r="P126" s="6">
        <f t="shared" ca="1" si="27"/>
        <v>8.3696808209154094E-3</v>
      </c>
      <c r="Q126" s="6"/>
      <c r="R126" s="6"/>
      <c r="S126" s="6"/>
      <c r="T126" s="6"/>
    </row>
    <row r="127" spans="1:20" x14ac:dyDescent="0.2">
      <c r="A127" s="38">
        <v>1713</v>
      </c>
      <c r="B127" s="38">
        <v>0.11083279999729712</v>
      </c>
      <c r="C127" s="6"/>
      <c r="D127" s="37">
        <f t="shared" si="28"/>
        <v>0.17130000000000001</v>
      </c>
      <c r="E127" s="37">
        <f t="shared" si="28"/>
        <v>0.11083279999729712</v>
      </c>
      <c r="F127" s="29">
        <f t="shared" si="21"/>
        <v>2.9343690000000002E-2</v>
      </c>
      <c r="G127" s="29">
        <f t="shared" si="22"/>
        <v>5.0265740970000007E-3</v>
      </c>
      <c r="H127" s="29">
        <f t="shared" si="23"/>
        <v>8.6105214281610015E-4</v>
      </c>
      <c r="I127" s="29">
        <f t="shared" si="24"/>
        <v>1.8985658639536995E-2</v>
      </c>
      <c r="J127" s="29">
        <f t="shared" si="25"/>
        <v>3.2522433249526873E-3</v>
      </c>
      <c r="K127" s="29">
        <f t="shared" ca="1" si="17"/>
        <v>9.5391999424490906E-2</v>
      </c>
      <c r="L127" s="29">
        <f t="shared" ca="1" si="26"/>
        <v>2.3841832232917258E-4</v>
      </c>
      <c r="M127" s="29">
        <f t="shared" ca="1" si="18"/>
        <v>1.9200959211840534E-3</v>
      </c>
      <c r="N127" s="29">
        <f t="shared" ca="1" si="19"/>
        <v>1.708182488067143</v>
      </c>
      <c r="O127" s="29">
        <f t="shared" ca="1" si="20"/>
        <v>13.763843428117328</v>
      </c>
      <c r="P127" s="6">
        <f t="shared" ca="1" si="27"/>
        <v>1.544080057280621E-2</v>
      </c>
      <c r="Q127" s="6"/>
      <c r="R127" s="6"/>
      <c r="S127" s="6"/>
      <c r="T127" s="6"/>
    </row>
    <row r="128" spans="1:20" x14ac:dyDescent="0.2">
      <c r="A128" s="38">
        <v>1713</v>
      </c>
      <c r="B128" s="38">
        <v>0.12083279999933438</v>
      </c>
      <c r="C128" s="6"/>
      <c r="D128" s="37">
        <f t="shared" si="28"/>
        <v>0.17130000000000001</v>
      </c>
      <c r="E128" s="37">
        <f t="shared" si="28"/>
        <v>0.12083279999933438</v>
      </c>
      <c r="F128" s="29">
        <f t="shared" si="21"/>
        <v>2.9343690000000002E-2</v>
      </c>
      <c r="G128" s="29">
        <f t="shared" si="22"/>
        <v>5.0265740970000007E-3</v>
      </c>
      <c r="H128" s="29">
        <f t="shared" si="23"/>
        <v>8.6105214281610015E-4</v>
      </c>
      <c r="I128" s="29">
        <f t="shared" si="24"/>
        <v>2.0698658639885979E-2</v>
      </c>
      <c r="J128" s="29">
        <f t="shared" si="25"/>
        <v>3.5456802250124686E-3</v>
      </c>
      <c r="K128" s="29">
        <f t="shared" ca="1" si="17"/>
        <v>9.5391999424490906E-2</v>
      </c>
      <c r="L128" s="29">
        <f t="shared" ca="1" si="26"/>
        <v>6.472343338889562E-4</v>
      </c>
      <c r="M128" s="29">
        <f t="shared" ca="1" si="18"/>
        <v>1.9200959211840534E-3</v>
      </c>
      <c r="N128" s="29">
        <f t="shared" ca="1" si="19"/>
        <v>1.708182488067143</v>
      </c>
      <c r="O128" s="29">
        <f t="shared" ca="1" si="20"/>
        <v>13.763843428117328</v>
      </c>
      <c r="P128" s="6">
        <f t="shared" ca="1" si="27"/>
        <v>2.5440800574843478E-2</v>
      </c>
      <c r="Q128" s="6"/>
      <c r="R128" s="6"/>
      <c r="S128" s="6"/>
      <c r="T128" s="6"/>
    </row>
    <row r="129" spans="1:20" x14ac:dyDescent="0.2">
      <c r="A129" s="38">
        <v>1729</v>
      </c>
      <c r="B129" s="38">
        <v>9.7842399998626206E-2</v>
      </c>
      <c r="C129" s="6"/>
      <c r="D129" s="37">
        <f t="shared" si="28"/>
        <v>0.1729</v>
      </c>
      <c r="E129" s="37">
        <f t="shared" si="28"/>
        <v>9.7842399998626206E-2</v>
      </c>
      <c r="F129" s="29">
        <f t="shared" si="21"/>
        <v>2.989441E-2</v>
      </c>
      <c r="G129" s="29">
        <f t="shared" si="22"/>
        <v>5.1687434890000002E-3</v>
      </c>
      <c r="H129" s="29">
        <f t="shared" si="23"/>
        <v>8.936757492481E-4</v>
      </c>
      <c r="I129" s="29">
        <f t="shared" si="24"/>
        <v>1.6916950959762471E-2</v>
      </c>
      <c r="J129" s="29">
        <f t="shared" si="25"/>
        <v>2.9249408209429313E-3</v>
      </c>
      <c r="K129" s="29">
        <f t="shared" ca="1" si="17"/>
        <v>9.693450267145344E-2</v>
      </c>
      <c r="L129" s="29">
        <f t="shared" ca="1" si="26"/>
        <v>8.2427755668745225E-7</v>
      </c>
      <c r="M129" s="29">
        <f t="shared" ca="1" si="18"/>
        <v>1.8425128956313752E-3</v>
      </c>
      <c r="N129" s="29">
        <f t="shared" ca="1" si="19"/>
        <v>1.6976511140119139</v>
      </c>
      <c r="O129" s="29">
        <f t="shared" ca="1" si="20"/>
        <v>13.353859926255884</v>
      </c>
      <c r="P129" s="6">
        <f t="shared" ca="1" si="27"/>
        <v>9.0789732717276583E-4</v>
      </c>
      <c r="Q129" s="6"/>
      <c r="R129" s="6"/>
      <c r="S129" s="6"/>
      <c r="T129" s="6"/>
    </row>
    <row r="130" spans="1:20" x14ac:dyDescent="0.2">
      <c r="A130" s="38">
        <v>1736</v>
      </c>
      <c r="B130" s="38">
        <v>0.11247159999766154</v>
      </c>
      <c r="C130" s="6"/>
      <c r="D130" s="37">
        <f t="shared" si="28"/>
        <v>0.1736</v>
      </c>
      <c r="E130" s="37">
        <f t="shared" si="28"/>
        <v>0.11247159999766154</v>
      </c>
      <c r="F130" s="29">
        <f t="shared" si="21"/>
        <v>3.0136960000000001E-2</v>
      </c>
      <c r="G130" s="29">
        <f t="shared" si="22"/>
        <v>5.2317762560000003E-3</v>
      </c>
      <c r="H130" s="29">
        <f t="shared" si="23"/>
        <v>9.0823635804160004E-4</v>
      </c>
      <c r="I130" s="29">
        <f t="shared" si="24"/>
        <v>1.9525069759594043E-2</v>
      </c>
      <c r="J130" s="29">
        <f t="shared" si="25"/>
        <v>3.389552110265526E-3</v>
      </c>
      <c r="K130" s="29">
        <f t="shared" ca="1" si="17"/>
        <v>9.761318796452903E-2</v>
      </c>
      <c r="L130" s="29">
        <f t="shared" ca="1" si="26"/>
        <v>2.2077240814633703E-4</v>
      </c>
      <c r="M130" s="29">
        <f t="shared" ca="1" si="18"/>
        <v>1.809017235523297E-3</v>
      </c>
      <c r="N130" s="29">
        <f t="shared" ca="1" si="19"/>
        <v>1.6927487871959646</v>
      </c>
      <c r="O130" s="29">
        <f t="shared" ca="1" si="20"/>
        <v>13.17278717022506</v>
      </c>
      <c r="P130" s="6">
        <f t="shared" ca="1" si="27"/>
        <v>1.4858412033132512E-2</v>
      </c>
      <c r="Q130" s="6"/>
      <c r="R130" s="6"/>
      <c r="S130" s="6"/>
      <c r="T130" s="6"/>
    </row>
    <row r="131" spans="1:20" x14ac:dyDescent="0.2">
      <c r="A131" s="38">
        <v>1791</v>
      </c>
      <c r="B131" s="38">
        <v>0.11112959999445593</v>
      </c>
      <c r="C131" s="6"/>
      <c r="D131" s="37">
        <f t="shared" si="28"/>
        <v>0.17910000000000001</v>
      </c>
      <c r="E131" s="37">
        <f t="shared" si="28"/>
        <v>0.11112959999445593</v>
      </c>
      <c r="F131" s="29">
        <f t="shared" si="21"/>
        <v>3.2076810000000004E-2</v>
      </c>
      <c r="G131" s="29">
        <f t="shared" si="22"/>
        <v>5.7449566710000011E-3</v>
      </c>
      <c r="H131" s="29">
        <f t="shared" si="23"/>
        <v>1.0289217397761003E-3</v>
      </c>
      <c r="I131" s="29">
        <f t="shared" si="24"/>
        <v>1.9903311359007057E-2</v>
      </c>
      <c r="J131" s="29">
        <f t="shared" si="25"/>
        <v>3.5646830643981642E-3</v>
      </c>
      <c r="K131" s="29">
        <f t="shared" ca="1" si="17"/>
        <v>0.10302704953947364</v>
      </c>
      <c r="L131" s="29">
        <f t="shared" ca="1" si="26"/>
        <v>6.5651323875533677E-5</v>
      </c>
      <c r="M131" s="29">
        <f t="shared" ca="1" si="18"/>
        <v>1.5554250889449415E-3</v>
      </c>
      <c r="N131" s="29">
        <f t="shared" ca="1" si="19"/>
        <v>1.6480952159529365</v>
      </c>
      <c r="O131" s="29">
        <f t="shared" ca="1" si="20"/>
        <v>11.719969228990784</v>
      </c>
      <c r="P131" s="6">
        <f t="shared" ca="1" si="27"/>
        <v>8.102550454982288E-3</v>
      </c>
      <c r="Q131" s="6"/>
      <c r="R131" s="6"/>
      <c r="S131" s="6"/>
      <c r="T131" s="6"/>
    </row>
    <row r="132" spans="1:20" x14ac:dyDescent="0.2">
      <c r="A132" s="38">
        <v>1792</v>
      </c>
      <c r="B132" s="38">
        <v>0.1065052000049036</v>
      </c>
      <c r="C132" s="6"/>
      <c r="D132" s="37">
        <f t="shared" si="28"/>
        <v>0.1792</v>
      </c>
      <c r="E132" s="37">
        <f t="shared" si="28"/>
        <v>0.1065052000049036</v>
      </c>
      <c r="F132" s="29">
        <f t="shared" si="21"/>
        <v>3.2112639999999998E-2</v>
      </c>
      <c r="G132" s="29">
        <f t="shared" si="22"/>
        <v>5.7545850879999992E-3</v>
      </c>
      <c r="H132" s="29">
        <f t="shared" si="23"/>
        <v>1.0312216477695998E-3</v>
      </c>
      <c r="I132" s="29">
        <f t="shared" si="24"/>
        <v>1.9085731840878726E-2</v>
      </c>
      <c r="J132" s="29">
        <f t="shared" si="25"/>
        <v>3.4201631458854677E-3</v>
      </c>
      <c r="K132" s="29">
        <f t="shared" ca="1" si="17"/>
        <v>0.10312681908108366</v>
      </c>
      <c r="L132" s="29">
        <f t="shared" ca="1" si="26"/>
        <v>1.1413457666430455E-5</v>
      </c>
      <c r="M132" s="29">
        <f t="shared" ca="1" si="18"/>
        <v>1.5509734078171494E-3</v>
      </c>
      <c r="N132" s="29">
        <f t="shared" ca="1" si="19"/>
        <v>1.6471841800309155</v>
      </c>
      <c r="O132" s="29">
        <f t="shared" ca="1" si="20"/>
        <v>11.693142407453498</v>
      </c>
      <c r="P132" s="6">
        <f t="shared" ca="1" si="27"/>
        <v>3.3783809238199375E-3</v>
      </c>
      <c r="Q132" s="6"/>
      <c r="R132" s="6"/>
      <c r="S132" s="6"/>
      <c r="T132" s="6"/>
    </row>
    <row r="133" spans="1:20" x14ac:dyDescent="0.2">
      <c r="A133" s="38">
        <v>1902</v>
      </c>
      <c r="B133" s="38">
        <v>0.12982120000378927</v>
      </c>
      <c r="C133" s="6"/>
      <c r="D133" s="37">
        <f t="shared" ref="D133:E196" si="29">A133/A$18</f>
        <v>0.19020000000000001</v>
      </c>
      <c r="E133" s="37">
        <f t="shared" si="29"/>
        <v>0.12982120000378927</v>
      </c>
      <c r="F133" s="29">
        <f t="shared" si="21"/>
        <v>3.617604E-2</v>
      </c>
      <c r="G133" s="29">
        <f t="shared" si="22"/>
        <v>6.8806828080000002E-3</v>
      </c>
      <c r="H133" s="29">
        <f t="shared" si="23"/>
        <v>1.3087058700815999E-3</v>
      </c>
      <c r="I133" s="29">
        <f t="shared" si="24"/>
        <v>2.4691992240720721E-2</v>
      </c>
      <c r="J133" s="29">
        <f t="shared" si="25"/>
        <v>4.696416924185081E-3</v>
      </c>
      <c r="K133" s="29">
        <f t="shared" ca="1" si="17"/>
        <v>0.11439269782641553</v>
      </c>
      <c r="L133" s="29">
        <f t="shared" ca="1" si="26"/>
        <v>2.3803867943722617E-4</v>
      </c>
      <c r="M133" s="29">
        <f t="shared" ca="1" si="18"/>
        <v>1.0969157148478382E-3</v>
      </c>
      <c r="N133" s="29">
        <f t="shared" ca="1" si="19"/>
        <v>1.5264580665149257</v>
      </c>
      <c r="O133" s="29">
        <f t="shared" ca="1" si="20"/>
        <v>8.7031492503767325</v>
      </c>
      <c r="P133" s="6">
        <f t="shared" ca="1" si="27"/>
        <v>1.5428502177373737E-2</v>
      </c>
      <c r="Q133" s="6"/>
      <c r="R133" s="6"/>
      <c r="S133" s="6"/>
      <c r="T133" s="6"/>
    </row>
    <row r="134" spans="1:20" x14ac:dyDescent="0.2">
      <c r="A134" s="38">
        <v>1948</v>
      </c>
      <c r="B134" s="38">
        <v>0.1550987999944482</v>
      </c>
      <c r="C134" s="6"/>
      <c r="D134" s="37">
        <f t="shared" si="29"/>
        <v>0.1948</v>
      </c>
      <c r="E134" s="37">
        <f t="shared" si="29"/>
        <v>0.1550987999944482</v>
      </c>
      <c r="F134" s="29">
        <f t="shared" si="21"/>
        <v>3.7947040000000001E-2</v>
      </c>
      <c r="G134" s="29">
        <f t="shared" si="22"/>
        <v>7.392083392E-3</v>
      </c>
      <c r="H134" s="29">
        <f t="shared" si="23"/>
        <v>1.4399778447616001E-3</v>
      </c>
      <c r="I134" s="29">
        <f t="shared" si="24"/>
        <v>3.0213246238918509E-2</v>
      </c>
      <c r="J134" s="29">
        <f t="shared" si="25"/>
        <v>5.8855403673413256E-3</v>
      </c>
      <c r="K134" s="29">
        <f t="shared" ca="1" si="17"/>
        <v>0.1192750432305819</v>
      </c>
      <c r="L134" s="29">
        <f t="shared" ca="1" si="26"/>
        <v>1.2833415486766565E-3</v>
      </c>
      <c r="M134" s="29">
        <f t="shared" ca="1" si="18"/>
        <v>9.2850276506087153E-4</v>
      </c>
      <c r="N134" s="29">
        <f t="shared" ca="1" si="19"/>
        <v>1.4646591091729249</v>
      </c>
      <c r="O134" s="29">
        <f t="shared" ca="1" si="20"/>
        <v>7.4604016932664248</v>
      </c>
      <c r="P134" s="6">
        <f t="shared" ca="1" si="27"/>
        <v>3.5823756763866302E-2</v>
      </c>
      <c r="Q134" s="6"/>
      <c r="R134" s="6"/>
      <c r="S134" s="6"/>
      <c r="T134" s="6"/>
    </row>
    <row r="135" spans="1:20" x14ac:dyDescent="0.2">
      <c r="A135" s="38">
        <v>1972</v>
      </c>
      <c r="B135" s="38">
        <v>0.13011320000077831</v>
      </c>
      <c r="C135" s="6"/>
      <c r="D135" s="37">
        <f t="shared" si="29"/>
        <v>0.19719999999999999</v>
      </c>
      <c r="E135" s="37">
        <f t="shared" si="29"/>
        <v>0.13011320000077831</v>
      </c>
      <c r="F135" s="29">
        <f t="shared" si="21"/>
        <v>3.8887839999999993E-2</v>
      </c>
      <c r="G135" s="29">
        <f t="shared" si="22"/>
        <v>7.6686820479999977E-3</v>
      </c>
      <c r="H135" s="29">
        <f t="shared" si="23"/>
        <v>1.5122640998655994E-3</v>
      </c>
      <c r="I135" s="29">
        <f t="shared" si="24"/>
        <v>2.5658323040153481E-2</v>
      </c>
      <c r="J135" s="29">
        <f t="shared" si="25"/>
        <v>5.059821303518266E-3</v>
      </c>
      <c r="K135" s="29">
        <f t="shared" ca="1" si="17"/>
        <v>0.12186242472001961</v>
      </c>
      <c r="L135" s="29">
        <f t="shared" ca="1" si="26"/>
        <v>6.8075292733578739E-5</v>
      </c>
      <c r="M135" s="29">
        <f t="shared" ca="1" si="18"/>
        <v>8.4580294944154653E-4</v>
      </c>
      <c r="N135" s="29">
        <f t="shared" ca="1" si="19"/>
        <v>1.4299956671570753</v>
      </c>
      <c r="O135" s="29">
        <f t="shared" ca="1" si="20"/>
        <v>6.8225314984255903</v>
      </c>
      <c r="P135" s="6">
        <f t="shared" ca="1" si="27"/>
        <v>8.2507752807586959E-3</v>
      </c>
      <c r="Q135" s="6"/>
      <c r="R135" s="6"/>
      <c r="S135" s="6"/>
      <c r="T135" s="6"/>
    </row>
    <row r="136" spans="1:20" x14ac:dyDescent="0.2">
      <c r="A136" s="38">
        <v>2008</v>
      </c>
      <c r="B136" s="38">
        <v>0.12063479999778792</v>
      </c>
      <c r="C136" s="6"/>
      <c r="D136" s="37">
        <f t="shared" si="29"/>
        <v>0.20080000000000001</v>
      </c>
      <c r="E136" s="37">
        <f t="shared" si="29"/>
        <v>0.12063479999778792</v>
      </c>
      <c r="F136" s="29">
        <f t="shared" si="21"/>
        <v>4.0320640000000005E-2</v>
      </c>
      <c r="G136" s="29">
        <f t="shared" si="22"/>
        <v>8.0963845120000013E-3</v>
      </c>
      <c r="H136" s="29">
        <f t="shared" si="23"/>
        <v>1.6257540100096004E-3</v>
      </c>
      <c r="I136" s="29">
        <f t="shared" si="24"/>
        <v>2.4223467839555816E-2</v>
      </c>
      <c r="J136" s="29">
        <f t="shared" si="25"/>
        <v>4.8640723421828078E-3</v>
      </c>
      <c r="K136" s="29">
        <f t="shared" ca="1" si="17"/>
        <v>0.12579501661047218</v>
      </c>
      <c r="L136" s="29">
        <f t="shared" ca="1" si="26"/>
        <v>2.6627835489822614E-5</v>
      </c>
      <c r="M136" s="29">
        <f t="shared" ca="1" si="18"/>
        <v>7.2850619568553773E-4</v>
      </c>
      <c r="N136" s="29">
        <f t="shared" ca="1" si="19"/>
        <v>1.3750873798820034</v>
      </c>
      <c r="O136" s="29">
        <f t="shared" ca="1" si="20"/>
        <v>5.8863506705233863</v>
      </c>
      <c r="P136" s="6">
        <f t="shared" ca="1" si="27"/>
        <v>-5.1602166126842597E-3</v>
      </c>
      <c r="Q136" s="6"/>
      <c r="R136" s="6"/>
      <c r="S136" s="6"/>
      <c r="T136" s="6"/>
    </row>
    <row r="137" spans="1:20" x14ac:dyDescent="0.2">
      <c r="A137" s="38">
        <v>2034</v>
      </c>
      <c r="B137" s="38">
        <v>0.14240040000004228</v>
      </c>
      <c r="C137" s="6"/>
      <c r="D137" s="37">
        <f t="shared" si="29"/>
        <v>0.2034</v>
      </c>
      <c r="E137" s="37">
        <f t="shared" si="29"/>
        <v>0.14240040000004228</v>
      </c>
      <c r="F137" s="29">
        <f t="shared" si="21"/>
        <v>4.1371560000000002E-2</v>
      </c>
      <c r="G137" s="29">
        <f t="shared" si="22"/>
        <v>8.4149753040000004E-3</v>
      </c>
      <c r="H137" s="29">
        <f t="shared" si="23"/>
        <v>1.7116059768336001E-3</v>
      </c>
      <c r="I137" s="29">
        <f t="shared" si="24"/>
        <v>2.8964241360008601E-2</v>
      </c>
      <c r="J137" s="29">
        <f t="shared" si="25"/>
        <v>5.891326692625749E-3</v>
      </c>
      <c r="K137" s="29">
        <f t="shared" ca="1" si="17"/>
        <v>0.12867367079336797</v>
      </c>
      <c r="L137" s="29">
        <f t="shared" ca="1" si="26"/>
        <v>1.8842309471336552E-4</v>
      </c>
      <c r="M137" s="29">
        <f t="shared" ca="1" si="18"/>
        <v>6.4889767889417629E-4</v>
      </c>
      <c r="N137" s="29">
        <f t="shared" ca="1" si="19"/>
        <v>1.3333875105175326</v>
      </c>
      <c r="O137" s="29">
        <f t="shared" ca="1" si="20"/>
        <v>5.2300892375788264</v>
      </c>
      <c r="P137" s="6">
        <f t="shared" ca="1" si="27"/>
        <v>1.372672920667431E-2</v>
      </c>
      <c r="Q137" s="6"/>
      <c r="R137" s="6"/>
      <c r="S137" s="6"/>
      <c r="T137" s="6"/>
    </row>
    <row r="138" spans="1:20" x14ac:dyDescent="0.2">
      <c r="A138" s="38">
        <v>2036</v>
      </c>
      <c r="B138" s="38">
        <v>0.14165160000266042</v>
      </c>
      <c r="C138" s="6"/>
      <c r="D138" s="37">
        <f t="shared" si="29"/>
        <v>0.2036</v>
      </c>
      <c r="E138" s="37">
        <f t="shared" si="29"/>
        <v>0.14165160000266042</v>
      </c>
      <c r="F138" s="29">
        <f t="shared" si="21"/>
        <v>4.1452960000000004E-2</v>
      </c>
      <c r="G138" s="29">
        <f t="shared" si="22"/>
        <v>8.4398226560000005E-3</v>
      </c>
      <c r="H138" s="29">
        <f t="shared" si="23"/>
        <v>1.7183478927616004E-3</v>
      </c>
      <c r="I138" s="29">
        <f t="shared" si="24"/>
        <v>2.8840265760541661E-2</v>
      </c>
      <c r="J138" s="29">
        <f t="shared" si="25"/>
        <v>5.8718781088462823E-3</v>
      </c>
      <c r="K138" s="29">
        <f t="shared" ca="1" si="17"/>
        <v>0.12889644142530668</v>
      </c>
      <c r="L138" s="29">
        <f t="shared" ca="1" si="26"/>
        <v>1.6269407033344061E-4</v>
      </c>
      <c r="M138" s="29">
        <f t="shared" ca="1" si="18"/>
        <v>6.4295303360740119E-4</v>
      </c>
      <c r="N138" s="29">
        <f t="shared" ca="1" si="19"/>
        <v>1.330112357318366</v>
      </c>
      <c r="O138" s="29">
        <f t="shared" ca="1" si="20"/>
        <v>5.1804166633399529</v>
      </c>
      <c r="P138" s="6">
        <f t="shared" ca="1" si="27"/>
        <v>1.2755158577353737E-2</v>
      </c>
      <c r="Q138" s="6"/>
      <c r="R138" s="6"/>
      <c r="S138" s="6"/>
      <c r="T138" s="6"/>
    </row>
    <row r="139" spans="1:20" x14ac:dyDescent="0.2">
      <c r="A139" s="38">
        <v>2060</v>
      </c>
      <c r="B139" s="38">
        <v>0.14366600000357721</v>
      </c>
      <c r="C139" s="6"/>
      <c r="D139" s="37">
        <f t="shared" si="29"/>
        <v>0.20599999999999999</v>
      </c>
      <c r="E139" s="37">
        <f t="shared" si="29"/>
        <v>0.14366600000357721</v>
      </c>
      <c r="F139" s="29">
        <f t="shared" si="21"/>
        <v>4.2435999999999995E-2</v>
      </c>
      <c r="G139" s="29">
        <f t="shared" si="22"/>
        <v>8.7418159999999977E-3</v>
      </c>
      <c r="H139" s="29">
        <f t="shared" si="23"/>
        <v>1.8008140959999996E-3</v>
      </c>
      <c r="I139" s="29">
        <f t="shared" si="24"/>
        <v>2.9595196000736904E-2</v>
      </c>
      <c r="J139" s="29">
        <f t="shared" si="25"/>
        <v>6.0966103761518021E-3</v>
      </c>
      <c r="K139" s="29">
        <f t="shared" ca="1" si="17"/>
        <v>0.13158457246483418</v>
      </c>
      <c r="L139" s="29">
        <f t="shared" ca="1" si="26"/>
        <v>1.4596089137389843E-4</v>
      </c>
      <c r="M139" s="29">
        <f t="shared" ca="1" si="18"/>
        <v>5.7362839331118068E-4</v>
      </c>
      <c r="N139" s="29">
        <f t="shared" ca="1" si="19"/>
        <v>1.2900921956265008</v>
      </c>
      <c r="O139" s="29">
        <f t="shared" ca="1" si="20"/>
        <v>4.5944649267665305</v>
      </c>
      <c r="P139" s="6">
        <f t="shared" ca="1" si="27"/>
        <v>1.2081427538743028E-2</v>
      </c>
      <c r="Q139" s="6"/>
      <c r="R139" s="6"/>
      <c r="S139" s="6"/>
      <c r="T139" s="6"/>
    </row>
    <row r="140" spans="1:20" x14ac:dyDescent="0.2">
      <c r="A140" s="38">
        <v>2060.5</v>
      </c>
      <c r="B140" s="38">
        <v>0.1531537999981083</v>
      </c>
      <c r="C140" s="6"/>
      <c r="D140" s="37">
        <f t="shared" si="29"/>
        <v>0.20605000000000001</v>
      </c>
      <c r="E140" s="37">
        <f t="shared" si="29"/>
        <v>0.1531537999981083</v>
      </c>
      <c r="F140" s="29">
        <f t="shared" si="21"/>
        <v>4.2456602500000003E-2</v>
      </c>
      <c r="G140" s="29">
        <f t="shared" si="22"/>
        <v>8.748182945125001E-3</v>
      </c>
      <c r="H140" s="29">
        <f t="shared" si="23"/>
        <v>1.8025630958430066E-3</v>
      </c>
      <c r="I140" s="29">
        <f t="shared" si="24"/>
        <v>3.1557340489610217E-2</v>
      </c>
      <c r="J140" s="29">
        <f t="shared" si="25"/>
        <v>6.5023900078841857E-3</v>
      </c>
      <c r="K140" s="29">
        <f t="shared" ca="1" si="17"/>
        <v>0.13164086737806033</v>
      </c>
      <c r="L140" s="29">
        <f t="shared" ca="1" si="26"/>
        <v>4.6280626991472399E-4</v>
      </c>
      <c r="M140" s="29">
        <f t="shared" ca="1" si="18"/>
        <v>5.7222376676693831E-4</v>
      </c>
      <c r="N140" s="29">
        <f t="shared" ca="1" si="19"/>
        <v>1.2892446847033052</v>
      </c>
      <c r="O140" s="29">
        <f t="shared" ca="1" si="20"/>
        <v>4.5824674612556535</v>
      </c>
      <c r="P140" s="6">
        <f t="shared" ca="1" si="27"/>
        <v>2.151293262004797E-2</v>
      </c>
      <c r="Q140" s="6"/>
      <c r="R140" s="6"/>
      <c r="S140" s="6"/>
      <c r="T140" s="6"/>
    </row>
    <row r="141" spans="1:20" x14ac:dyDescent="0.2">
      <c r="A141" s="38">
        <v>2063</v>
      </c>
      <c r="B141" s="38">
        <v>0.15429279999807477</v>
      </c>
      <c r="C141" s="6"/>
      <c r="D141" s="37">
        <f t="shared" si="29"/>
        <v>0.20630000000000001</v>
      </c>
      <c r="E141" s="37">
        <f t="shared" si="29"/>
        <v>0.15429279999807477</v>
      </c>
      <c r="F141" s="29">
        <f t="shared" si="21"/>
        <v>4.2559690000000004E-2</v>
      </c>
      <c r="G141" s="29">
        <f t="shared" si="22"/>
        <v>8.7800640470000017E-3</v>
      </c>
      <c r="H141" s="29">
        <f t="shared" si="23"/>
        <v>1.8113272128961004E-3</v>
      </c>
      <c r="I141" s="29">
        <f t="shared" si="24"/>
        <v>3.1830604639602827E-2</v>
      </c>
      <c r="J141" s="29">
        <f t="shared" si="25"/>
        <v>6.5666537371500636E-3</v>
      </c>
      <c r="K141" s="29">
        <f t="shared" ca="1" si="17"/>
        <v>0.13192252083188627</v>
      </c>
      <c r="L141" s="29">
        <f t="shared" ca="1" si="26"/>
        <v>5.0042938997320731E-4</v>
      </c>
      <c r="M141" s="29">
        <f t="shared" ca="1" si="18"/>
        <v>5.6522499888520818E-4</v>
      </c>
      <c r="N141" s="29">
        <f t="shared" ca="1" si="19"/>
        <v>1.2849989248852312</v>
      </c>
      <c r="O141" s="29">
        <f t="shared" ca="1" si="20"/>
        <v>4.5226156704282712</v>
      </c>
      <c r="P141" s="6">
        <f t="shared" ca="1" si="27"/>
        <v>2.23702791661885E-2</v>
      </c>
      <c r="Q141" s="6"/>
      <c r="R141" s="6"/>
      <c r="S141" s="6"/>
      <c r="T141" s="6"/>
    </row>
    <row r="142" spans="1:20" x14ac:dyDescent="0.2">
      <c r="A142" s="38">
        <v>2177</v>
      </c>
      <c r="B142" s="38">
        <v>0.11811119999765651</v>
      </c>
      <c r="C142" s="6"/>
      <c r="D142" s="37">
        <f t="shared" si="29"/>
        <v>0.2177</v>
      </c>
      <c r="E142" s="37">
        <f t="shared" si="29"/>
        <v>0.11811119999765651</v>
      </c>
      <c r="F142" s="29">
        <f t="shared" si="21"/>
        <v>4.7393290000000005E-2</v>
      </c>
      <c r="G142" s="29">
        <f t="shared" si="22"/>
        <v>1.0317519233000002E-2</v>
      </c>
      <c r="H142" s="29">
        <f t="shared" si="23"/>
        <v>2.2461239370241003E-3</v>
      </c>
      <c r="I142" s="29">
        <f t="shared" si="24"/>
        <v>2.5712808239489824E-2</v>
      </c>
      <c r="J142" s="29">
        <f t="shared" si="25"/>
        <v>5.5976783537369347E-3</v>
      </c>
      <c r="K142" s="29">
        <f t="shared" ca="1" si="17"/>
        <v>0.14508269265749113</v>
      </c>
      <c r="L142" s="29">
        <f t="shared" ca="1" si="26"/>
        <v>7.2746141629951265E-4</v>
      </c>
      <c r="M142" s="29">
        <f t="shared" ca="1" si="18"/>
        <v>2.8997762916283795E-4</v>
      </c>
      <c r="N142" s="29">
        <f t="shared" ca="1" si="19"/>
        <v>1.0786498988492284</v>
      </c>
      <c r="O142" s="29">
        <f t="shared" ca="1" si="20"/>
        <v>2.0896189401392014</v>
      </c>
      <c r="P142" s="6">
        <f t="shared" ca="1" si="27"/>
        <v>-2.6971492659834617E-2</v>
      </c>
      <c r="Q142" s="6"/>
      <c r="R142" s="6"/>
      <c r="S142" s="6"/>
      <c r="T142" s="6"/>
    </row>
    <row r="143" spans="1:20" x14ac:dyDescent="0.2">
      <c r="A143" s="38">
        <v>2200</v>
      </c>
      <c r="B143" s="38">
        <v>0.14974999999685679</v>
      </c>
      <c r="C143" s="6"/>
      <c r="D143" s="37">
        <f t="shared" si="29"/>
        <v>0.22</v>
      </c>
      <c r="E143" s="37">
        <f t="shared" si="29"/>
        <v>0.14974999999685679</v>
      </c>
      <c r="F143" s="29">
        <f t="shared" si="21"/>
        <v>4.8399999999999999E-2</v>
      </c>
      <c r="G143" s="29">
        <f t="shared" si="22"/>
        <v>1.0647999999999999E-2</v>
      </c>
      <c r="H143" s="29">
        <f t="shared" si="23"/>
        <v>2.34256E-3</v>
      </c>
      <c r="I143" s="29">
        <f t="shared" si="24"/>
        <v>3.2944999999308493E-2</v>
      </c>
      <c r="J143" s="29">
        <f t="shared" si="25"/>
        <v>7.247899999847868E-3</v>
      </c>
      <c r="K143" s="29">
        <f t="shared" ca="1" si="17"/>
        <v>0.14781297172714972</v>
      </c>
      <c r="L143" s="29">
        <f t="shared" ca="1" si="26"/>
        <v>3.7520785176443637E-6</v>
      </c>
      <c r="M143" s="29">
        <f t="shared" ca="1" si="18"/>
        <v>2.4507350361646125E-4</v>
      </c>
      <c r="N143" s="29">
        <f t="shared" ca="1" si="19"/>
        <v>1.0345331250016732</v>
      </c>
      <c r="O143" s="29">
        <f t="shared" ca="1" si="20"/>
        <v>1.6855470177869973</v>
      </c>
      <c r="P143" s="6">
        <f t="shared" ca="1" si="27"/>
        <v>1.9370282697070695E-3</v>
      </c>
      <c r="Q143" s="6"/>
      <c r="R143" s="6"/>
      <c r="S143" s="6"/>
      <c r="T143" s="6"/>
    </row>
    <row r="144" spans="1:20" x14ac:dyDescent="0.2">
      <c r="A144" s="38">
        <v>2236</v>
      </c>
      <c r="B144" s="38">
        <v>0.14827159999549622</v>
      </c>
      <c r="C144" s="6"/>
      <c r="D144" s="37">
        <f t="shared" si="29"/>
        <v>0.22359999999999999</v>
      </c>
      <c r="E144" s="37">
        <f t="shared" si="29"/>
        <v>0.14827159999549622</v>
      </c>
      <c r="F144" s="29">
        <f t="shared" si="21"/>
        <v>4.999696E-2</v>
      </c>
      <c r="G144" s="29">
        <f t="shared" si="22"/>
        <v>1.1179320256E-2</v>
      </c>
      <c r="H144" s="29">
        <f t="shared" si="23"/>
        <v>2.4996960092416001E-3</v>
      </c>
      <c r="I144" s="29">
        <f t="shared" si="24"/>
        <v>3.3153529758992953E-2</v>
      </c>
      <c r="J144" s="29">
        <f t="shared" si="25"/>
        <v>7.4131292541108236E-3</v>
      </c>
      <c r="K144" s="29">
        <f t="shared" ca="1" si="17"/>
        <v>0.1521371130054513</v>
      </c>
      <c r="L144" s="29">
        <f t="shared" ca="1" si="26"/>
        <v>1.4942190830131979E-5</v>
      </c>
      <c r="M144" s="29">
        <f t="shared" ca="1" si="18"/>
        <v>1.8213256764383964E-4</v>
      </c>
      <c r="N144" s="29">
        <f t="shared" ca="1" si="19"/>
        <v>0.96428989685224753</v>
      </c>
      <c r="O144" s="29">
        <f t="shared" ca="1" si="20"/>
        <v>1.1260249946717302</v>
      </c>
      <c r="P144" s="6">
        <f t="shared" ca="1" si="27"/>
        <v>-3.8655130099550794E-3</v>
      </c>
      <c r="Q144" s="6"/>
      <c r="R144" s="6"/>
      <c r="S144" s="6"/>
      <c r="T144" s="6"/>
    </row>
    <row r="145" spans="1:20" x14ac:dyDescent="0.2">
      <c r="A145" s="38">
        <v>2275</v>
      </c>
      <c r="B145" s="38">
        <v>0.16692000000330154</v>
      </c>
      <c r="C145" s="6"/>
      <c r="D145" s="37">
        <f t="shared" si="29"/>
        <v>0.22750000000000001</v>
      </c>
      <c r="E145" s="37">
        <f t="shared" si="29"/>
        <v>0.16692000000330154</v>
      </c>
      <c r="F145" s="29">
        <f t="shared" si="21"/>
        <v>5.1756250000000004E-2</v>
      </c>
      <c r="G145" s="29">
        <f t="shared" si="22"/>
        <v>1.1774546875000002E-2</v>
      </c>
      <c r="H145" s="29">
        <f t="shared" si="23"/>
        <v>2.6787094140625005E-3</v>
      </c>
      <c r="I145" s="29">
        <f t="shared" si="24"/>
        <v>3.7974300000751103E-2</v>
      </c>
      <c r="J145" s="29">
        <f t="shared" si="25"/>
        <v>8.6391532501708754E-3</v>
      </c>
      <c r="K145" s="29">
        <f t="shared" ca="1" si="17"/>
        <v>0.15689136559151207</v>
      </c>
      <c r="L145" s="29">
        <f t="shared" ca="1" si="26"/>
        <v>1.0057350816532797E-4</v>
      </c>
      <c r="M145" s="29">
        <f t="shared" ca="1" si="18"/>
        <v>1.24200931954924E-4</v>
      </c>
      <c r="N145" s="29">
        <f t="shared" ca="1" si="19"/>
        <v>0.88696298638753857</v>
      </c>
      <c r="O145" s="29">
        <f t="shared" ca="1" si="20"/>
        <v>0.63217322298619416</v>
      </c>
      <c r="P145" s="6">
        <f t="shared" ca="1" si="27"/>
        <v>1.0028634411789472E-2</v>
      </c>
      <c r="Q145" s="6"/>
      <c r="R145" s="6"/>
      <c r="S145" s="6"/>
      <c r="T145" s="6"/>
    </row>
    <row r="146" spans="1:20" x14ac:dyDescent="0.2">
      <c r="A146" s="38">
        <v>2275</v>
      </c>
      <c r="B146" s="38">
        <v>0.16992000000027474</v>
      </c>
      <c r="C146" s="6"/>
      <c r="D146" s="37">
        <f t="shared" si="29"/>
        <v>0.22750000000000001</v>
      </c>
      <c r="E146" s="37">
        <f t="shared" si="29"/>
        <v>0.16992000000027474</v>
      </c>
      <c r="F146" s="29">
        <f t="shared" si="21"/>
        <v>5.1756250000000004E-2</v>
      </c>
      <c r="G146" s="29">
        <f t="shared" si="22"/>
        <v>1.1774546875000002E-2</v>
      </c>
      <c r="H146" s="29">
        <f t="shared" si="23"/>
        <v>2.6787094140625005E-3</v>
      </c>
      <c r="I146" s="29">
        <f t="shared" si="24"/>
        <v>3.8656800000062504E-2</v>
      </c>
      <c r="J146" s="29">
        <f t="shared" si="25"/>
        <v>8.7944220000142192E-3</v>
      </c>
      <c r="K146" s="29">
        <f t="shared" ca="1" si="17"/>
        <v>0.15689136559151207</v>
      </c>
      <c r="L146" s="29">
        <f t="shared" ca="1" si="26"/>
        <v>1.697453145571947E-4</v>
      </c>
      <c r="M146" s="29">
        <f t="shared" ca="1" si="18"/>
        <v>1.24200931954924E-4</v>
      </c>
      <c r="N146" s="29">
        <f t="shared" ca="1" si="19"/>
        <v>0.88696298638753857</v>
      </c>
      <c r="O146" s="29">
        <f t="shared" ca="1" si="20"/>
        <v>0.63217322298619416</v>
      </c>
      <c r="P146" s="6">
        <f t="shared" ca="1" si="27"/>
        <v>1.3028634408762674E-2</v>
      </c>
      <c r="Q146" s="6"/>
      <c r="R146" s="6"/>
      <c r="S146" s="6"/>
      <c r="T146" s="6"/>
    </row>
    <row r="147" spans="1:20" x14ac:dyDescent="0.2">
      <c r="A147" s="38">
        <v>2341</v>
      </c>
      <c r="B147" s="38">
        <v>0.16370959999767365</v>
      </c>
      <c r="C147" s="6"/>
      <c r="D147" s="37">
        <f t="shared" si="29"/>
        <v>0.2341</v>
      </c>
      <c r="E147" s="37">
        <f t="shared" si="29"/>
        <v>0.16370959999767365</v>
      </c>
      <c r="F147" s="29">
        <f t="shared" si="21"/>
        <v>5.480281E-2</v>
      </c>
      <c r="G147" s="29">
        <f t="shared" si="22"/>
        <v>1.2829337821E-2</v>
      </c>
      <c r="H147" s="29">
        <f t="shared" si="23"/>
        <v>3.0033479838961E-3</v>
      </c>
      <c r="I147" s="29">
        <f t="shared" si="24"/>
        <v>3.8324417359455402E-2</v>
      </c>
      <c r="J147" s="29">
        <f t="shared" si="25"/>
        <v>8.9717461038485106E-3</v>
      </c>
      <c r="K147" s="29">
        <f t="shared" ca="1" si="17"/>
        <v>0.1651023160446925</v>
      </c>
      <c r="L147" s="29">
        <f t="shared" ca="1" si="26"/>
        <v>1.9396579876238097E-6</v>
      </c>
      <c r="M147" s="29">
        <f t="shared" ca="1" si="18"/>
        <v>5.0941508527922373E-5</v>
      </c>
      <c r="N147" s="29">
        <f t="shared" ca="1" si="19"/>
        <v>0.75467000094798531</v>
      </c>
      <c r="O147" s="29">
        <f t="shared" ca="1" si="20"/>
        <v>0.10445025479094101</v>
      </c>
      <c r="P147" s="6">
        <f t="shared" ca="1" si="27"/>
        <v>-1.3927160470188493E-3</v>
      </c>
      <c r="Q147" s="6"/>
      <c r="R147" s="6"/>
      <c r="S147" s="6"/>
      <c r="T147" s="6"/>
    </row>
    <row r="148" spans="1:20" x14ac:dyDescent="0.2">
      <c r="A148" s="38">
        <v>2393</v>
      </c>
      <c r="B148" s="38">
        <v>0.1733408000000054</v>
      </c>
      <c r="C148" s="6"/>
      <c r="D148" s="37">
        <f t="shared" si="29"/>
        <v>0.23930000000000001</v>
      </c>
      <c r="E148" s="37">
        <f t="shared" si="29"/>
        <v>0.1733408000000054</v>
      </c>
      <c r="F148" s="29">
        <f t="shared" si="21"/>
        <v>5.7264490000000008E-2</v>
      </c>
      <c r="G148" s="29">
        <f t="shared" si="22"/>
        <v>1.3703392457000002E-2</v>
      </c>
      <c r="H148" s="29">
        <f t="shared" si="23"/>
        <v>3.2792218149601008E-3</v>
      </c>
      <c r="I148" s="29">
        <f t="shared" si="24"/>
        <v>4.1480453440001293E-2</v>
      </c>
      <c r="J148" s="29">
        <f t="shared" si="25"/>
        <v>9.9262725081923093E-3</v>
      </c>
      <c r="K148" s="29">
        <f t="shared" ca="1" si="17"/>
        <v>0.17171790372166593</v>
      </c>
      <c r="L148" s="29">
        <f t="shared" ca="1" si="26"/>
        <v>2.6337923302481193E-6</v>
      </c>
      <c r="M148" s="29">
        <f t="shared" ca="1" si="18"/>
        <v>1.5641734170309892E-5</v>
      </c>
      <c r="N148" s="29">
        <f t="shared" ca="1" si="19"/>
        <v>0.65073115904799994</v>
      </c>
      <c r="O148" s="29">
        <f t="shared" ca="1" si="20"/>
        <v>4.5970173903332719E-3</v>
      </c>
      <c r="P148" s="6">
        <f t="shared" ca="1" si="27"/>
        <v>1.6228962783394751E-3</v>
      </c>
      <c r="Q148" s="6"/>
      <c r="R148" s="6"/>
      <c r="S148" s="6"/>
      <c r="T148" s="6"/>
    </row>
    <row r="149" spans="1:20" x14ac:dyDescent="0.2">
      <c r="A149" s="38">
        <v>2396</v>
      </c>
      <c r="B149" s="38">
        <v>0.18436759999895003</v>
      </c>
      <c r="C149" s="6"/>
      <c r="D149" s="37">
        <f t="shared" si="29"/>
        <v>0.23960000000000001</v>
      </c>
      <c r="E149" s="37">
        <f t="shared" si="29"/>
        <v>0.18436759999895003</v>
      </c>
      <c r="F149" s="29">
        <f t="shared" si="21"/>
        <v>5.7408160000000007E-2</v>
      </c>
      <c r="G149" s="29">
        <f t="shared" si="22"/>
        <v>1.3754995136000002E-2</v>
      </c>
      <c r="H149" s="29">
        <f t="shared" si="23"/>
        <v>3.2956968345856006E-3</v>
      </c>
      <c r="I149" s="29">
        <f t="shared" si="24"/>
        <v>4.4174476959748431E-2</v>
      </c>
      <c r="J149" s="29">
        <f t="shared" si="25"/>
        <v>1.0584204679555724E-2</v>
      </c>
      <c r="K149" s="29">
        <f t="shared" ref="K149:K212" ca="1" si="30">+E$4+E$5*D149+E$6*D149^2</f>
        <v>0.1721035077707917</v>
      </c>
      <c r="L149" s="29">
        <f t="shared" ca="1" si="26"/>
        <v>1.5040795818077355E-4</v>
      </c>
      <c r="M149" s="29">
        <f t="shared" ref="M149:M212" ca="1" si="31">(M$1-M$2*D149+M$3*F149)^2</f>
        <v>1.4218089701425844E-5</v>
      </c>
      <c r="N149" s="29">
        <f t="shared" ref="N149:N212" ca="1" si="32">(-M$2+M$4*D149-M$5*F149)^2</f>
        <v>0.64477656303227693</v>
      </c>
      <c r="O149" s="29">
        <f t="shared" ref="O149:O212" ca="1" si="33">+(M$3-D149*M$5+F149*M$6)^2</f>
        <v>8.2581284919380441E-3</v>
      </c>
      <c r="P149" s="6">
        <f t="shared" ca="1" si="27"/>
        <v>1.226409222815833E-2</v>
      </c>
      <c r="Q149" s="6"/>
      <c r="R149" s="6"/>
      <c r="S149" s="6"/>
      <c r="T149" s="6"/>
    </row>
    <row r="150" spans="1:20" x14ac:dyDescent="0.2">
      <c r="A150" s="38">
        <v>2442</v>
      </c>
      <c r="B150" s="38">
        <v>0.19264520000433549</v>
      </c>
      <c r="C150" s="6"/>
      <c r="D150" s="37">
        <f t="shared" si="29"/>
        <v>0.2442</v>
      </c>
      <c r="E150" s="37">
        <f t="shared" si="29"/>
        <v>0.19264520000433549</v>
      </c>
      <c r="F150" s="29">
        <f t="shared" ref="F150:F213" si="34">D150*D150</f>
        <v>5.9633640000000002E-2</v>
      </c>
      <c r="G150" s="29">
        <f t="shared" ref="G150:G213" si="35">D150*F150</f>
        <v>1.4562534888E-2</v>
      </c>
      <c r="H150" s="29">
        <f t="shared" ref="H150:H213" si="36">F150*F150</f>
        <v>3.5561710196496E-3</v>
      </c>
      <c r="I150" s="29">
        <f t="shared" ref="I150:I213" si="37">E150*D150</f>
        <v>4.7043957841058727E-2</v>
      </c>
      <c r="J150" s="29">
        <f t="shared" ref="J150:J213" si="38">I150*D150</f>
        <v>1.1488134504786541E-2</v>
      </c>
      <c r="K150" s="29">
        <f t="shared" ca="1" si="30"/>
        <v>0.17806986490613269</v>
      </c>
      <c r="L150" s="29">
        <f t="shared" ref="L150:L213" ca="1" si="39">+(K150-E150)^2</f>
        <v>2.1244039322490247E-4</v>
      </c>
      <c r="M150" s="29">
        <f t="shared" ca="1" si="31"/>
        <v>8.7589487235294252E-7</v>
      </c>
      <c r="N150" s="29">
        <f t="shared" ca="1" si="32"/>
        <v>0.55445292570451576</v>
      </c>
      <c r="O150" s="29">
        <f t="shared" ca="1" si="33"/>
        <v>0.20403880564711174</v>
      </c>
      <c r="P150" s="6">
        <f t="shared" ref="P150:P213" ca="1" si="40">+E150-K150</f>
        <v>1.4575335098202802E-2</v>
      </c>
      <c r="Q150" s="6"/>
      <c r="R150" s="6"/>
      <c r="S150" s="6"/>
      <c r="T150" s="6"/>
    </row>
    <row r="151" spans="1:20" x14ac:dyDescent="0.2">
      <c r="A151" s="38">
        <v>2472</v>
      </c>
      <c r="B151" s="38">
        <v>0.18831320000026608</v>
      </c>
      <c r="C151" s="6"/>
      <c r="D151" s="37">
        <f t="shared" si="29"/>
        <v>0.2472</v>
      </c>
      <c r="E151" s="37">
        <f t="shared" si="29"/>
        <v>0.18831320000026608</v>
      </c>
      <c r="F151" s="29">
        <f t="shared" si="34"/>
        <v>6.1107840000000004E-2</v>
      </c>
      <c r="G151" s="29">
        <f t="shared" si="35"/>
        <v>1.5105858048000001E-2</v>
      </c>
      <c r="H151" s="29">
        <f t="shared" si="36"/>
        <v>3.7341681094656006E-3</v>
      </c>
      <c r="I151" s="29">
        <f t="shared" si="37"/>
        <v>4.6551023040065774E-2</v>
      </c>
      <c r="J151" s="29">
        <f t="shared" si="38"/>
        <v>1.1507412895504259E-2</v>
      </c>
      <c r="K151" s="29">
        <f t="shared" ca="1" si="30"/>
        <v>0.18201534924512636</v>
      </c>
      <c r="L151" s="29">
        <f t="shared" ca="1" si="39"/>
        <v>3.966292413401397E-5</v>
      </c>
      <c r="M151" s="29">
        <f t="shared" ca="1" si="31"/>
        <v>8.505256246646399E-7</v>
      </c>
      <c r="N151" s="29">
        <f t="shared" ca="1" si="32"/>
        <v>0.49687309904472954</v>
      </c>
      <c r="O151" s="29">
        <f t="shared" ca="1" si="33"/>
        <v>0.48185882399091218</v>
      </c>
      <c r="P151" s="6">
        <f t="shared" ca="1" si="40"/>
        <v>6.2978507551397223E-3</v>
      </c>
      <c r="Q151" s="6"/>
      <c r="R151" s="6"/>
      <c r="S151" s="6"/>
      <c r="T151" s="6"/>
    </row>
    <row r="152" spans="1:20" x14ac:dyDescent="0.2">
      <c r="A152" s="38">
        <v>2474</v>
      </c>
      <c r="B152" s="38">
        <v>0.20166439999593422</v>
      </c>
      <c r="C152" s="6"/>
      <c r="D152" s="37">
        <f t="shared" si="29"/>
        <v>0.24740000000000001</v>
      </c>
      <c r="E152" s="37">
        <f t="shared" si="29"/>
        <v>0.20166439999593422</v>
      </c>
      <c r="F152" s="29">
        <f t="shared" si="34"/>
        <v>6.1206760000000006E-2</v>
      </c>
      <c r="G152" s="29">
        <f t="shared" si="35"/>
        <v>1.5142552424000002E-2</v>
      </c>
      <c r="H152" s="29">
        <f t="shared" si="36"/>
        <v>3.7462674696976009E-3</v>
      </c>
      <c r="I152" s="29">
        <f t="shared" si="37"/>
        <v>4.989177255899413E-2</v>
      </c>
      <c r="J152" s="29">
        <f t="shared" si="38"/>
        <v>1.2343224531095149E-2</v>
      </c>
      <c r="K152" s="29">
        <f t="shared" ca="1" si="30"/>
        <v>0.18227990804272734</v>
      </c>
      <c r="L152" s="29">
        <f t="shared" ca="1" si="39"/>
        <v>3.7575852828394222E-4</v>
      </c>
      <c r="M152" s="29">
        <f t="shared" ca="1" si="31"/>
        <v>1.0949057638555928E-6</v>
      </c>
      <c r="N152" s="29">
        <f t="shared" ca="1" si="32"/>
        <v>0.49308120057130206</v>
      </c>
      <c r="O152" s="29">
        <f t="shared" ca="1" si="33"/>
        <v>0.50484466036008502</v>
      </c>
      <c r="P152" s="6">
        <f t="shared" ca="1" si="40"/>
        <v>1.9384491953206878E-2</v>
      </c>
      <c r="Q152" s="6"/>
      <c r="R152" s="6"/>
      <c r="S152" s="6"/>
      <c r="T152" s="6"/>
    </row>
    <row r="153" spans="1:20" x14ac:dyDescent="0.2">
      <c r="A153" s="38">
        <v>2491</v>
      </c>
      <c r="B153" s="38">
        <v>0.19004960000165738</v>
      </c>
      <c r="C153" s="6"/>
      <c r="D153" s="37">
        <f t="shared" si="29"/>
        <v>0.24909999999999999</v>
      </c>
      <c r="E153" s="37">
        <f t="shared" si="29"/>
        <v>0.19004960000165738</v>
      </c>
      <c r="F153" s="29">
        <f t="shared" si="34"/>
        <v>6.2050809999999991E-2</v>
      </c>
      <c r="G153" s="29">
        <f t="shared" si="35"/>
        <v>1.5456856770999996E-2</v>
      </c>
      <c r="H153" s="29">
        <f t="shared" si="36"/>
        <v>3.850303021656099E-3</v>
      </c>
      <c r="I153" s="29">
        <f t="shared" si="37"/>
        <v>4.7341355360412854E-2</v>
      </c>
      <c r="J153" s="29">
        <f t="shared" si="38"/>
        <v>1.1792731620278841E-2</v>
      </c>
      <c r="K153" s="29">
        <f t="shared" ca="1" si="30"/>
        <v>0.18453636191908693</v>
      </c>
      <c r="L153" s="29">
        <f t="shared" ca="1" si="39"/>
        <v>3.0395794155105138E-5</v>
      </c>
      <c r="M153" s="29">
        <f t="shared" ca="1" si="31"/>
        <v>4.4220842400293319E-6</v>
      </c>
      <c r="N153" s="29">
        <f t="shared" ca="1" si="32"/>
        <v>0.46111698858652111</v>
      </c>
      <c r="O153" s="29">
        <f t="shared" ca="1" si="33"/>
        <v>0.72356378281661271</v>
      </c>
      <c r="P153" s="6">
        <f t="shared" ca="1" si="40"/>
        <v>5.5132380825704541E-3</v>
      </c>
      <c r="Q153" s="6"/>
      <c r="R153" s="6"/>
      <c r="S153" s="6"/>
      <c r="T153" s="6"/>
    </row>
    <row r="154" spans="1:20" x14ac:dyDescent="0.2">
      <c r="A154" s="38">
        <v>2527</v>
      </c>
      <c r="B154" s="38">
        <v>0.19477120000374271</v>
      </c>
      <c r="C154" s="6"/>
      <c r="D154" s="37">
        <f t="shared" si="29"/>
        <v>0.25269999999999998</v>
      </c>
      <c r="E154" s="37">
        <f t="shared" si="29"/>
        <v>0.19477120000374271</v>
      </c>
      <c r="F154" s="29">
        <f t="shared" si="34"/>
        <v>6.3857289999999983E-2</v>
      </c>
      <c r="G154" s="29">
        <f t="shared" si="35"/>
        <v>1.6136737182999995E-2</v>
      </c>
      <c r="H154" s="29">
        <f t="shared" si="36"/>
        <v>4.077753486144098E-3</v>
      </c>
      <c r="I154" s="29">
        <f t="shared" si="37"/>
        <v>4.9218682240945777E-2</v>
      </c>
      <c r="J154" s="29">
        <f t="shared" si="38"/>
        <v>1.2437561002286997E-2</v>
      </c>
      <c r="K154" s="29">
        <f t="shared" ca="1" si="30"/>
        <v>0.18936024386345898</v>
      </c>
      <c r="L154" s="29">
        <f t="shared" ca="1" si="39"/>
        <v>2.927844635207413E-5</v>
      </c>
      <c r="M154" s="29">
        <f t="shared" ca="1" si="31"/>
        <v>1.8905025690852501E-5</v>
      </c>
      <c r="N154" s="29">
        <f t="shared" ca="1" si="32"/>
        <v>0.39521477074332101</v>
      </c>
      <c r="O154" s="29">
        <f t="shared" ca="1" si="33"/>
        <v>1.330045819268832</v>
      </c>
      <c r="P154" s="6">
        <f t="shared" ca="1" si="40"/>
        <v>5.4109561402837236E-3</v>
      </c>
      <c r="Q154" s="6"/>
      <c r="R154" s="6"/>
      <c r="S154" s="6"/>
      <c r="T154" s="6"/>
    </row>
    <row r="155" spans="1:20" x14ac:dyDescent="0.2">
      <c r="A155" s="38">
        <v>2574</v>
      </c>
      <c r="B155" s="38">
        <v>0.20014439999795286</v>
      </c>
      <c r="C155" s="6"/>
      <c r="D155" s="37">
        <f t="shared" si="29"/>
        <v>0.25740000000000002</v>
      </c>
      <c r="E155" s="37">
        <f t="shared" si="29"/>
        <v>0.20014439999795286</v>
      </c>
      <c r="F155" s="29">
        <f t="shared" si="34"/>
        <v>6.625476000000001E-2</v>
      </c>
      <c r="G155" s="29">
        <f t="shared" si="35"/>
        <v>1.7053975224000005E-2</v>
      </c>
      <c r="H155" s="29">
        <f t="shared" si="36"/>
        <v>4.3896932226576016E-3</v>
      </c>
      <c r="I155" s="29">
        <f t="shared" si="37"/>
        <v>5.1517168559473067E-2</v>
      </c>
      <c r="J155" s="29">
        <f t="shared" si="38"/>
        <v>1.3260519187208369E-2</v>
      </c>
      <c r="K155" s="29">
        <f t="shared" ca="1" si="30"/>
        <v>0.19575113518861623</v>
      </c>
      <c r="L155" s="29">
        <f t="shared" ca="1" si="39"/>
        <v>1.9300775684955644E-5</v>
      </c>
      <c r="M155" s="29">
        <f t="shared" ca="1" si="31"/>
        <v>5.3218712899786205E-5</v>
      </c>
      <c r="N155" s="29">
        <f t="shared" ca="1" si="32"/>
        <v>0.31363029907830153</v>
      </c>
      <c r="O155" s="29">
        <f t="shared" ca="1" si="33"/>
        <v>2.4354723705446863</v>
      </c>
      <c r="P155" s="6">
        <f t="shared" ca="1" si="40"/>
        <v>4.3932648093366333E-3</v>
      </c>
      <c r="Q155" s="6"/>
      <c r="R155" s="6"/>
      <c r="S155" s="6"/>
      <c r="T155" s="6"/>
    </row>
    <row r="156" spans="1:20" x14ac:dyDescent="0.2">
      <c r="A156" s="38">
        <v>2887</v>
      </c>
      <c r="B156" s="38">
        <v>0.23878719999629539</v>
      </c>
      <c r="C156" s="6"/>
      <c r="D156" s="37">
        <f t="shared" si="29"/>
        <v>0.28870000000000001</v>
      </c>
      <c r="E156" s="37">
        <f t="shared" si="29"/>
        <v>0.23878719999629539</v>
      </c>
      <c r="F156" s="29">
        <f t="shared" si="34"/>
        <v>8.3347690000000002E-2</v>
      </c>
      <c r="G156" s="29">
        <f t="shared" si="35"/>
        <v>2.4062478103000003E-2</v>
      </c>
      <c r="H156" s="29">
        <f t="shared" si="36"/>
        <v>6.9468374283361001E-3</v>
      </c>
      <c r="I156" s="29">
        <f t="shared" si="37"/>
        <v>6.8937864638930479E-2</v>
      </c>
      <c r="J156" s="29">
        <f t="shared" si="38"/>
        <v>1.9902361521259231E-2</v>
      </c>
      <c r="K156" s="29">
        <f t="shared" ca="1" si="30"/>
        <v>0.24099936062271055</v>
      </c>
      <c r="L156" s="29">
        <f t="shared" ca="1" si="39"/>
        <v>4.8936546370615157E-6</v>
      </c>
      <c r="M156" s="29">
        <f t="shared" ca="1" si="31"/>
        <v>7.4987847489678319E-4</v>
      </c>
      <c r="N156" s="29">
        <f t="shared" ca="1" si="32"/>
        <v>4.367558174387831E-4</v>
      </c>
      <c r="O156" s="29">
        <f t="shared" ca="1" si="33"/>
        <v>21.395290725170359</v>
      </c>
      <c r="P156" s="6">
        <f t="shared" ca="1" si="40"/>
        <v>-2.2121606264151605E-3</v>
      </c>
      <c r="Q156" s="6"/>
      <c r="R156" s="6"/>
      <c r="S156" s="6"/>
      <c r="T156" s="6"/>
    </row>
    <row r="157" spans="1:20" x14ac:dyDescent="0.2">
      <c r="A157" s="38">
        <v>2995</v>
      </c>
      <c r="B157" s="38">
        <v>0.24635200000193436</v>
      </c>
      <c r="C157" s="6"/>
      <c r="D157" s="37">
        <f t="shared" si="29"/>
        <v>0.29949999999999999</v>
      </c>
      <c r="E157" s="37">
        <f t="shared" si="29"/>
        <v>0.24635200000193436</v>
      </c>
      <c r="F157" s="29">
        <f t="shared" si="34"/>
        <v>8.9700249999999995E-2</v>
      </c>
      <c r="G157" s="29">
        <f t="shared" si="35"/>
        <v>2.6865224874999996E-2</v>
      </c>
      <c r="H157" s="29">
        <f t="shared" si="36"/>
        <v>8.0461348500624995E-3</v>
      </c>
      <c r="I157" s="29">
        <f t="shared" si="37"/>
        <v>7.3782424000579341E-2</v>
      </c>
      <c r="J157" s="29">
        <f t="shared" si="38"/>
        <v>2.2097835988173511E-2</v>
      </c>
      <c r="K157" s="29">
        <f t="shared" ca="1" si="30"/>
        <v>0.25769665560781063</v>
      </c>
      <c r="L157" s="29">
        <f t="shared" ca="1" si="39"/>
        <v>1.2870121081593998E-4</v>
      </c>
      <c r="M157" s="29">
        <f t="shared" ca="1" si="31"/>
        <v>1.1903885986804586E-3</v>
      </c>
      <c r="N157" s="29">
        <f t="shared" ca="1" si="32"/>
        <v>3.9297797074419022E-2</v>
      </c>
      <c r="O157" s="29">
        <f t="shared" ca="1" si="33"/>
        <v>33.932974243491039</v>
      </c>
      <c r="P157" s="6">
        <f t="shared" ca="1" si="40"/>
        <v>-1.1344655605876275E-2</v>
      </c>
      <c r="Q157" s="6"/>
      <c r="R157" s="6"/>
      <c r="S157" s="6"/>
      <c r="T157" s="6"/>
    </row>
    <row r="158" spans="1:20" x14ac:dyDescent="0.2">
      <c r="A158" s="38">
        <v>2995</v>
      </c>
      <c r="B158" s="38">
        <v>0.25625199999922188</v>
      </c>
      <c r="C158" s="6"/>
      <c r="D158" s="37">
        <f t="shared" si="29"/>
        <v>0.29949999999999999</v>
      </c>
      <c r="E158" s="37">
        <f t="shared" si="29"/>
        <v>0.25625199999922188</v>
      </c>
      <c r="F158" s="29">
        <f t="shared" si="34"/>
        <v>8.9700249999999995E-2</v>
      </c>
      <c r="G158" s="29">
        <f t="shared" si="35"/>
        <v>2.6865224874999996E-2</v>
      </c>
      <c r="H158" s="29">
        <f t="shared" si="36"/>
        <v>8.0461348500624995E-3</v>
      </c>
      <c r="I158" s="29">
        <f t="shared" si="37"/>
        <v>7.6747473999766946E-2</v>
      </c>
      <c r="J158" s="29">
        <f t="shared" si="38"/>
        <v>2.2985868462930201E-2</v>
      </c>
      <c r="K158" s="29">
        <f t="shared" ca="1" si="30"/>
        <v>0.25769665560781063</v>
      </c>
      <c r="L158" s="29">
        <f t="shared" ca="1" si="39"/>
        <v>2.0870298274269372E-6</v>
      </c>
      <c r="M158" s="29">
        <f t="shared" ca="1" si="31"/>
        <v>1.1903885986804586E-3</v>
      </c>
      <c r="N158" s="29">
        <f t="shared" ca="1" si="32"/>
        <v>3.9297797074419022E-2</v>
      </c>
      <c r="O158" s="29">
        <f t="shared" ca="1" si="33"/>
        <v>33.932974243491039</v>
      </c>
      <c r="P158" s="6">
        <f t="shared" ca="1" si="40"/>
        <v>-1.4446556085887519E-3</v>
      </c>
      <c r="Q158" s="6"/>
      <c r="R158" s="6"/>
      <c r="S158" s="6"/>
      <c r="T158" s="6"/>
    </row>
    <row r="159" spans="1:20" x14ac:dyDescent="0.2">
      <c r="A159" s="38">
        <v>3176.5</v>
      </c>
      <c r="B159" s="38">
        <v>0.28372339999623364</v>
      </c>
      <c r="C159" s="6"/>
      <c r="D159" s="37">
        <f t="shared" si="29"/>
        <v>0.31764999999999999</v>
      </c>
      <c r="E159" s="37">
        <f t="shared" si="29"/>
        <v>0.28372339999623364</v>
      </c>
      <c r="F159" s="29">
        <f t="shared" si="34"/>
        <v>0.10090152249999999</v>
      </c>
      <c r="G159" s="29">
        <f t="shared" si="35"/>
        <v>3.2051368622124994E-2</v>
      </c>
      <c r="H159" s="29">
        <f t="shared" si="36"/>
        <v>1.0181117242818005E-2</v>
      </c>
      <c r="I159" s="29">
        <f t="shared" si="37"/>
        <v>9.0124738008803607E-2</v>
      </c>
      <c r="J159" s="29">
        <f t="shared" si="38"/>
        <v>2.8628123028496464E-2</v>
      </c>
      <c r="K159" s="29">
        <f t="shared" ca="1" si="30"/>
        <v>0.28701065676347753</v>
      </c>
      <c r="L159" s="29">
        <f t="shared" ca="1" si="39"/>
        <v>1.0806057053790787E-5</v>
      </c>
      <c r="M159" s="29">
        <f t="shared" ca="1" si="31"/>
        <v>2.1790129964829072E-3</v>
      </c>
      <c r="N159" s="29">
        <f t="shared" ca="1" si="32"/>
        <v>0.36574588707703753</v>
      </c>
      <c r="O159" s="29">
        <f t="shared" ca="1" si="33"/>
        <v>64.090308044571231</v>
      </c>
      <c r="P159" s="6">
        <f t="shared" ca="1" si="40"/>
        <v>-3.2872567672438957E-3</v>
      </c>
      <c r="Q159" s="6"/>
      <c r="R159" s="6"/>
      <c r="S159" s="6"/>
      <c r="T159" s="6"/>
    </row>
    <row r="160" spans="1:20" x14ac:dyDescent="0.2">
      <c r="A160" s="38">
        <v>3266</v>
      </c>
      <c r="B160" s="38">
        <v>0.29423959999985527</v>
      </c>
      <c r="C160" s="6"/>
      <c r="D160" s="37">
        <f t="shared" si="29"/>
        <v>0.3266</v>
      </c>
      <c r="E160" s="37">
        <f t="shared" si="29"/>
        <v>0.29423959999985527</v>
      </c>
      <c r="F160" s="29">
        <f t="shared" si="34"/>
        <v>0.10666755999999999</v>
      </c>
      <c r="G160" s="29">
        <f t="shared" si="35"/>
        <v>3.4837625095999997E-2</v>
      </c>
      <c r="H160" s="29">
        <f t="shared" si="36"/>
        <v>1.1377968356353598E-2</v>
      </c>
      <c r="I160" s="29">
        <f t="shared" si="37"/>
        <v>9.6098653359952727E-2</v>
      </c>
      <c r="J160" s="29">
        <f t="shared" si="38"/>
        <v>3.1385820187360559E-2</v>
      </c>
      <c r="K160" s="29">
        <f t="shared" ca="1" si="30"/>
        <v>0.30204428116232024</v>
      </c>
      <c r="L160" s="29">
        <f t="shared" ca="1" si="39"/>
        <v>6.0913048047735493E-5</v>
      </c>
      <c r="M160" s="29">
        <f t="shared" ca="1" si="31"/>
        <v>2.7861995630874339E-3</v>
      </c>
      <c r="N160" s="29">
        <f t="shared" ca="1" si="32"/>
        <v>0.67716137133756971</v>
      </c>
      <c r="O160" s="29">
        <f t="shared" ca="1" si="33"/>
        <v>83.844768239505754</v>
      </c>
      <c r="P160" s="6">
        <f t="shared" ca="1" si="40"/>
        <v>-7.8046811624649659E-3</v>
      </c>
      <c r="Q160" s="6"/>
      <c r="R160" s="6"/>
      <c r="S160" s="6"/>
      <c r="T160" s="6"/>
    </row>
    <row r="161" spans="1:20" x14ac:dyDescent="0.2">
      <c r="A161">
        <v>3286</v>
      </c>
      <c r="B161">
        <v>0.30075159999978496</v>
      </c>
      <c r="C161" s="6"/>
      <c r="D161" s="37">
        <f t="shared" si="29"/>
        <v>0.3286</v>
      </c>
      <c r="E161" s="37">
        <f t="shared" si="29"/>
        <v>0.30075159999978496</v>
      </c>
      <c r="F161" s="29">
        <f t="shared" si="34"/>
        <v>0.10797796</v>
      </c>
      <c r="G161" s="29">
        <f t="shared" si="35"/>
        <v>3.5481557656000001E-2</v>
      </c>
      <c r="H161" s="29">
        <f t="shared" si="36"/>
        <v>1.16592398457616E-2</v>
      </c>
      <c r="I161" s="29">
        <f t="shared" si="37"/>
        <v>9.8826975759929339E-2</v>
      </c>
      <c r="J161" s="29">
        <f t="shared" si="38"/>
        <v>3.2474544234712778E-2</v>
      </c>
      <c r="K161" s="29">
        <f t="shared" ca="1" si="30"/>
        <v>0.30545598550880432</v>
      </c>
      <c r="L161" s="29">
        <f t="shared" ca="1" si="39"/>
        <v>2.2131243017471342E-5</v>
      </c>
      <c r="M161" s="29">
        <f t="shared" ca="1" si="31"/>
        <v>2.9330450653075385E-3</v>
      </c>
      <c r="N161" s="29">
        <f t="shared" ca="1" si="32"/>
        <v>0.76254253970330987</v>
      </c>
      <c r="O161" s="29">
        <f t="shared" ca="1" si="33"/>
        <v>88.750359843825848</v>
      </c>
      <c r="P161" s="6">
        <f t="shared" ca="1" si="40"/>
        <v>-4.7043855090193598E-3</v>
      </c>
      <c r="Q161" s="6"/>
      <c r="R161" s="6"/>
      <c r="S161" s="6"/>
      <c r="T161" s="6"/>
    </row>
    <row r="162" spans="1:20" x14ac:dyDescent="0.2">
      <c r="A162">
        <v>3299</v>
      </c>
      <c r="B162">
        <v>0.30153439999412512</v>
      </c>
      <c r="C162" s="6"/>
      <c r="D162" s="37">
        <f t="shared" si="29"/>
        <v>0.32990000000000003</v>
      </c>
      <c r="E162" s="37">
        <f t="shared" si="29"/>
        <v>0.30153439999412512</v>
      </c>
      <c r="F162" s="29">
        <f t="shared" si="34"/>
        <v>0.10883401000000002</v>
      </c>
      <c r="G162" s="29">
        <f t="shared" si="35"/>
        <v>3.5904339899000014E-2</v>
      </c>
      <c r="H162" s="29">
        <f t="shared" si="36"/>
        <v>1.1844841732680104E-2</v>
      </c>
      <c r="I162" s="29">
        <f t="shared" si="37"/>
        <v>9.947619855806189E-2</v>
      </c>
      <c r="J162" s="29">
        <f t="shared" si="38"/>
        <v>3.2817197904304624E-2</v>
      </c>
      <c r="K162" s="29">
        <f t="shared" ca="1" si="30"/>
        <v>0.30768382571019992</v>
      </c>
      <c r="L162" s="29">
        <f t="shared" ca="1" si="39"/>
        <v>3.7815436637522027E-5</v>
      </c>
      <c r="M162" s="29">
        <f t="shared" ca="1" si="31"/>
        <v>3.0307105757810468E-3</v>
      </c>
      <c r="N162" s="29">
        <f t="shared" ca="1" si="32"/>
        <v>0.82132413807138749</v>
      </c>
      <c r="O162" s="29">
        <f t="shared" ca="1" si="33"/>
        <v>92.039512691997245</v>
      </c>
      <c r="P162" s="6">
        <f t="shared" ca="1" si="40"/>
        <v>-6.1494257160747967E-3</v>
      </c>
      <c r="Q162" s="6"/>
      <c r="R162" s="6"/>
      <c r="S162" s="6"/>
      <c r="T162" s="6"/>
    </row>
    <row r="163" spans="1:20" x14ac:dyDescent="0.2">
      <c r="A163">
        <v>3351</v>
      </c>
      <c r="B163">
        <v>0.30906559999857564</v>
      </c>
      <c r="C163" s="6"/>
      <c r="D163" s="37">
        <f t="shared" si="29"/>
        <v>0.33510000000000001</v>
      </c>
      <c r="E163" s="37">
        <f t="shared" si="29"/>
        <v>0.30906559999857564</v>
      </c>
      <c r="F163" s="29">
        <f t="shared" si="34"/>
        <v>0.11229201000000001</v>
      </c>
      <c r="G163" s="29">
        <f t="shared" si="35"/>
        <v>3.7629052551000006E-2</v>
      </c>
      <c r="H163" s="29">
        <f t="shared" si="36"/>
        <v>1.2609495509840103E-2</v>
      </c>
      <c r="I163" s="29">
        <f t="shared" si="37"/>
        <v>0.10356788255952269</v>
      </c>
      <c r="J163" s="29">
        <f t="shared" si="38"/>
        <v>3.4705597445696054E-2</v>
      </c>
      <c r="K163" s="29">
        <f t="shared" ca="1" si="30"/>
        <v>0.31667580523720829</v>
      </c>
      <c r="L163" s="29">
        <f t="shared" ca="1" si="39"/>
        <v>5.7915223774111834E-5</v>
      </c>
      <c r="M163" s="29">
        <f t="shared" ca="1" si="31"/>
        <v>3.4389937840199536E-3</v>
      </c>
      <c r="N163" s="29">
        <f t="shared" ca="1" si="32"/>
        <v>1.0833912932135463</v>
      </c>
      <c r="O163" s="29">
        <f t="shared" ca="1" si="33"/>
        <v>106.01208136850963</v>
      </c>
      <c r="P163" s="6">
        <f t="shared" ca="1" si="40"/>
        <v>-7.6102052386326502E-3</v>
      </c>
      <c r="Q163" s="6"/>
      <c r="R163" s="6"/>
      <c r="S163" s="6"/>
      <c r="T163" s="6"/>
    </row>
    <row r="164" spans="1:20" x14ac:dyDescent="0.2">
      <c r="A164">
        <v>3365</v>
      </c>
      <c r="B164">
        <v>0.31203400000231341</v>
      </c>
      <c r="D164" s="37">
        <f t="shared" si="29"/>
        <v>0.33650000000000002</v>
      </c>
      <c r="E164" s="37">
        <f t="shared" si="29"/>
        <v>0.31203400000231341</v>
      </c>
      <c r="F164" s="29">
        <f t="shared" si="34"/>
        <v>0.11323225000000002</v>
      </c>
      <c r="G164" s="29">
        <f t="shared" si="35"/>
        <v>3.8102652125000011E-2</v>
      </c>
      <c r="H164" s="29">
        <f t="shared" si="36"/>
        <v>1.2821542440062504E-2</v>
      </c>
      <c r="I164" s="29">
        <f t="shared" si="37"/>
        <v>0.10499944100077847</v>
      </c>
      <c r="J164" s="29">
        <f t="shared" si="38"/>
        <v>3.5332311896761961E-2</v>
      </c>
      <c r="K164" s="29">
        <f t="shared" ca="1" si="30"/>
        <v>0.31911876176625431</v>
      </c>
      <c r="L164" s="29">
        <f t="shared" ca="1" si="39"/>
        <v>5.0193849251799051E-5</v>
      </c>
      <c r="M164" s="29">
        <f t="shared" ca="1" si="31"/>
        <v>3.5537746896012186E-3</v>
      </c>
      <c r="N164" s="29">
        <f t="shared" ca="1" si="32"/>
        <v>1.1615879143694554</v>
      </c>
      <c r="O164" s="29">
        <f t="shared" ca="1" si="33"/>
        <v>110.00315445576295</v>
      </c>
      <c r="P164" s="6">
        <f t="shared" ca="1" si="40"/>
        <v>-7.0847617639409055E-3</v>
      </c>
    </row>
    <row r="165" spans="1:20" x14ac:dyDescent="0.2">
      <c r="A165">
        <v>3400</v>
      </c>
      <c r="B165">
        <v>0.31726999999955297</v>
      </c>
      <c r="D165" s="37">
        <f t="shared" si="29"/>
        <v>0.34</v>
      </c>
      <c r="E165" s="37">
        <f t="shared" si="29"/>
        <v>0.31726999999955297</v>
      </c>
      <c r="F165" s="29">
        <f t="shared" si="34"/>
        <v>0.11560000000000002</v>
      </c>
      <c r="G165" s="29">
        <f t="shared" si="35"/>
        <v>3.9304000000000013E-2</v>
      </c>
      <c r="H165" s="29">
        <f t="shared" si="36"/>
        <v>1.3363360000000005E-2</v>
      </c>
      <c r="I165" s="29">
        <f t="shared" si="37"/>
        <v>0.10787179999984801</v>
      </c>
      <c r="J165" s="29">
        <f t="shared" si="38"/>
        <v>3.6676411999948325E-2</v>
      </c>
      <c r="K165" s="29">
        <f t="shared" ca="1" si="30"/>
        <v>0.32526705874190043</v>
      </c>
      <c r="L165" s="29">
        <f t="shared" ca="1" si="39"/>
        <v>6.3952948528555979E-5</v>
      </c>
      <c r="M165" s="29">
        <f t="shared" ca="1" si="31"/>
        <v>3.849843097994245E-3</v>
      </c>
      <c r="N165" s="29">
        <f t="shared" ca="1" si="32"/>
        <v>1.3719234416879651</v>
      </c>
      <c r="O165" s="29">
        <f t="shared" ca="1" si="33"/>
        <v>120.4211249551293</v>
      </c>
      <c r="P165" s="6">
        <f t="shared" ca="1" si="40"/>
        <v>-7.9970587423474626E-3</v>
      </c>
    </row>
    <row r="166" spans="1:20" x14ac:dyDescent="0.2">
      <c r="A166">
        <v>3407</v>
      </c>
      <c r="B166">
        <v>0.31879919999482809</v>
      </c>
      <c r="D166" s="37">
        <f t="shared" si="29"/>
        <v>0.3407</v>
      </c>
      <c r="E166" s="37">
        <f t="shared" si="29"/>
        <v>0.31879919999482809</v>
      </c>
      <c r="F166" s="29">
        <f t="shared" si="34"/>
        <v>0.11607649</v>
      </c>
      <c r="G166" s="29">
        <f t="shared" si="35"/>
        <v>3.9547260143000001E-2</v>
      </c>
      <c r="H166" s="29">
        <f t="shared" si="36"/>
        <v>1.3473751530720101E-2</v>
      </c>
      <c r="I166" s="29">
        <f t="shared" si="37"/>
        <v>0.10861488743823793</v>
      </c>
      <c r="J166" s="29">
        <f t="shared" si="38"/>
        <v>3.7005092150207662E-2</v>
      </c>
      <c r="K166" s="29">
        <f t="shared" ca="1" si="30"/>
        <v>0.32650373053469212</v>
      </c>
      <c r="L166" s="29">
        <f t="shared" ca="1" si="39"/>
        <v>5.9359790839697513E-5</v>
      </c>
      <c r="M166" s="29">
        <f t="shared" ca="1" si="31"/>
        <v>3.9106289365184723E-3</v>
      </c>
      <c r="N166" s="29">
        <f t="shared" ca="1" si="32"/>
        <v>1.4165992390326863</v>
      </c>
      <c r="O166" s="29">
        <f t="shared" ca="1" si="33"/>
        <v>122.58162367196817</v>
      </c>
      <c r="P166" s="6">
        <f t="shared" ca="1" si="40"/>
        <v>-7.7045305398640296E-3</v>
      </c>
    </row>
    <row r="167" spans="1:20" x14ac:dyDescent="0.2">
      <c r="A167">
        <v>3619</v>
      </c>
      <c r="B167">
        <v>0.3533263999997871</v>
      </c>
      <c r="D167" s="37">
        <f t="shared" si="29"/>
        <v>0.3619</v>
      </c>
      <c r="E167" s="37">
        <f t="shared" si="29"/>
        <v>0.3533263999997871</v>
      </c>
      <c r="F167" s="29">
        <f t="shared" si="34"/>
        <v>0.13097160999999999</v>
      </c>
      <c r="G167" s="29">
        <f t="shared" si="35"/>
        <v>4.7398625658999993E-2</v>
      </c>
      <c r="H167" s="29">
        <f t="shared" si="36"/>
        <v>1.7153562625992096E-2</v>
      </c>
      <c r="I167" s="29">
        <f t="shared" si="37"/>
        <v>0.12786882415992296</v>
      </c>
      <c r="J167" s="29">
        <f t="shared" si="38"/>
        <v>4.6275727463476114E-2</v>
      </c>
      <c r="K167" s="29">
        <f t="shared" ca="1" si="30"/>
        <v>0.3650646055064341</v>
      </c>
      <c r="L167" s="29">
        <f t="shared" ca="1" si="39"/>
        <v>1.3778546851627804E-4</v>
      </c>
      <c r="M167" s="29">
        <f t="shared" ca="1" si="31"/>
        <v>6.0066223383900301E-3</v>
      </c>
      <c r="N167" s="29">
        <f t="shared" ca="1" si="32"/>
        <v>3.2291229968891177</v>
      </c>
      <c r="O167" s="29">
        <f t="shared" ca="1" si="33"/>
        <v>201.21133104602575</v>
      </c>
      <c r="P167" s="6">
        <f t="shared" ca="1" si="40"/>
        <v>-1.1738205506647004E-2</v>
      </c>
    </row>
    <row r="168" spans="1:20" x14ac:dyDescent="0.2">
      <c r="A168">
        <v>3639</v>
      </c>
      <c r="B168">
        <v>0.3571384000024409</v>
      </c>
      <c r="D168" s="37">
        <f t="shared" si="29"/>
        <v>0.3639</v>
      </c>
      <c r="E168" s="37">
        <f t="shared" si="29"/>
        <v>0.3571384000024409</v>
      </c>
      <c r="F168" s="29">
        <f t="shared" si="34"/>
        <v>0.13242321000000001</v>
      </c>
      <c r="G168" s="29">
        <f t="shared" si="35"/>
        <v>4.8188806119000005E-2</v>
      </c>
      <c r="H168" s="29">
        <f t="shared" si="36"/>
        <v>1.7535906546704103E-2</v>
      </c>
      <c r="I168" s="29">
        <f t="shared" si="37"/>
        <v>0.12996266376088825</v>
      </c>
      <c r="J168" s="29">
        <f t="shared" si="38"/>
        <v>4.7293413342587236E-2</v>
      </c>
      <c r="K168" s="29">
        <f t="shared" ca="1" si="30"/>
        <v>0.36881309575426002</v>
      </c>
      <c r="L168" s="29">
        <f t="shared" ca="1" si="39"/>
        <v>1.3629852089754339E-4</v>
      </c>
      <c r="M168" s="29">
        <f t="shared" ca="1" si="31"/>
        <v>6.2304898095012252E-3</v>
      </c>
      <c r="N168" s="29">
        <f t="shared" ca="1" si="32"/>
        <v>3.4506668975575892</v>
      </c>
      <c r="O168" s="29">
        <f t="shared" ca="1" si="33"/>
        <v>210.05015217523496</v>
      </c>
      <c r="P168" s="6">
        <f t="shared" ca="1" si="40"/>
        <v>-1.167469575181912E-2</v>
      </c>
    </row>
    <row r="169" spans="1:20" x14ac:dyDescent="0.2">
      <c r="D169" s="37">
        <f t="shared" si="29"/>
        <v>0</v>
      </c>
      <c r="E169" s="37">
        <f t="shared" si="29"/>
        <v>0</v>
      </c>
      <c r="F169" s="29">
        <f t="shared" si="34"/>
        <v>0</v>
      </c>
      <c r="G169" s="29">
        <f t="shared" si="35"/>
        <v>0</v>
      </c>
      <c r="H169" s="29">
        <f t="shared" si="36"/>
        <v>0</v>
      </c>
      <c r="I169" s="29">
        <f t="shared" si="37"/>
        <v>0</v>
      </c>
      <c r="J169" s="29">
        <f t="shared" si="38"/>
        <v>0</v>
      </c>
      <c r="K169" s="29">
        <f t="shared" ca="1" si="30"/>
        <v>8.9114048414572049E-4</v>
      </c>
      <c r="L169" s="29">
        <f t="shared" ca="1" si="39"/>
        <v>7.9413136248346914E-7</v>
      </c>
      <c r="M169" s="29">
        <f t="shared" ca="1" si="31"/>
        <v>1.6237508645798295E-2</v>
      </c>
      <c r="N169" s="29">
        <f t="shared" ca="1" si="32"/>
        <v>0.17456702786640013</v>
      </c>
      <c r="O169" s="29">
        <f t="shared" ca="1" si="33"/>
        <v>0.16825213056820762</v>
      </c>
      <c r="P169" s="6">
        <f t="shared" ca="1" si="40"/>
        <v>-8.9114048414572049E-4</v>
      </c>
    </row>
    <row r="170" spans="1:20" x14ac:dyDescent="0.2">
      <c r="D170" s="37">
        <f t="shared" si="29"/>
        <v>0</v>
      </c>
      <c r="E170" s="37">
        <f t="shared" si="29"/>
        <v>0</v>
      </c>
      <c r="F170" s="29">
        <f t="shared" si="34"/>
        <v>0</v>
      </c>
      <c r="G170" s="29">
        <f t="shared" si="35"/>
        <v>0</v>
      </c>
      <c r="H170" s="29">
        <f t="shared" si="36"/>
        <v>0</v>
      </c>
      <c r="I170" s="29">
        <f t="shared" si="37"/>
        <v>0</v>
      </c>
      <c r="J170" s="29">
        <f t="shared" si="38"/>
        <v>0</v>
      </c>
      <c r="K170" s="29">
        <f t="shared" ca="1" si="30"/>
        <v>8.9114048414572049E-4</v>
      </c>
      <c r="L170" s="29">
        <f t="shared" ca="1" si="39"/>
        <v>7.9413136248346914E-7</v>
      </c>
      <c r="M170" s="29">
        <f t="shared" ca="1" si="31"/>
        <v>1.6237508645798295E-2</v>
      </c>
      <c r="N170" s="29">
        <f t="shared" ca="1" si="32"/>
        <v>0.17456702786640013</v>
      </c>
      <c r="O170" s="29">
        <f t="shared" ca="1" si="33"/>
        <v>0.16825213056820762</v>
      </c>
      <c r="P170" s="6">
        <f t="shared" ca="1" si="40"/>
        <v>-8.9114048414572049E-4</v>
      </c>
    </row>
    <row r="171" spans="1:20" x14ac:dyDescent="0.2">
      <c r="D171" s="37">
        <f t="shared" si="29"/>
        <v>0</v>
      </c>
      <c r="E171" s="37">
        <f t="shared" si="29"/>
        <v>0</v>
      </c>
      <c r="F171" s="29">
        <f t="shared" si="34"/>
        <v>0</v>
      </c>
      <c r="G171" s="29">
        <f t="shared" si="35"/>
        <v>0</v>
      </c>
      <c r="H171" s="29">
        <f t="shared" si="36"/>
        <v>0</v>
      </c>
      <c r="I171" s="29">
        <f t="shared" si="37"/>
        <v>0</v>
      </c>
      <c r="J171" s="29">
        <f t="shared" si="38"/>
        <v>0</v>
      </c>
      <c r="K171" s="29">
        <f t="shared" ca="1" si="30"/>
        <v>8.9114048414572049E-4</v>
      </c>
      <c r="L171" s="29">
        <f t="shared" ca="1" si="39"/>
        <v>7.9413136248346914E-7</v>
      </c>
      <c r="M171" s="29">
        <f t="shared" ca="1" si="31"/>
        <v>1.6237508645798295E-2</v>
      </c>
      <c r="N171" s="29">
        <f t="shared" ca="1" si="32"/>
        <v>0.17456702786640013</v>
      </c>
      <c r="O171" s="29">
        <f t="shared" ca="1" si="33"/>
        <v>0.16825213056820762</v>
      </c>
      <c r="P171" s="6">
        <f t="shared" ca="1" si="40"/>
        <v>-8.9114048414572049E-4</v>
      </c>
    </row>
    <row r="172" spans="1:20" x14ac:dyDescent="0.2">
      <c r="D172" s="37">
        <f t="shared" si="29"/>
        <v>0</v>
      </c>
      <c r="E172" s="37">
        <f t="shared" si="29"/>
        <v>0</v>
      </c>
      <c r="F172" s="29">
        <f t="shared" si="34"/>
        <v>0</v>
      </c>
      <c r="G172" s="29">
        <f t="shared" si="35"/>
        <v>0</v>
      </c>
      <c r="H172" s="29">
        <f t="shared" si="36"/>
        <v>0</v>
      </c>
      <c r="I172" s="29">
        <f t="shared" si="37"/>
        <v>0</v>
      </c>
      <c r="J172" s="29">
        <f t="shared" si="38"/>
        <v>0</v>
      </c>
      <c r="K172" s="29">
        <f t="shared" ca="1" si="30"/>
        <v>8.9114048414572049E-4</v>
      </c>
      <c r="L172" s="29">
        <f t="shared" ca="1" si="39"/>
        <v>7.9413136248346914E-7</v>
      </c>
      <c r="M172" s="29">
        <f t="shared" ca="1" si="31"/>
        <v>1.6237508645798295E-2</v>
      </c>
      <c r="N172" s="29">
        <f t="shared" ca="1" si="32"/>
        <v>0.17456702786640013</v>
      </c>
      <c r="O172" s="29">
        <f t="shared" ca="1" si="33"/>
        <v>0.16825213056820762</v>
      </c>
      <c r="P172" s="6">
        <f t="shared" ca="1" si="40"/>
        <v>-8.9114048414572049E-4</v>
      </c>
    </row>
    <row r="173" spans="1:20" x14ac:dyDescent="0.2">
      <c r="D173" s="37">
        <f t="shared" si="29"/>
        <v>0</v>
      </c>
      <c r="E173" s="37">
        <f t="shared" si="29"/>
        <v>0</v>
      </c>
      <c r="F173" s="29">
        <f t="shared" si="34"/>
        <v>0</v>
      </c>
      <c r="G173" s="29">
        <f t="shared" si="35"/>
        <v>0</v>
      </c>
      <c r="H173" s="29">
        <f t="shared" si="36"/>
        <v>0</v>
      </c>
      <c r="I173" s="29">
        <f t="shared" si="37"/>
        <v>0</v>
      </c>
      <c r="J173" s="29">
        <f t="shared" si="38"/>
        <v>0</v>
      </c>
      <c r="K173" s="29">
        <f t="shared" ca="1" si="30"/>
        <v>8.9114048414572049E-4</v>
      </c>
      <c r="L173" s="29">
        <f t="shared" ca="1" si="39"/>
        <v>7.9413136248346914E-7</v>
      </c>
      <c r="M173" s="29">
        <f t="shared" ca="1" si="31"/>
        <v>1.6237508645798295E-2</v>
      </c>
      <c r="N173" s="29">
        <f t="shared" ca="1" si="32"/>
        <v>0.17456702786640013</v>
      </c>
      <c r="O173" s="29">
        <f t="shared" ca="1" si="33"/>
        <v>0.16825213056820762</v>
      </c>
      <c r="P173" s="6">
        <f t="shared" ca="1" si="40"/>
        <v>-8.9114048414572049E-4</v>
      </c>
    </row>
    <row r="174" spans="1:20" x14ac:dyDescent="0.2">
      <c r="D174" s="37">
        <f t="shared" si="29"/>
        <v>0</v>
      </c>
      <c r="E174" s="37">
        <f t="shared" si="29"/>
        <v>0</v>
      </c>
      <c r="F174" s="29">
        <f t="shared" si="34"/>
        <v>0</v>
      </c>
      <c r="G174" s="29">
        <f t="shared" si="35"/>
        <v>0</v>
      </c>
      <c r="H174" s="29">
        <f t="shared" si="36"/>
        <v>0</v>
      </c>
      <c r="I174" s="29">
        <f t="shared" si="37"/>
        <v>0</v>
      </c>
      <c r="J174" s="29">
        <f t="shared" si="38"/>
        <v>0</v>
      </c>
      <c r="K174" s="29">
        <f t="shared" ca="1" si="30"/>
        <v>8.9114048414572049E-4</v>
      </c>
      <c r="L174" s="29">
        <f t="shared" ca="1" si="39"/>
        <v>7.9413136248346914E-7</v>
      </c>
      <c r="M174" s="29">
        <f t="shared" ca="1" si="31"/>
        <v>1.6237508645798295E-2</v>
      </c>
      <c r="N174" s="29">
        <f t="shared" ca="1" si="32"/>
        <v>0.17456702786640013</v>
      </c>
      <c r="O174" s="29">
        <f t="shared" ca="1" si="33"/>
        <v>0.16825213056820762</v>
      </c>
      <c r="P174" s="6">
        <f t="shared" ca="1" si="40"/>
        <v>-8.9114048414572049E-4</v>
      </c>
    </row>
    <row r="175" spans="1:20" x14ac:dyDescent="0.2">
      <c r="D175" s="37">
        <f t="shared" si="29"/>
        <v>0</v>
      </c>
      <c r="E175" s="37">
        <f t="shared" si="29"/>
        <v>0</v>
      </c>
      <c r="F175" s="29">
        <f t="shared" si="34"/>
        <v>0</v>
      </c>
      <c r="G175" s="29">
        <f t="shared" si="35"/>
        <v>0</v>
      </c>
      <c r="H175" s="29">
        <f t="shared" si="36"/>
        <v>0</v>
      </c>
      <c r="I175" s="29">
        <f t="shared" si="37"/>
        <v>0</v>
      </c>
      <c r="J175" s="29">
        <f t="shared" si="38"/>
        <v>0</v>
      </c>
      <c r="K175" s="29">
        <f t="shared" ca="1" si="30"/>
        <v>8.9114048414572049E-4</v>
      </c>
      <c r="L175" s="29">
        <f t="shared" ca="1" si="39"/>
        <v>7.9413136248346914E-7</v>
      </c>
      <c r="M175" s="29">
        <f t="shared" ca="1" si="31"/>
        <v>1.6237508645798295E-2</v>
      </c>
      <c r="N175" s="29">
        <f t="shared" ca="1" si="32"/>
        <v>0.17456702786640013</v>
      </c>
      <c r="O175" s="29">
        <f t="shared" ca="1" si="33"/>
        <v>0.16825213056820762</v>
      </c>
      <c r="P175" s="6">
        <f t="shared" ca="1" si="40"/>
        <v>-8.9114048414572049E-4</v>
      </c>
    </row>
    <row r="176" spans="1:20" x14ac:dyDescent="0.2">
      <c r="D176" s="37">
        <f t="shared" si="29"/>
        <v>0</v>
      </c>
      <c r="E176" s="37">
        <f t="shared" si="29"/>
        <v>0</v>
      </c>
      <c r="F176" s="29">
        <f t="shared" si="34"/>
        <v>0</v>
      </c>
      <c r="G176" s="29">
        <f t="shared" si="35"/>
        <v>0</v>
      </c>
      <c r="H176" s="29">
        <f t="shared" si="36"/>
        <v>0</v>
      </c>
      <c r="I176" s="29">
        <f t="shared" si="37"/>
        <v>0</v>
      </c>
      <c r="J176" s="29">
        <f t="shared" si="38"/>
        <v>0</v>
      </c>
      <c r="K176" s="29">
        <f t="shared" ca="1" si="30"/>
        <v>8.9114048414572049E-4</v>
      </c>
      <c r="L176" s="29">
        <f t="shared" ca="1" si="39"/>
        <v>7.9413136248346914E-7</v>
      </c>
      <c r="M176" s="29">
        <f t="shared" ca="1" si="31"/>
        <v>1.6237508645798295E-2</v>
      </c>
      <c r="N176" s="29">
        <f t="shared" ca="1" si="32"/>
        <v>0.17456702786640013</v>
      </c>
      <c r="O176" s="29">
        <f t="shared" ca="1" si="33"/>
        <v>0.16825213056820762</v>
      </c>
      <c r="P176" s="6">
        <f t="shared" ca="1" si="40"/>
        <v>-8.9114048414572049E-4</v>
      </c>
    </row>
    <row r="177" spans="4:16" x14ac:dyDescent="0.2">
      <c r="D177" s="37">
        <f t="shared" si="29"/>
        <v>0</v>
      </c>
      <c r="E177" s="37">
        <f t="shared" si="29"/>
        <v>0</v>
      </c>
      <c r="F177" s="29">
        <f t="shared" si="34"/>
        <v>0</v>
      </c>
      <c r="G177" s="29">
        <f t="shared" si="35"/>
        <v>0</v>
      </c>
      <c r="H177" s="29">
        <f t="shared" si="36"/>
        <v>0</v>
      </c>
      <c r="I177" s="29">
        <f t="shared" si="37"/>
        <v>0</v>
      </c>
      <c r="J177" s="29">
        <f t="shared" si="38"/>
        <v>0</v>
      </c>
      <c r="K177" s="29">
        <f t="shared" ca="1" si="30"/>
        <v>8.9114048414572049E-4</v>
      </c>
      <c r="L177" s="29">
        <f t="shared" ca="1" si="39"/>
        <v>7.9413136248346914E-7</v>
      </c>
      <c r="M177" s="29">
        <f t="shared" ca="1" si="31"/>
        <v>1.6237508645798295E-2</v>
      </c>
      <c r="N177" s="29">
        <f t="shared" ca="1" si="32"/>
        <v>0.17456702786640013</v>
      </c>
      <c r="O177" s="29">
        <f t="shared" ca="1" si="33"/>
        <v>0.16825213056820762</v>
      </c>
      <c r="P177" s="6">
        <f t="shared" ca="1" si="40"/>
        <v>-8.9114048414572049E-4</v>
      </c>
    </row>
    <row r="178" spans="4:16" x14ac:dyDescent="0.2">
      <c r="D178" s="37">
        <f t="shared" si="29"/>
        <v>0</v>
      </c>
      <c r="E178" s="37">
        <f t="shared" si="29"/>
        <v>0</v>
      </c>
      <c r="F178" s="29">
        <f t="shared" si="34"/>
        <v>0</v>
      </c>
      <c r="G178" s="29">
        <f t="shared" si="35"/>
        <v>0</v>
      </c>
      <c r="H178" s="29">
        <f t="shared" si="36"/>
        <v>0</v>
      </c>
      <c r="I178" s="29">
        <f t="shared" si="37"/>
        <v>0</v>
      </c>
      <c r="J178" s="29">
        <f t="shared" si="38"/>
        <v>0</v>
      </c>
      <c r="K178" s="29">
        <f t="shared" ca="1" si="30"/>
        <v>8.9114048414572049E-4</v>
      </c>
      <c r="L178" s="29">
        <f t="shared" ca="1" si="39"/>
        <v>7.9413136248346914E-7</v>
      </c>
      <c r="M178" s="29">
        <f t="shared" ca="1" si="31"/>
        <v>1.6237508645798295E-2</v>
      </c>
      <c r="N178" s="29">
        <f t="shared" ca="1" si="32"/>
        <v>0.17456702786640013</v>
      </c>
      <c r="O178" s="29">
        <f t="shared" ca="1" si="33"/>
        <v>0.16825213056820762</v>
      </c>
      <c r="P178" s="6">
        <f t="shared" ca="1" si="40"/>
        <v>-8.9114048414572049E-4</v>
      </c>
    </row>
    <row r="179" spans="4:16" x14ac:dyDescent="0.2">
      <c r="D179" s="37">
        <f t="shared" si="29"/>
        <v>0</v>
      </c>
      <c r="E179" s="37">
        <f t="shared" si="29"/>
        <v>0</v>
      </c>
      <c r="F179" s="29">
        <f t="shared" si="34"/>
        <v>0</v>
      </c>
      <c r="G179" s="29">
        <f t="shared" si="35"/>
        <v>0</v>
      </c>
      <c r="H179" s="29">
        <f t="shared" si="36"/>
        <v>0</v>
      </c>
      <c r="I179" s="29">
        <f t="shared" si="37"/>
        <v>0</v>
      </c>
      <c r="J179" s="29">
        <f t="shared" si="38"/>
        <v>0</v>
      </c>
      <c r="K179" s="29">
        <f t="shared" ca="1" si="30"/>
        <v>8.9114048414572049E-4</v>
      </c>
      <c r="L179" s="29">
        <f t="shared" ca="1" si="39"/>
        <v>7.9413136248346914E-7</v>
      </c>
      <c r="M179" s="29">
        <f t="shared" ca="1" si="31"/>
        <v>1.6237508645798295E-2</v>
      </c>
      <c r="N179" s="29">
        <f t="shared" ca="1" si="32"/>
        <v>0.17456702786640013</v>
      </c>
      <c r="O179" s="29">
        <f t="shared" ca="1" si="33"/>
        <v>0.16825213056820762</v>
      </c>
      <c r="P179" s="6">
        <f t="shared" ca="1" si="40"/>
        <v>-8.9114048414572049E-4</v>
      </c>
    </row>
    <row r="180" spans="4:16" x14ac:dyDescent="0.2">
      <c r="D180" s="37">
        <f t="shared" si="29"/>
        <v>0</v>
      </c>
      <c r="E180" s="37">
        <f t="shared" si="29"/>
        <v>0</v>
      </c>
      <c r="F180" s="29">
        <f t="shared" si="34"/>
        <v>0</v>
      </c>
      <c r="G180" s="29">
        <f t="shared" si="35"/>
        <v>0</v>
      </c>
      <c r="H180" s="29">
        <f t="shared" si="36"/>
        <v>0</v>
      </c>
      <c r="I180" s="29">
        <f t="shared" si="37"/>
        <v>0</v>
      </c>
      <c r="J180" s="29">
        <f t="shared" si="38"/>
        <v>0</v>
      </c>
      <c r="K180" s="29">
        <f t="shared" ca="1" si="30"/>
        <v>8.9114048414572049E-4</v>
      </c>
      <c r="L180" s="29">
        <f t="shared" ca="1" si="39"/>
        <v>7.9413136248346914E-7</v>
      </c>
      <c r="M180" s="29">
        <f t="shared" ca="1" si="31"/>
        <v>1.6237508645798295E-2</v>
      </c>
      <c r="N180" s="29">
        <f t="shared" ca="1" si="32"/>
        <v>0.17456702786640013</v>
      </c>
      <c r="O180" s="29">
        <f t="shared" ca="1" si="33"/>
        <v>0.16825213056820762</v>
      </c>
      <c r="P180" s="6">
        <f t="shared" ca="1" si="40"/>
        <v>-8.9114048414572049E-4</v>
      </c>
    </row>
    <row r="181" spans="4:16" x14ac:dyDescent="0.2">
      <c r="D181" s="37">
        <f t="shared" si="29"/>
        <v>0</v>
      </c>
      <c r="E181" s="37">
        <f t="shared" si="29"/>
        <v>0</v>
      </c>
      <c r="F181" s="29">
        <f t="shared" si="34"/>
        <v>0</v>
      </c>
      <c r="G181" s="29">
        <f t="shared" si="35"/>
        <v>0</v>
      </c>
      <c r="H181" s="29">
        <f t="shared" si="36"/>
        <v>0</v>
      </c>
      <c r="I181" s="29">
        <f t="shared" si="37"/>
        <v>0</v>
      </c>
      <c r="J181" s="29">
        <f t="shared" si="38"/>
        <v>0</v>
      </c>
      <c r="K181" s="29">
        <f t="shared" ca="1" si="30"/>
        <v>8.9114048414572049E-4</v>
      </c>
      <c r="L181" s="29">
        <f t="shared" ca="1" si="39"/>
        <v>7.9413136248346914E-7</v>
      </c>
      <c r="M181" s="29">
        <f t="shared" ca="1" si="31"/>
        <v>1.6237508645798295E-2</v>
      </c>
      <c r="N181" s="29">
        <f t="shared" ca="1" si="32"/>
        <v>0.17456702786640013</v>
      </c>
      <c r="O181" s="29">
        <f t="shared" ca="1" si="33"/>
        <v>0.16825213056820762</v>
      </c>
      <c r="P181" s="6">
        <f t="shared" ca="1" si="40"/>
        <v>-8.9114048414572049E-4</v>
      </c>
    </row>
    <row r="182" spans="4:16" x14ac:dyDescent="0.2">
      <c r="D182" s="37">
        <f t="shared" si="29"/>
        <v>0</v>
      </c>
      <c r="E182" s="37">
        <f t="shared" si="29"/>
        <v>0</v>
      </c>
      <c r="F182" s="29">
        <f t="shared" si="34"/>
        <v>0</v>
      </c>
      <c r="G182" s="29">
        <f t="shared" si="35"/>
        <v>0</v>
      </c>
      <c r="H182" s="29">
        <f t="shared" si="36"/>
        <v>0</v>
      </c>
      <c r="I182" s="29">
        <f t="shared" si="37"/>
        <v>0</v>
      </c>
      <c r="J182" s="29">
        <f t="shared" si="38"/>
        <v>0</v>
      </c>
      <c r="K182" s="29">
        <f t="shared" ca="1" si="30"/>
        <v>8.9114048414572049E-4</v>
      </c>
      <c r="L182" s="29">
        <f t="shared" ca="1" si="39"/>
        <v>7.9413136248346914E-7</v>
      </c>
      <c r="M182" s="29">
        <f t="shared" ca="1" si="31"/>
        <v>1.6237508645798295E-2</v>
      </c>
      <c r="N182" s="29">
        <f t="shared" ca="1" si="32"/>
        <v>0.17456702786640013</v>
      </c>
      <c r="O182" s="29">
        <f t="shared" ca="1" si="33"/>
        <v>0.16825213056820762</v>
      </c>
      <c r="P182" s="6">
        <f t="shared" ca="1" si="40"/>
        <v>-8.9114048414572049E-4</v>
      </c>
    </row>
    <row r="183" spans="4:16" x14ac:dyDescent="0.2">
      <c r="D183" s="37">
        <f t="shared" si="29"/>
        <v>0</v>
      </c>
      <c r="E183" s="37">
        <f t="shared" si="29"/>
        <v>0</v>
      </c>
      <c r="F183" s="29">
        <f t="shared" si="34"/>
        <v>0</v>
      </c>
      <c r="G183" s="29">
        <f t="shared" si="35"/>
        <v>0</v>
      </c>
      <c r="H183" s="29">
        <f t="shared" si="36"/>
        <v>0</v>
      </c>
      <c r="I183" s="29">
        <f t="shared" si="37"/>
        <v>0</v>
      </c>
      <c r="J183" s="29">
        <f t="shared" si="38"/>
        <v>0</v>
      </c>
      <c r="K183" s="29">
        <f t="shared" ca="1" si="30"/>
        <v>8.9114048414572049E-4</v>
      </c>
      <c r="L183" s="29">
        <f t="shared" ca="1" si="39"/>
        <v>7.9413136248346914E-7</v>
      </c>
      <c r="M183" s="29">
        <f t="shared" ca="1" si="31"/>
        <v>1.6237508645798295E-2</v>
      </c>
      <c r="N183" s="29">
        <f t="shared" ca="1" si="32"/>
        <v>0.17456702786640013</v>
      </c>
      <c r="O183" s="29">
        <f t="shared" ca="1" si="33"/>
        <v>0.16825213056820762</v>
      </c>
      <c r="P183" s="6">
        <f t="shared" ca="1" si="40"/>
        <v>-8.9114048414572049E-4</v>
      </c>
    </row>
    <row r="184" spans="4:16" x14ac:dyDescent="0.2">
      <c r="D184" s="37">
        <f t="shared" si="29"/>
        <v>0</v>
      </c>
      <c r="E184" s="37">
        <f t="shared" si="29"/>
        <v>0</v>
      </c>
      <c r="F184" s="29">
        <f t="shared" si="34"/>
        <v>0</v>
      </c>
      <c r="G184" s="29">
        <f t="shared" si="35"/>
        <v>0</v>
      </c>
      <c r="H184" s="29">
        <f t="shared" si="36"/>
        <v>0</v>
      </c>
      <c r="I184" s="29">
        <f t="shared" si="37"/>
        <v>0</v>
      </c>
      <c r="J184" s="29">
        <f t="shared" si="38"/>
        <v>0</v>
      </c>
      <c r="K184" s="29">
        <f t="shared" ca="1" si="30"/>
        <v>8.9114048414572049E-4</v>
      </c>
      <c r="L184" s="29">
        <f t="shared" ca="1" si="39"/>
        <v>7.9413136248346914E-7</v>
      </c>
      <c r="M184" s="29">
        <f t="shared" ca="1" si="31"/>
        <v>1.6237508645798295E-2</v>
      </c>
      <c r="N184" s="29">
        <f t="shared" ca="1" si="32"/>
        <v>0.17456702786640013</v>
      </c>
      <c r="O184" s="29">
        <f t="shared" ca="1" si="33"/>
        <v>0.16825213056820762</v>
      </c>
      <c r="P184" s="6">
        <f t="shared" ca="1" si="40"/>
        <v>-8.9114048414572049E-4</v>
      </c>
    </row>
    <row r="185" spans="4:16" x14ac:dyDescent="0.2">
      <c r="D185" s="37">
        <f t="shared" si="29"/>
        <v>0</v>
      </c>
      <c r="E185" s="37">
        <f t="shared" si="29"/>
        <v>0</v>
      </c>
      <c r="F185" s="29">
        <f t="shared" si="34"/>
        <v>0</v>
      </c>
      <c r="G185" s="29">
        <f t="shared" si="35"/>
        <v>0</v>
      </c>
      <c r="H185" s="29">
        <f t="shared" si="36"/>
        <v>0</v>
      </c>
      <c r="I185" s="29">
        <f t="shared" si="37"/>
        <v>0</v>
      </c>
      <c r="J185" s="29">
        <f t="shared" si="38"/>
        <v>0</v>
      </c>
      <c r="K185" s="29">
        <f t="shared" ca="1" si="30"/>
        <v>8.9114048414572049E-4</v>
      </c>
      <c r="L185" s="29">
        <f t="shared" ca="1" si="39"/>
        <v>7.9413136248346914E-7</v>
      </c>
      <c r="M185" s="29">
        <f t="shared" ca="1" si="31"/>
        <v>1.6237508645798295E-2</v>
      </c>
      <c r="N185" s="29">
        <f t="shared" ca="1" si="32"/>
        <v>0.17456702786640013</v>
      </c>
      <c r="O185" s="29">
        <f t="shared" ca="1" si="33"/>
        <v>0.16825213056820762</v>
      </c>
      <c r="P185" s="6">
        <f t="shared" ca="1" si="40"/>
        <v>-8.9114048414572049E-4</v>
      </c>
    </row>
    <row r="186" spans="4:16" x14ac:dyDescent="0.2">
      <c r="D186" s="37">
        <f t="shared" si="29"/>
        <v>0</v>
      </c>
      <c r="E186" s="37">
        <f t="shared" si="29"/>
        <v>0</v>
      </c>
      <c r="F186" s="29">
        <f t="shared" si="34"/>
        <v>0</v>
      </c>
      <c r="G186" s="29">
        <f t="shared" si="35"/>
        <v>0</v>
      </c>
      <c r="H186" s="29">
        <f t="shared" si="36"/>
        <v>0</v>
      </c>
      <c r="I186" s="29">
        <f t="shared" si="37"/>
        <v>0</v>
      </c>
      <c r="J186" s="29">
        <f t="shared" si="38"/>
        <v>0</v>
      </c>
      <c r="K186" s="29">
        <f t="shared" ca="1" si="30"/>
        <v>8.9114048414572049E-4</v>
      </c>
      <c r="L186" s="29">
        <f t="shared" ca="1" si="39"/>
        <v>7.9413136248346914E-7</v>
      </c>
      <c r="M186" s="29">
        <f t="shared" ca="1" si="31"/>
        <v>1.6237508645798295E-2</v>
      </c>
      <c r="N186" s="29">
        <f t="shared" ca="1" si="32"/>
        <v>0.17456702786640013</v>
      </c>
      <c r="O186" s="29">
        <f t="shared" ca="1" si="33"/>
        <v>0.16825213056820762</v>
      </c>
      <c r="P186" s="6">
        <f t="shared" ca="1" si="40"/>
        <v>-8.9114048414572049E-4</v>
      </c>
    </row>
    <row r="187" spans="4:16" x14ac:dyDescent="0.2">
      <c r="D187" s="37">
        <f t="shared" si="29"/>
        <v>0</v>
      </c>
      <c r="E187" s="37">
        <f t="shared" si="29"/>
        <v>0</v>
      </c>
      <c r="F187" s="29">
        <f t="shared" si="34"/>
        <v>0</v>
      </c>
      <c r="G187" s="29">
        <f t="shared" si="35"/>
        <v>0</v>
      </c>
      <c r="H187" s="29">
        <f t="shared" si="36"/>
        <v>0</v>
      </c>
      <c r="I187" s="29">
        <f t="shared" si="37"/>
        <v>0</v>
      </c>
      <c r="J187" s="29">
        <f t="shared" si="38"/>
        <v>0</v>
      </c>
      <c r="K187" s="29">
        <f t="shared" ca="1" si="30"/>
        <v>8.9114048414572049E-4</v>
      </c>
      <c r="L187" s="29">
        <f t="shared" ca="1" si="39"/>
        <v>7.9413136248346914E-7</v>
      </c>
      <c r="M187" s="29">
        <f t="shared" ca="1" si="31"/>
        <v>1.6237508645798295E-2</v>
      </c>
      <c r="N187" s="29">
        <f t="shared" ca="1" si="32"/>
        <v>0.17456702786640013</v>
      </c>
      <c r="O187" s="29">
        <f t="shared" ca="1" si="33"/>
        <v>0.16825213056820762</v>
      </c>
      <c r="P187" s="6">
        <f t="shared" ca="1" si="40"/>
        <v>-8.9114048414572049E-4</v>
      </c>
    </row>
    <row r="188" spans="4:16" x14ac:dyDescent="0.2">
      <c r="D188" s="37">
        <f t="shared" si="29"/>
        <v>0</v>
      </c>
      <c r="E188" s="37">
        <f t="shared" si="29"/>
        <v>0</v>
      </c>
      <c r="F188" s="29">
        <f t="shared" si="34"/>
        <v>0</v>
      </c>
      <c r="G188" s="29">
        <f t="shared" si="35"/>
        <v>0</v>
      </c>
      <c r="H188" s="29">
        <f t="shared" si="36"/>
        <v>0</v>
      </c>
      <c r="I188" s="29">
        <f t="shared" si="37"/>
        <v>0</v>
      </c>
      <c r="J188" s="29">
        <f t="shared" si="38"/>
        <v>0</v>
      </c>
      <c r="K188" s="29">
        <f t="shared" ca="1" si="30"/>
        <v>8.9114048414572049E-4</v>
      </c>
      <c r="L188" s="29">
        <f t="shared" ca="1" si="39"/>
        <v>7.9413136248346914E-7</v>
      </c>
      <c r="M188" s="29">
        <f t="shared" ca="1" si="31"/>
        <v>1.6237508645798295E-2</v>
      </c>
      <c r="N188" s="29">
        <f t="shared" ca="1" si="32"/>
        <v>0.17456702786640013</v>
      </c>
      <c r="O188" s="29">
        <f t="shared" ca="1" si="33"/>
        <v>0.16825213056820762</v>
      </c>
      <c r="P188" s="6">
        <f t="shared" ca="1" si="40"/>
        <v>-8.9114048414572049E-4</v>
      </c>
    </row>
    <row r="189" spans="4:16" x14ac:dyDescent="0.2">
      <c r="D189" s="37">
        <f t="shared" si="29"/>
        <v>0</v>
      </c>
      <c r="E189" s="37">
        <f t="shared" si="29"/>
        <v>0</v>
      </c>
      <c r="F189" s="29">
        <f t="shared" si="34"/>
        <v>0</v>
      </c>
      <c r="G189" s="29">
        <f t="shared" si="35"/>
        <v>0</v>
      </c>
      <c r="H189" s="29">
        <f t="shared" si="36"/>
        <v>0</v>
      </c>
      <c r="I189" s="29">
        <f t="shared" si="37"/>
        <v>0</v>
      </c>
      <c r="J189" s="29">
        <f t="shared" si="38"/>
        <v>0</v>
      </c>
      <c r="K189" s="29">
        <f t="shared" ca="1" si="30"/>
        <v>8.9114048414572049E-4</v>
      </c>
      <c r="L189" s="29">
        <f t="shared" ca="1" si="39"/>
        <v>7.9413136248346914E-7</v>
      </c>
      <c r="M189" s="29">
        <f t="shared" ca="1" si="31"/>
        <v>1.6237508645798295E-2</v>
      </c>
      <c r="N189" s="29">
        <f t="shared" ca="1" si="32"/>
        <v>0.17456702786640013</v>
      </c>
      <c r="O189" s="29">
        <f t="shared" ca="1" si="33"/>
        <v>0.16825213056820762</v>
      </c>
      <c r="P189" s="6">
        <f t="shared" ca="1" si="40"/>
        <v>-8.9114048414572049E-4</v>
      </c>
    </row>
    <row r="190" spans="4:16" x14ac:dyDescent="0.2">
      <c r="D190" s="37">
        <f t="shared" si="29"/>
        <v>0</v>
      </c>
      <c r="E190" s="37">
        <f t="shared" si="29"/>
        <v>0</v>
      </c>
      <c r="F190" s="29">
        <f t="shared" si="34"/>
        <v>0</v>
      </c>
      <c r="G190" s="29">
        <f t="shared" si="35"/>
        <v>0</v>
      </c>
      <c r="H190" s="29">
        <f t="shared" si="36"/>
        <v>0</v>
      </c>
      <c r="I190" s="29">
        <f t="shared" si="37"/>
        <v>0</v>
      </c>
      <c r="J190" s="29">
        <f t="shared" si="38"/>
        <v>0</v>
      </c>
      <c r="K190" s="29">
        <f t="shared" ca="1" si="30"/>
        <v>8.9114048414572049E-4</v>
      </c>
      <c r="L190" s="29">
        <f t="shared" ca="1" si="39"/>
        <v>7.9413136248346914E-7</v>
      </c>
      <c r="M190" s="29">
        <f t="shared" ca="1" si="31"/>
        <v>1.6237508645798295E-2</v>
      </c>
      <c r="N190" s="29">
        <f t="shared" ca="1" si="32"/>
        <v>0.17456702786640013</v>
      </c>
      <c r="O190" s="29">
        <f t="shared" ca="1" si="33"/>
        <v>0.16825213056820762</v>
      </c>
      <c r="P190" s="6">
        <f t="shared" ca="1" si="40"/>
        <v>-8.9114048414572049E-4</v>
      </c>
    </row>
    <row r="191" spans="4:16" x14ac:dyDescent="0.2">
      <c r="D191" s="37">
        <f t="shared" si="29"/>
        <v>0</v>
      </c>
      <c r="E191" s="37">
        <f t="shared" si="29"/>
        <v>0</v>
      </c>
      <c r="F191" s="29">
        <f t="shared" si="34"/>
        <v>0</v>
      </c>
      <c r="G191" s="29">
        <f t="shared" si="35"/>
        <v>0</v>
      </c>
      <c r="H191" s="29">
        <f t="shared" si="36"/>
        <v>0</v>
      </c>
      <c r="I191" s="29">
        <f t="shared" si="37"/>
        <v>0</v>
      </c>
      <c r="J191" s="29">
        <f t="shared" si="38"/>
        <v>0</v>
      </c>
      <c r="K191" s="29">
        <f t="shared" ca="1" si="30"/>
        <v>8.9114048414572049E-4</v>
      </c>
      <c r="L191" s="29">
        <f t="shared" ca="1" si="39"/>
        <v>7.9413136248346914E-7</v>
      </c>
      <c r="M191" s="29">
        <f t="shared" ca="1" si="31"/>
        <v>1.6237508645798295E-2</v>
      </c>
      <c r="N191" s="29">
        <f t="shared" ca="1" si="32"/>
        <v>0.17456702786640013</v>
      </c>
      <c r="O191" s="29">
        <f t="shared" ca="1" si="33"/>
        <v>0.16825213056820762</v>
      </c>
      <c r="P191" s="6">
        <f t="shared" ca="1" si="40"/>
        <v>-8.9114048414572049E-4</v>
      </c>
    </row>
    <row r="192" spans="4:16" x14ac:dyDescent="0.2">
      <c r="D192" s="37">
        <f t="shared" si="29"/>
        <v>0</v>
      </c>
      <c r="E192" s="37">
        <f t="shared" si="29"/>
        <v>0</v>
      </c>
      <c r="F192" s="29">
        <f t="shared" si="34"/>
        <v>0</v>
      </c>
      <c r="G192" s="29">
        <f t="shared" si="35"/>
        <v>0</v>
      </c>
      <c r="H192" s="29">
        <f t="shared" si="36"/>
        <v>0</v>
      </c>
      <c r="I192" s="29">
        <f t="shared" si="37"/>
        <v>0</v>
      </c>
      <c r="J192" s="29">
        <f t="shared" si="38"/>
        <v>0</v>
      </c>
      <c r="K192" s="29">
        <f t="shared" ca="1" si="30"/>
        <v>8.9114048414572049E-4</v>
      </c>
      <c r="L192" s="29">
        <f t="shared" ca="1" si="39"/>
        <v>7.9413136248346914E-7</v>
      </c>
      <c r="M192" s="29">
        <f t="shared" ca="1" si="31"/>
        <v>1.6237508645798295E-2</v>
      </c>
      <c r="N192" s="29">
        <f t="shared" ca="1" si="32"/>
        <v>0.17456702786640013</v>
      </c>
      <c r="O192" s="29">
        <f t="shared" ca="1" si="33"/>
        <v>0.16825213056820762</v>
      </c>
      <c r="P192" s="6">
        <f t="shared" ca="1" si="40"/>
        <v>-8.9114048414572049E-4</v>
      </c>
    </row>
    <row r="193" spans="4:16" x14ac:dyDescent="0.2">
      <c r="D193" s="37">
        <f t="shared" si="29"/>
        <v>0</v>
      </c>
      <c r="E193" s="37">
        <f t="shared" si="29"/>
        <v>0</v>
      </c>
      <c r="F193" s="29">
        <f t="shared" si="34"/>
        <v>0</v>
      </c>
      <c r="G193" s="29">
        <f t="shared" si="35"/>
        <v>0</v>
      </c>
      <c r="H193" s="29">
        <f t="shared" si="36"/>
        <v>0</v>
      </c>
      <c r="I193" s="29">
        <f t="shared" si="37"/>
        <v>0</v>
      </c>
      <c r="J193" s="29">
        <f t="shared" si="38"/>
        <v>0</v>
      </c>
      <c r="K193" s="29">
        <f t="shared" ca="1" si="30"/>
        <v>8.9114048414572049E-4</v>
      </c>
      <c r="L193" s="29">
        <f t="shared" ca="1" si="39"/>
        <v>7.9413136248346914E-7</v>
      </c>
      <c r="M193" s="29">
        <f t="shared" ca="1" si="31"/>
        <v>1.6237508645798295E-2</v>
      </c>
      <c r="N193" s="29">
        <f t="shared" ca="1" si="32"/>
        <v>0.17456702786640013</v>
      </c>
      <c r="O193" s="29">
        <f t="shared" ca="1" si="33"/>
        <v>0.16825213056820762</v>
      </c>
      <c r="P193" s="6">
        <f t="shared" ca="1" si="40"/>
        <v>-8.9114048414572049E-4</v>
      </c>
    </row>
    <row r="194" spans="4:16" x14ac:dyDescent="0.2">
      <c r="D194" s="37">
        <f t="shared" si="29"/>
        <v>0</v>
      </c>
      <c r="E194" s="37">
        <f t="shared" si="29"/>
        <v>0</v>
      </c>
      <c r="F194" s="29">
        <f t="shared" si="34"/>
        <v>0</v>
      </c>
      <c r="G194" s="29">
        <f t="shared" si="35"/>
        <v>0</v>
      </c>
      <c r="H194" s="29">
        <f t="shared" si="36"/>
        <v>0</v>
      </c>
      <c r="I194" s="29">
        <f t="shared" si="37"/>
        <v>0</v>
      </c>
      <c r="J194" s="29">
        <f t="shared" si="38"/>
        <v>0</v>
      </c>
      <c r="K194" s="29">
        <f t="shared" ca="1" si="30"/>
        <v>8.9114048414572049E-4</v>
      </c>
      <c r="L194" s="29">
        <f t="shared" ca="1" si="39"/>
        <v>7.9413136248346914E-7</v>
      </c>
      <c r="M194" s="29">
        <f t="shared" ca="1" si="31"/>
        <v>1.6237508645798295E-2</v>
      </c>
      <c r="N194" s="29">
        <f t="shared" ca="1" si="32"/>
        <v>0.17456702786640013</v>
      </c>
      <c r="O194" s="29">
        <f t="shared" ca="1" si="33"/>
        <v>0.16825213056820762</v>
      </c>
      <c r="P194" s="6">
        <f t="shared" ca="1" si="40"/>
        <v>-8.9114048414572049E-4</v>
      </c>
    </row>
    <row r="195" spans="4:16" x14ac:dyDescent="0.2">
      <c r="D195" s="37">
        <f t="shared" si="29"/>
        <v>0</v>
      </c>
      <c r="E195" s="37">
        <f t="shared" si="29"/>
        <v>0</v>
      </c>
      <c r="F195" s="29">
        <f t="shared" si="34"/>
        <v>0</v>
      </c>
      <c r="G195" s="29">
        <f t="shared" si="35"/>
        <v>0</v>
      </c>
      <c r="H195" s="29">
        <f t="shared" si="36"/>
        <v>0</v>
      </c>
      <c r="I195" s="29">
        <f t="shared" si="37"/>
        <v>0</v>
      </c>
      <c r="J195" s="29">
        <f t="shared" si="38"/>
        <v>0</v>
      </c>
      <c r="K195" s="29">
        <f t="shared" ca="1" si="30"/>
        <v>8.9114048414572049E-4</v>
      </c>
      <c r="L195" s="29">
        <f t="shared" ca="1" si="39"/>
        <v>7.9413136248346914E-7</v>
      </c>
      <c r="M195" s="29">
        <f t="shared" ca="1" si="31"/>
        <v>1.6237508645798295E-2</v>
      </c>
      <c r="N195" s="29">
        <f t="shared" ca="1" si="32"/>
        <v>0.17456702786640013</v>
      </c>
      <c r="O195" s="29">
        <f t="shared" ca="1" si="33"/>
        <v>0.16825213056820762</v>
      </c>
      <c r="P195" s="6">
        <f t="shared" ca="1" si="40"/>
        <v>-8.9114048414572049E-4</v>
      </c>
    </row>
    <row r="196" spans="4:16" x14ac:dyDescent="0.2">
      <c r="D196" s="37">
        <f t="shared" si="29"/>
        <v>0</v>
      </c>
      <c r="E196" s="37">
        <f t="shared" si="29"/>
        <v>0</v>
      </c>
      <c r="F196" s="29">
        <f t="shared" si="34"/>
        <v>0</v>
      </c>
      <c r="G196" s="29">
        <f t="shared" si="35"/>
        <v>0</v>
      </c>
      <c r="H196" s="29">
        <f t="shared" si="36"/>
        <v>0</v>
      </c>
      <c r="I196" s="29">
        <f t="shared" si="37"/>
        <v>0</v>
      </c>
      <c r="J196" s="29">
        <f t="shared" si="38"/>
        <v>0</v>
      </c>
      <c r="K196" s="29">
        <f t="shared" ca="1" si="30"/>
        <v>8.9114048414572049E-4</v>
      </c>
      <c r="L196" s="29">
        <f t="shared" ca="1" si="39"/>
        <v>7.9413136248346914E-7</v>
      </c>
      <c r="M196" s="29">
        <f t="shared" ca="1" si="31"/>
        <v>1.6237508645798295E-2</v>
      </c>
      <c r="N196" s="29">
        <f t="shared" ca="1" si="32"/>
        <v>0.17456702786640013</v>
      </c>
      <c r="O196" s="29">
        <f t="shared" ca="1" si="33"/>
        <v>0.16825213056820762</v>
      </c>
      <c r="P196" s="6">
        <f t="shared" ca="1" si="40"/>
        <v>-8.9114048414572049E-4</v>
      </c>
    </row>
    <row r="197" spans="4:16" x14ac:dyDescent="0.2">
      <c r="D197" s="37">
        <f t="shared" ref="D197:E212" si="41">A197/A$18</f>
        <v>0</v>
      </c>
      <c r="E197" s="37">
        <f t="shared" si="41"/>
        <v>0</v>
      </c>
      <c r="F197" s="29">
        <f t="shared" si="34"/>
        <v>0</v>
      </c>
      <c r="G197" s="29">
        <f t="shared" si="35"/>
        <v>0</v>
      </c>
      <c r="H197" s="29">
        <f t="shared" si="36"/>
        <v>0</v>
      </c>
      <c r="I197" s="29">
        <f t="shared" si="37"/>
        <v>0</v>
      </c>
      <c r="J197" s="29">
        <f t="shared" si="38"/>
        <v>0</v>
      </c>
      <c r="K197" s="29">
        <f t="shared" ca="1" si="30"/>
        <v>8.9114048414572049E-4</v>
      </c>
      <c r="L197" s="29">
        <f t="shared" ca="1" si="39"/>
        <v>7.9413136248346914E-7</v>
      </c>
      <c r="M197" s="29">
        <f t="shared" ca="1" si="31"/>
        <v>1.6237508645798295E-2</v>
      </c>
      <c r="N197" s="29">
        <f t="shared" ca="1" si="32"/>
        <v>0.17456702786640013</v>
      </c>
      <c r="O197" s="29">
        <f t="shared" ca="1" si="33"/>
        <v>0.16825213056820762</v>
      </c>
      <c r="P197" s="6">
        <f t="shared" ca="1" si="40"/>
        <v>-8.9114048414572049E-4</v>
      </c>
    </row>
    <row r="198" spans="4:16" x14ac:dyDescent="0.2">
      <c r="D198" s="37">
        <f t="shared" si="41"/>
        <v>0</v>
      </c>
      <c r="E198" s="37">
        <f t="shared" si="41"/>
        <v>0</v>
      </c>
      <c r="F198" s="29">
        <f t="shared" si="34"/>
        <v>0</v>
      </c>
      <c r="G198" s="29">
        <f t="shared" si="35"/>
        <v>0</v>
      </c>
      <c r="H198" s="29">
        <f t="shared" si="36"/>
        <v>0</v>
      </c>
      <c r="I198" s="29">
        <f t="shared" si="37"/>
        <v>0</v>
      </c>
      <c r="J198" s="29">
        <f t="shared" si="38"/>
        <v>0</v>
      </c>
      <c r="K198" s="29">
        <f t="shared" ca="1" si="30"/>
        <v>8.9114048414572049E-4</v>
      </c>
      <c r="L198" s="29">
        <f t="shared" ca="1" si="39"/>
        <v>7.9413136248346914E-7</v>
      </c>
      <c r="M198" s="29">
        <f t="shared" ca="1" si="31"/>
        <v>1.6237508645798295E-2</v>
      </c>
      <c r="N198" s="29">
        <f t="shared" ca="1" si="32"/>
        <v>0.17456702786640013</v>
      </c>
      <c r="O198" s="29">
        <f t="shared" ca="1" si="33"/>
        <v>0.16825213056820762</v>
      </c>
      <c r="P198" s="6">
        <f t="shared" ca="1" si="40"/>
        <v>-8.9114048414572049E-4</v>
      </c>
    </row>
    <row r="199" spans="4:16" x14ac:dyDescent="0.2">
      <c r="D199" s="37">
        <f t="shared" si="41"/>
        <v>0</v>
      </c>
      <c r="E199" s="37">
        <f t="shared" si="41"/>
        <v>0</v>
      </c>
      <c r="F199" s="29">
        <f t="shared" si="34"/>
        <v>0</v>
      </c>
      <c r="G199" s="29">
        <f t="shared" si="35"/>
        <v>0</v>
      </c>
      <c r="H199" s="29">
        <f t="shared" si="36"/>
        <v>0</v>
      </c>
      <c r="I199" s="29">
        <f t="shared" si="37"/>
        <v>0</v>
      </c>
      <c r="J199" s="29">
        <f t="shared" si="38"/>
        <v>0</v>
      </c>
      <c r="K199" s="29">
        <f t="shared" ca="1" si="30"/>
        <v>8.9114048414572049E-4</v>
      </c>
      <c r="L199" s="29">
        <f t="shared" ca="1" si="39"/>
        <v>7.9413136248346914E-7</v>
      </c>
      <c r="M199" s="29">
        <f t="shared" ca="1" si="31"/>
        <v>1.6237508645798295E-2</v>
      </c>
      <c r="N199" s="29">
        <f t="shared" ca="1" si="32"/>
        <v>0.17456702786640013</v>
      </c>
      <c r="O199" s="29">
        <f t="shared" ca="1" si="33"/>
        <v>0.16825213056820762</v>
      </c>
      <c r="P199" s="6">
        <f t="shared" ca="1" si="40"/>
        <v>-8.9114048414572049E-4</v>
      </c>
    </row>
    <row r="200" spans="4:16" x14ac:dyDescent="0.2">
      <c r="D200" s="37">
        <f t="shared" si="41"/>
        <v>0</v>
      </c>
      <c r="E200" s="37">
        <f t="shared" si="41"/>
        <v>0</v>
      </c>
      <c r="F200" s="29">
        <f t="shared" si="34"/>
        <v>0</v>
      </c>
      <c r="G200" s="29">
        <f t="shared" si="35"/>
        <v>0</v>
      </c>
      <c r="H200" s="29">
        <f t="shared" si="36"/>
        <v>0</v>
      </c>
      <c r="I200" s="29">
        <f t="shared" si="37"/>
        <v>0</v>
      </c>
      <c r="J200" s="29">
        <f t="shared" si="38"/>
        <v>0</v>
      </c>
      <c r="K200" s="29">
        <f t="shared" ca="1" si="30"/>
        <v>8.9114048414572049E-4</v>
      </c>
      <c r="L200" s="29">
        <f t="shared" ca="1" si="39"/>
        <v>7.9413136248346914E-7</v>
      </c>
      <c r="M200" s="29">
        <f t="shared" ca="1" si="31"/>
        <v>1.6237508645798295E-2</v>
      </c>
      <c r="N200" s="29">
        <f t="shared" ca="1" si="32"/>
        <v>0.17456702786640013</v>
      </c>
      <c r="O200" s="29">
        <f t="shared" ca="1" si="33"/>
        <v>0.16825213056820762</v>
      </c>
      <c r="P200" s="6">
        <f t="shared" ca="1" si="40"/>
        <v>-8.9114048414572049E-4</v>
      </c>
    </row>
    <row r="201" spans="4:16" x14ac:dyDescent="0.2">
      <c r="D201" s="37">
        <f t="shared" si="41"/>
        <v>0</v>
      </c>
      <c r="E201" s="37">
        <f t="shared" si="41"/>
        <v>0</v>
      </c>
      <c r="F201" s="29">
        <f t="shared" si="34"/>
        <v>0</v>
      </c>
      <c r="G201" s="29">
        <f t="shared" si="35"/>
        <v>0</v>
      </c>
      <c r="H201" s="29">
        <f t="shared" si="36"/>
        <v>0</v>
      </c>
      <c r="I201" s="29">
        <f t="shared" si="37"/>
        <v>0</v>
      </c>
      <c r="J201" s="29">
        <f t="shared" si="38"/>
        <v>0</v>
      </c>
      <c r="K201" s="29">
        <f t="shared" ca="1" si="30"/>
        <v>8.9114048414572049E-4</v>
      </c>
      <c r="L201" s="29">
        <f t="shared" ca="1" si="39"/>
        <v>7.9413136248346914E-7</v>
      </c>
      <c r="M201" s="29">
        <f t="shared" ca="1" si="31"/>
        <v>1.6237508645798295E-2</v>
      </c>
      <c r="N201" s="29">
        <f t="shared" ca="1" si="32"/>
        <v>0.17456702786640013</v>
      </c>
      <c r="O201" s="29">
        <f t="shared" ca="1" si="33"/>
        <v>0.16825213056820762</v>
      </c>
      <c r="P201" s="6">
        <f t="shared" ca="1" si="40"/>
        <v>-8.9114048414572049E-4</v>
      </c>
    </row>
    <row r="202" spans="4:16" x14ac:dyDescent="0.2">
      <c r="D202" s="37">
        <f t="shared" si="41"/>
        <v>0</v>
      </c>
      <c r="E202" s="37">
        <f t="shared" si="41"/>
        <v>0</v>
      </c>
      <c r="F202" s="29">
        <f t="shared" si="34"/>
        <v>0</v>
      </c>
      <c r="G202" s="29">
        <f t="shared" si="35"/>
        <v>0</v>
      </c>
      <c r="H202" s="29">
        <f t="shared" si="36"/>
        <v>0</v>
      </c>
      <c r="I202" s="29">
        <f t="shared" si="37"/>
        <v>0</v>
      </c>
      <c r="J202" s="29">
        <f t="shared" si="38"/>
        <v>0</v>
      </c>
      <c r="K202" s="29">
        <f t="shared" ca="1" si="30"/>
        <v>8.9114048414572049E-4</v>
      </c>
      <c r="L202" s="29">
        <f t="shared" ca="1" si="39"/>
        <v>7.9413136248346914E-7</v>
      </c>
      <c r="M202" s="29">
        <f t="shared" ca="1" si="31"/>
        <v>1.6237508645798295E-2</v>
      </c>
      <c r="N202" s="29">
        <f t="shared" ca="1" si="32"/>
        <v>0.17456702786640013</v>
      </c>
      <c r="O202" s="29">
        <f t="shared" ca="1" si="33"/>
        <v>0.16825213056820762</v>
      </c>
      <c r="P202" s="6">
        <f t="shared" ca="1" si="40"/>
        <v>-8.9114048414572049E-4</v>
      </c>
    </row>
    <row r="203" spans="4:16" x14ac:dyDescent="0.2">
      <c r="D203" s="37">
        <f t="shared" si="41"/>
        <v>0</v>
      </c>
      <c r="E203" s="37">
        <f t="shared" si="41"/>
        <v>0</v>
      </c>
      <c r="F203" s="29">
        <f t="shared" si="34"/>
        <v>0</v>
      </c>
      <c r="G203" s="29">
        <f t="shared" si="35"/>
        <v>0</v>
      </c>
      <c r="H203" s="29">
        <f t="shared" si="36"/>
        <v>0</v>
      </c>
      <c r="I203" s="29">
        <f t="shared" si="37"/>
        <v>0</v>
      </c>
      <c r="J203" s="29">
        <f t="shared" si="38"/>
        <v>0</v>
      </c>
      <c r="K203" s="29">
        <f t="shared" ca="1" si="30"/>
        <v>8.9114048414572049E-4</v>
      </c>
      <c r="L203" s="29">
        <f t="shared" ca="1" si="39"/>
        <v>7.9413136248346914E-7</v>
      </c>
      <c r="M203" s="29">
        <f t="shared" ca="1" si="31"/>
        <v>1.6237508645798295E-2</v>
      </c>
      <c r="N203" s="29">
        <f t="shared" ca="1" si="32"/>
        <v>0.17456702786640013</v>
      </c>
      <c r="O203" s="29">
        <f t="shared" ca="1" si="33"/>
        <v>0.16825213056820762</v>
      </c>
      <c r="P203" s="6">
        <f t="shared" ca="1" si="40"/>
        <v>-8.9114048414572049E-4</v>
      </c>
    </row>
    <row r="204" spans="4:16" x14ac:dyDescent="0.2">
      <c r="D204" s="37">
        <f t="shared" si="41"/>
        <v>0</v>
      </c>
      <c r="E204" s="37">
        <f t="shared" si="41"/>
        <v>0</v>
      </c>
      <c r="F204" s="29">
        <f t="shared" si="34"/>
        <v>0</v>
      </c>
      <c r="G204" s="29">
        <f t="shared" si="35"/>
        <v>0</v>
      </c>
      <c r="H204" s="29">
        <f t="shared" si="36"/>
        <v>0</v>
      </c>
      <c r="I204" s="29">
        <f t="shared" si="37"/>
        <v>0</v>
      </c>
      <c r="J204" s="29">
        <f t="shared" si="38"/>
        <v>0</v>
      </c>
      <c r="K204" s="29">
        <f t="shared" ca="1" si="30"/>
        <v>8.9114048414572049E-4</v>
      </c>
      <c r="L204" s="29">
        <f t="shared" ca="1" si="39"/>
        <v>7.9413136248346914E-7</v>
      </c>
      <c r="M204" s="29">
        <f t="shared" ca="1" si="31"/>
        <v>1.6237508645798295E-2</v>
      </c>
      <c r="N204" s="29">
        <f t="shared" ca="1" si="32"/>
        <v>0.17456702786640013</v>
      </c>
      <c r="O204" s="29">
        <f t="shared" ca="1" si="33"/>
        <v>0.16825213056820762</v>
      </c>
      <c r="P204" s="6">
        <f t="shared" ca="1" si="40"/>
        <v>-8.9114048414572049E-4</v>
      </c>
    </row>
    <row r="205" spans="4:16" x14ac:dyDescent="0.2">
      <c r="D205" s="37">
        <f t="shared" si="41"/>
        <v>0</v>
      </c>
      <c r="E205" s="37">
        <f t="shared" si="41"/>
        <v>0</v>
      </c>
      <c r="F205" s="29">
        <f t="shared" si="34"/>
        <v>0</v>
      </c>
      <c r="G205" s="29">
        <f t="shared" si="35"/>
        <v>0</v>
      </c>
      <c r="H205" s="29">
        <f t="shared" si="36"/>
        <v>0</v>
      </c>
      <c r="I205" s="29">
        <f t="shared" si="37"/>
        <v>0</v>
      </c>
      <c r="J205" s="29">
        <f t="shared" si="38"/>
        <v>0</v>
      </c>
      <c r="K205" s="29">
        <f t="shared" ca="1" si="30"/>
        <v>8.9114048414572049E-4</v>
      </c>
      <c r="L205" s="29">
        <f t="shared" ca="1" si="39"/>
        <v>7.9413136248346914E-7</v>
      </c>
      <c r="M205" s="29">
        <f t="shared" ca="1" si="31"/>
        <v>1.6237508645798295E-2</v>
      </c>
      <c r="N205" s="29">
        <f t="shared" ca="1" si="32"/>
        <v>0.17456702786640013</v>
      </c>
      <c r="O205" s="29">
        <f t="shared" ca="1" si="33"/>
        <v>0.16825213056820762</v>
      </c>
      <c r="P205" s="6">
        <f t="shared" ca="1" si="40"/>
        <v>-8.9114048414572049E-4</v>
      </c>
    </row>
    <row r="206" spans="4:16" x14ac:dyDescent="0.2">
      <c r="D206" s="37">
        <f t="shared" si="41"/>
        <v>0</v>
      </c>
      <c r="E206" s="37">
        <f t="shared" si="41"/>
        <v>0</v>
      </c>
      <c r="F206" s="29">
        <f t="shared" si="34"/>
        <v>0</v>
      </c>
      <c r="G206" s="29">
        <f t="shared" si="35"/>
        <v>0</v>
      </c>
      <c r="H206" s="29">
        <f t="shared" si="36"/>
        <v>0</v>
      </c>
      <c r="I206" s="29">
        <f t="shared" si="37"/>
        <v>0</v>
      </c>
      <c r="J206" s="29">
        <f t="shared" si="38"/>
        <v>0</v>
      </c>
      <c r="K206" s="29">
        <f t="shared" ca="1" si="30"/>
        <v>8.9114048414572049E-4</v>
      </c>
      <c r="L206" s="29">
        <f t="shared" ca="1" si="39"/>
        <v>7.9413136248346914E-7</v>
      </c>
      <c r="M206" s="29">
        <f t="shared" ca="1" si="31"/>
        <v>1.6237508645798295E-2</v>
      </c>
      <c r="N206" s="29">
        <f t="shared" ca="1" si="32"/>
        <v>0.17456702786640013</v>
      </c>
      <c r="O206" s="29">
        <f t="shared" ca="1" si="33"/>
        <v>0.16825213056820762</v>
      </c>
      <c r="P206" s="6">
        <f t="shared" ca="1" si="40"/>
        <v>-8.9114048414572049E-4</v>
      </c>
    </row>
    <row r="207" spans="4:16" x14ac:dyDescent="0.2">
      <c r="D207" s="37">
        <f t="shared" si="41"/>
        <v>0</v>
      </c>
      <c r="E207" s="37">
        <f t="shared" si="41"/>
        <v>0</v>
      </c>
      <c r="F207" s="29">
        <f t="shared" si="34"/>
        <v>0</v>
      </c>
      <c r="G207" s="29">
        <f t="shared" si="35"/>
        <v>0</v>
      </c>
      <c r="H207" s="29">
        <f t="shared" si="36"/>
        <v>0</v>
      </c>
      <c r="I207" s="29">
        <f t="shared" si="37"/>
        <v>0</v>
      </c>
      <c r="J207" s="29">
        <f t="shared" si="38"/>
        <v>0</v>
      </c>
      <c r="K207" s="29">
        <f t="shared" ca="1" si="30"/>
        <v>8.9114048414572049E-4</v>
      </c>
      <c r="L207" s="29">
        <f t="shared" ca="1" si="39"/>
        <v>7.9413136248346914E-7</v>
      </c>
      <c r="M207" s="29">
        <f t="shared" ca="1" si="31"/>
        <v>1.6237508645798295E-2</v>
      </c>
      <c r="N207" s="29">
        <f t="shared" ca="1" si="32"/>
        <v>0.17456702786640013</v>
      </c>
      <c r="O207" s="29">
        <f t="shared" ca="1" si="33"/>
        <v>0.16825213056820762</v>
      </c>
      <c r="P207" s="6">
        <f t="shared" ca="1" si="40"/>
        <v>-8.9114048414572049E-4</v>
      </c>
    </row>
    <row r="208" spans="4:16" x14ac:dyDescent="0.2">
      <c r="D208" s="37">
        <f t="shared" si="41"/>
        <v>0</v>
      </c>
      <c r="E208" s="37">
        <f t="shared" si="41"/>
        <v>0</v>
      </c>
      <c r="F208" s="29">
        <f t="shared" si="34"/>
        <v>0</v>
      </c>
      <c r="G208" s="29">
        <f t="shared" si="35"/>
        <v>0</v>
      </c>
      <c r="H208" s="29">
        <f t="shared" si="36"/>
        <v>0</v>
      </c>
      <c r="I208" s="29">
        <f t="shared" si="37"/>
        <v>0</v>
      </c>
      <c r="J208" s="29">
        <f t="shared" si="38"/>
        <v>0</v>
      </c>
      <c r="K208" s="29">
        <f t="shared" ca="1" si="30"/>
        <v>8.9114048414572049E-4</v>
      </c>
      <c r="L208" s="29">
        <f t="shared" ca="1" si="39"/>
        <v>7.9413136248346914E-7</v>
      </c>
      <c r="M208" s="29">
        <f t="shared" ca="1" si="31"/>
        <v>1.6237508645798295E-2</v>
      </c>
      <c r="N208" s="29">
        <f t="shared" ca="1" si="32"/>
        <v>0.17456702786640013</v>
      </c>
      <c r="O208" s="29">
        <f t="shared" ca="1" si="33"/>
        <v>0.16825213056820762</v>
      </c>
      <c r="P208" s="6">
        <f t="shared" ca="1" si="40"/>
        <v>-8.9114048414572049E-4</v>
      </c>
    </row>
    <row r="209" spans="4:16" x14ac:dyDescent="0.2">
      <c r="D209" s="37">
        <f t="shared" si="41"/>
        <v>0</v>
      </c>
      <c r="E209" s="37">
        <f t="shared" si="41"/>
        <v>0</v>
      </c>
      <c r="F209" s="29">
        <f t="shared" si="34"/>
        <v>0</v>
      </c>
      <c r="G209" s="29">
        <f t="shared" si="35"/>
        <v>0</v>
      </c>
      <c r="H209" s="29">
        <f t="shared" si="36"/>
        <v>0</v>
      </c>
      <c r="I209" s="29">
        <f t="shared" si="37"/>
        <v>0</v>
      </c>
      <c r="J209" s="29">
        <f t="shared" si="38"/>
        <v>0</v>
      </c>
      <c r="K209" s="29">
        <f t="shared" ca="1" si="30"/>
        <v>8.9114048414572049E-4</v>
      </c>
      <c r="L209" s="29">
        <f t="shared" ca="1" si="39"/>
        <v>7.9413136248346914E-7</v>
      </c>
      <c r="M209" s="29">
        <f t="shared" ca="1" si="31"/>
        <v>1.6237508645798295E-2</v>
      </c>
      <c r="N209" s="29">
        <f t="shared" ca="1" si="32"/>
        <v>0.17456702786640013</v>
      </c>
      <c r="O209" s="29">
        <f t="shared" ca="1" si="33"/>
        <v>0.16825213056820762</v>
      </c>
      <c r="P209" s="6">
        <f t="shared" ca="1" si="40"/>
        <v>-8.9114048414572049E-4</v>
      </c>
    </row>
    <row r="210" spans="4:16" x14ac:dyDescent="0.2">
      <c r="D210" s="37">
        <f t="shared" si="41"/>
        <v>0</v>
      </c>
      <c r="E210" s="37">
        <f t="shared" si="41"/>
        <v>0</v>
      </c>
      <c r="F210" s="29">
        <f t="shared" si="34"/>
        <v>0</v>
      </c>
      <c r="G210" s="29">
        <f t="shared" si="35"/>
        <v>0</v>
      </c>
      <c r="H210" s="29">
        <f t="shared" si="36"/>
        <v>0</v>
      </c>
      <c r="I210" s="29">
        <f t="shared" si="37"/>
        <v>0</v>
      </c>
      <c r="J210" s="29">
        <f t="shared" si="38"/>
        <v>0</v>
      </c>
      <c r="K210" s="29">
        <f t="shared" ca="1" si="30"/>
        <v>8.9114048414572049E-4</v>
      </c>
      <c r="L210" s="29">
        <f t="shared" ca="1" si="39"/>
        <v>7.9413136248346914E-7</v>
      </c>
      <c r="M210" s="29">
        <f t="shared" ca="1" si="31"/>
        <v>1.6237508645798295E-2</v>
      </c>
      <c r="N210" s="29">
        <f t="shared" ca="1" si="32"/>
        <v>0.17456702786640013</v>
      </c>
      <c r="O210" s="29">
        <f t="shared" ca="1" si="33"/>
        <v>0.16825213056820762</v>
      </c>
      <c r="P210" s="6">
        <f t="shared" ca="1" si="40"/>
        <v>-8.9114048414572049E-4</v>
      </c>
    </row>
    <row r="211" spans="4:16" x14ac:dyDescent="0.2">
      <c r="D211" s="37">
        <f t="shared" si="41"/>
        <v>0</v>
      </c>
      <c r="E211" s="37">
        <f t="shared" si="41"/>
        <v>0</v>
      </c>
      <c r="F211" s="29">
        <f t="shared" si="34"/>
        <v>0</v>
      </c>
      <c r="G211" s="29">
        <f t="shared" si="35"/>
        <v>0</v>
      </c>
      <c r="H211" s="29">
        <f t="shared" si="36"/>
        <v>0</v>
      </c>
      <c r="I211" s="29">
        <f t="shared" si="37"/>
        <v>0</v>
      </c>
      <c r="J211" s="29">
        <f t="shared" si="38"/>
        <v>0</v>
      </c>
      <c r="K211" s="29">
        <f t="shared" ca="1" si="30"/>
        <v>8.9114048414572049E-4</v>
      </c>
      <c r="L211" s="29">
        <f t="shared" ca="1" si="39"/>
        <v>7.9413136248346914E-7</v>
      </c>
      <c r="M211" s="29">
        <f t="shared" ca="1" si="31"/>
        <v>1.6237508645798295E-2</v>
      </c>
      <c r="N211" s="29">
        <f t="shared" ca="1" si="32"/>
        <v>0.17456702786640013</v>
      </c>
      <c r="O211" s="29">
        <f t="shared" ca="1" si="33"/>
        <v>0.16825213056820762</v>
      </c>
      <c r="P211" s="6">
        <f t="shared" ca="1" si="40"/>
        <v>-8.9114048414572049E-4</v>
      </c>
    </row>
    <row r="212" spans="4:16" x14ac:dyDescent="0.2">
      <c r="D212" s="37">
        <f t="shared" si="41"/>
        <v>0</v>
      </c>
      <c r="E212" s="37">
        <f t="shared" si="41"/>
        <v>0</v>
      </c>
      <c r="F212" s="29">
        <f t="shared" si="34"/>
        <v>0</v>
      </c>
      <c r="G212" s="29">
        <f t="shared" si="35"/>
        <v>0</v>
      </c>
      <c r="H212" s="29">
        <f t="shared" si="36"/>
        <v>0</v>
      </c>
      <c r="I212" s="29">
        <f t="shared" si="37"/>
        <v>0</v>
      </c>
      <c r="J212" s="29">
        <f t="shared" si="38"/>
        <v>0</v>
      </c>
      <c r="K212" s="29">
        <f t="shared" ca="1" si="30"/>
        <v>8.9114048414572049E-4</v>
      </c>
      <c r="L212" s="29">
        <f t="shared" ca="1" si="39"/>
        <v>7.9413136248346914E-7</v>
      </c>
      <c r="M212" s="29">
        <f t="shared" ca="1" si="31"/>
        <v>1.6237508645798295E-2</v>
      </c>
      <c r="N212" s="29">
        <f t="shared" ca="1" si="32"/>
        <v>0.17456702786640013</v>
      </c>
      <c r="O212" s="29">
        <f t="shared" ca="1" si="33"/>
        <v>0.16825213056820762</v>
      </c>
      <c r="P212" s="6">
        <f t="shared" ca="1" si="40"/>
        <v>-8.9114048414572049E-4</v>
      </c>
    </row>
    <row r="213" spans="4:16" x14ac:dyDescent="0.2">
      <c r="D213" s="37">
        <f t="shared" ref="D213:E276" si="42">A213/A$18</f>
        <v>0</v>
      </c>
      <c r="E213" s="37">
        <f t="shared" si="42"/>
        <v>0</v>
      </c>
      <c r="F213" s="29">
        <f t="shared" si="34"/>
        <v>0</v>
      </c>
      <c r="G213" s="29">
        <f t="shared" si="35"/>
        <v>0</v>
      </c>
      <c r="H213" s="29">
        <f t="shared" si="36"/>
        <v>0</v>
      </c>
      <c r="I213" s="29">
        <f t="shared" si="37"/>
        <v>0</v>
      </c>
      <c r="J213" s="29">
        <f t="shared" si="38"/>
        <v>0</v>
      </c>
      <c r="K213" s="29">
        <f t="shared" ref="K213:K276" ca="1" si="43">+E$4+E$5*D213+E$6*D213^2</f>
        <v>8.9114048414572049E-4</v>
      </c>
      <c r="L213" s="29">
        <f t="shared" ca="1" si="39"/>
        <v>7.9413136248346914E-7</v>
      </c>
      <c r="M213" s="29">
        <f t="shared" ref="M213:M276" ca="1" si="44">(M$1-M$2*D213+M$3*F213)^2</f>
        <v>1.6237508645798295E-2</v>
      </c>
      <c r="N213" s="29">
        <f t="shared" ref="N213:N276" ca="1" si="45">(-M$2+M$4*D213-M$5*F213)^2</f>
        <v>0.17456702786640013</v>
      </c>
      <c r="O213" s="29">
        <f t="shared" ref="O213:O276" ca="1" si="46">+(M$3-D213*M$5+F213*M$6)^2</f>
        <v>0.16825213056820762</v>
      </c>
      <c r="P213" s="6">
        <f t="shared" ca="1" si="40"/>
        <v>-8.9114048414572049E-4</v>
      </c>
    </row>
    <row r="214" spans="4:16" x14ac:dyDescent="0.2">
      <c r="D214" s="37">
        <f t="shared" si="42"/>
        <v>0</v>
      </c>
      <c r="E214" s="37">
        <f t="shared" si="42"/>
        <v>0</v>
      </c>
      <c r="F214" s="29">
        <f t="shared" ref="F214:F277" si="47">D214*D214</f>
        <v>0</v>
      </c>
      <c r="G214" s="29">
        <f t="shared" ref="G214:G277" si="48">D214*F214</f>
        <v>0</v>
      </c>
      <c r="H214" s="29">
        <f t="shared" ref="H214:H277" si="49">F214*F214</f>
        <v>0</v>
      </c>
      <c r="I214" s="29">
        <f t="shared" ref="I214:I277" si="50">E214*D214</f>
        <v>0</v>
      </c>
      <c r="J214" s="29">
        <f t="shared" ref="J214:J277" si="51">I214*D214</f>
        <v>0</v>
      </c>
      <c r="K214" s="29">
        <f t="shared" ca="1" si="43"/>
        <v>8.9114048414572049E-4</v>
      </c>
      <c r="L214" s="29">
        <f t="shared" ref="L214:L277" ca="1" si="52">+(K214-E214)^2</f>
        <v>7.9413136248346914E-7</v>
      </c>
      <c r="M214" s="29">
        <f t="shared" ca="1" si="44"/>
        <v>1.6237508645798295E-2</v>
      </c>
      <c r="N214" s="29">
        <f t="shared" ca="1" si="45"/>
        <v>0.17456702786640013</v>
      </c>
      <c r="O214" s="29">
        <f t="shared" ca="1" si="46"/>
        <v>0.16825213056820762</v>
      </c>
      <c r="P214" s="6">
        <f t="shared" ref="P214:P277" ca="1" si="53">+E214-K214</f>
        <v>-8.9114048414572049E-4</v>
      </c>
    </row>
    <row r="215" spans="4:16" x14ac:dyDescent="0.2">
      <c r="D215" s="37">
        <f t="shared" si="42"/>
        <v>0</v>
      </c>
      <c r="E215" s="37">
        <f t="shared" si="42"/>
        <v>0</v>
      </c>
      <c r="F215" s="29">
        <f t="shared" si="47"/>
        <v>0</v>
      </c>
      <c r="G215" s="29">
        <f t="shared" si="48"/>
        <v>0</v>
      </c>
      <c r="H215" s="29">
        <f t="shared" si="49"/>
        <v>0</v>
      </c>
      <c r="I215" s="29">
        <f t="shared" si="50"/>
        <v>0</v>
      </c>
      <c r="J215" s="29">
        <f t="shared" si="51"/>
        <v>0</v>
      </c>
      <c r="K215" s="29">
        <f t="shared" ca="1" si="43"/>
        <v>8.9114048414572049E-4</v>
      </c>
      <c r="L215" s="29">
        <f t="shared" ca="1" si="52"/>
        <v>7.9413136248346914E-7</v>
      </c>
      <c r="M215" s="29">
        <f t="shared" ca="1" si="44"/>
        <v>1.6237508645798295E-2</v>
      </c>
      <c r="N215" s="29">
        <f t="shared" ca="1" si="45"/>
        <v>0.17456702786640013</v>
      </c>
      <c r="O215" s="29">
        <f t="shared" ca="1" si="46"/>
        <v>0.16825213056820762</v>
      </c>
      <c r="P215" s="6">
        <f t="shared" ca="1" si="53"/>
        <v>-8.9114048414572049E-4</v>
      </c>
    </row>
    <row r="216" spans="4:16" x14ac:dyDescent="0.2">
      <c r="D216" s="37">
        <f t="shared" si="42"/>
        <v>0</v>
      </c>
      <c r="E216" s="37">
        <f t="shared" si="42"/>
        <v>0</v>
      </c>
      <c r="F216" s="29">
        <f t="shared" si="47"/>
        <v>0</v>
      </c>
      <c r="G216" s="29">
        <f t="shared" si="48"/>
        <v>0</v>
      </c>
      <c r="H216" s="29">
        <f t="shared" si="49"/>
        <v>0</v>
      </c>
      <c r="I216" s="29">
        <f t="shared" si="50"/>
        <v>0</v>
      </c>
      <c r="J216" s="29">
        <f t="shared" si="51"/>
        <v>0</v>
      </c>
      <c r="K216" s="29">
        <f t="shared" ca="1" si="43"/>
        <v>8.9114048414572049E-4</v>
      </c>
      <c r="L216" s="29">
        <f t="shared" ca="1" si="52"/>
        <v>7.9413136248346914E-7</v>
      </c>
      <c r="M216" s="29">
        <f t="shared" ca="1" si="44"/>
        <v>1.6237508645798295E-2</v>
      </c>
      <c r="N216" s="29">
        <f t="shared" ca="1" si="45"/>
        <v>0.17456702786640013</v>
      </c>
      <c r="O216" s="29">
        <f t="shared" ca="1" si="46"/>
        <v>0.16825213056820762</v>
      </c>
      <c r="P216" s="6">
        <f t="shared" ca="1" si="53"/>
        <v>-8.9114048414572049E-4</v>
      </c>
    </row>
    <row r="217" spans="4:16" x14ac:dyDescent="0.2">
      <c r="D217" s="37">
        <f t="shared" si="42"/>
        <v>0</v>
      </c>
      <c r="E217" s="37">
        <f t="shared" si="42"/>
        <v>0</v>
      </c>
      <c r="F217" s="29">
        <f t="shared" si="47"/>
        <v>0</v>
      </c>
      <c r="G217" s="29">
        <f t="shared" si="48"/>
        <v>0</v>
      </c>
      <c r="H217" s="29">
        <f t="shared" si="49"/>
        <v>0</v>
      </c>
      <c r="I217" s="29">
        <f t="shared" si="50"/>
        <v>0</v>
      </c>
      <c r="J217" s="29">
        <f t="shared" si="51"/>
        <v>0</v>
      </c>
      <c r="K217" s="29">
        <f t="shared" ca="1" si="43"/>
        <v>8.9114048414572049E-4</v>
      </c>
      <c r="L217" s="29">
        <f t="shared" ca="1" si="52"/>
        <v>7.9413136248346914E-7</v>
      </c>
      <c r="M217" s="29">
        <f t="shared" ca="1" si="44"/>
        <v>1.6237508645798295E-2</v>
      </c>
      <c r="N217" s="29">
        <f t="shared" ca="1" si="45"/>
        <v>0.17456702786640013</v>
      </c>
      <c r="O217" s="29">
        <f t="shared" ca="1" si="46"/>
        <v>0.16825213056820762</v>
      </c>
      <c r="P217" s="6">
        <f t="shared" ca="1" si="53"/>
        <v>-8.9114048414572049E-4</v>
      </c>
    </row>
    <row r="218" spans="4:16" x14ac:dyDescent="0.2">
      <c r="D218" s="37">
        <f t="shared" si="42"/>
        <v>0</v>
      </c>
      <c r="E218" s="37">
        <f t="shared" si="42"/>
        <v>0</v>
      </c>
      <c r="F218" s="29">
        <f t="shared" si="47"/>
        <v>0</v>
      </c>
      <c r="G218" s="29">
        <f t="shared" si="48"/>
        <v>0</v>
      </c>
      <c r="H218" s="29">
        <f t="shared" si="49"/>
        <v>0</v>
      </c>
      <c r="I218" s="29">
        <f t="shared" si="50"/>
        <v>0</v>
      </c>
      <c r="J218" s="29">
        <f t="shared" si="51"/>
        <v>0</v>
      </c>
      <c r="K218" s="29">
        <f t="shared" ca="1" si="43"/>
        <v>8.9114048414572049E-4</v>
      </c>
      <c r="L218" s="29">
        <f t="shared" ca="1" si="52"/>
        <v>7.9413136248346914E-7</v>
      </c>
      <c r="M218" s="29">
        <f t="shared" ca="1" si="44"/>
        <v>1.6237508645798295E-2</v>
      </c>
      <c r="N218" s="29">
        <f t="shared" ca="1" si="45"/>
        <v>0.17456702786640013</v>
      </c>
      <c r="O218" s="29">
        <f t="shared" ca="1" si="46"/>
        <v>0.16825213056820762</v>
      </c>
      <c r="P218" s="6">
        <f t="shared" ca="1" si="53"/>
        <v>-8.9114048414572049E-4</v>
      </c>
    </row>
    <row r="219" spans="4:16" x14ac:dyDescent="0.2">
      <c r="D219" s="37">
        <f t="shared" si="42"/>
        <v>0</v>
      </c>
      <c r="E219" s="37">
        <f t="shared" si="42"/>
        <v>0</v>
      </c>
      <c r="F219" s="29">
        <f t="shared" si="47"/>
        <v>0</v>
      </c>
      <c r="G219" s="29">
        <f t="shared" si="48"/>
        <v>0</v>
      </c>
      <c r="H219" s="29">
        <f t="shared" si="49"/>
        <v>0</v>
      </c>
      <c r="I219" s="29">
        <f t="shared" si="50"/>
        <v>0</v>
      </c>
      <c r="J219" s="29">
        <f t="shared" si="51"/>
        <v>0</v>
      </c>
      <c r="K219" s="29">
        <f t="shared" ca="1" si="43"/>
        <v>8.9114048414572049E-4</v>
      </c>
      <c r="L219" s="29">
        <f t="shared" ca="1" si="52"/>
        <v>7.9413136248346914E-7</v>
      </c>
      <c r="M219" s="29">
        <f t="shared" ca="1" si="44"/>
        <v>1.6237508645798295E-2</v>
      </c>
      <c r="N219" s="29">
        <f t="shared" ca="1" si="45"/>
        <v>0.17456702786640013</v>
      </c>
      <c r="O219" s="29">
        <f t="shared" ca="1" si="46"/>
        <v>0.16825213056820762</v>
      </c>
      <c r="P219" s="6">
        <f t="shared" ca="1" si="53"/>
        <v>-8.9114048414572049E-4</v>
      </c>
    </row>
    <row r="220" spans="4:16" x14ac:dyDescent="0.2">
      <c r="D220" s="37">
        <f t="shared" si="42"/>
        <v>0</v>
      </c>
      <c r="E220" s="37">
        <f t="shared" si="42"/>
        <v>0</v>
      </c>
      <c r="F220" s="29">
        <f t="shared" si="47"/>
        <v>0</v>
      </c>
      <c r="G220" s="29">
        <f t="shared" si="48"/>
        <v>0</v>
      </c>
      <c r="H220" s="29">
        <f t="shared" si="49"/>
        <v>0</v>
      </c>
      <c r="I220" s="29">
        <f t="shared" si="50"/>
        <v>0</v>
      </c>
      <c r="J220" s="29">
        <f t="shared" si="51"/>
        <v>0</v>
      </c>
      <c r="K220" s="29">
        <f t="shared" ca="1" si="43"/>
        <v>8.9114048414572049E-4</v>
      </c>
      <c r="L220" s="29">
        <f t="shared" ca="1" si="52"/>
        <v>7.9413136248346914E-7</v>
      </c>
      <c r="M220" s="29">
        <f t="shared" ca="1" si="44"/>
        <v>1.6237508645798295E-2</v>
      </c>
      <c r="N220" s="29">
        <f t="shared" ca="1" si="45"/>
        <v>0.17456702786640013</v>
      </c>
      <c r="O220" s="29">
        <f t="shared" ca="1" si="46"/>
        <v>0.16825213056820762</v>
      </c>
      <c r="P220" s="6">
        <f t="shared" ca="1" si="53"/>
        <v>-8.9114048414572049E-4</v>
      </c>
    </row>
    <row r="221" spans="4:16" x14ac:dyDescent="0.2">
      <c r="D221" s="37">
        <f t="shared" si="42"/>
        <v>0</v>
      </c>
      <c r="E221" s="37">
        <f t="shared" si="42"/>
        <v>0</v>
      </c>
      <c r="F221" s="29">
        <f t="shared" si="47"/>
        <v>0</v>
      </c>
      <c r="G221" s="29">
        <f t="shared" si="48"/>
        <v>0</v>
      </c>
      <c r="H221" s="29">
        <f t="shared" si="49"/>
        <v>0</v>
      </c>
      <c r="I221" s="29">
        <f t="shared" si="50"/>
        <v>0</v>
      </c>
      <c r="J221" s="29">
        <f t="shared" si="51"/>
        <v>0</v>
      </c>
      <c r="K221" s="29">
        <f t="shared" ca="1" si="43"/>
        <v>8.9114048414572049E-4</v>
      </c>
      <c r="L221" s="29">
        <f t="shared" ca="1" si="52"/>
        <v>7.9413136248346914E-7</v>
      </c>
      <c r="M221" s="29">
        <f t="shared" ca="1" si="44"/>
        <v>1.6237508645798295E-2</v>
      </c>
      <c r="N221" s="29">
        <f t="shared" ca="1" si="45"/>
        <v>0.17456702786640013</v>
      </c>
      <c r="O221" s="29">
        <f t="shared" ca="1" si="46"/>
        <v>0.16825213056820762</v>
      </c>
      <c r="P221" s="6">
        <f t="shared" ca="1" si="53"/>
        <v>-8.9114048414572049E-4</v>
      </c>
    </row>
    <row r="222" spans="4:16" x14ac:dyDescent="0.2">
      <c r="D222" s="37">
        <f t="shared" si="42"/>
        <v>0</v>
      </c>
      <c r="E222" s="37">
        <f t="shared" si="42"/>
        <v>0</v>
      </c>
      <c r="F222" s="29">
        <f t="shared" si="47"/>
        <v>0</v>
      </c>
      <c r="G222" s="29">
        <f t="shared" si="48"/>
        <v>0</v>
      </c>
      <c r="H222" s="29">
        <f t="shared" si="49"/>
        <v>0</v>
      </c>
      <c r="I222" s="29">
        <f t="shared" si="50"/>
        <v>0</v>
      </c>
      <c r="J222" s="29">
        <f t="shared" si="51"/>
        <v>0</v>
      </c>
      <c r="K222" s="29">
        <f t="shared" ca="1" si="43"/>
        <v>8.9114048414572049E-4</v>
      </c>
      <c r="L222" s="29">
        <f t="shared" ca="1" si="52"/>
        <v>7.9413136248346914E-7</v>
      </c>
      <c r="M222" s="29">
        <f t="shared" ca="1" si="44"/>
        <v>1.6237508645798295E-2</v>
      </c>
      <c r="N222" s="29">
        <f t="shared" ca="1" si="45"/>
        <v>0.17456702786640013</v>
      </c>
      <c r="O222" s="29">
        <f t="shared" ca="1" si="46"/>
        <v>0.16825213056820762</v>
      </c>
      <c r="P222" s="6">
        <f t="shared" ca="1" si="53"/>
        <v>-8.9114048414572049E-4</v>
      </c>
    </row>
    <row r="223" spans="4:16" x14ac:dyDescent="0.2">
      <c r="D223" s="37">
        <f t="shared" si="42"/>
        <v>0</v>
      </c>
      <c r="E223" s="37">
        <f t="shared" si="42"/>
        <v>0</v>
      </c>
      <c r="F223" s="29">
        <f t="shared" si="47"/>
        <v>0</v>
      </c>
      <c r="G223" s="29">
        <f t="shared" si="48"/>
        <v>0</v>
      </c>
      <c r="H223" s="29">
        <f t="shared" si="49"/>
        <v>0</v>
      </c>
      <c r="I223" s="29">
        <f t="shared" si="50"/>
        <v>0</v>
      </c>
      <c r="J223" s="29">
        <f t="shared" si="51"/>
        <v>0</v>
      </c>
      <c r="K223" s="29">
        <f t="shared" ca="1" si="43"/>
        <v>8.9114048414572049E-4</v>
      </c>
      <c r="L223" s="29">
        <f t="shared" ca="1" si="52"/>
        <v>7.9413136248346914E-7</v>
      </c>
      <c r="M223" s="29">
        <f t="shared" ca="1" si="44"/>
        <v>1.6237508645798295E-2</v>
      </c>
      <c r="N223" s="29">
        <f t="shared" ca="1" si="45"/>
        <v>0.17456702786640013</v>
      </c>
      <c r="O223" s="29">
        <f t="shared" ca="1" si="46"/>
        <v>0.16825213056820762</v>
      </c>
      <c r="P223" s="6">
        <f t="shared" ca="1" si="53"/>
        <v>-8.9114048414572049E-4</v>
      </c>
    </row>
    <row r="224" spans="4:16" x14ac:dyDescent="0.2">
      <c r="D224" s="37">
        <f t="shared" si="42"/>
        <v>0</v>
      </c>
      <c r="E224" s="37">
        <f t="shared" si="42"/>
        <v>0</v>
      </c>
      <c r="F224" s="29">
        <f t="shared" si="47"/>
        <v>0</v>
      </c>
      <c r="G224" s="29">
        <f t="shared" si="48"/>
        <v>0</v>
      </c>
      <c r="H224" s="29">
        <f t="shared" si="49"/>
        <v>0</v>
      </c>
      <c r="I224" s="29">
        <f t="shared" si="50"/>
        <v>0</v>
      </c>
      <c r="J224" s="29">
        <f t="shared" si="51"/>
        <v>0</v>
      </c>
      <c r="K224" s="29">
        <f t="shared" ca="1" si="43"/>
        <v>8.9114048414572049E-4</v>
      </c>
      <c r="L224" s="29">
        <f t="shared" ca="1" si="52"/>
        <v>7.9413136248346914E-7</v>
      </c>
      <c r="M224" s="29">
        <f t="shared" ca="1" si="44"/>
        <v>1.6237508645798295E-2</v>
      </c>
      <c r="N224" s="29">
        <f t="shared" ca="1" si="45"/>
        <v>0.17456702786640013</v>
      </c>
      <c r="O224" s="29">
        <f t="shared" ca="1" si="46"/>
        <v>0.16825213056820762</v>
      </c>
      <c r="P224" s="6">
        <f t="shared" ca="1" si="53"/>
        <v>-8.9114048414572049E-4</v>
      </c>
    </row>
    <row r="225" spans="4:16" x14ac:dyDescent="0.2">
      <c r="D225" s="37">
        <f t="shared" si="42"/>
        <v>0</v>
      </c>
      <c r="E225" s="37">
        <f t="shared" si="42"/>
        <v>0</v>
      </c>
      <c r="F225" s="29">
        <f t="shared" si="47"/>
        <v>0</v>
      </c>
      <c r="G225" s="29">
        <f t="shared" si="48"/>
        <v>0</v>
      </c>
      <c r="H225" s="29">
        <f t="shared" si="49"/>
        <v>0</v>
      </c>
      <c r="I225" s="29">
        <f t="shared" si="50"/>
        <v>0</v>
      </c>
      <c r="J225" s="29">
        <f t="shared" si="51"/>
        <v>0</v>
      </c>
      <c r="K225" s="29">
        <f t="shared" ca="1" si="43"/>
        <v>8.9114048414572049E-4</v>
      </c>
      <c r="L225" s="29">
        <f t="shared" ca="1" si="52"/>
        <v>7.9413136248346914E-7</v>
      </c>
      <c r="M225" s="29">
        <f t="shared" ca="1" si="44"/>
        <v>1.6237508645798295E-2</v>
      </c>
      <c r="N225" s="29">
        <f t="shared" ca="1" si="45"/>
        <v>0.17456702786640013</v>
      </c>
      <c r="O225" s="29">
        <f t="shared" ca="1" si="46"/>
        <v>0.16825213056820762</v>
      </c>
      <c r="P225" s="6">
        <f t="shared" ca="1" si="53"/>
        <v>-8.9114048414572049E-4</v>
      </c>
    </row>
    <row r="226" spans="4:16" x14ac:dyDescent="0.2">
      <c r="D226" s="37">
        <f t="shared" si="42"/>
        <v>0</v>
      </c>
      <c r="E226" s="37">
        <f t="shared" si="42"/>
        <v>0</v>
      </c>
      <c r="F226" s="29">
        <f t="shared" si="47"/>
        <v>0</v>
      </c>
      <c r="G226" s="29">
        <f t="shared" si="48"/>
        <v>0</v>
      </c>
      <c r="H226" s="29">
        <f t="shared" si="49"/>
        <v>0</v>
      </c>
      <c r="I226" s="29">
        <f t="shared" si="50"/>
        <v>0</v>
      </c>
      <c r="J226" s="29">
        <f t="shared" si="51"/>
        <v>0</v>
      </c>
      <c r="K226" s="29">
        <f t="shared" ca="1" si="43"/>
        <v>8.9114048414572049E-4</v>
      </c>
      <c r="L226" s="29">
        <f t="shared" ca="1" si="52"/>
        <v>7.9413136248346914E-7</v>
      </c>
      <c r="M226" s="29">
        <f t="shared" ca="1" si="44"/>
        <v>1.6237508645798295E-2</v>
      </c>
      <c r="N226" s="29">
        <f t="shared" ca="1" si="45"/>
        <v>0.17456702786640013</v>
      </c>
      <c r="O226" s="29">
        <f t="shared" ca="1" si="46"/>
        <v>0.16825213056820762</v>
      </c>
      <c r="P226" s="6">
        <f t="shared" ca="1" si="53"/>
        <v>-8.9114048414572049E-4</v>
      </c>
    </row>
    <row r="227" spans="4:16" x14ac:dyDescent="0.2">
      <c r="D227" s="37">
        <f t="shared" si="42"/>
        <v>0</v>
      </c>
      <c r="E227" s="37">
        <f t="shared" si="42"/>
        <v>0</v>
      </c>
      <c r="F227" s="29">
        <f t="shared" si="47"/>
        <v>0</v>
      </c>
      <c r="G227" s="29">
        <f t="shared" si="48"/>
        <v>0</v>
      </c>
      <c r="H227" s="29">
        <f t="shared" si="49"/>
        <v>0</v>
      </c>
      <c r="I227" s="29">
        <f t="shared" si="50"/>
        <v>0</v>
      </c>
      <c r="J227" s="29">
        <f t="shared" si="51"/>
        <v>0</v>
      </c>
      <c r="K227" s="29">
        <f t="shared" ca="1" si="43"/>
        <v>8.9114048414572049E-4</v>
      </c>
      <c r="L227" s="29">
        <f t="shared" ca="1" si="52"/>
        <v>7.9413136248346914E-7</v>
      </c>
      <c r="M227" s="29">
        <f t="shared" ca="1" si="44"/>
        <v>1.6237508645798295E-2</v>
      </c>
      <c r="N227" s="29">
        <f t="shared" ca="1" si="45"/>
        <v>0.17456702786640013</v>
      </c>
      <c r="O227" s="29">
        <f t="shared" ca="1" si="46"/>
        <v>0.16825213056820762</v>
      </c>
      <c r="P227" s="6">
        <f t="shared" ca="1" si="53"/>
        <v>-8.9114048414572049E-4</v>
      </c>
    </row>
    <row r="228" spans="4:16" x14ac:dyDescent="0.2">
      <c r="D228" s="37">
        <f t="shared" si="42"/>
        <v>0</v>
      </c>
      <c r="E228" s="37">
        <f t="shared" si="42"/>
        <v>0</v>
      </c>
      <c r="F228" s="29">
        <f t="shared" si="47"/>
        <v>0</v>
      </c>
      <c r="G228" s="29">
        <f t="shared" si="48"/>
        <v>0</v>
      </c>
      <c r="H228" s="29">
        <f t="shared" si="49"/>
        <v>0</v>
      </c>
      <c r="I228" s="29">
        <f t="shared" si="50"/>
        <v>0</v>
      </c>
      <c r="J228" s="29">
        <f t="shared" si="51"/>
        <v>0</v>
      </c>
      <c r="K228" s="29">
        <f t="shared" ca="1" si="43"/>
        <v>8.9114048414572049E-4</v>
      </c>
      <c r="L228" s="29">
        <f t="shared" ca="1" si="52"/>
        <v>7.9413136248346914E-7</v>
      </c>
      <c r="M228" s="29">
        <f t="shared" ca="1" si="44"/>
        <v>1.6237508645798295E-2</v>
      </c>
      <c r="N228" s="29">
        <f t="shared" ca="1" si="45"/>
        <v>0.17456702786640013</v>
      </c>
      <c r="O228" s="29">
        <f t="shared" ca="1" si="46"/>
        <v>0.16825213056820762</v>
      </c>
      <c r="P228" s="6">
        <f t="shared" ca="1" si="53"/>
        <v>-8.9114048414572049E-4</v>
      </c>
    </row>
    <row r="229" spans="4:16" x14ac:dyDescent="0.2">
      <c r="D229" s="37">
        <f t="shared" si="42"/>
        <v>0</v>
      </c>
      <c r="E229" s="37">
        <f t="shared" si="42"/>
        <v>0</v>
      </c>
      <c r="F229" s="29">
        <f t="shared" si="47"/>
        <v>0</v>
      </c>
      <c r="G229" s="29">
        <f t="shared" si="48"/>
        <v>0</v>
      </c>
      <c r="H229" s="29">
        <f t="shared" si="49"/>
        <v>0</v>
      </c>
      <c r="I229" s="29">
        <f t="shared" si="50"/>
        <v>0</v>
      </c>
      <c r="J229" s="29">
        <f t="shared" si="51"/>
        <v>0</v>
      </c>
      <c r="K229" s="29">
        <f t="shared" ca="1" si="43"/>
        <v>8.9114048414572049E-4</v>
      </c>
      <c r="L229" s="29">
        <f t="shared" ca="1" si="52"/>
        <v>7.9413136248346914E-7</v>
      </c>
      <c r="M229" s="29">
        <f t="shared" ca="1" si="44"/>
        <v>1.6237508645798295E-2</v>
      </c>
      <c r="N229" s="29">
        <f t="shared" ca="1" si="45"/>
        <v>0.17456702786640013</v>
      </c>
      <c r="O229" s="29">
        <f t="shared" ca="1" si="46"/>
        <v>0.16825213056820762</v>
      </c>
      <c r="P229" s="6">
        <f t="shared" ca="1" si="53"/>
        <v>-8.9114048414572049E-4</v>
      </c>
    </row>
    <row r="230" spans="4:16" x14ac:dyDescent="0.2">
      <c r="D230" s="37">
        <f t="shared" si="42"/>
        <v>0</v>
      </c>
      <c r="E230" s="37">
        <f t="shared" si="42"/>
        <v>0</v>
      </c>
      <c r="F230" s="29">
        <f t="shared" si="47"/>
        <v>0</v>
      </c>
      <c r="G230" s="29">
        <f t="shared" si="48"/>
        <v>0</v>
      </c>
      <c r="H230" s="29">
        <f t="shared" si="49"/>
        <v>0</v>
      </c>
      <c r="I230" s="29">
        <f t="shared" si="50"/>
        <v>0</v>
      </c>
      <c r="J230" s="29">
        <f t="shared" si="51"/>
        <v>0</v>
      </c>
      <c r="K230" s="29">
        <f t="shared" ca="1" si="43"/>
        <v>8.9114048414572049E-4</v>
      </c>
      <c r="L230" s="29">
        <f t="shared" ca="1" si="52"/>
        <v>7.9413136248346914E-7</v>
      </c>
      <c r="M230" s="29">
        <f t="shared" ca="1" si="44"/>
        <v>1.6237508645798295E-2</v>
      </c>
      <c r="N230" s="29">
        <f t="shared" ca="1" si="45"/>
        <v>0.17456702786640013</v>
      </c>
      <c r="O230" s="29">
        <f t="shared" ca="1" si="46"/>
        <v>0.16825213056820762</v>
      </c>
      <c r="P230" s="6">
        <f t="shared" ca="1" si="53"/>
        <v>-8.9114048414572049E-4</v>
      </c>
    </row>
    <row r="231" spans="4:16" x14ac:dyDescent="0.2">
      <c r="D231" s="37">
        <f t="shared" si="42"/>
        <v>0</v>
      </c>
      <c r="E231" s="37">
        <f t="shared" si="42"/>
        <v>0</v>
      </c>
      <c r="F231" s="29">
        <f t="shared" si="47"/>
        <v>0</v>
      </c>
      <c r="G231" s="29">
        <f t="shared" si="48"/>
        <v>0</v>
      </c>
      <c r="H231" s="29">
        <f t="shared" si="49"/>
        <v>0</v>
      </c>
      <c r="I231" s="29">
        <f t="shared" si="50"/>
        <v>0</v>
      </c>
      <c r="J231" s="29">
        <f t="shared" si="51"/>
        <v>0</v>
      </c>
      <c r="K231" s="29">
        <f t="shared" ca="1" si="43"/>
        <v>8.9114048414572049E-4</v>
      </c>
      <c r="L231" s="29">
        <f t="shared" ca="1" si="52"/>
        <v>7.9413136248346914E-7</v>
      </c>
      <c r="M231" s="29">
        <f t="shared" ca="1" si="44"/>
        <v>1.6237508645798295E-2</v>
      </c>
      <c r="N231" s="29">
        <f t="shared" ca="1" si="45"/>
        <v>0.17456702786640013</v>
      </c>
      <c r="O231" s="29">
        <f t="shared" ca="1" si="46"/>
        <v>0.16825213056820762</v>
      </c>
      <c r="P231" s="6">
        <f t="shared" ca="1" si="53"/>
        <v>-8.9114048414572049E-4</v>
      </c>
    </row>
    <row r="232" spans="4:16" x14ac:dyDescent="0.2">
      <c r="D232" s="37">
        <f t="shared" si="42"/>
        <v>0</v>
      </c>
      <c r="E232" s="37">
        <f t="shared" si="42"/>
        <v>0</v>
      </c>
      <c r="F232" s="29">
        <f t="shared" si="47"/>
        <v>0</v>
      </c>
      <c r="G232" s="29">
        <f t="shared" si="48"/>
        <v>0</v>
      </c>
      <c r="H232" s="29">
        <f t="shared" si="49"/>
        <v>0</v>
      </c>
      <c r="I232" s="29">
        <f t="shared" si="50"/>
        <v>0</v>
      </c>
      <c r="J232" s="29">
        <f t="shared" si="51"/>
        <v>0</v>
      </c>
      <c r="K232" s="29">
        <f t="shared" ca="1" si="43"/>
        <v>8.9114048414572049E-4</v>
      </c>
      <c r="L232" s="29">
        <f t="shared" ca="1" si="52"/>
        <v>7.9413136248346914E-7</v>
      </c>
      <c r="M232" s="29">
        <f t="shared" ca="1" si="44"/>
        <v>1.6237508645798295E-2</v>
      </c>
      <c r="N232" s="29">
        <f t="shared" ca="1" si="45"/>
        <v>0.17456702786640013</v>
      </c>
      <c r="O232" s="29">
        <f t="shared" ca="1" si="46"/>
        <v>0.16825213056820762</v>
      </c>
      <c r="P232" s="6">
        <f t="shared" ca="1" si="53"/>
        <v>-8.9114048414572049E-4</v>
      </c>
    </row>
    <row r="233" spans="4:16" x14ac:dyDescent="0.2">
      <c r="D233" s="37">
        <f t="shared" si="42"/>
        <v>0</v>
      </c>
      <c r="E233" s="37">
        <f t="shared" si="42"/>
        <v>0</v>
      </c>
      <c r="F233" s="29">
        <f t="shared" si="47"/>
        <v>0</v>
      </c>
      <c r="G233" s="29">
        <f t="shared" si="48"/>
        <v>0</v>
      </c>
      <c r="H233" s="29">
        <f t="shared" si="49"/>
        <v>0</v>
      </c>
      <c r="I233" s="29">
        <f t="shared" si="50"/>
        <v>0</v>
      </c>
      <c r="J233" s="29">
        <f t="shared" si="51"/>
        <v>0</v>
      </c>
      <c r="K233" s="29">
        <f t="shared" ca="1" si="43"/>
        <v>8.9114048414572049E-4</v>
      </c>
      <c r="L233" s="29">
        <f t="shared" ca="1" si="52"/>
        <v>7.9413136248346914E-7</v>
      </c>
      <c r="M233" s="29">
        <f t="shared" ca="1" si="44"/>
        <v>1.6237508645798295E-2</v>
      </c>
      <c r="N233" s="29">
        <f t="shared" ca="1" si="45"/>
        <v>0.17456702786640013</v>
      </c>
      <c r="O233" s="29">
        <f t="shared" ca="1" si="46"/>
        <v>0.16825213056820762</v>
      </c>
      <c r="P233" s="6">
        <f t="shared" ca="1" si="53"/>
        <v>-8.9114048414572049E-4</v>
      </c>
    </row>
    <row r="234" spans="4:16" x14ac:dyDescent="0.2">
      <c r="D234" s="37">
        <f t="shared" si="42"/>
        <v>0</v>
      </c>
      <c r="E234" s="37">
        <f t="shared" si="42"/>
        <v>0</v>
      </c>
      <c r="F234" s="29">
        <f t="shared" si="47"/>
        <v>0</v>
      </c>
      <c r="G234" s="29">
        <f t="shared" si="48"/>
        <v>0</v>
      </c>
      <c r="H234" s="29">
        <f t="shared" si="49"/>
        <v>0</v>
      </c>
      <c r="I234" s="29">
        <f t="shared" si="50"/>
        <v>0</v>
      </c>
      <c r="J234" s="29">
        <f t="shared" si="51"/>
        <v>0</v>
      </c>
      <c r="K234" s="29">
        <f t="shared" ca="1" si="43"/>
        <v>8.9114048414572049E-4</v>
      </c>
      <c r="L234" s="29">
        <f t="shared" ca="1" si="52"/>
        <v>7.9413136248346914E-7</v>
      </c>
      <c r="M234" s="29">
        <f t="shared" ca="1" si="44"/>
        <v>1.6237508645798295E-2</v>
      </c>
      <c r="N234" s="29">
        <f t="shared" ca="1" si="45"/>
        <v>0.17456702786640013</v>
      </c>
      <c r="O234" s="29">
        <f t="shared" ca="1" si="46"/>
        <v>0.16825213056820762</v>
      </c>
      <c r="P234" s="6">
        <f t="shared" ca="1" si="53"/>
        <v>-8.9114048414572049E-4</v>
      </c>
    </row>
    <row r="235" spans="4:16" x14ac:dyDescent="0.2">
      <c r="D235" s="37">
        <f t="shared" si="42"/>
        <v>0</v>
      </c>
      <c r="E235" s="37">
        <f t="shared" si="42"/>
        <v>0</v>
      </c>
      <c r="F235" s="29">
        <f t="shared" si="47"/>
        <v>0</v>
      </c>
      <c r="G235" s="29">
        <f t="shared" si="48"/>
        <v>0</v>
      </c>
      <c r="H235" s="29">
        <f t="shared" si="49"/>
        <v>0</v>
      </c>
      <c r="I235" s="29">
        <f t="shared" si="50"/>
        <v>0</v>
      </c>
      <c r="J235" s="29">
        <f t="shared" si="51"/>
        <v>0</v>
      </c>
      <c r="K235" s="29">
        <f t="shared" ca="1" si="43"/>
        <v>8.9114048414572049E-4</v>
      </c>
      <c r="L235" s="29">
        <f t="shared" ca="1" si="52"/>
        <v>7.9413136248346914E-7</v>
      </c>
      <c r="M235" s="29">
        <f t="shared" ca="1" si="44"/>
        <v>1.6237508645798295E-2</v>
      </c>
      <c r="N235" s="29">
        <f t="shared" ca="1" si="45"/>
        <v>0.17456702786640013</v>
      </c>
      <c r="O235" s="29">
        <f t="shared" ca="1" si="46"/>
        <v>0.16825213056820762</v>
      </c>
      <c r="P235" s="6">
        <f t="shared" ca="1" si="53"/>
        <v>-8.9114048414572049E-4</v>
      </c>
    </row>
    <row r="236" spans="4:16" x14ac:dyDescent="0.2">
      <c r="D236" s="37">
        <f t="shared" si="42"/>
        <v>0</v>
      </c>
      <c r="E236" s="37">
        <f t="shared" si="42"/>
        <v>0</v>
      </c>
      <c r="F236" s="29">
        <f t="shared" si="47"/>
        <v>0</v>
      </c>
      <c r="G236" s="29">
        <f t="shared" si="48"/>
        <v>0</v>
      </c>
      <c r="H236" s="29">
        <f t="shared" si="49"/>
        <v>0</v>
      </c>
      <c r="I236" s="29">
        <f t="shared" si="50"/>
        <v>0</v>
      </c>
      <c r="J236" s="29">
        <f t="shared" si="51"/>
        <v>0</v>
      </c>
      <c r="K236" s="29">
        <f t="shared" ca="1" si="43"/>
        <v>8.9114048414572049E-4</v>
      </c>
      <c r="L236" s="29">
        <f t="shared" ca="1" si="52"/>
        <v>7.9413136248346914E-7</v>
      </c>
      <c r="M236" s="29">
        <f t="shared" ca="1" si="44"/>
        <v>1.6237508645798295E-2</v>
      </c>
      <c r="N236" s="29">
        <f t="shared" ca="1" si="45"/>
        <v>0.17456702786640013</v>
      </c>
      <c r="O236" s="29">
        <f t="shared" ca="1" si="46"/>
        <v>0.16825213056820762</v>
      </c>
      <c r="P236" s="6">
        <f t="shared" ca="1" si="53"/>
        <v>-8.9114048414572049E-4</v>
      </c>
    </row>
    <row r="237" spans="4:16" x14ac:dyDescent="0.2">
      <c r="D237" s="37">
        <f t="shared" si="42"/>
        <v>0</v>
      </c>
      <c r="E237" s="37">
        <f t="shared" si="42"/>
        <v>0</v>
      </c>
      <c r="F237" s="29">
        <f t="shared" si="47"/>
        <v>0</v>
      </c>
      <c r="G237" s="29">
        <f t="shared" si="48"/>
        <v>0</v>
      </c>
      <c r="H237" s="29">
        <f t="shared" si="49"/>
        <v>0</v>
      </c>
      <c r="I237" s="29">
        <f t="shared" si="50"/>
        <v>0</v>
      </c>
      <c r="J237" s="29">
        <f t="shared" si="51"/>
        <v>0</v>
      </c>
      <c r="K237" s="29">
        <f t="shared" ca="1" si="43"/>
        <v>8.9114048414572049E-4</v>
      </c>
      <c r="L237" s="29">
        <f t="shared" ca="1" si="52"/>
        <v>7.9413136248346914E-7</v>
      </c>
      <c r="M237" s="29">
        <f t="shared" ca="1" si="44"/>
        <v>1.6237508645798295E-2</v>
      </c>
      <c r="N237" s="29">
        <f t="shared" ca="1" si="45"/>
        <v>0.17456702786640013</v>
      </c>
      <c r="O237" s="29">
        <f t="shared" ca="1" si="46"/>
        <v>0.16825213056820762</v>
      </c>
      <c r="P237" s="6">
        <f t="shared" ca="1" si="53"/>
        <v>-8.9114048414572049E-4</v>
      </c>
    </row>
    <row r="238" spans="4:16" x14ac:dyDescent="0.2">
      <c r="D238" s="37">
        <f t="shared" si="42"/>
        <v>0</v>
      </c>
      <c r="E238" s="37">
        <f t="shared" si="42"/>
        <v>0</v>
      </c>
      <c r="F238" s="29">
        <f t="shared" si="47"/>
        <v>0</v>
      </c>
      <c r="G238" s="29">
        <f t="shared" si="48"/>
        <v>0</v>
      </c>
      <c r="H238" s="29">
        <f t="shared" si="49"/>
        <v>0</v>
      </c>
      <c r="I238" s="29">
        <f t="shared" si="50"/>
        <v>0</v>
      </c>
      <c r="J238" s="29">
        <f t="shared" si="51"/>
        <v>0</v>
      </c>
      <c r="K238" s="29">
        <f t="shared" ca="1" si="43"/>
        <v>8.9114048414572049E-4</v>
      </c>
      <c r="L238" s="29">
        <f t="shared" ca="1" si="52"/>
        <v>7.9413136248346914E-7</v>
      </c>
      <c r="M238" s="29">
        <f t="shared" ca="1" si="44"/>
        <v>1.6237508645798295E-2</v>
      </c>
      <c r="N238" s="29">
        <f t="shared" ca="1" si="45"/>
        <v>0.17456702786640013</v>
      </c>
      <c r="O238" s="29">
        <f t="shared" ca="1" si="46"/>
        <v>0.16825213056820762</v>
      </c>
      <c r="P238" s="6">
        <f t="shared" ca="1" si="53"/>
        <v>-8.9114048414572049E-4</v>
      </c>
    </row>
    <row r="239" spans="4:16" x14ac:dyDescent="0.2">
      <c r="D239" s="37">
        <f t="shared" si="42"/>
        <v>0</v>
      </c>
      <c r="E239" s="37">
        <f t="shared" si="42"/>
        <v>0</v>
      </c>
      <c r="F239" s="29">
        <f t="shared" si="47"/>
        <v>0</v>
      </c>
      <c r="G239" s="29">
        <f t="shared" si="48"/>
        <v>0</v>
      </c>
      <c r="H239" s="29">
        <f t="shared" si="49"/>
        <v>0</v>
      </c>
      <c r="I239" s="29">
        <f t="shared" si="50"/>
        <v>0</v>
      </c>
      <c r="J239" s="29">
        <f t="shared" si="51"/>
        <v>0</v>
      </c>
      <c r="K239" s="29">
        <f t="shared" ca="1" si="43"/>
        <v>8.9114048414572049E-4</v>
      </c>
      <c r="L239" s="29">
        <f t="shared" ca="1" si="52"/>
        <v>7.9413136248346914E-7</v>
      </c>
      <c r="M239" s="29">
        <f t="shared" ca="1" si="44"/>
        <v>1.6237508645798295E-2</v>
      </c>
      <c r="N239" s="29">
        <f t="shared" ca="1" si="45"/>
        <v>0.17456702786640013</v>
      </c>
      <c r="O239" s="29">
        <f t="shared" ca="1" si="46"/>
        <v>0.16825213056820762</v>
      </c>
      <c r="P239" s="6">
        <f t="shared" ca="1" si="53"/>
        <v>-8.9114048414572049E-4</v>
      </c>
    </row>
    <row r="240" spans="4:16" x14ac:dyDescent="0.2">
      <c r="D240" s="37">
        <f t="shared" si="42"/>
        <v>0</v>
      </c>
      <c r="E240" s="37">
        <f t="shared" si="42"/>
        <v>0</v>
      </c>
      <c r="F240" s="29">
        <f t="shared" si="47"/>
        <v>0</v>
      </c>
      <c r="G240" s="29">
        <f t="shared" si="48"/>
        <v>0</v>
      </c>
      <c r="H240" s="29">
        <f t="shared" si="49"/>
        <v>0</v>
      </c>
      <c r="I240" s="29">
        <f t="shared" si="50"/>
        <v>0</v>
      </c>
      <c r="J240" s="29">
        <f t="shared" si="51"/>
        <v>0</v>
      </c>
      <c r="K240" s="29">
        <f t="shared" ca="1" si="43"/>
        <v>8.9114048414572049E-4</v>
      </c>
      <c r="L240" s="29">
        <f t="shared" ca="1" si="52"/>
        <v>7.9413136248346914E-7</v>
      </c>
      <c r="M240" s="29">
        <f t="shared" ca="1" si="44"/>
        <v>1.6237508645798295E-2</v>
      </c>
      <c r="N240" s="29">
        <f t="shared" ca="1" si="45"/>
        <v>0.17456702786640013</v>
      </c>
      <c r="O240" s="29">
        <f t="shared" ca="1" si="46"/>
        <v>0.16825213056820762</v>
      </c>
      <c r="P240" s="6">
        <f t="shared" ca="1" si="53"/>
        <v>-8.9114048414572049E-4</v>
      </c>
    </row>
    <row r="241" spans="4:16" x14ac:dyDescent="0.2">
      <c r="D241" s="37">
        <f t="shared" si="42"/>
        <v>0</v>
      </c>
      <c r="E241" s="37">
        <f t="shared" si="42"/>
        <v>0</v>
      </c>
      <c r="F241" s="29">
        <f t="shared" si="47"/>
        <v>0</v>
      </c>
      <c r="G241" s="29">
        <f t="shared" si="48"/>
        <v>0</v>
      </c>
      <c r="H241" s="29">
        <f t="shared" si="49"/>
        <v>0</v>
      </c>
      <c r="I241" s="29">
        <f t="shared" si="50"/>
        <v>0</v>
      </c>
      <c r="J241" s="29">
        <f t="shared" si="51"/>
        <v>0</v>
      </c>
      <c r="K241" s="29">
        <f t="shared" ca="1" si="43"/>
        <v>8.9114048414572049E-4</v>
      </c>
      <c r="L241" s="29">
        <f t="shared" ca="1" si="52"/>
        <v>7.9413136248346914E-7</v>
      </c>
      <c r="M241" s="29">
        <f t="shared" ca="1" si="44"/>
        <v>1.6237508645798295E-2</v>
      </c>
      <c r="N241" s="29">
        <f t="shared" ca="1" si="45"/>
        <v>0.17456702786640013</v>
      </c>
      <c r="O241" s="29">
        <f t="shared" ca="1" si="46"/>
        <v>0.16825213056820762</v>
      </c>
      <c r="P241" s="6">
        <f t="shared" ca="1" si="53"/>
        <v>-8.9114048414572049E-4</v>
      </c>
    </row>
    <row r="242" spans="4:16" x14ac:dyDescent="0.2">
      <c r="D242" s="37">
        <f t="shared" si="42"/>
        <v>0</v>
      </c>
      <c r="E242" s="37">
        <f t="shared" si="42"/>
        <v>0</v>
      </c>
      <c r="F242" s="29">
        <f t="shared" si="47"/>
        <v>0</v>
      </c>
      <c r="G242" s="29">
        <f t="shared" si="48"/>
        <v>0</v>
      </c>
      <c r="H242" s="29">
        <f t="shared" si="49"/>
        <v>0</v>
      </c>
      <c r="I242" s="29">
        <f t="shared" si="50"/>
        <v>0</v>
      </c>
      <c r="J242" s="29">
        <f t="shared" si="51"/>
        <v>0</v>
      </c>
      <c r="K242" s="29">
        <f t="shared" ca="1" si="43"/>
        <v>8.9114048414572049E-4</v>
      </c>
      <c r="L242" s="29">
        <f t="shared" ca="1" si="52"/>
        <v>7.9413136248346914E-7</v>
      </c>
      <c r="M242" s="29">
        <f t="shared" ca="1" si="44"/>
        <v>1.6237508645798295E-2</v>
      </c>
      <c r="N242" s="29">
        <f t="shared" ca="1" si="45"/>
        <v>0.17456702786640013</v>
      </c>
      <c r="O242" s="29">
        <f t="shared" ca="1" si="46"/>
        <v>0.16825213056820762</v>
      </c>
      <c r="P242" s="6">
        <f t="shared" ca="1" si="53"/>
        <v>-8.9114048414572049E-4</v>
      </c>
    </row>
    <row r="243" spans="4:16" x14ac:dyDescent="0.2">
      <c r="D243" s="37">
        <f t="shared" si="42"/>
        <v>0</v>
      </c>
      <c r="E243" s="37">
        <f t="shared" si="42"/>
        <v>0</v>
      </c>
      <c r="F243" s="29">
        <f t="shared" si="47"/>
        <v>0</v>
      </c>
      <c r="G243" s="29">
        <f t="shared" si="48"/>
        <v>0</v>
      </c>
      <c r="H243" s="29">
        <f t="shared" si="49"/>
        <v>0</v>
      </c>
      <c r="I243" s="29">
        <f t="shared" si="50"/>
        <v>0</v>
      </c>
      <c r="J243" s="29">
        <f t="shared" si="51"/>
        <v>0</v>
      </c>
      <c r="K243" s="29">
        <f t="shared" ca="1" si="43"/>
        <v>8.9114048414572049E-4</v>
      </c>
      <c r="L243" s="29">
        <f t="shared" ca="1" si="52"/>
        <v>7.9413136248346914E-7</v>
      </c>
      <c r="M243" s="29">
        <f t="shared" ca="1" si="44"/>
        <v>1.6237508645798295E-2</v>
      </c>
      <c r="N243" s="29">
        <f t="shared" ca="1" si="45"/>
        <v>0.17456702786640013</v>
      </c>
      <c r="O243" s="29">
        <f t="shared" ca="1" si="46"/>
        <v>0.16825213056820762</v>
      </c>
      <c r="P243" s="6">
        <f t="shared" ca="1" si="53"/>
        <v>-8.9114048414572049E-4</v>
      </c>
    </row>
    <row r="244" spans="4:16" x14ac:dyDescent="0.2">
      <c r="D244" s="37">
        <f t="shared" si="42"/>
        <v>0</v>
      </c>
      <c r="E244" s="37">
        <f t="shared" si="42"/>
        <v>0</v>
      </c>
      <c r="F244" s="29">
        <f t="shared" si="47"/>
        <v>0</v>
      </c>
      <c r="G244" s="29">
        <f t="shared" si="48"/>
        <v>0</v>
      </c>
      <c r="H244" s="29">
        <f t="shared" si="49"/>
        <v>0</v>
      </c>
      <c r="I244" s="29">
        <f t="shared" si="50"/>
        <v>0</v>
      </c>
      <c r="J244" s="29">
        <f t="shared" si="51"/>
        <v>0</v>
      </c>
      <c r="K244" s="29">
        <f t="shared" ca="1" si="43"/>
        <v>8.9114048414572049E-4</v>
      </c>
      <c r="L244" s="29">
        <f t="shared" ca="1" si="52"/>
        <v>7.9413136248346914E-7</v>
      </c>
      <c r="M244" s="29">
        <f t="shared" ca="1" si="44"/>
        <v>1.6237508645798295E-2</v>
      </c>
      <c r="N244" s="29">
        <f t="shared" ca="1" si="45"/>
        <v>0.17456702786640013</v>
      </c>
      <c r="O244" s="29">
        <f t="shared" ca="1" si="46"/>
        <v>0.16825213056820762</v>
      </c>
      <c r="P244" s="6">
        <f t="shared" ca="1" si="53"/>
        <v>-8.9114048414572049E-4</v>
      </c>
    </row>
    <row r="245" spans="4:16" x14ac:dyDescent="0.2">
      <c r="D245" s="37">
        <f t="shared" si="42"/>
        <v>0</v>
      </c>
      <c r="E245" s="37">
        <f t="shared" si="42"/>
        <v>0</v>
      </c>
      <c r="F245" s="29">
        <f t="shared" si="47"/>
        <v>0</v>
      </c>
      <c r="G245" s="29">
        <f t="shared" si="48"/>
        <v>0</v>
      </c>
      <c r="H245" s="29">
        <f t="shared" si="49"/>
        <v>0</v>
      </c>
      <c r="I245" s="29">
        <f t="shared" si="50"/>
        <v>0</v>
      </c>
      <c r="J245" s="29">
        <f t="shared" si="51"/>
        <v>0</v>
      </c>
      <c r="K245" s="29">
        <f t="shared" ca="1" si="43"/>
        <v>8.9114048414572049E-4</v>
      </c>
      <c r="L245" s="29">
        <f t="shared" ca="1" si="52"/>
        <v>7.9413136248346914E-7</v>
      </c>
      <c r="M245" s="29">
        <f t="shared" ca="1" si="44"/>
        <v>1.6237508645798295E-2</v>
      </c>
      <c r="N245" s="29">
        <f t="shared" ca="1" si="45"/>
        <v>0.17456702786640013</v>
      </c>
      <c r="O245" s="29">
        <f t="shared" ca="1" si="46"/>
        <v>0.16825213056820762</v>
      </c>
      <c r="P245" s="6">
        <f t="shared" ca="1" si="53"/>
        <v>-8.9114048414572049E-4</v>
      </c>
    </row>
    <row r="246" spans="4:16" x14ac:dyDescent="0.2">
      <c r="D246" s="37">
        <f t="shared" si="42"/>
        <v>0</v>
      </c>
      <c r="E246" s="37">
        <f t="shared" si="42"/>
        <v>0</v>
      </c>
      <c r="F246" s="29">
        <f t="shared" si="47"/>
        <v>0</v>
      </c>
      <c r="G246" s="29">
        <f t="shared" si="48"/>
        <v>0</v>
      </c>
      <c r="H246" s="29">
        <f t="shared" si="49"/>
        <v>0</v>
      </c>
      <c r="I246" s="29">
        <f t="shared" si="50"/>
        <v>0</v>
      </c>
      <c r="J246" s="29">
        <f t="shared" si="51"/>
        <v>0</v>
      </c>
      <c r="K246" s="29">
        <f t="shared" ca="1" si="43"/>
        <v>8.9114048414572049E-4</v>
      </c>
      <c r="L246" s="29">
        <f t="shared" ca="1" si="52"/>
        <v>7.9413136248346914E-7</v>
      </c>
      <c r="M246" s="29">
        <f t="shared" ca="1" si="44"/>
        <v>1.6237508645798295E-2</v>
      </c>
      <c r="N246" s="29">
        <f t="shared" ca="1" si="45"/>
        <v>0.17456702786640013</v>
      </c>
      <c r="O246" s="29">
        <f t="shared" ca="1" si="46"/>
        <v>0.16825213056820762</v>
      </c>
      <c r="P246" s="6">
        <f t="shared" ca="1" si="53"/>
        <v>-8.9114048414572049E-4</v>
      </c>
    </row>
    <row r="247" spans="4:16" x14ac:dyDescent="0.2">
      <c r="D247" s="37">
        <f t="shared" si="42"/>
        <v>0</v>
      </c>
      <c r="E247" s="37">
        <f t="shared" si="42"/>
        <v>0</v>
      </c>
      <c r="F247" s="29">
        <f t="shared" si="47"/>
        <v>0</v>
      </c>
      <c r="G247" s="29">
        <f t="shared" si="48"/>
        <v>0</v>
      </c>
      <c r="H247" s="29">
        <f t="shared" si="49"/>
        <v>0</v>
      </c>
      <c r="I247" s="29">
        <f t="shared" si="50"/>
        <v>0</v>
      </c>
      <c r="J247" s="29">
        <f t="shared" si="51"/>
        <v>0</v>
      </c>
      <c r="K247" s="29">
        <f t="shared" ca="1" si="43"/>
        <v>8.9114048414572049E-4</v>
      </c>
      <c r="L247" s="29">
        <f t="shared" ca="1" si="52"/>
        <v>7.9413136248346914E-7</v>
      </c>
      <c r="M247" s="29">
        <f t="shared" ca="1" si="44"/>
        <v>1.6237508645798295E-2</v>
      </c>
      <c r="N247" s="29">
        <f t="shared" ca="1" si="45"/>
        <v>0.17456702786640013</v>
      </c>
      <c r="O247" s="29">
        <f t="shared" ca="1" si="46"/>
        <v>0.16825213056820762</v>
      </c>
      <c r="P247" s="6">
        <f t="shared" ca="1" si="53"/>
        <v>-8.9114048414572049E-4</v>
      </c>
    </row>
    <row r="248" spans="4:16" x14ac:dyDescent="0.2">
      <c r="D248" s="37">
        <f t="shared" si="42"/>
        <v>0</v>
      </c>
      <c r="E248" s="37">
        <f t="shared" si="42"/>
        <v>0</v>
      </c>
      <c r="F248" s="29">
        <f t="shared" si="47"/>
        <v>0</v>
      </c>
      <c r="G248" s="29">
        <f t="shared" si="48"/>
        <v>0</v>
      </c>
      <c r="H248" s="29">
        <f t="shared" si="49"/>
        <v>0</v>
      </c>
      <c r="I248" s="29">
        <f t="shared" si="50"/>
        <v>0</v>
      </c>
      <c r="J248" s="29">
        <f t="shared" si="51"/>
        <v>0</v>
      </c>
      <c r="K248" s="29">
        <f t="shared" ca="1" si="43"/>
        <v>8.9114048414572049E-4</v>
      </c>
      <c r="L248" s="29">
        <f t="shared" ca="1" si="52"/>
        <v>7.9413136248346914E-7</v>
      </c>
      <c r="M248" s="29">
        <f t="shared" ca="1" si="44"/>
        <v>1.6237508645798295E-2</v>
      </c>
      <c r="N248" s="29">
        <f t="shared" ca="1" si="45"/>
        <v>0.17456702786640013</v>
      </c>
      <c r="O248" s="29">
        <f t="shared" ca="1" si="46"/>
        <v>0.16825213056820762</v>
      </c>
      <c r="P248" s="6">
        <f t="shared" ca="1" si="53"/>
        <v>-8.9114048414572049E-4</v>
      </c>
    </row>
    <row r="249" spans="4:16" x14ac:dyDescent="0.2">
      <c r="D249" s="37">
        <f t="shared" si="42"/>
        <v>0</v>
      </c>
      <c r="E249" s="37">
        <f t="shared" si="42"/>
        <v>0</v>
      </c>
      <c r="F249" s="29">
        <f t="shared" si="47"/>
        <v>0</v>
      </c>
      <c r="G249" s="29">
        <f t="shared" si="48"/>
        <v>0</v>
      </c>
      <c r="H249" s="29">
        <f t="shared" si="49"/>
        <v>0</v>
      </c>
      <c r="I249" s="29">
        <f t="shared" si="50"/>
        <v>0</v>
      </c>
      <c r="J249" s="29">
        <f t="shared" si="51"/>
        <v>0</v>
      </c>
      <c r="K249" s="29">
        <f t="shared" ca="1" si="43"/>
        <v>8.9114048414572049E-4</v>
      </c>
      <c r="L249" s="29">
        <f t="shared" ca="1" si="52"/>
        <v>7.9413136248346914E-7</v>
      </c>
      <c r="M249" s="29">
        <f t="shared" ca="1" si="44"/>
        <v>1.6237508645798295E-2</v>
      </c>
      <c r="N249" s="29">
        <f t="shared" ca="1" si="45"/>
        <v>0.17456702786640013</v>
      </c>
      <c r="O249" s="29">
        <f t="shared" ca="1" si="46"/>
        <v>0.16825213056820762</v>
      </c>
      <c r="P249" s="6">
        <f t="shared" ca="1" si="53"/>
        <v>-8.9114048414572049E-4</v>
      </c>
    </row>
    <row r="250" spans="4:16" x14ac:dyDescent="0.2">
      <c r="D250" s="37">
        <f t="shared" si="42"/>
        <v>0</v>
      </c>
      <c r="E250" s="37">
        <f t="shared" si="42"/>
        <v>0</v>
      </c>
      <c r="F250" s="29">
        <f t="shared" si="47"/>
        <v>0</v>
      </c>
      <c r="G250" s="29">
        <f t="shared" si="48"/>
        <v>0</v>
      </c>
      <c r="H250" s="29">
        <f t="shared" si="49"/>
        <v>0</v>
      </c>
      <c r="I250" s="29">
        <f t="shared" si="50"/>
        <v>0</v>
      </c>
      <c r="J250" s="29">
        <f t="shared" si="51"/>
        <v>0</v>
      </c>
      <c r="K250" s="29">
        <f t="shared" ca="1" si="43"/>
        <v>8.9114048414572049E-4</v>
      </c>
      <c r="L250" s="29">
        <f t="shared" ca="1" si="52"/>
        <v>7.9413136248346914E-7</v>
      </c>
      <c r="M250" s="29">
        <f t="shared" ca="1" si="44"/>
        <v>1.6237508645798295E-2</v>
      </c>
      <c r="N250" s="29">
        <f t="shared" ca="1" si="45"/>
        <v>0.17456702786640013</v>
      </c>
      <c r="O250" s="29">
        <f t="shared" ca="1" si="46"/>
        <v>0.16825213056820762</v>
      </c>
      <c r="P250" s="6">
        <f t="shared" ca="1" si="53"/>
        <v>-8.9114048414572049E-4</v>
      </c>
    </row>
    <row r="251" spans="4:16" x14ac:dyDescent="0.2">
      <c r="D251" s="37">
        <f t="shared" si="42"/>
        <v>0</v>
      </c>
      <c r="E251" s="37">
        <f t="shared" si="42"/>
        <v>0</v>
      </c>
      <c r="F251" s="29">
        <f t="shared" si="47"/>
        <v>0</v>
      </c>
      <c r="G251" s="29">
        <f t="shared" si="48"/>
        <v>0</v>
      </c>
      <c r="H251" s="29">
        <f t="shared" si="49"/>
        <v>0</v>
      </c>
      <c r="I251" s="29">
        <f t="shared" si="50"/>
        <v>0</v>
      </c>
      <c r="J251" s="29">
        <f t="shared" si="51"/>
        <v>0</v>
      </c>
      <c r="K251" s="29">
        <f t="shared" ca="1" si="43"/>
        <v>8.9114048414572049E-4</v>
      </c>
      <c r="L251" s="29">
        <f t="shared" ca="1" si="52"/>
        <v>7.9413136248346914E-7</v>
      </c>
      <c r="M251" s="29">
        <f t="shared" ca="1" si="44"/>
        <v>1.6237508645798295E-2</v>
      </c>
      <c r="N251" s="29">
        <f t="shared" ca="1" si="45"/>
        <v>0.17456702786640013</v>
      </c>
      <c r="O251" s="29">
        <f t="shared" ca="1" si="46"/>
        <v>0.16825213056820762</v>
      </c>
      <c r="P251" s="6">
        <f t="shared" ca="1" si="53"/>
        <v>-8.9114048414572049E-4</v>
      </c>
    </row>
    <row r="252" spans="4:16" x14ac:dyDescent="0.2">
      <c r="D252" s="37">
        <f t="shared" si="42"/>
        <v>0</v>
      </c>
      <c r="E252" s="37">
        <f t="shared" si="42"/>
        <v>0</v>
      </c>
      <c r="F252" s="29">
        <f t="shared" si="47"/>
        <v>0</v>
      </c>
      <c r="G252" s="29">
        <f t="shared" si="48"/>
        <v>0</v>
      </c>
      <c r="H252" s="29">
        <f t="shared" si="49"/>
        <v>0</v>
      </c>
      <c r="I252" s="29">
        <f t="shared" si="50"/>
        <v>0</v>
      </c>
      <c r="J252" s="29">
        <f t="shared" si="51"/>
        <v>0</v>
      </c>
      <c r="K252" s="29">
        <f t="shared" ca="1" si="43"/>
        <v>8.9114048414572049E-4</v>
      </c>
      <c r="L252" s="29">
        <f t="shared" ca="1" si="52"/>
        <v>7.9413136248346914E-7</v>
      </c>
      <c r="M252" s="29">
        <f t="shared" ca="1" si="44"/>
        <v>1.6237508645798295E-2</v>
      </c>
      <c r="N252" s="29">
        <f t="shared" ca="1" si="45"/>
        <v>0.17456702786640013</v>
      </c>
      <c r="O252" s="29">
        <f t="shared" ca="1" si="46"/>
        <v>0.16825213056820762</v>
      </c>
      <c r="P252" s="6">
        <f t="shared" ca="1" si="53"/>
        <v>-8.9114048414572049E-4</v>
      </c>
    </row>
    <row r="253" spans="4:16" x14ac:dyDescent="0.2">
      <c r="D253" s="37">
        <f t="shared" si="42"/>
        <v>0</v>
      </c>
      <c r="E253" s="37">
        <f t="shared" si="42"/>
        <v>0</v>
      </c>
      <c r="F253" s="29">
        <f t="shared" si="47"/>
        <v>0</v>
      </c>
      <c r="G253" s="29">
        <f t="shared" si="48"/>
        <v>0</v>
      </c>
      <c r="H253" s="29">
        <f t="shared" si="49"/>
        <v>0</v>
      </c>
      <c r="I253" s="29">
        <f t="shared" si="50"/>
        <v>0</v>
      </c>
      <c r="J253" s="29">
        <f t="shared" si="51"/>
        <v>0</v>
      </c>
      <c r="K253" s="29">
        <f t="shared" ca="1" si="43"/>
        <v>8.9114048414572049E-4</v>
      </c>
      <c r="L253" s="29">
        <f t="shared" ca="1" si="52"/>
        <v>7.9413136248346914E-7</v>
      </c>
      <c r="M253" s="29">
        <f t="shared" ca="1" si="44"/>
        <v>1.6237508645798295E-2</v>
      </c>
      <c r="N253" s="29">
        <f t="shared" ca="1" si="45"/>
        <v>0.17456702786640013</v>
      </c>
      <c r="O253" s="29">
        <f t="shared" ca="1" si="46"/>
        <v>0.16825213056820762</v>
      </c>
      <c r="P253" s="6">
        <f t="shared" ca="1" si="53"/>
        <v>-8.9114048414572049E-4</v>
      </c>
    </row>
    <row r="254" spans="4:16" x14ac:dyDescent="0.2">
      <c r="D254" s="37">
        <f t="shared" si="42"/>
        <v>0</v>
      </c>
      <c r="E254" s="37">
        <f t="shared" si="42"/>
        <v>0</v>
      </c>
      <c r="F254" s="29">
        <f t="shared" si="47"/>
        <v>0</v>
      </c>
      <c r="G254" s="29">
        <f t="shared" si="48"/>
        <v>0</v>
      </c>
      <c r="H254" s="29">
        <f t="shared" si="49"/>
        <v>0</v>
      </c>
      <c r="I254" s="29">
        <f t="shared" si="50"/>
        <v>0</v>
      </c>
      <c r="J254" s="29">
        <f t="shared" si="51"/>
        <v>0</v>
      </c>
      <c r="K254" s="29">
        <f t="shared" ca="1" si="43"/>
        <v>8.9114048414572049E-4</v>
      </c>
      <c r="L254" s="29">
        <f t="shared" ca="1" si="52"/>
        <v>7.9413136248346914E-7</v>
      </c>
      <c r="M254" s="29">
        <f t="shared" ca="1" si="44"/>
        <v>1.6237508645798295E-2</v>
      </c>
      <c r="N254" s="29">
        <f t="shared" ca="1" si="45"/>
        <v>0.17456702786640013</v>
      </c>
      <c r="O254" s="29">
        <f t="shared" ca="1" si="46"/>
        <v>0.16825213056820762</v>
      </c>
      <c r="P254" s="6">
        <f t="shared" ca="1" si="53"/>
        <v>-8.9114048414572049E-4</v>
      </c>
    </row>
    <row r="255" spans="4:16" x14ac:dyDescent="0.2">
      <c r="D255" s="37">
        <f t="shared" si="42"/>
        <v>0</v>
      </c>
      <c r="E255" s="37">
        <f t="shared" si="42"/>
        <v>0</v>
      </c>
      <c r="F255" s="29">
        <f t="shared" si="47"/>
        <v>0</v>
      </c>
      <c r="G255" s="29">
        <f t="shared" si="48"/>
        <v>0</v>
      </c>
      <c r="H255" s="29">
        <f t="shared" si="49"/>
        <v>0</v>
      </c>
      <c r="I255" s="29">
        <f t="shared" si="50"/>
        <v>0</v>
      </c>
      <c r="J255" s="29">
        <f t="shared" si="51"/>
        <v>0</v>
      </c>
      <c r="K255" s="29">
        <f t="shared" ca="1" si="43"/>
        <v>8.9114048414572049E-4</v>
      </c>
      <c r="L255" s="29">
        <f t="shared" ca="1" si="52"/>
        <v>7.9413136248346914E-7</v>
      </c>
      <c r="M255" s="29">
        <f t="shared" ca="1" si="44"/>
        <v>1.6237508645798295E-2</v>
      </c>
      <c r="N255" s="29">
        <f t="shared" ca="1" si="45"/>
        <v>0.17456702786640013</v>
      </c>
      <c r="O255" s="29">
        <f t="shared" ca="1" si="46"/>
        <v>0.16825213056820762</v>
      </c>
      <c r="P255" s="6">
        <f t="shared" ca="1" si="53"/>
        <v>-8.9114048414572049E-4</v>
      </c>
    </row>
    <row r="256" spans="4:16" x14ac:dyDescent="0.2">
      <c r="D256" s="37">
        <f t="shared" si="42"/>
        <v>0</v>
      </c>
      <c r="E256" s="37">
        <f t="shared" si="42"/>
        <v>0</v>
      </c>
      <c r="F256" s="29">
        <f t="shared" si="47"/>
        <v>0</v>
      </c>
      <c r="G256" s="29">
        <f t="shared" si="48"/>
        <v>0</v>
      </c>
      <c r="H256" s="29">
        <f t="shared" si="49"/>
        <v>0</v>
      </c>
      <c r="I256" s="29">
        <f t="shared" si="50"/>
        <v>0</v>
      </c>
      <c r="J256" s="29">
        <f t="shared" si="51"/>
        <v>0</v>
      </c>
      <c r="K256" s="29">
        <f t="shared" ca="1" si="43"/>
        <v>8.9114048414572049E-4</v>
      </c>
      <c r="L256" s="29">
        <f t="shared" ca="1" si="52"/>
        <v>7.9413136248346914E-7</v>
      </c>
      <c r="M256" s="29">
        <f t="shared" ca="1" si="44"/>
        <v>1.6237508645798295E-2</v>
      </c>
      <c r="N256" s="29">
        <f t="shared" ca="1" si="45"/>
        <v>0.17456702786640013</v>
      </c>
      <c r="O256" s="29">
        <f t="shared" ca="1" si="46"/>
        <v>0.16825213056820762</v>
      </c>
      <c r="P256" s="6">
        <f t="shared" ca="1" si="53"/>
        <v>-8.9114048414572049E-4</v>
      </c>
    </row>
    <row r="257" spans="4:16" x14ac:dyDescent="0.2">
      <c r="D257" s="37">
        <f t="shared" si="42"/>
        <v>0</v>
      </c>
      <c r="E257" s="37">
        <f t="shared" si="42"/>
        <v>0</v>
      </c>
      <c r="F257" s="29">
        <f t="shared" si="47"/>
        <v>0</v>
      </c>
      <c r="G257" s="29">
        <f t="shared" si="48"/>
        <v>0</v>
      </c>
      <c r="H257" s="29">
        <f t="shared" si="49"/>
        <v>0</v>
      </c>
      <c r="I257" s="29">
        <f t="shared" si="50"/>
        <v>0</v>
      </c>
      <c r="J257" s="29">
        <f t="shared" si="51"/>
        <v>0</v>
      </c>
      <c r="K257" s="29">
        <f t="shared" ca="1" si="43"/>
        <v>8.9114048414572049E-4</v>
      </c>
      <c r="L257" s="29">
        <f t="shared" ca="1" si="52"/>
        <v>7.9413136248346914E-7</v>
      </c>
      <c r="M257" s="29">
        <f t="shared" ca="1" si="44"/>
        <v>1.6237508645798295E-2</v>
      </c>
      <c r="N257" s="29">
        <f t="shared" ca="1" si="45"/>
        <v>0.17456702786640013</v>
      </c>
      <c r="O257" s="29">
        <f t="shared" ca="1" si="46"/>
        <v>0.16825213056820762</v>
      </c>
      <c r="P257" s="6">
        <f t="shared" ca="1" si="53"/>
        <v>-8.9114048414572049E-4</v>
      </c>
    </row>
    <row r="258" spans="4:16" x14ac:dyDescent="0.2">
      <c r="D258" s="37">
        <f t="shared" si="42"/>
        <v>0</v>
      </c>
      <c r="E258" s="37">
        <f t="shared" si="42"/>
        <v>0</v>
      </c>
      <c r="F258" s="29">
        <f t="shared" si="47"/>
        <v>0</v>
      </c>
      <c r="G258" s="29">
        <f t="shared" si="48"/>
        <v>0</v>
      </c>
      <c r="H258" s="29">
        <f t="shared" si="49"/>
        <v>0</v>
      </c>
      <c r="I258" s="29">
        <f t="shared" si="50"/>
        <v>0</v>
      </c>
      <c r="J258" s="29">
        <f t="shared" si="51"/>
        <v>0</v>
      </c>
      <c r="K258" s="29">
        <f t="shared" ca="1" si="43"/>
        <v>8.9114048414572049E-4</v>
      </c>
      <c r="L258" s="29">
        <f t="shared" ca="1" si="52"/>
        <v>7.9413136248346914E-7</v>
      </c>
      <c r="M258" s="29">
        <f t="shared" ca="1" si="44"/>
        <v>1.6237508645798295E-2</v>
      </c>
      <c r="N258" s="29">
        <f t="shared" ca="1" si="45"/>
        <v>0.17456702786640013</v>
      </c>
      <c r="O258" s="29">
        <f t="shared" ca="1" si="46"/>
        <v>0.16825213056820762</v>
      </c>
      <c r="P258" s="6">
        <f t="shared" ca="1" si="53"/>
        <v>-8.9114048414572049E-4</v>
      </c>
    </row>
    <row r="259" spans="4:16" x14ac:dyDescent="0.2">
      <c r="D259" s="37">
        <f t="shared" si="42"/>
        <v>0</v>
      </c>
      <c r="E259" s="37">
        <f t="shared" si="42"/>
        <v>0</v>
      </c>
      <c r="F259" s="29">
        <f t="shared" si="47"/>
        <v>0</v>
      </c>
      <c r="G259" s="29">
        <f t="shared" si="48"/>
        <v>0</v>
      </c>
      <c r="H259" s="29">
        <f t="shared" si="49"/>
        <v>0</v>
      </c>
      <c r="I259" s="29">
        <f t="shared" si="50"/>
        <v>0</v>
      </c>
      <c r="J259" s="29">
        <f t="shared" si="51"/>
        <v>0</v>
      </c>
      <c r="K259" s="29">
        <f t="shared" ca="1" si="43"/>
        <v>8.9114048414572049E-4</v>
      </c>
      <c r="L259" s="29">
        <f t="shared" ca="1" si="52"/>
        <v>7.9413136248346914E-7</v>
      </c>
      <c r="M259" s="29">
        <f t="shared" ca="1" si="44"/>
        <v>1.6237508645798295E-2</v>
      </c>
      <c r="N259" s="29">
        <f t="shared" ca="1" si="45"/>
        <v>0.17456702786640013</v>
      </c>
      <c r="O259" s="29">
        <f t="shared" ca="1" si="46"/>
        <v>0.16825213056820762</v>
      </c>
      <c r="P259" s="6">
        <f t="shared" ca="1" si="53"/>
        <v>-8.9114048414572049E-4</v>
      </c>
    </row>
    <row r="260" spans="4:16" x14ac:dyDescent="0.2">
      <c r="D260" s="37">
        <f t="shared" si="42"/>
        <v>0</v>
      </c>
      <c r="E260" s="37">
        <f t="shared" si="42"/>
        <v>0</v>
      </c>
      <c r="F260" s="29">
        <f t="shared" si="47"/>
        <v>0</v>
      </c>
      <c r="G260" s="29">
        <f t="shared" si="48"/>
        <v>0</v>
      </c>
      <c r="H260" s="29">
        <f t="shared" si="49"/>
        <v>0</v>
      </c>
      <c r="I260" s="29">
        <f t="shared" si="50"/>
        <v>0</v>
      </c>
      <c r="J260" s="29">
        <f t="shared" si="51"/>
        <v>0</v>
      </c>
      <c r="K260" s="29">
        <f t="shared" ca="1" si="43"/>
        <v>8.9114048414572049E-4</v>
      </c>
      <c r="L260" s="29">
        <f t="shared" ca="1" si="52"/>
        <v>7.9413136248346914E-7</v>
      </c>
      <c r="M260" s="29">
        <f t="shared" ca="1" si="44"/>
        <v>1.6237508645798295E-2</v>
      </c>
      <c r="N260" s="29">
        <f t="shared" ca="1" si="45"/>
        <v>0.17456702786640013</v>
      </c>
      <c r="O260" s="29">
        <f t="shared" ca="1" si="46"/>
        <v>0.16825213056820762</v>
      </c>
      <c r="P260" s="6">
        <f t="shared" ca="1" si="53"/>
        <v>-8.9114048414572049E-4</v>
      </c>
    </row>
    <row r="261" spans="4:16" x14ac:dyDescent="0.2">
      <c r="D261" s="37">
        <f t="shared" si="42"/>
        <v>0</v>
      </c>
      <c r="E261" s="37">
        <f t="shared" si="42"/>
        <v>0</v>
      </c>
      <c r="F261" s="29">
        <f t="shared" si="47"/>
        <v>0</v>
      </c>
      <c r="G261" s="29">
        <f t="shared" si="48"/>
        <v>0</v>
      </c>
      <c r="H261" s="29">
        <f t="shared" si="49"/>
        <v>0</v>
      </c>
      <c r="I261" s="29">
        <f t="shared" si="50"/>
        <v>0</v>
      </c>
      <c r="J261" s="29">
        <f t="shared" si="51"/>
        <v>0</v>
      </c>
      <c r="K261" s="29">
        <f t="shared" ca="1" si="43"/>
        <v>8.9114048414572049E-4</v>
      </c>
      <c r="L261" s="29">
        <f t="shared" ca="1" si="52"/>
        <v>7.9413136248346914E-7</v>
      </c>
      <c r="M261" s="29">
        <f t="shared" ca="1" si="44"/>
        <v>1.6237508645798295E-2</v>
      </c>
      <c r="N261" s="29">
        <f t="shared" ca="1" si="45"/>
        <v>0.17456702786640013</v>
      </c>
      <c r="O261" s="29">
        <f t="shared" ca="1" si="46"/>
        <v>0.16825213056820762</v>
      </c>
      <c r="P261" s="6">
        <f t="shared" ca="1" si="53"/>
        <v>-8.9114048414572049E-4</v>
      </c>
    </row>
    <row r="262" spans="4:16" x14ac:dyDescent="0.2">
      <c r="D262" s="37">
        <f t="shared" si="42"/>
        <v>0</v>
      </c>
      <c r="E262" s="37">
        <f t="shared" si="42"/>
        <v>0</v>
      </c>
      <c r="F262" s="29">
        <f t="shared" si="47"/>
        <v>0</v>
      </c>
      <c r="G262" s="29">
        <f t="shared" si="48"/>
        <v>0</v>
      </c>
      <c r="H262" s="29">
        <f t="shared" si="49"/>
        <v>0</v>
      </c>
      <c r="I262" s="29">
        <f t="shared" si="50"/>
        <v>0</v>
      </c>
      <c r="J262" s="29">
        <f t="shared" si="51"/>
        <v>0</v>
      </c>
      <c r="K262" s="29">
        <f t="shared" ca="1" si="43"/>
        <v>8.9114048414572049E-4</v>
      </c>
      <c r="L262" s="29">
        <f t="shared" ca="1" si="52"/>
        <v>7.9413136248346914E-7</v>
      </c>
      <c r="M262" s="29">
        <f t="shared" ca="1" si="44"/>
        <v>1.6237508645798295E-2</v>
      </c>
      <c r="N262" s="29">
        <f t="shared" ca="1" si="45"/>
        <v>0.17456702786640013</v>
      </c>
      <c r="O262" s="29">
        <f t="shared" ca="1" si="46"/>
        <v>0.16825213056820762</v>
      </c>
      <c r="P262" s="6">
        <f t="shared" ca="1" si="53"/>
        <v>-8.9114048414572049E-4</v>
      </c>
    </row>
    <row r="263" spans="4:16" x14ac:dyDescent="0.2">
      <c r="D263" s="37">
        <f t="shared" si="42"/>
        <v>0</v>
      </c>
      <c r="E263" s="37">
        <f t="shared" si="42"/>
        <v>0</v>
      </c>
      <c r="F263" s="29">
        <f t="shared" si="47"/>
        <v>0</v>
      </c>
      <c r="G263" s="29">
        <f t="shared" si="48"/>
        <v>0</v>
      </c>
      <c r="H263" s="29">
        <f t="shared" si="49"/>
        <v>0</v>
      </c>
      <c r="I263" s="29">
        <f t="shared" si="50"/>
        <v>0</v>
      </c>
      <c r="J263" s="29">
        <f t="shared" si="51"/>
        <v>0</v>
      </c>
      <c r="K263" s="29">
        <f t="shared" ca="1" si="43"/>
        <v>8.9114048414572049E-4</v>
      </c>
      <c r="L263" s="29">
        <f t="shared" ca="1" si="52"/>
        <v>7.9413136248346914E-7</v>
      </c>
      <c r="M263" s="29">
        <f t="shared" ca="1" si="44"/>
        <v>1.6237508645798295E-2</v>
      </c>
      <c r="N263" s="29">
        <f t="shared" ca="1" si="45"/>
        <v>0.17456702786640013</v>
      </c>
      <c r="O263" s="29">
        <f t="shared" ca="1" si="46"/>
        <v>0.16825213056820762</v>
      </c>
      <c r="P263" s="6">
        <f t="shared" ca="1" si="53"/>
        <v>-8.9114048414572049E-4</v>
      </c>
    </row>
    <row r="264" spans="4:16" x14ac:dyDescent="0.2">
      <c r="D264" s="37">
        <f t="shared" si="42"/>
        <v>0</v>
      </c>
      <c r="E264" s="37">
        <f t="shared" si="42"/>
        <v>0</v>
      </c>
      <c r="F264" s="29">
        <f t="shared" si="47"/>
        <v>0</v>
      </c>
      <c r="G264" s="29">
        <f t="shared" si="48"/>
        <v>0</v>
      </c>
      <c r="H264" s="29">
        <f t="shared" si="49"/>
        <v>0</v>
      </c>
      <c r="I264" s="29">
        <f t="shared" si="50"/>
        <v>0</v>
      </c>
      <c r="J264" s="29">
        <f t="shared" si="51"/>
        <v>0</v>
      </c>
      <c r="K264" s="29">
        <f t="shared" ca="1" si="43"/>
        <v>8.9114048414572049E-4</v>
      </c>
      <c r="L264" s="29">
        <f t="shared" ca="1" si="52"/>
        <v>7.9413136248346914E-7</v>
      </c>
      <c r="M264" s="29">
        <f t="shared" ca="1" si="44"/>
        <v>1.6237508645798295E-2</v>
      </c>
      <c r="N264" s="29">
        <f t="shared" ca="1" si="45"/>
        <v>0.17456702786640013</v>
      </c>
      <c r="O264" s="29">
        <f t="shared" ca="1" si="46"/>
        <v>0.16825213056820762</v>
      </c>
      <c r="P264" s="6">
        <f t="shared" ca="1" si="53"/>
        <v>-8.9114048414572049E-4</v>
      </c>
    </row>
    <row r="265" spans="4:16" x14ac:dyDescent="0.2">
      <c r="D265" s="37">
        <f t="shared" si="42"/>
        <v>0</v>
      </c>
      <c r="E265" s="37">
        <f t="shared" si="42"/>
        <v>0</v>
      </c>
      <c r="F265" s="29">
        <f t="shared" si="47"/>
        <v>0</v>
      </c>
      <c r="G265" s="29">
        <f t="shared" si="48"/>
        <v>0</v>
      </c>
      <c r="H265" s="29">
        <f t="shared" si="49"/>
        <v>0</v>
      </c>
      <c r="I265" s="29">
        <f t="shared" si="50"/>
        <v>0</v>
      </c>
      <c r="J265" s="29">
        <f t="shared" si="51"/>
        <v>0</v>
      </c>
      <c r="K265" s="29">
        <f t="shared" ca="1" si="43"/>
        <v>8.9114048414572049E-4</v>
      </c>
      <c r="L265" s="29">
        <f t="shared" ca="1" si="52"/>
        <v>7.9413136248346914E-7</v>
      </c>
      <c r="M265" s="29">
        <f t="shared" ca="1" si="44"/>
        <v>1.6237508645798295E-2</v>
      </c>
      <c r="N265" s="29">
        <f t="shared" ca="1" si="45"/>
        <v>0.17456702786640013</v>
      </c>
      <c r="O265" s="29">
        <f t="shared" ca="1" si="46"/>
        <v>0.16825213056820762</v>
      </c>
      <c r="P265" s="6">
        <f t="shared" ca="1" si="53"/>
        <v>-8.9114048414572049E-4</v>
      </c>
    </row>
    <row r="266" spans="4:16" x14ac:dyDescent="0.2">
      <c r="D266" s="37">
        <f t="shared" si="42"/>
        <v>0</v>
      </c>
      <c r="E266" s="37">
        <f t="shared" si="42"/>
        <v>0</v>
      </c>
      <c r="F266" s="29">
        <f t="shared" si="47"/>
        <v>0</v>
      </c>
      <c r="G266" s="29">
        <f t="shared" si="48"/>
        <v>0</v>
      </c>
      <c r="H266" s="29">
        <f t="shared" si="49"/>
        <v>0</v>
      </c>
      <c r="I266" s="29">
        <f t="shared" si="50"/>
        <v>0</v>
      </c>
      <c r="J266" s="29">
        <f t="shared" si="51"/>
        <v>0</v>
      </c>
      <c r="K266" s="29">
        <f t="shared" ca="1" si="43"/>
        <v>8.9114048414572049E-4</v>
      </c>
      <c r="L266" s="29">
        <f t="shared" ca="1" si="52"/>
        <v>7.9413136248346914E-7</v>
      </c>
      <c r="M266" s="29">
        <f t="shared" ca="1" si="44"/>
        <v>1.6237508645798295E-2</v>
      </c>
      <c r="N266" s="29">
        <f t="shared" ca="1" si="45"/>
        <v>0.17456702786640013</v>
      </c>
      <c r="O266" s="29">
        <f t="shared" ca="1" si="46"/>
        <v>0.16825213056820762</v>
      </c>
      <c r="P266" s="6">
        <f t="shared" ca="1" si="53"/>
        <v>-8.9114048414572049E-4</v>
      </c>
    </row>
    <row r="267" spans="4:16" x14ac:dyDescent="0.2">
      <c r="D267" s="37">
        <f t="shared" si="42"/>
        <v>0</v>
      </c>
      <c r="E267" s="37">
        <f t="shared" si="42"/>
        <v>0</v>
      </c>
      <c r="F267" s="29">
        <f t="shared" si="47"/>
        <v>0</v>
      </c>
      <c r="G267" s="29">
        <f t="shared" si="48"/>
        <v>0</v>
      </c>
      <c r="H267" s="29">
        <f t="shared" si="49"/>
        <v>0</v>
      </c>
      <c r="I267" s="29">
        <f t="shared" si="50"/>
        <v>0</v>
      </c>
      <c r="J267" s="29">
        <f t="shared" si="51"/>
        <v>0</v>
      </c>
      <c r="K267" s="29">
        <f t="shared" ca="1" si="43"/>
        <v>8.9114048414572049E-4</v>
      </c>
      <c r="L267" s="29">
        <f t="shared" ca="1" si="52"/>
        <v>7.9413136248346914E-7</v>
      </c>
      <c r="M267" s="29">
        <f t="shared" ca="1" si="44"/>
        <v>1.6237508645798295E-2</v>
      </c>
      <c r="N267" s="29">
        <f t="shared" ca="1" si="45"/>
        <v>0.17456702786640013</v>
      </c>
      <c r="O267" s="29">
        <f t="shared" ca="1" si="46"/>
        <v>0.16825213056820762</v>
      </c>
      <c r="P267" s="6">
        <f t="shared" ca="1" si="53"/>
        <v>-8.9114048414572049E-4</v>
      </c>
    </row>
    <row r="268" spans="4:16" x14ac:dyDescent="0.2">
      <c r="D268" s="37">
        <f t="shared" si="42"/>
        <v>0</v>
      </c>
      <c r="E268" s="37">
        <f t="shared" si="42"/>
        <v>0</v>
      </c>
      <c r="F268" s="29">
        <f t="shared" si="47"/>
        <v>0</v>
      </c>
      <c r="G268" s="29">
        <f t="shared" si="48"/>
        <v>0</v>
      </c>
      <c r="H268" s="29">
        <f t="shared" si="49"/>
        <v>0</v>
      </c>
      <c r="I268" s="29">
        <f t="shared" si="50"/>
        <v>0</v>
      </c>
      <c r="J268" s="29">
        <f t="shared" si="51"/>
        <v>0</v>
      </c>
      <c r="K268" s="29">
        <f t="shared" ca="1" si="43"/>
        <v>8.9114048414572049E-4</v>
      </c>
      <c r="L268" s="29">
        <f t="shared" ca="1" si="52"/>
        <v>7.9413136248346914E-7</v>
      </c>
      <c r="M268" s="29">
        <f t="shared" ca="1" si="44"/>
        <v>1.6237508645798295E-2</v>
      </c>
      <c r="N268" s="29">
        <f t="shared" ca="1" si="45"/>
        <v>0.17456702786640013</v>
      </c>
      <c r="O268" s="29">
        <f t="shared" ca="1" si="46"/>
        <v>0.16825213056820762</v>
      </c>
      <c r="P268" s="6">
        <f t="shared" ca="1" si="53"/>
        <v>-8.9114048414572049E-4</v>
      </c>
    </row>
    <row r="269" spans="4:16" x14ac:dyDescent="0.2">
      <c r="D269" s="37">
        <f t="shared" si="42"/>
        <v>0</v>
      </c>
      <c r="E269" s="37">
        <f t="shared" si="42"/>
        <v>0</v>
      </c>
      <c r="F269" s="29">
        <f t="shared" si="47"/>
        <v>0</v>
      </c>
      <c r="G269" s="29">
        <f t="shared" si="48"/>
        <v>0</v>
      </c>
      <c r="H269" s="29">
        <f t="shared" si="49"/>
        <v>0</v>
      </c>
      <c r="I269" s="29">
        <f t="shared" si="50"/>
        <v>0</v>
      </c>
      <c r="J269" s="29">
        <f t="shared" si="51"/>
        <v>0</v>
      </c>
      <c r="K269" s="29">
        <f t="shared" ca="1" si="43"/>
        <v>8.9114048414572049E-4</v>
      </c>
      <c r="L269" s="29">
        <f t="shared" ca="1" si="52"/>
        <v>7.9413136248346914E-7</v>
      </c>
      <c r="M269" s="29">
        <f t="shared" ca="1" si="44"/>
        <v>1.6237508645798295E-2</v>
      </c>
      <c r="N269" s="29">
        <f t="shared" ca="1" si="45"/>
        <v>0.17456702786640013</v>
      </c>
      <c r="O269" s="29">
        <f t="shared" ca="1" si="46"/>
        <v>0.16825213056820762</v>
      </c>
      <c r="P269" s="6">
        <f t="shared" ca="1" si="53"/>
        <v>-8.9114048414572049E-4</v>
      </c>
    </row>
    <row r="270" spans="4:16" x14ac:dyDescent="0.2">
      <c r="D270" s="37">
        <f t="shared" si="42"/>
        <v>0</v>
      </c>
      <c r="E270" s="37">
        <f t="shared" si="42"/>
        <v>0</v>
      </c>
      <c r="F270" s="29">
        <f t="shared" si="47"/>
        <v>0</v>
      </c>
      <c r="G270" s="29">
        <f t="shared" si="48"/>
        <v>0</v>
      </c>
      <c r="H270" s="29">
        <f t="shared" si="49"/>
        <v>0</v>
      </c>
      <c r="I270" s="29">
        <f t="shared" si="50"/>
        <v>0</v>
      </c>
      <c r="J270" s="29">
        <f t="shared" si="51"/>
        <v>0</v>
      </c>
      <c r="K270" s="29">
        <f t="shared" ca="1" si="43"/>
        <v>8.9114048414572049E-4</v>
      </c>
      <c r="L270" s="29">
        <f t="shared" ca="1" si="52"/>
        <v>7.9413136248346914E-7</v>
      </c>
      <c r="M270" s="29">
        <f t="shared" ca="1" si="44"/>
        <v>1.6237508645798295E-2</v>
      </c>
      <c r="N270" s="29">
        <f t="shared" ca="1" si="45"/>
        <v>0.17456702786640013</v>
      </c>
      <c r="O270" s="29">
        <f t="shared" ca="1" si="46"/>
        <v>0.16825213056820762</v>
      </c>
      <c r="P270" s="6">
        <f t="shared" ca="1" si="53"/>
        <v>-8.9114048414572049E-4</v>
      </c>
    </row>
    <row r="271" spans="4:16" x14ac:dyDescent="0.2">
      <c r="D271" s="37">
        <f t="shared" si="42"/>
        <v>0</v>
      </c>
      <c r="E271" s="37">
        <f t="shared" si="42"/>
        <v>0</v>
      </c>
      <c r="F271" s="29">
        <f t="shared" si="47"/>
        <v>0</v>
      </c>
      <c r="G271" s="29">
        <f t="shared" si="48"/>
        <v>0</v>
      </c>
      <c r="H271" s="29">
        <f t="shared" si="49"/>
        <v>0</v>
      </c>
      <c r="I271" s="29">
        <f t="shared" si="50"/>
        <v>0</v>
      </c>
      <c r="J271" s="29">
        <f t="shared" si="51"/>
        <v>0</v>
      </c>
      <c r="K271" s="29">
        <f t="shared" ca="1" si="43"/>
        <v>8.9114048414572049E-4</v>
      </c>
      <c r="L271" s="29">
        <f t="shared" ca="1" si="52"/>
        <v>7.9413136248346914E-7</v>
      </c>
      <c r="M271" s="29">
        <f t="shared" ca="1" si="44"/>
        <v>1.6237508645798295E-2</v>
      </c>
      <c r="N271" s="29">
        <f t="shared" ca="1" si="45"/>
        <v>0.17456702786640013</v>
      </c>
      <c r="O271" s="29">
        <f t="shared" ca="1" si="46"/>
        <v>0.16825213056820762</v>
      </c>
      <c r="P271" s="6">
        <f t="shared" ca="1" si="53"/>
        <v>-8.9114048414572049E-4</v>
      </c>
    </row>
    <row r="272" spans="4:16" x14ac:dyDescent="0.2">
      <c r="D272" s="37">
        <f t="shared" si="42"/>
        <v>0</v>
      </c>
      <c r="E272" s="37">
        <f t="shared" si="42"/>
        <v>0</v>
      </c>
      <c r="F272" s="29">
        <f t="shared" si="47"/>
        <v>0</v>
      </c>
      <c r="G272" s="29">
        <f t="shared" si="48"/>
        <v>0</v>
      </c>
      <c r="H272" s="29">
        <f t="shared" si="49"/>
        <v>0</v>
      </c>
      <c r="I272" s="29">
        <f t="shared" si="50"/>
        <v>0</v>
      </c>
      <c r="J272" s="29">
        <f t="shared" si="51"/>
        <v>0</v>
      </c>
      <c r="K272" s="29">
        <f t="shared" ca="1" si="43"/>
        <v>8.9114048414572049E-4</v>
      </c>
      <c r="L272" s="29">
        <f t="shared" ca="1" si="52"/>
        <v>7.9413136248346914E-7</v>
      </c>
      <c r="M272" s="29">
        <f t="shared" ca="1" si="44"/>
        <v>1.6237508645798295E-2</v>
      </c>
      <c r="N272" s="29">
        <f t="shared" ca="1" si="45"/>
        <v>0.17456702786640013</v>
      </c>
      <c r="O272" s="29">
        <f t="shared" ca="1" si="46"/>
        <v>0.16825213056820762</v>
      </c>
      <c r="P272" s="6">
        <f t="shared" ca="1" si="53"/>
        <v>-8.9114048414572049E-4</v>
      </c>
    </row>
    <row r="273" spans="4:16" x14ac:dyDescent="0.2">
      <c r="D273" s="37">
        <f t="shared" si="42"/>
        <v>0</v>
      </c>
      <c r="E273" s="37">
        <f t="shared" si="42"/>
        <v>0</v>
      </c>
      <c r="F273" s="29">
        <f t="shared" si="47"/>
        <v>0</v>
      </c>
      <c r="G273" s="29">
        <f t="shared" si="48"/>
        <v>0</v>
      </c>
      <c r="H273" s="29">
        <f t="shared" si="49"/>
        <v>0</v>
      </c>
      <c r="I273" s="29">
        <f t="shared" si="50"/>
        <v>0</v>
      </c>
      <c r="J273" s="29">
        <f t="shared" si="51"/>
        <v>0</v>
      </c>
      <c r="K273" s="29">
        <f t="shared" ca="1" si="43"/>
        <v>8.9114048414572049E-4</v>
      </c>
      <c r="L273" s="29">
        <f t="shared" ca="1" si="52"/>
        <v>7.9413136248346914E-7</v>
      </c>
      <c r="M273" s="29">
        <f t="shared" ca="1" si="44"/>
        <v>1.6237508645798295E-2</v>
      </c>
      <c r="N273" s="29">
        <f t="shared" ca="1" si="45"/>
        <v>0.17456702786640013</v>
      </c>
      <c r="O273" s="29">
        <f t="shared" ca="1" si="46"/>
        <v>0.16825213056820762</v>
      </c>
      <c r="P273" s="6">
        <f t="shared" ca="1" si="53"/>
        <v>-8.9114048414572049E-4</v>
      </c>
    </row>
    <row r="274" spans="4:16" x14ac:dyDescent="0.2">
      <c r="D274" s="37">
        <f t="shared" si="42"/>
        <v>0</v>
      </c>
      <c r="E274" s="37">
        <f t="shared" si="42"/>
        <v>0</v>
      </c>
      <c r="F274" s="29">
        <f t="shared" si="47"/>
        <v>0</v>
      </c>
      <c r="G274" s="29">
        <f t="shared" si="48"/>
        <v>0</v>
      </c>
      <c r="H274" s="29">
        <f t="shared" si="49"/>
        <v>0</v>
      </c>
      <c r="I274" s="29">
        <f t="shared" si="50"/>
        <v>0</v>
      </c>
      <c r="J274" s="29">
        <f t="shared" si="51"/>
        <v>0</v>
      </c>
      <c r="K274" s="29">
        <f t="shared" ca="1" si="43"/>
        <v>8.9114048414572049E-4</v>
      </c>
      <c r="L274" s="29">
        <f t="shared" ca="1" si="52"/>
        <v>7.9413136248346914E-7</v>
      </c>
      <c r="M274" s="29">
        <f t="shared" ca="1" si="44"/>
        <v>1.6237508645798295E-2</v>
      </c>
      <c r="N274" s="29">
        <f t="shared" ca="1" si="45"/>
        <v>0.17456702786640013</v>
      </c>
      <c r="O274" s="29">
        <f t="shared" ca="1" si="46"/>
        <v>0.16825213056820762</v>
      </c>
      <c r="P274" s="6">
        <f t="shared" ca="1" si="53"/>
        <v>-8.9114048414572049E-4</v>
      </c>
    </row>
    <row r="275" spans="4:16" x14ac:dyDescent="0.2">
      <c r="D275" s="37">
        <f t="shared" si="42"/>
        <v>0</v>
      </c>
      <c r="E275" s="37">
        <f t="shared" si="42"/>
        <v>0</v>
      </c>
      <c r="F275" s="29">
        <f t="shared" si="47"/>
        <v>0</v>
      </c>
      <c r="G275" s="29">
        <f t="shared" si="48"/>
        <v>0</v>
      </c>
      <c r="H275" s="29">
        <f t="shared" si="49"/>
        <v>0</v>
      </c>
      <c r="I275" s="29">
        <f t="shared" si="50"/>
        <v>0</v>
      </c>
      <c r="J275" s="29">
        <f t="shared" si="51"/>
        <v>0</v>
      </c>
      <c r="K275" s="29">
        <f t="shared" ca="1" si="43"/>
        <v>8.9114048414572049E-4</v>
      </c>
      <c r="L275" s="29">
        <f t="shared" ca="1" si="52"/>
        <v>7.9413136248346914E-7</v>
      </c>
      <c r="M275" s="29">
        <f t="shared" ca="1" si="44"/>
        <v>1.6237508645798295E-2</v>
      </c>
      <c r="N275" s="29">
        <f t="shared" ca="1" si="45"/>
        <v>0.17456702786640013</v>
      </c>
      <c r="O275" s="29">
        <f t="shared" ca="1" si="46"/>
        <v>0.16825213056820762</v>
      </c>
      <c r="P275" s="6">
        <f t="shared" ca="1" si="53"/>
        <v>-8.9114048414572049E-4</v>
      </c>
    </row>
    <row r="276" spans="4:16" x14ac:dyDescent="0.2">
      <c r="D276" s="37">
        <f t="shared" si="42"/>
        <v>0</v>
      </c>
      <c r="E276" s="37">
        <f t="shared" si="42"/>
        <v>0</v>
      </c>
      <c r="F276" s="29">
        <f t="shared" si="47"/>
        <v>0</v>
      </c>
      <c r="G276" s="29">
        <f t="shared" si="48"/>
        <v>0</v>
      </c>
      <c r="H276" s="29">
        <f t="shared" si="49"/>
        <v>0</v>
      </c>
      <c r="I276" s="29">
        <f t="shared" si="50"/>
        <v>0</v>
      </c>
      <c r="J276" s="29">
        <f t="shared" si="51"/>
        <v>0</v>
      </c>
      <c r="K276" s="29">
        <f t="shared" ca="1" si="43"/>
        <v>8.9114048414572049E-4</v>
      </c>
      <c r="L276" s="29">
        <f t="shared" ca="1" si="52"/>
        <v>7.9413136248346914E-7</v>
      </c>
      <c r="M276" s="29">
        <f t="shared" ca="1" si="44"/>
        <v>1.6237508645798295E-2</v>
      </c>
      <c r="N276" s="29">
        <f t="shared" ca="1" si="45"/>
        <v>0.17456702786640013</v>
      </c>
      <c r="O276" s="29">
        <f t="shared" ca="1" si="46"/>
        <v>0.16825213056820762</v>
      </c>
      <c r="P276" s="6">
        <f t="shared" ca="1" si="53"/>
        <v>-8.9114048414572049E-4</v>
      </c>
    </row>
    <row r="277" spans="4:16" x14ac:dyDescent="0.2">
      <c r="D277" s="37">
        <f t="shared" ref="D277:E340" si="54">A277/A$18</f>
        <v>0</v>
      </c>
      <c r="E277" s="37">
        <f t="shared" si="54"/>
        <v>0</v>
      </c>
      <c r="F277" s="29">
        <f t="shared" si="47"/>
        <v>0</v>
      </c>
      <c r="G277" s="29">
        <f t="shared" si="48"/>
        <v>0</v>
      </c>
      <c r="H277" s="29">
        <f t="shared" si="49"/>
        <v>0</v>
      </c>
      <c r="I277" s="29">
        <f t="shared" si="50"/>
        <v>0</v>
      </c>
      <c r="J277" s="29">
        <f t="shared" si="51"/>
        <v>0</v>
      </c>
      <c r="K277" s="29">
        <f t="shared" ref="K277:K342" ca="1" si="55">+E$4+E$5*D277+E$6*D277^2</f>
        <v>8.9114048414572049E-4</v>
      </c>
      <c r="L277" s="29">
        <f t="shared" ca="1" si="52"/>
        <v>7.9413136248346914E-7</v>
      </c>
      <c r="M277" s="29">
        <f t="shared" ref="M277:M340" ca="1" si="56">(M$1-M$2*D277+M$3*F277)^2</f>
        <v>1.6237508645798295E-2</v>
      </c>
      <c r="N277" s="29">
        <f t="shared" ref="N277:N340" ca="1" si="57">(-M$2+M$4*D277-M$5*F277)^2</f>
        <v>0.17456702786640013</v>
      </c>
      <c r="O277" s="29">
        <f t="shared" ref="O277:O340" ca="1" si="58">+(M$3-D277*M$5+F277*M$6)^2</f>
        <v>0.16825213056820762</v>
      </c>
      <c r="P277" s="6">
        <f t="shared" ca="1" si="53"/>
        <v>-8.9114048414572049E-4</v>
      </c>
    </row>
    <row r="278" spans="4:16" x14ac:dyDescent="0.2">
      <c r="D278" s="37">
        <f t="shared" si="54"/>
        <v>0</v>
      </c>
      <c r="E278" s="37">
        <f t="shared" si="54"/>
        <v>0</v>
      </c>
      <c r="F278" s="29">
        <f t="shared" ref="F278:F341" si="59">D278*D278</f>
        <v>0</v>
      </c>
      <c r="G278" s="29">
        <f t="shared" ref="G278:G341" si="60">D278*F278</f>
        <v>0</v>
      </c>
      <c r="H278" s="29">
        <f t="shared" ref="H278:H341" si="61">F278*F278</f>
        <v>0</v>
      </c>
      <c r="I278" s="29">
        <f t="shared" ref="I278:I341" si="62">E278*D278</f>
        <v>0</v>
      </c>
      <c r="J278" s="29">
        <f t="shared" ref="J278:J341" si="63">I278*D278</f>
        <v>0</v>
      </c>
      <c r="K278" s="29">
        <f t="shared" ca="1" si="55"/>
        <v>8.9114048414572049E-4</v>
      </c>
      <c r="L278" s="29">
        <f t="shared" ref="L278:L341" ca="1" si="64">+(K278-E278)^2</f>
        <v>7.9413136248346914E-7</v>
      </c>
      <c r="M278" s="29">
        <f t="shared" ca="1" si="56"/>
        <v>1.6237508645798295E-2</v>
      </c>
      <c r="N278" s="29">
        <f t="shared" ca="1" si="57"/>
        <v>0.17456702786640013</v>
      </c>
      <c r="O278" s="29">
        <f t="shared" ca="1" si="58"/>
        <v>0.16825213056820762</v>
      </c>
      <c r="P278" s="6">
        <f t="shared" ref="P278:P341" ca="1" si="65">+E278-K278</f>
        <v>-8.9114048414572049E-4</v>
      </c>
    </row>
    <row r="279" spans="4:16" x14ac:dyDescent="0.2">
      <c r="D279" s="37">
        <f t="shared" si="54"/>
        <v>0</v>
      </c>
      <c r="E279" s="37">
        <f t="shared" si="54"/>
        <v>0</v>
      </c>
      <c r="F279" s="29">
        <f t="shared" si="59"/>
        <v>0</v>
      </c>
      <c r="G279" s="29">
        <f t="shared" si="60"/>
        <v>0</v>
      </c>
      <c r="H279" s="29">
        <f t="shared" si="61"/>
        <v>0</v>
      </c>
      <c r="I279" s="29">
        <f t="shared" si="62"/>
        <v>0</v>
      </c>
      <c r="J279" s="29">
        <f t="shared" si="63"/>
        <v>0</v>
      </c>
      <c r="K279" s="29">
        <f t="shared" ca="1" si="55"/>
        <v>8.9114048414572049E-4</v>
      </c>
      <c r="L279" s="29">
        <f t="shared" ca="1" si="64"/>
        <v>7.9413136248346914E-7</v>
      </c>
      <c r="M279" s="29">
        <f t="shared" ca="1" si="56"/>
        <v>1.6237508645798295E-2</v>
      </c>
      <c r="N279" s="29">
        <f t="shared" ca="1" si="57"/>
        <v>0.17456702786640013</v>
      </c>
      <c r="O279" s="29">
        <f t="shared" ca="1" si="58"/>
        <v>0.16825213056820762</v>
      </c>
      <c r="P279" s="6">
        <f t="shared" ca="1" si="65"/>
        <v>-8.9114048414572049E-4</v>
      </c>
    </row>
    <row r="280" spans="4:16" x14ac:dyDescent="0.2">
      <c r="D280" s="37">
        <f t="shared" si="54"/>
        <v>0</v>
      </c>
      <c r="E280" s="37">
        <f t="shared" si="54"/>
        <v>0</v>
      </c>
      <c r="F280" s="29">
        <f t="shared" si="59"/>
        <v>0</v>
      </c>
      <c r="G280" s="29">
        <f t="shared" si="60"/>
        <v>0</v>
      </c>
      <c r="H280" s="29">
        <f t="shared" si="61"/>
        <v>0</v>
      </c>
      <c r="I280" s="29">
        <f t="shared" si="62"/>
        <v>0</v>
      </c>
      <c r="J280" s="29">
        <f t="shared" si="63"/>
        <v>0</v>
      </c>
      <c r="K280" s="29">
        <f t="shared" ca="1" si="55"/>
        <v>8.9114048414572049E-4</v>
      </c>
      <c r="L280" s="29">
        <f t="shared" ca="1" si="64"/>
        <v>7.9413136248346914E-7</v>
      </c>
      <c r="M280" s="29">
        <f t="shared" ca="1" si="56"/>
        <v>1.6237508645798295E-2</v>
      </c>
      <c r="N280" s="29">
        <f t="shared" ca="1" si="57"/>
        <v>0.17456702786640013</v>
      </c>
      <c r="O280" s="29">
        <f t="shared" ca="1" si="58"/>
        <v>0.16825213056820762</v>
      </c>
      <c r="P280" s="6">
        <f t="shared" ca="1" si="65"/>
        <v>-8.9114048414572049E-4</v>
      </c>
    </row>
    <row r="281" spans="4:16" x14ac:dyDescent="0.2">
      <c r="D281" s="37">
        <f t="shared" si="54"/>
        <v>0</v>
      </c>
      <c r="E281" s="37">
        <f t="shared" si="54"/>
        <v>0</v>
      </c>
      <c r="F281" s="29">
        <f t="shared" si="59"/>
        <v>0</v>
      </c>
      <c r="G281" s="29">
        <f t="shared" si="60"/>
        <v>0</v>
      </c>
      <c r="H281" s="29">
        <f t="shared" si="61"/>
        <v>0</v>
      </c>
      <c r="I281" s="29">
        <f t="shared" si="62"/>
        <v>0</v>
      </c>
      <c r="J281" s="29">
        <f t="shared" si="63"/>
        <v>0</v>
      </c>
      <c r="K281" s="29">
        <f t="shared" ca="1" si="55"/>
        <v>8.9114048414572049E-4</v>
      </c>
      <c r="L281" s="29">
        <f t="shared" ca="1" si="64"/>
        <v>7.9413136248346914E-7</v>
      </c>
      <c r="M281" s="29">
        <f t="shared" ca="1" si="56"/>
        <v>1.6237508645798295E-2</v>
      </c>
      <c r="N281" s="29">
        <f t="shared" ca="1" si="57"/>
        <v>0.17456702786640013</v>
      </c>
      <c r="O281" s="29">
        <f t="shared" ca="1" si="58"/>
        <v>0.16825213056820762</v>
      </c>
      <c r="P281" s="6">
        <f t="shared" ca="1" si="65"/>
        <v>-8.9114048414572049E-4</v>
      </c>
    </row>
    <row r="282" spans="4:16" x14ac:dyDescent="0.2">
      <c r="D282" s="37">
        <f t="shared" si="54"/>
        <v>0</v>
      </c>
      <c r="E282" s="37">
        <f t="shared" si="54"/>
        <v>0</v>
      </c>
      <c r="F282" s="29">
        <f t="shared" si="59"/>
        <v>0</v>
      </c>
      <c r="G282" s="29">
        <f t="shared" si="60"/>
        <v>0</v>
      </c>
      <c r="H282" s="29">
        <f t="shared" si="61"/>
        <v>0</v>
      </c>
      <c r="I282" s="29">
        <f t="shared" si="62"/>
        <v>0</v>
      </c>
      <c r="J282" s="29">
        <f t="shared" si="63"/>
        <v>0</v>
      </c>
      <c r="K282" s="29">
        <f t="shared" ca="1" si="55"/>
        <v>8.9114048414572049E-4</v>
      </c>
      <c r="L282" s="29">
        <f t="shared" ca="1" si="64"/>
        <v>7.9413136248346914E-7</v>
      </c>
      <c r="M282" s="29">
        <f t="shared" ca="1" si="56"/>
        <v>1.6237508645798295E-2</v>
      </c>
      <c r="N282" s="29">
        <f t="shared" ca="1" si="57"/>
        <v>0.17456702786640013</v>
      </c>
      <c r="O282" s="29">
        <f t="shared" ca="1" si="58"/>
        <v>0.16825213056820762</v>
      </c>
      <c r="P282" s="6">
        <f t="shared" ca="1" si="65"/>
        <v>-8.9114048414572049E-4</v>
      </c>
    </row>
    <row r="283" spans="4:16" x14ac:dyDescent="0.2">
      <c r="D283" s="37">
        <f t="shared" si="54"/>
        <v>0</v>
      </c>
      <c r="E283" s="37">
        <f t="shared" si="54"/>
        <v>0</v>
      </c>
      <c r="F283" s="29">
        <f t="shared" si="59"/>
        <v>0</v>
      </c>
      <c r="G283" s="29">
        <f t="shared" si="60"/>
        <v>0</v>
      </c>
      <c r="H283" s="29">
        <f t="shared" si="61"/>
        <v>0</v>
      </c>
      <c r="I283" s="29">
        <f t="shared" si="62"/>
        <v>0</v>
      </c>
      <c r="J283" s="29">
        <f t="shared" si="63"/>
        <v>0</v>
      </c>
      <c r="K283" s="29">
        <f t="shared" ca="1" si="55"/>
        <v>8.9114048414572049E-4</v>
      </c>
      <c r="L283" s="29">
        <f t="shared" ca="1" si="64"/>
        <v>7.9413136248346914E-7</v>
      </c>
      <c r="M283" s="29">
        <f t="shared" ca="1" si="56"/>
        <v>1.6237508645798295E-2</v>
      </c>
      <c r="N283" s="29">
        <f t="shared" ca="1" si="57"/>
        <v>0.17456702786640013</v>
      </c>
      <c r="O283" s="29">
        <f t="shared" ca="1" si="58"/>
        <v>0.16825213056820762</v>
      </c>
      <c r="P283" s="6">
        <f t="shared" ca="1" si="65"/>
        <v>-8.9114048414572049E-4</v>
      </c>
    </row>
    <row r="284" spans="4:16" x14ac:dyDescent="0.2">
      <c r="D284" s="37">
        <f t="shared" si="54"/>
        <v>0</v>
      </c>
      <c r="E284" s="37">
        <f t="shared" si="54"/>
        <v>0</v>
      </c>
      <c r="F284" s="29">
        <f t="shared" si="59"/>
        <v>0</v>
      </c>
      <c r="G284" s="29">
        <f t="shared" si="60"/>
        <v>0</v>
      </c>
      <c r="H284" s="29">
        <f t="shared" si="61"/>
        <v>0</v>
      </c>
      <c r="I284" s="29">
        <f t="shared" si="62"/>
        <v>0</v>
      </c>
      <c r="J284" s="29">
        <f t="shared" si="63"/>
        <v>0</v>
      </c>
      <c r="K284" s="29">
        <f t="shared" ca="1" si="55"/>
        <v>8.9114048414572049E-4</v>
      </c>
      <c r="L284" s="29">
        <f t="shared" ca="1" si="64"/>
        <v>7.9413136248346914E-7</v>
      </c>
      <c r="M284" s="29">
        <f t="shared" ca="1" si="56"/>
        <v>1.6237508645798295E-2</v>
      </c>
      <c r="N284" s="29">
        <f t="shared" ca="1" si="57"/>
        <v>0.17456702786640013</v>
      </c>
      <c r="O284" s="29">
        <f t="shared" ca="1" si="58"/>
        <v>0.16825213056820762</v>
      </c>
      <c r="P284" s="6">
        <f t="shared" ca="1" si="65"/>
        <v>-8.9114048414572049E-4</v>
      </c>
    </row>
    <row r="285" spans="4:16" x14ac:dyDescent="0.2">
      <c r="D285" s="37">
        <f t="shared" si="54"/>
        <v>0</v>
      </c>
      <c r="E285" s="37">
        <f t="shared" si="54"/>
        <v>0</v>
      </c>
      <c r="F285" s="29">
        <f t="shared" si="59"/>
        <v>0</v>
      </c>
      <c r="G285" s="29">
        <f t="shared" si="60"/>
        <v>0</v>
      </c>
      <c r="H285" s="29">
        <f t="shared" si="61"/>
        <v>0</v>
      </c>
      <c r="I285" s="29">
        <f t="shared" si="62"/>
        <v>0</v>
      </c>
      <c r="J285" s="29">
        <f t="shared" si="63"/>
        <v>0</v>
      </c>
      <c r="K285" s="29">
        <f t="shared" ca="1" si="55"/>
        <v>8.9114048414572049E-4</v>
      </c>
      <c r="L285" s="29">
        <f t="shared" ca="1" si="64"/>
        <v>7.9413136248346914E-7</v>
      </c>
      <c r="M285" s="29">
        <f t="shared" ca="1" si="56"/>
        <v>1.6237508645798295E-2</v>
      </c>
      <c r="N285" s="29">
        <f t="shared" ca="1" si="57"/>
        <v>0.17456702786640013</v>
      </c>
      <c r="O285" s="29">
        <f t="shared" ca="1" si="58"/>
        <v>0.16825213056820762</v>
      </c>
      <c r="P285" s="6">
        <f t="shared" ca="1" si="65"/>
        <v>-8.9114048414572049E-4</v>
      </c>
    </row>
    <row r="286" spans="4:16" x14ac:dyDescent="0.2">
      <c r="D286" s="37">
        <f t="shared" si="54"/>
        <v>0</v>
      </c>
      <c r="E286" s="37">
        <f t="shared" si="54"/>
        <v>0</v>
      </c>
      <c r="F286" s="29">
        <f t="shared" si="59"/>
        <v>0</v>
      </c>
      <c r="G286" s="29">
        <f t="shared" si="60"/>
        <v>0</v>
      </c>
      <c r="H286" s="29">
        <f t="shared" si="61"/>
        <v>0</v>
      </c>
      <c r="I286" s="29">
        <f t="shared" si="62"/>
        <v>0</v>
      </c>
      <c r="J286" s="29">
        <f t="shared" si="63"/>
        <v>0</v>
      </c>
      <c r="K286" s="29">
        <f t="shared" ca="1" si="55"/>
        <v>8.9114048414572049E-4</v>
      </c>
      <c r="L286" s="29">
        <f t="shared" ca="1" si="64"/>
        <v>7.9413136248346914E-7</v>
      </c>
      <c r="M286" s="29">
        <f t="shared" ca="1" si="56"/>
        <v>1.6237508645798295E-2</v>
      </c>
      <c r="N286" s="29">
        <f t="shared" ca="1" si="57"/>
        <v>0.17456702786640013</v>
      </c>
      <c r="O286" s="29">
        <f t="shared" ca="1" si="58"/>
        <v>0.16825213056820762</v>
      </c>
      <c r="P286" s="6">
        <f t="shared" ca="1" si="65"/>
        <v>-8.9114048414572049E-4</v>
      </c>
    </row>
    <row r="287" spans="4:16" x14ac:dyDescent="0.2">
      <c r="D287" s="37">
        <f t="shared" si="54"/>
        <v>0</v>
      </c>
      <c r="E287" s="37">
        <f t="shared" si="54"/>
        <v>0</v>
      </c>
      <c r="F287" s="29">
        <f t="shared" si="59"/>
        <v>0</v>
      </c>
      <c r="G287" s="29">
        <f t="shared" si="60"/>
        <v>0</v>
      </c>
      <c r="H287" s="29">
        <f t="shared" si="61"/>
        <v>0</v>
      </c>
      <c r="I287" s="29">
        <f t="shared" si="62"/>
        <v>0</v>
      </c>
      <c r="J287" s="29">
        <f t="shared" si="63"/>
        <v>0</v>
      </c>
      <c r="K287" s="29">
        <f t="shared" ca="1" si="55"/>
        <v>8.9114048414572049E-4</v>
      </c>
      <c r="L287" s="29">
        <f t="shared" ca="1" si="64"/>
        <v>7.9413136248346914E-7</v>
      </c>
      <c r="M287" s="29">
        <f t="shared" ca="1" si="56"/>
        <v>1.6237508645798295E-2</v>
      </c>
      <c r="N287" s="29">
        <f t="shared" ca="1" si="57"/>
        <v>0.17456702786640013</v>
      </c>
      <c r="O287" s="29">
        <f t="shared" ca="1" si="58"/>
        <v>0.16825213056820762</v>
      </c>
      <c r="P287" s="6">
        <f t="shared" ca="1" si="65"/>
        <v>-8.9114048414572049E-4</v>
      </c>
    </row>
    <row r="288" spans="4:16" x14ac:dyDescent="0.2">
      <c r="D288" s="37">
        <f t="shared" si="54"/>
        <v>0</v>
      </c>
      <c r="E288" s="37">
        <f t="shared" si="54"/>
        <v>0</v>
      </c>
      <c r="F288" s="29">
        <f t="shared" si="59"/>
        <v>0</v>
      </c>
      <c r="G288" s="29">
        <f t="shared" si="60"/>
        <v>0</v>
      </c>
      <c r="H288" s="29">
        <f t="shared" si="61"/>
        <v>0</v>
      </c>
      <c r="I288" s="29">
        <f t="shared" si="62"/>
        <v>0</v>
      </c>
      <c r="J288" s="29">
        <f t="shared" si="63"/>
        <v>0</v>
      </c>
      <c r="K288" s="29">
        <f t="shared" ca="1" si="55"/>
        <v>8.9114048414572049E-4</v>
      </c>
      <c r="L288" s="29">
        <f t="shared" ca="1" si="64"/>
        <v>7.9413136248346914E-7</v>
      </c>
      <c r="M288" s="29">
        <f t="shared" ca="1" si="56"/>
        <v>1.6237508645798295E-2</v>
      </c>
      <c r="N288" s="29">
        <f t="shared" ca="1" si="57"/>
        <v>0.17456702786640013</v>
      </c>
      <c r="O288" s="29">
        <f t="shared" ca="1" si="58"/>
        <v>0.16825213056820762</v>
      </c>
      <c r="P288" s="6">
        <f t="shared" ca="1" si="65"/>
        <v>-8.9114048414572049E-4</v>
      </c>
    </row>
    <row r="289" spans="4:16" x14ac:dyDescent="0.2">
      <c r="D289" s="37">
        <f t="shared" si="54"/>
        <v>0</v>
      </c>
      <c r="E289" s="37">
        <f t="shared" si="54"/>
        <v>0</v>
      </c>
      <c r="F289" s="29">
        <f t="shared" si="59"/>
        <v>0</v>
      </c>
      <c r="G289" s="29">
        <f t="shared" si="60"/>
        <v>0</v>
      </c>
      <c r="H289" s="29">
        <f t="shared" si="61"/>
        <v>0</v>
      </c>
      <c r="I289" s="29">
        <f t="shared" si="62"/>
        <v>0</v>
      </c>
      <c r="J289" s="29">
        <f t="shared" si="63"/>
        <v>0</v>
      </c>
      <c r="K289" s="29">
        <f t="shared" ca="1" si="55"/>
        <v>8.9114048414572049E-4</v>
      </c>
      <c r="L289" s="29">
        <f t="shared" ca="1" si="64"/>
        <v>7.9413136248346914E-7</v>
      </c>
      <c r="M289" s="29">
        <f t="shared" ca="1" si="56"/>
        <v>1.6237508645798295E-2</v>
      </c>
      <c r="N289" s="29">
        <f t="shared" ca="1" si="57"/>
        <v>0.17456702786640013</v>
      </c>
      <c r="O289" s="29">
        <f t="shared" ca="1" si="58"/>
        <v>0.16825213056820762</v>
      </c>
      <c r="P289" s="6">
        <f t="shared" ca="1" si="65"/>
        <v>-8.9114048414572049E-4</v>
      </c>
    </row>
    <row r="290" spans="4:16" x14ac:dyDescent="0.2">
      <c r="D290" s="37">
        <f t="shared" si="54"/>
        <v>0</v>
      </c>
      <c r="E290" s="37">
        <f t="shared" si="54"/>
        <v>0</v>
      </c>
      <c r="F290" s="29">
        <f t="shared" si="59"/>
        <v>0</v>
      </c>
      <c r="G290" s="29">
        <f t="shared" si="60"/>
        <v>0</v>
      </c>
      <c r="H290" s="29">
        <f t="shared" si="61"/>
        <v>0</v>
      </c>
      <c r="I290" s="29">
        <f t="shared" si="62"/>
        <v>0</v>
      </c>
      <c r="J290" s="29">
        <f t="shared" si="63"/>
        <v>0</v>
      </c>
      <c r="K290" s="29">
        <f t="shared" ca="1" si="55"/>
        <v>8.9114048414572049E-4</v>
      </c>
      <c r="L290" s="29">
        <f t="shared" ca="1" si="64"/>
        <v>7.9413136248346914E-7</v>
      </c>
      <c r="M290" s="29">
        <f t="shared" ca="1" si="56"/>
        <v>1.6237508645798295E-2</v>
      </c>
      <c r="N290" s="29">
        <f t="shared" ca="1" si="57"/>
        <v>0.17456702786640013</v>
      </c>
      <c r="O290" s="29">
        <f t="shared" ca="1" si="58"/>
        <v>0.16825213056820762</v>
      </c>
      <c r="P290" s="6">
        <f t="shared" ca="1" si="65"/>
        <v>-8.9114048414572049E-4</v>
      </c>
    </row>
    <row r="291" spans="4:16" x14ac:dyDescent="0.2">
      <c r="D291" s="37">
        <f t="shared" si="54"/>
        <v>0</v>
      </c>
      <c r="E291" s="37">
        <f t="shared" si="54"/>
        <v>0</v>
      </c>
      <c r="F291" s="29">
        <f t="shared" si="59"/>
        <v>0</v>
      </c>
      <c r="G291" s="29">
        <f t="shared" si="60"/>
        <v>0</v>
      </c>
      <c r="H291" s="29">
        <f t="shared" si="61"/>
        <v>0</v>
      </c>
      <c r="I291" s="29">
        <f t="shared" si="62"/>
        <v>0</v>
      </c>
      <c r="J291" s="29">
        <f t="shared" si="63"/>
        <v>0</v>
      </c>
      <c r="K291" s="29">
        <f t="shared" ca="1" si="55"/>
        <v>8.9114048414572049E-4</v>
      </c>
      <c r="L291" s="29">
        <f t="shared" ca="1" si="64"/>
        <v>7.9413136248346914E-7</v>
      </c>
      <c r="M291" s="29">
        <f t="shared" ca="1" si="56"/>
        <v>1.6237508645798295E-2</v>
      </c>
      <c r="N291" s="29">
        <f t="shared" ca="1" si="57"/>
        <v>0.17456702786640013</v>
      </c>
      <c r="O291" s="29">
        <f t="shared" ca="1" si="58"/>
        <v>0.16825213056820762</v>
      </c>
      <c r="P291" s="6">
        <f t="shared" ca="1" si="65"/>
        <v>-8.9114048414572049E-4</v>
      </c>
    </row>
    <row r="292" spans="4:16" x14ac:dyDescent="0.2">
      <c r="D292" s="37">
        <f t="shared" si="54"/>
        <v>0</v>
      </c>
      <c r="E292" s="37">
        <f t="shared" si="54"/>
        <v>0</v>
      </c>
      <c r="F292" s="29">
        <f t="shared" si="59"/>
        <v>0</v>
      </c>
      <c r="G292" s="29">
        <f t="shared" si="60"/>
        <v>0</v>
      </c>
      <c r="H292" s="29">
        <f t="shared" si="61"/>
        <v>0</v>
      </c>
      <c r="I292" s="29">
        <f t="shared" si="62"/>
        <v>0</v>
      </c>
      <c r="J292" s="29">
        <f t="shared" si="63"/>
        <v>0</v>
      </c>
      <c r="K292" s="29">
        <f t="shared" ca="1" si="55"/>
        <v>8.9114048414572049E-4</v>
      </c>
      <c r="L292" s="29">
        <f t="shared" ca="1" si="64"/>
        <v>7.9413136248346914E-7</v>
      </c>
      <c r="M292" s="29">
        <f t="shared" ca="1" si="56"/>
        <v>1.6237508645798295E-2</v>
      </c>
      <c r="N292" s="29">
        <f t="shared" ca="1" si="57"/>
        <v>0.17456702786640013</v>
      </c>
      <c r="O292" s="29">
        <f t="shared" ca="1" si="58"/>
        <v>0.16825213056820762</v>
      </c>
      <c r="P292" s="6">
        <f t="shared" ca="1" si="65"/>
        <v>-8.9114048414572049E-4</v>
      </c>
    </row>
    <row r="293" spans="4:16" x14ac:dyDescent="0.2">
      <c r="D293" s="37">
        <f t="shared" si="54"/>
        <v>0</v>
      </c>
      <c r="E293" s="37">
        <f t="shared" si="54"/>
        <v>0</v>
      </c>
      <c r="F293" s="29">
        <f t="shared" si="59"/>
        <v>0</v>
      </c>
      <c r="G293" s="29">
        <f t="shared" si="60"/>
        <v>0</v>
      </c>
      <c r="H293" s="29">
        <f t="shared" si="61"/>
        <v>0</v>
      </c>
      <c r="I293" s="29">
        <f t="shared" si="62"/>
        <v>0</v>
      </c>
      <c r="J293" s="29">
        <f t="shared" si="63"/>
        <v>0</v>
      </c>
      <c r="K293" s="29">
        <f t="shared" ca="1" si="55"/>
        <v>8.9114048414572049E-4</v>
      </c>
      <c r="L293" s="29">
        <f t="shared" ca="1" si="64"/>
        <v>7.9413136248346914E-7</v>
      </c>
      <c r="M293" s="29">
        <f t="shared" ca="1" si="56"/>
        <v>1.6237508645798295E-2</v>
      </c>
      <c r="N293" s="29">
        <f t="shared" ca="1" si="57"/>
        <v>0.17456702786640013</v>
      </c>
      <c r="O293" s="29">
        <f t="shared" ca="1" si="58"/>
        <v>0.16825213056820762</v>
      </c>
      <c r="P293" s="6">
        <f t="shared" ca="1" si="65"/>
        <v>-8.9114048414572049E-4</v>
      </c>
    </row>
    <row r="294" spans="4:16" x14ac:dyDescent="0.2">
      <c r="D294" s="37">
        <f t="shared" si="54"/>
        <v>0</v>
      </c>
      <c r="E294" s="37">
        <f t="shared" si="54"/>
        <v>0</v>
      </c>
      <c r="F294" s="29">
        <f t="shared" si="59"/>
        <v>0</v>
      </c>
      <c r="G294" s="29">
        <f t="shared" si="60"/>
        <v>0</v>
      </c>
      <c r="H294" s="29">
        <f t="shared" si="61"/>
        <v>0</v>
      </c>
      <c r="I294" s="29">
        <f t="shared" si="62"/>
        <v>0</v>
      </c>
      <c r="J294" s="29">
        <f t="shared" si="63"/>
        <v>0</v>
      </c>
      <c r="K294" s="29">
        <f t="shared" ca="1" si="55"/>
        <v>8.9114048414572049E-4</v>
      </c>
      <c r="L294" s="29">
        <f t="shared" ca="1" si="64"/>
        <v>7.9413136248346914E-7</v>
      </c>
      <c r="M294" s="29">
        <f t="shared" ca="1" si="56"/>
        <v>1.6237508645798295E-2</v>
      </c>
      <c r="N294" s="29">
        <f t="shared" ca="1" si="57"/>
        <v>0.17456702786640013</v>
      </c>
      <c r="O294" s="29">
        <f t="shared" ca="1" si="58"/>
        <v>0.16825213056820762</v>
      </c>
      <c r="P294" s="6">
        <f t="shared" ca="1" si="65"/>
        <v>-8.9114048414572049E-4</v>
      </c>
    </row>
    <row r="295" spans="4:16" x14ac:dyDescent="0.2">
      <c r="D295" s="37">
        <f t="shared" si="54"/>
        <v>0</v>
      </c>
      <c r="E295" s="37">
        <f t="shared" si="54"/>
        <v>0</v>
      </c>
      <c r="F295" s="29">
        <f t="shared" si="59"/>
        <v>0</v>
      </c>
      <c r="G295" s="29">
        <f t="shared" si="60"/>
        <v>0</v>
      </c>
      <c r="H295" s="29">
        <f t="shared" si="61"/>
        <v>0</v>
      </c>
      <c r="I295" s="29">
        <f t="shared" si="62"/>
        <v>0</v>
      </c>
      <c r="J295" s="29">
        <f t="shared" si="63"/>
        <v>0</v>
      </c>
      <c r="K295" s="29">
        <f t="shared" ca="1" si="55"/>
        <v>8.9114048414572049E-4</v>
      </c>
      <c r="L295" s="29">
        <f t="shared" ca="1" si="64"/>
        <v>7.9413136248346914E-7</v>
      </c>
      <c r="M295" s="29">
        <f t="shared" ca="1" si="56"/>
        <v>1.6237508645798295E-2</v>
      </c>
      <c r="N295" s="29">
        <f t="shared" ca="1" si="57"/>
        <v>0.17456702786640013</v>
      </c>
      <c r="O295" s="29">
        <f t="shared" ca="1" si="58"/>
        <v>0.16825213056820762</v>
      </c>
      <c r="P295" s="6">
        <f t="shared" ca="1" si="65"/>
        <v>-8.9114048414572049E-4</v>
      </c>
    </row>
    <row r="296" spans="4:16" x14ac:dyDescent="0.2">
      <c r="D296" s="37">
        <f t="shared" si="54"/>
        <v>0</v>
      </c>
      <c r="E296" s="37">
        <f t="shared" si="54"/>
        <v>0</v>
      </c>
      <c r="F296" s="29">
        <f t="shared" si="59"/>
        <v>0</v>
      </c>
      <c r="G296" s="29">
        <f t="shared" si="60"/>
        <v>0</v>
      </c>
      <c r="H296" s="29">
        <f t="shared" si="61"/>
        <v>0</v>
      </c>
      <c r="I296" s="29">
        <f t="shared" si="62"/>
        <v>0</v>
      </c>
      <c r="J296" s="29">
        <f t="shared" si="63"/>
        <v>0</v>
      </c>
      <c r="K296" s="29">
        <f t="shared" ca="1" si="55"/>
        <v>8.9114048414572049E-4</v>
      </c>
      <c r="L296" s="29">
        <f t="shared" ca="1" si="64"/>
        <v>7.9413136248346914E-7</v>
      </c>
      <c r="M296" s="29">
        <f t="shared" ca="1" si="56"/>
        <v>1.6237508645798295E-2</v>
      </c>
      <c r="N296" s="29">
        <f t="shared" ca="1" si="57"/>
        <v>0.17456702786640013</v>
      </c>
      <c r="O296" s="29">
        <f t="shared" ca="1" si="58"/>
        <v>0.16825213056820762</v>
      </c>
      <c r="P296" s="6">
        <f t="shared" ca="1" si="65"/>
        <v>-8.9114048414572049E-4</v>
      </c>
    </row>
    <row r="297" spans="4:16" x14ac:dyDescent="0.2">
      <c r="D297" s="37">
        <f t="shared" si="54"/>
        <v>0</v>
      </c>
      <c r="E297" s="37">
        <f t="shared" si="54"/>
        <v>0</v>
      </c>
      <c r="F297" s="29">
        <f t="shared" si="59"/>
        <v>0</v>
      </c>
      <c r="G297" s="29">
        <f t="shared" si="60"/>
        <v>0</v>
      </c>
      <c r="H297" s="29">
        <f t="shared" si="61"/>
        <v>0</v>
      </c>
      <c r="I297" s="29">
        <f t="shared" si="62"/>
        <v>0</v>
      </c>
      <c r="J297" s="29">
        <f t="shared" si="63"/>
        <v>0</v>
      </c>
      <c r="K297" s="29">
        <f t="shared" ca="1" si="55"/>
        <v>8.9114048414572049E-4</v>
      </c>
      <c r="L297" s="29">
        <f t="shared" ca="1" si="64"/>
        <v>7.9413136248346914E-7</v>
      </c>
      <c r="M297" s="29">
        <f t="shared" ca="1" si="56"/>
        <v>1.6237508645798295E-2</v>
      </c>
      <c r="N297" s="29">
        <f t="shared" ca="1" si="57"/>
        <v>0.17456702786640013</v>
      </c>
      <c r="O297" s="29">
        <f t="shared" ca="1" si="58"/>
        <v>0.16825213056820762</v>
      </c>
      <c r="P297" s="6">
        <f t="shared" ca="1" si="65"/>
        <v>-8.9114048414572049E-4</v>
      </c>
    </row>
    <row r="298" spans="4:16" x14ac:dyDescent="0.2">
      <c r="D298" s="37">
        <f t="shared" si="54"/>
        <v>0</v>
      </c>
      <c r="E298" s="37">
        <f t="shared" si="54"/>
        <v>0</v>
      </c>
      <c r="F298" s="29">
        <f t="shared" si="59"/>
        <v>0</v>
      </c>
      <c r="G298" s="29">
        <f t="shared" si="60"/>
        <v>0</v>
      </c>
      <c r="H298" s="29">
        <f t="shared" si="61"/>
        <v>0</v>
      </c>
      <c r="I298" s="29">
        <f t="shared" si="62"/>
        <v>0</v>
      </c>
      <c r="J298" s="29">
        <f t="shared" si="63"/>
        <v>0</v>
      </c>
      <c r="K298" s="29">
        <f t="shared" ca="1" si="55"/>
        <v>8.9114048414572049E-4</v>
      </c>
      <c r="L298" s="29">
        <f t="shared" ca="1" si="64"/>
        <v>7.9413136248346914E-7</v>
      </c>
      <c r="M298" s="29">
        <f t="shared" ca="1" si="56"/>
        <v>1.6237508645798295E-2</v>
      </c>
      <c r="N298" s="29">
        <f t="shared" ca="1" si="57"/>
        <v>0.17456702786640013</v>
      </c>
      <c r="O298" s="29">
        <f t="shared" ca="1" si="58"/>
        <v>0.16825213056820762</v>
      </c>
      <c r="P298" s="6">
        <f t="shared" ca="1" si="65"/>
        <v>-8.9114048414572049E-4</v>
      </c>
    </row>
    <row r="299" spans="4:16" x14ac:dyDescent="0.2">
      <c r="D299" s="37">
        <f t="shared" si="54"/>
        <v>0</v>
      </c>
      <c r="E299" s="37">
        <f t="shared" si="54"/>
        <v>0</v>
      </c>
      <c r="F299" s="29">
        <f t="shared" si="59"/>
        <v>0</v>
      </c>
      <c r="G299" s="29">
        <f t="shared" si="60"/>
        <v>0</v>
      </c>
      <c r="H299" s="29">
        <f t="shared" si="61"/>
        <v>0</v>
      </c>
      <c r="I299" s="29">
        <f t="shared" si="62"/>
        <v>0</v>
      </c>
      <c r="J299" s="29">
        <f t="shared" si="63"/>
        <v>0</v>
      </c>
      <c r="K299" s="29">
        <f t="shared" ca="1" si="55"/>
        <v>8.9114048414572049E-4</v>
      </c>
      <c r="L299" s="29">
        <f t="shared" ca="1" si="64"/>
        <v>7.9413136248346914E-7</v>
      </c>
      <c r="M299" s="29">
        <f t="shared" ca="1" si="56"/>
        <v>1.6237508645798295E-2</v>
      </c>
      <c r="N299" s="29">
        <f t="shared" ca="1" si="57"/>
        <v>0.17456702786640013</v>
      </c>
      <c r="O299" s="29">
        <f t="shared" ca="1" si="58"/>
        <v>0.16825213056820762</v>
      </c>
      <c r="P299" s="6">
        <f t="shared" ca="1" si="65"/>
        <v>-8.9114048414572049E-4</v>
      </c>
    </row>
    <row r="300" spans="4:16" x14ac:dyDescent="0.2">
      <c r="D300" s="37">
        <f t="shared" si="54"/>
        <v>0</v>
      </c>
      <c r="E300" s="37">
        <f t="shared" si="54"/>
        <v>0</v>
      </c>
      <c r="F300" s="29">
        <f t="shared" si="59"/>
        <v>0</v>
      </c>
      <c r="G300" s="29">
        <f t="shared" si="60"/>
        <v>0</v>
      </c>
      <c r="H300" s="29">
        <f t="shared" si="61"/>
        <v>0</v>
      </c>
      <c r="I300" s="29">
        <f t="shared" si="62"/>
        <v>0</v>
      </c>
      <c r="J300" s="29">
        <f t="shared" si="63"/>
        <v>0</v>
      </c>
      <c r="K300" s="29">
        <f t="shared" ca="1" si="55"/>
        <v>8.9114048414572049E-4</v>
      </c>
      <c r="L300" s="29">
        <f t="shared" ca="1" si="64"/>
        <v>7.9413136248346914E-7</v>
      </c>
      <c r="M300" s="29">
        <f t="shared" ca="1" si="56"/>
        <v>1.6237508645798295E-2</v>
      </c>
      <c r="N300" s="29">
        <f t="shared" ca="1" si="57"/>
        <v>0.17456702786640013</v>
      </c>
      <c r="O300" s="29">
        <f t="shared" ca="1" si="58"/>
        <v>0.16825213056820762</v>
      </c>
      <c r="P300" s="6">
        <f t="shared" ca="1" si="65"/>
        <v>-8.9114048414572049E-4</v>
      </c>
    </row>
    <row r="301" spans="4:16" x14ac:dyDescent="0.2">
      <c r="D301" s="37">
        <f t="shared" si="54"/>
        <v>0</v>
      </c>
      <c r="E301" s="37">
        <f t="shared" si="54"/>
        <v>0</v>
      </c>
      <c r="F301" s="29">
        <f t="shared" si="59"/>
        <v>0</v>
      </c>
      <c r="G301" s="29">
        <f t="shared" si="60"/>
        <v>0</v>
      </c>
      <c r="H301" s="29">
        <f t="shared" si="61"/>
        <v>0</v>
      </c>
      <c r="I301" s="29">
        <f t="shared" si="62"/>
        <v>0</v>
      </c>
      <c r="J301" s="29">
        <f t="shared" si="63"/>
        <v>0</v>
      </c>
      <c r="K301" s="29">
        <f t="shared" ca="1" si="55"/>
        <v>8.9114048414572049E-4</v>
      </c>
      <c r="L301" s="29">
        <f t="shared" ca="1" si="64"/>
        <v>7.9413136248346914E-7</v>
      </c>
      <c r="M301" s="29">
        <f t="shared" ca="1" si="56"/>
        <v>1.6237508645798295E-2</v>
      </c>
      <c r="N301" s="29">
        <f t="shared" ca="1" si="57"/>
        <v>0.17456702786640013</v>
      </c>
      <c r="O301" s="29">
        <f t="shared" ca="1" si="58"/>
        <v>0.16825213056820762</v>
      </c>
      <c r="P301" s="6">
        <f t="shared" ca="1" si="65"/>
        <v>-8.9114048414572049E-4</v>
      </c>
    </row>
    <row r="302" spans="4:16" x14ac:dyDescent="0.2">
      <c r="D302" s="37">
        <f t="shared" si="54"/>
        <v>0</v>
      </c>
      <c r="E302" s="37">
        <f t="shared" si="54"/>
        <v>0</v>
      </c>
      <c r="F302" s="29">
        <f t="shared" si="59"/>
        <v>0</v>
      </c>
      <c r="G302" s="29">
        <f t="shared" si="60"/>
        <v>0</v>
      </c>
      <c r="H302" s="29">
        <f t="shared" si="61"/>
        <v>0</v>
      </c>
      <c r="I302" s="29">
        <f t="shared" si="62"/>
        <v>0</v>
      </c>
      <c r="J302" s="29">
        <f t="shared" si="63"/>
        <v>0</v>
      </c>
      <c r="K302" s="29">
        <f t="shared" ca="1" si="55"/>
        <v>8.9114048414572049E-4</v>
      </c>
      <c r="L302" s="29">
        <f t="shared" ca="1" si="64"/>
        <v>7.9413136248346914E-7</v>
      </c>
      <c r="M302" s="29">
        <f t="shared" ca="1" si="56"/>
        <v>1.6237508645798295E-2</v>
      </c>
      <c r="N302" s="29">
        <f t="shared" ca="1" si="57"/>
        <v>0.17456702786640013</v>
      </c>
      <c r="O302" s="29">
        <f t="shared" ca="1" si="58"/>
        <v>0.16825213056820762</v>
      </c>
      <c r="P302" s="6">
        <f t="shared" ca="1" si="65"/>
        <v>-8.9114048414572049E-4</v>
      </c>
    </row>
    <row r="303" spans="4:16" x14ac:dyDescent="0.2">
      <c r="D303" s="37">
        <f t="shared" si="54"/>
        <v>0</v>
      </c>
      <c r="E303" s="37">
        <f t="shared" si="54"/>
        <v>0</v>
      </c>
      <c r="F303" s="29">
        <f t="shared" si="59"/>
        <v>0</v>
      </c>
      <c r="G303" s="29">
        <f t="shared" si="60"/>
        <v>0</v>
      </c>
      <c r="H303" s="29">
        <f t="shared" si="61"/>
        <v>0</v>
      </c>
      <c r="I303" s="29">
        <f t="shared" si="62"/>
        <v>0</v>
      </c>
      <c r="J303" s="29">
        <f t="shared" si="63"/>
        <v>0</v>
      </c>
      <c r="K303" s="29">
        <f t="shared" ca="1" si="55"/>
        <v>8.9114048414572049E-4</v>
      </c>
      <c r="L303" s="29">
        <f t="shared" ca="1" si="64"/>
        <v>7.9413136248346914E-7</v>
      </c>
      <c r="M303" s="29">
        <f t="shared" ca="1" si="56"/>
        <v>1.6237508645798295E-2</v>
      </c>
      <c r="N303" s="29">
        <f t="shared" ca="1" si="57"/>
        <v>0.17456702786640013</v>
      </c>
      <c r="O303" s="29">
        <f t="shared" ca="1" si="58"/>
        <v>0.16825213056820762</v>
      </c>
      <c r="P303" s="6">
        <f t="shared" ca="1" si="65"/>
        <v>-8.9114048414572049E-4</v>
      </c>
    </row>
    <row r="304" spans="4:16" x14ac:dyDescent="0.2">
      <c r="D304" s="37">
        <f t="shared" si="54"/>
        <v>0</v>
      </c>
      <c r="E304" s="37">
        <f t="shared" si="54"/>
        <v>0</v>
      </c>
      <c r="F304" s="29">
        <f t="shared" si="59"/>
        <v>0</v>
      </c>
      <c r="G304" s="29">
        <f t="shared" si="60"/>
        <v>0</v>
      </c>
      <c r="H304" s="29">
        <f t="shared" si="61"/>
        <v>0</v>
      </c>
      <c r="I304" s="29">
        <f t="shared" si="62"/>
        <v>0</v>
      </c>
      <c r="J304" s="29">
        <f t="shared" si="63"/>
        <v>0</v>
      </c>
      <c r="K304" s="29">
        <f t="shared" ca="1" si="55"/>
        <v>8.9114048414572049E-4</v>
      </c>
      <c r="L304" s="29">
        <f t="shared" ca="1" si="64"/>
        <v>7.9413136248346914E-7</v>
      </c>
      <c r="M304" s="29">
        <f t="shared" ca="1" si="56"/>
        <v>1.6237508645798295E-2</v>
      </c>
      <c r="N304" s="29">
        <f t="shared" ca="1" si="57"/>
        <v>0.17456702786640013</v>
      </c>
      <c r="O304" s="29">
        <f t="shared" ca="1" si="58"/>
        <v>0.16825213056820762</v>
      </c>
      <c r="P304" s="6">
        <f t="shared" ca="1" si="65"/>
        <v>-8.9114048414572049E-4</v>
      </c>
    </row>
    <row r="305" spans="4:16" x14ac:dyDescent="0.2">
      <c r="D305" s="37">
        <f t="shared" si="54"/>
        <v>0</v>
      </c>
      <c r="E305" s="37">
        <f t="shared" si="54"/>
        <v>0</v>
      </c>
      <c r="F305" s="29">
        <f t="shared" si="59"/>
        <v>0</v>
      </c>
      <c r="G305" s="29">
        <f t="shared" si="60"/>
        <v>0</v>
      </c>
      <c r="H305" s="29">
        <f t="shared" si="61"/>
        <v>0</v>
      </c>
      <c r="I305" s="29">
        <f t="shared" si="62"/>
        <v>0</v>
      </c>
      <c r="J305" s="29">
        <f t="shared" si="63"/>
        <v>0</v>
      </c>
      <c r="K305" s="29">
        <f t="shared" ca="1" si="55"/>
        <v>8.9114048414572049E-4</v>
      </c>
      <c r="L305" s="29">
        <f t="shared" ca="1" si="64"/>
        <v>7.9413136248346914E-7</v>
      </c>
      <c r="M305" s="29">
        <f t="shared" ca="1" si="56"/>
        <v>1.6237508645798295E-2</v>
      </c>
      <c r="N305" s="29">
        <f t="shared" ca="1" si="57"/>
        <v>0.17456702786640013</v>
      </c>
      <c r="O305" s="29">
        <f t="shared" ca="1" si="58"/>
        <v>0.16825213056820762</v>
      </c>
      <c r="P305" s="6">
        <f t="shared" ca="1" si="65"/>
        <v>-8.9114048414572049E-4</v>
      </c>
    </row>
    <row r="306" spans="4:16" x14ac:dyDescent="0.2">
      <c r="D306" s="37">
        <f t="shared" si="54"/>
        <v>0</v>
      </c>
      <c r="E306" s="37">
        <f t="shared" si="54"/>
        <v>0</v>
      </c>
      <c r="F306" s="29">
        <f t="shared" si="59"/>
        <v>0</v>
      </c>
      <c r="G306" s="29">
        <f t="shared" si="60"/>
        <v>0</v>
      </c>
      <c r="H306" s="29">
        <f t="shared" si="61"/>
        <v>0</v>
      </c>
      <c r="I306" s="29">
        <f t="shared" si="62"/>
        <v>0</v>
      </c>
      <c r="J306" s="29">
        <f t="shared" si="63"/>
        <v>0</v>
      </c>
      <c r="K306" s="29">
        <f t="shared" ca="1" si="55"/>
        <v>8.9114048414572049E-4</v>
      </c>
      <c r="L306" s="29">
        <f t="shared" ca="1" si="64"/>
        <v>7.9413136248346914E-7</v>
      </c>
      <c r="M306" s="29">
        <f t="shared" ca="1" si="56"/>
        <v>1.6237508645798295E-2</v>
      </c>
      <c r="N306" s="29">
        <f t="shared" ca="1" si="57"/>
        <v>0.17456702786640013</v>
      </c>
      <c r="O306" s="29">
        <f t="shared" ca="1" si="58"/>
        <v>0.16825213056820762</v>
      </c>
      <c r="P306" s="6">
        <f t="shared" ca="1" si="65"/>
        <v>-8.9114048414572049E-4</v>
      </c>
    </row>
    <row r="307" spans="4:16" x14ac:dyDescent="0.2">
      <c r="D307" s="37">
        <f t="shared" si="54"/>
        <v>0</v>
      </c>
      <c r="E307" s="37">
        <f t="shared" si="54"/>
        <v>0</v>
      </c>
      <c r="F307" s="29">
        <f t="shared" si="59"/>
        <v>0</v>
      </c>
      <c r="G307" s="29">
        <f t="shared" si="60"/>
        <v>0</v>
      </c>
      <c r="H307" s="29">
        <f t="shared" si="61"/>
        <v>0</v>
      </c>
      <c r="I307" s="29">
        <f t="shared" si="62"/>
        <v>0</v>
      </c>
      <c r="J307" s="29">
        <f t="shared" si="63"/>
        <v>0</v>
      </c>
      <c r="K307" s="29">
        <f t="shared" ca="1" si="55"/>
        <v>8.9114048414572049E-4</v>
      </c>
      <c r="L307" s="29">
        <f t="shared" ca="1" si="64"/>
        <v>7.9413136248346914E-7</v>
      </c>
      <c r="M307" s="29">
        <f t="shared" ca="1" si="56"/>
        <v>1.6237508645798295E-2</v>
      </c>
      <c r="N307" s="29">
        <f t="shared" ca="1" si="57"/>
        <v>0.17456702786640013</v>
      </c>
      <c r="O307" s="29">
        <f t="shared" ca="1" si="58"/>
        <v>0.16825213056820762</v>
      </c>
      <c r="P307" s="6">
        <f t="shared" ca="1" si="65"/>
        <v>-8.9114048414572049E-4</v>
      </c>
    </row>
    <row r="308" spans="4:16" x14ac:dyDescent="0.2">
      <c r="D308" s="37">
        <f t="shared" si="54"/>
        <v>0</v>
      </c>
      <c r="E308" s="37">
        <f t="shared" si="54"/>
        <v>0</v>
      </c>
      <c r="F308" s="29">
        <f t="shared" si="59"/>
        <v>0</v>
      </c>
      <c r="G308" s="29">
        <f t="shared" si="60"/>
        <v>0</v>
      </c>
      <c r="H308" s="29">
        <f t="shared" si="61"/>
        <v>0</v>
      </c>
      <c r="I308" s="29">
        <f t="shared" si="62"/>
        <v>0</v>
      </c>
      <c r="J308" s="29">
        <f t="shared" si="63"/>
        <v>0</v>
      </c>
      <c r="K308" s="29">
        <f t="shared" ca="1" si="55"/>
        <v>8.9114048414572049E-4</v>
      </c>
      <c r="L308" s="29">
        <f t="shared" ca="1" si="64"/>
        <v>7.9413136248346914E-7</v>
      </c>
      <c r="M308" s="29">
        <f t="shared" ca="1" si="56"/>
        <v>1.6237508645798295E-2</v>
      </c>
      <c r="N308" s="29">
        <f t="shared" ca="1" si="57"/>
        <v>0.17456702786640013</v>
      </c>
      <c r="O308" s="29">
        <f t="shared" ca="1" si="58"/>
        <v>0.16825213056820762</v>
      </c>
      <c r="P308" s="6">
        <f t="shared" ca="1" si="65"/>
        <v>-8.9114048414572049E-4</v>
      </c>
    </row>
    <row r="309" spans="4:16" x14ac:dyDescent="0.2">
      <c r="D309" s="37">
        <f t="shared" si="54"/>
        <v>0</v>
      </c>
      <c r="E309" s="37">
        <f t="shared" si="54"/>
        <v>0</v>
      </c>
      <c r="F309" s="29">
        <f t="shared" si="59"/>
        <v>0</v>
      </c>
      <c r="G309" s="29">
        <f t="shared" si="60"/>
        <v>0</v>
      </c>
      <c r="H309" s="29">
        <f t="shared" si="61"/>
        <v>0</v>
      </c>
      <c r="I309" s="29">
        <f t="shared" si="62"/>
        <v>0</v>
      </c>
      <c r="J309" s="29">
        <f t="shared" si="63"/>
        <v>0</v>
      </c>
      <c r="K309" s="29">
        <f t="shared" ca="1" si="55"/>
        <v>8.9114048414572049E-4</v>
      </c>
      <c r="L309" s="29">
        <f t="shared" ca="1" si="64"/>
        <v>7.9413136248346914E-7</v>
      </c>
      <c r="M309" s="29">
        <f t="shared" ca="1" si="56"/>
        <v>1.6237508645798295E-2</v>
      </c>
      <c r="N309" s="29">
        <f t="shared" ca="1" si="57"/>
        <v>0.17456702786640013</v>
      </c>
      <c r="O309" s="29">
        <f t="shared" ca="1" si="58"/>
        <v>0.16825213056820762</v>
      </c>
      <c r="P309" s="6">
        <f t="shared" ca="1" si="65"/>
        <v>-8.9114048414572049E-4</v>
      </c>
    </row>
    <row r="310" spans="4:16" x14ac:dyDescent="0.2">
      <c r="D310" s="37">
        <f t="shared" si="54"/>
        <v>0</v>
      </c>
      <c r="E310" s="37">
        <f t="shared" si="54"/>
        <v>0</v>
      </c>
      <c r="F310" s="29">
        <f t="shared" si="59"/>
        <v>0</v>
      </c>
      <c r="G310" s="29">
        <f t="shared" si="60"/>
        <v>0</v>
      </c>
      <c r="H310" s="29">
        <f t="shared" si="61"/>
        <v>0</v>
      </c>
      <c r="I310" s="29">
        <f t="shared" si="62"/>
        <v>0</v>
      </c>
      <c r="J310" s="29">
        <f t="shared" si="63"/>
        <v>0</v>
      </c>
      <c r="K310" s="29">
        <f t="shared" ca="1" si="55"/>
        <v>8.9114048414572049E-4</v>
      </c>
      <c r="L310" s="29">
        <f t="shared" ca="1" si="64"/>
        <v>7.9413136248346914E-7</v>
      </c>
      <c r="M310" s="29">
        <f t="shared" ca="1" si="56"/>
        <v>1.6237508645798295E-2</v>
      </c>
      <c r="N310" s="29">
        <f t="shared" ca="1" si="57"/>
        <v>0.17456702786640013</v>
      </c>
      <c r="O310" s="29">
        <f t="shared" ca="1" si="58"/>
        <v>0.16825213056820762</v>
      </c>
      <c r="P310" s="6">
        <f t="shared" ca="1" si="65"/>
        <v>-8.9114048414572049E-4</v>
      </c>
    </row>
    <row r="311" spans="4:16" x14ac:dyDescent="0.2">
      <c r="D311" s="37">
        <f t="shared" si="54"/>
        <v>0</v>
      </c>
      <c r="E311" s="37">
        <f t="shared" si="54"/>
        <v>0</v>
      </c>
      <c r="F311" s="29">
        <f t="shared" si="59"/>
        <v>0</v>
      </c>
      <c r="G311" s="29">
        <f t="shared" si="60"/>
        <v>0</v>
      </c>
      <c r="H311" s="29">
        <f t="shared" si="61"/>
        <v>0</v>
      </c>
      <c r="I311" s="29">
        <f t="shared" si="62"/>
        <v>0</v>
      </c>
      <c r="J311" s="29">
        <f t="shared" si="63"/>
        <v>0</v>
      </c>
      <c r="K311" s="29">
        <f t="shared" ca="1" si="55"/>
        <v>8.9114048414572049E-4</v>
      </c>
      <c r="L311" s="29">
        <f t="shared" ca="1" si="64"/>
        <v>7.9413136248346914E-7</v>
      </c>
      <c r="M311" s="29">
        <f t="shared" ca="1" si="56"/>
        <v>1.6237508645798295E-2</v>
      </c>
      <c r="N311" s="29">
        <f t="shared" ca="1" si="57"/>
        <v>0.17456702786640013</v>
      </c>
      <c r="O311" s="29">
        <f t="shared" ca="1" si="58"/>
        <v>0.16825213056820762</v>
      </c>
      <c r="P311" s="6">
        <f t="shared" ca="1" si="65"/>
        <v>-8.9114048414572049E-4</v>
      </c>
    </row>
    <row r="312" spans="4:16" x14ac:dyDescent="0.2">
      <c r="D312" s="37">
        <f t="shared" si="54"/>
        <v>0</v>
      </c>
      <c r="E312" s="37">
        <f t="shared" si="54"/>
        <v>0</v>
      </c>
      <c r="F312" s="29">
        <f t="shared" si="59"/>
        <v>0</v>
      </c>
      <c r="G312" s="29">
        <f t="shared" si="60"/>
        <v>0</v>
      </c>
      <c r="H312" s="29">
        <f t="shared" si="61"/>
        <v>0</v>
      </c>
      <c r="I312" s="29">
        <f t="shared" si="62"/>
        <v>0</v>
      </c>
      <c r="J312" s="29">
        <f t="shared" si="63"/>
        <v>0</v>
      </c>
      <c r="K312" s="29">
        <f t="shared" ca="1" si="55"/>
        <v>8.9114048414572049E-4</v>
      </c>
      <c r="L312" s="29">
        <f t="shared" ca="1" si="64"/>
        <v>7.9413136248346914E-7</v>
      </c>
      <c r="M312" s="29">
        <f t="shared" ca="1" si="56"/>
        <v>1.6237508645798295E-2</v>
      </c>
      <c r="N312" s="29">
        <f t="shared" ca="1" si="57"/>
        <v>0.17456702786640013</v>
      </c>
      <c r="O312" s="29">
        <f t="shared" ca="1" si="58"/>
        <v>0.16825213056820762</v>
      </c>
      <c r="P312" s="6">
        <f t="shared" ca="1" si="65"/>
        <v>-8.9114048414572049E-4</v>
      </c>
    </row>
    <row r="313" spans="4:16" x14ac:dyDescent="0.2">
      <c r="D313" s="37">
        <f t="shared" si="54"/>
        <v>0</v>
      </c>
      <c r="E313" s="37">
        <f t="shared" si="54"/>
        <v>0</v>
      </c>
      <c r="F313" s="29">
        <f t="shared" si="59"/>
        <v>0</v>
      </c>
      <c r="G313" s="29">
        <f t="shared" si="60"/>
        <v>0</v>
      </c>
      <c r="H313" s="29">
        <f t="shared" si="61"/>
        <v>0</v>
      </c>
      <c r="I313" s="29">
        <f t="shared" si="62"/>
        <v>0</v>
      </c>
      <c r="J313" s="29">
        <f t="shared" si="63"/>
        <v>0</v>
      </c>
      <c r="K313" s="29">
        <f t="shared" ca="1" si="55"/>
        <v>8.9114048414572049E-4</v>
      </c>
      <c r="L313" s="29">
        <f t="shared" ca="1" si="64"/>
        <v>7.9413136248346914E-7</v>
      </c>
      <c r="M313" s="29">
        <f t="shared" ca="1" si="56"/>
        <v>1.6237508645798295E-2</v>
      </c>
      <c r="N313" s="29">
        <f t="shared" ca="1" si="57"/>
        <v>0.17456702786640013</v>
      </c>
      <c r="O313" s="29">
        <f t="shared" ca="1" si="58"/>
        <v>0.16825213056820762</v>
      </c>
      <c r="P313" s="6">
        <f t="shared" ca="1" si="65"/>
        <v>-8.9114048414572049E-4</v>
      </c>
    </row>
    <row r="314" spans="4:16" x14ac:dyDescent="0.2">
      <c r="D314" s="37">
        <f t="shared" si="54"/>
        <v>0</v>
      </c>
      <c r="E314" s="37">
        <f t="shared" si="54"/>
        <v>0</v>
      </c>
      <c r="F314" s="29">
        <f t="shared" si="59"/>
        <v>0</v>
      </c>
      <c r="G314" s="29">
        <f t="shared" si="60"/>
        <v>0</v>
      </c>
      <c r="H314" s="29">
        <f t="shared" si="61"/>
        <v>0</v>
      </c>
      <c r="I314" s="29">
        <f t="shared" si="62"/>
        <v>0</v>
      </c>
      <c r="J314" s="29">
        <f t="shared" si="63"/>
        <v>0</v>
      </c>
      <c r="K314" s="29">
        <f t="shared" ca="1" si="55"/>
        <v>8.9114048414572049E-4</v>
      </c>
      <c r="L314" s="29">
        <f t="shared" ca="1" si="64"/>
        <v>7.9413136248346914E-7</v>
      </c>
      <c r="M314" s="29">
        <f t="shared" ca="1" si="56"/>
        <v>1.6237508645798295E-2</v>
      </c>
      <c r="N314" s="29">
        <f t="shared" ca="1" si="57"/>
        <v>0.17456702786640013</v>
      </c>
      <c r="O314" s="29">
        <f t="shared" ca="1" si="58"/>
        <v>0.16825213056820762</v>
      </c>
      <c r="P314" s="6">
        <f t="shared" ca="1" si="65"/>
        <v>-8.9114048414572049E-4</v>
      </c>
    </row>
    <row r="315" spans="4:16" x14ac:dyDescent="0.2">
      <c r="D315" s="37">
        <f t="shared" si="54"/>
        <v>0</v>
      </c>
      <c r="E315" s="37">
        <f t="shared" si="54"/>
        <v>0</v>
      </c>
      <c r="F315" s="29">
        <f t="shared" si="59"/>
        <v>0</v>
      </c>
      <c r="G315" s="29">
        <f t="shared" si="60"/>
        <v>0</v>
      </c>
      <c r="H315" s="29">
        <f t="shared" si="61"/>
        <v>0</v>
      </c>
      <c r="I315" s="29">
        <f t="shared" si="62"/>
        <v>0</v>
      </c>
      <c r="J315" s="29">
        <f t="shared" si="63"/>
        <v>0</v>
      </c>
      <c r="K315" s="29">
        <f t="shared" ca="1" si="55"/>
        <v>8.9114048414572049E-4</v>
      </c>
      <c r="L315" s="29">
        <f t="shared" ca="1" si="64"/>
        <v>7.9413136248346914E-7</v>
      </c>
      <c r="M315" s="29">
        <f t="shared" ca="1" si="56"/>
        <v>1.6237508645798295E-2</v>
      </c>
      <c r="N315" s="29">
        <f t="shared" ca="1" si="57"/>
        <v>0.17456702786640013</v>
      </c>
      <c r="O315" s="29">
        <f t="shared" ca="1" si="58"/>
        <v>0.16825213056820762</v>
      </c>
      <c r="P315" s="6">
        <f t="shared" ca="1" si="65"/>
        <v>-8.9114048414572049E-4</v>
      </c>
    </row>
    <row r="316" spans="4:16" x14ac:dyDescent="0.2">
      <c r="D316" s="37">
        <f t="shared" si="54"/>
        <v>0</v>
      </c>
      <c r="E316" s="37">
        <f t="shared" si="54"/>
        <v>0</v>
      </c>
      <c r="F316" s="29">
        <f t="shared" si="59"/>
        <v>0</v>
      </c>
      <c r="G316" s="29">
        <f t="shared" si="60"/>
        <v>0</v>
      </c>
      <c r="H316" s="29">
        <f t="shared" si="61"/>
        <v>0</v>
      </c>
      <c r="I316" s="29">
        <f t="shared" si="62"/>
        <v>0</v>
      </c>
      <c r="J316" s="29">
        <f t="shared" si="63"/>
        <v>0</v>
      </c>
      <c r="K316" s="29">
        <f t="shared" ca="1" si="55"/>
        <v>8.9114048414572049E-4</v>
      </c>
      <c r="L316" s="29">
        <f t="shared" ca="1" si="64"/>
        <v>7.9413136248346914E-7</v>
      </c>
      <c r="M316" s="29">
        <f t="shared" ca="1" si="56"/>
        <v>1.6237508645798295E-2</v>
      </c>
      <c r="N316" s="29">
        <f t="shared" ca="1" si="57"/>
        <v>0.17456702786640013</v>
      </c>
      <c r="O316" s="29">
        <f t="shared" ca="1" si="58"/>
        <v>0.16825213056820762</v>
      </c>
      <c r="P316" s="6">
        <f t="shared" ca="1" si="65"/>
        <v>-8.9114048414572049E-4</v>
      </c>
    </row>
    <row r="317" spans="4:16" x14ac:dyDescent="0.2">
      <c r="D317" s="37">
        <f t="shared" si="54"/>
        <v>0</v>
      </c>
      <c r="E317" s="37">
        <f t="shared" si="54"/>
        <v>0</v>
      </c>
      <c r="F317" s="29">
        <f t="shared" si="59"/>
        <v>0</v>
      </c>
      <c r="G317" s="29">
        <f t="shared" si="60"/>
        <v>0</v>
      </c>
      <c r="H317" s="29">
        <f t="shared" si="61"/>
        <v>0</v>
      </c>
      <c r="I317" s="29">
        <f t="shared" si="62"/>
        <v>0</v>
      </c>
      <c r="J317" s="29">
        <f t="shared" si="63"/>
        <v>0</v>
      </c>
      <c r="K317" s="29">
        <f t="shared" ca="1" si="55"/>
        <v>8.9114048414572049E-4</v>
      </c>
      <c r="L317" s="29">
        <f t="shared" ca="1" si="64"/>
        <v>7.9413136248346914E-7</v>
      </c>
      <c r="M317" s="29">
        <f t="shared" ca="1" si="56"/>
        <v>1.6237508645798295E-2</v>
      </c>
      <c r="N317" s="29">
        <f t="shared" ca="1" si="57"/>
        <v>0.17456702786640013</v>
      </c>
      <c r="O317" s="29">
        <f t="shared" ca="1" si="58"/>
        <v>0.16825213056820762</v>
      </c>
      <c r="P317" s="6">
        <f t="shared" ca="1" si="65"/>
        <v>-8.9114048414572049E-4</v>
      </c>
    </row>
    <row r="318" spans="4:16" x14ac:dyDescent="0.2">
      <c r="D318" s="37">
        <f t="shared" si="54"/>
        <v>0</v>
      </c>
      <c r="E318" s="37">
        <f t="shared" si="54"/>
        <v>0</v>
      </c>
      <c r="F318" s="29">
        <f t="shared" si="59"/>
        <v>0</v>
      </c>
      <c r="G318" s="29">
        <f t="shared" si="60"/>
        <v>0</v>
      </c>
      <c r="H318" s="29">
        <f t="shared" si="61"/>
        <v>0</v>
      </c>
      <c r="I318" s="29">
        <f t="shared" si="62"/>
        <v>0</v>
      </c>
      <c r="J318" s="29">
        <f t="shared" si="63"/>
        <v>0</v>
      </c>
      <c r="K318" s="29">
        <f t="shared" ca="1" si="55"/>
        <v>8.9114048414572049E-4</v>
      </c>
      <c r="L318" s="29">
        <f t="shared" ca="1" si="64"/>
        <v>7.9413136248346914E-7</v>
      </c>
      <c r="M318" s="29">
        <f t="shared" ca="1" si="56"/>
        <v>1.6237508645798295E-2</v>
      </c>
      <c r="N318" s="29">
        <f t="shared" ca="1" si="57"/>
        <v>0.17456702786640013</v>
      </c>
      <c r="O318" s="29">
        <f t="shared" ca="1" si="58"/>
        <v>0.16825213056820762</v>
      </c>
      <c r="P318" s="6">
        <f t="shared" ca="1" si="65"/>
        <v>-8.9114048414572049E-4</v>
      </c>
    </row>
    <row r="319" spans="4:16" x14ac:dyDescent="0.2">
      <c r="D319" s="37">
        <f t="shared" si="54"/>
        <v>0</v>
      </c>
      <c r="E319" s="37">
        <f t="shared" si="54"/>
        <v>0</v>
      </c>
      <c r="F319" s="29">
        <f t="shared" si="59"/>
        <v>0</v>
      </c>
      <c r="G319" s="29">
        <f t="shared" si="60"/>
        <v>0</v>
      </c>
      <c r="H319" s="29">
        <f t="shared" si="61"/>
        <v>0</v>
      </c>
      <c r="I319" s="29">
        <f t="shared" si="62"/>
        <v>0</v>
      </c>
      <c r="J319" s="29">
        <f t="shared" si="63"/>
        <v>0</v>
      </c>
      <c r="K319" s="29">
        <f t="shared" ca="1" si="55"/>
        <v>8.9114048414572049E-4</v>
      </c>
      <c r="L319" s="29">
        <f t="shared" ca="1" si="64"/>
        <v>7.9413136248346914E-7</v>
      </c>
      <c r="M319" s="29">
        <f t="shared" ca="1" si="56"/>
        <v>1.6237508645798295E-2</v>
      </c>
      <c r="N319" s="29">
        <f t="shared" ca="1" si="57"/>
        <v>0.17456702786640013</v>
      </c>
      <c r="O319" s="29">
        <f t="shared" ca="1" si="58"/>
        <v>0.16825213056820762</v>
      </c>
      <c r="P319" s="6">
        <f t="shared" ca="1" si="65"/>
        <v>-8.9114048414572049E-4</v>
      </c>
    </row>
    <row r="320" spans="4:16" x14ac:dyDescent="0.2">
      <c r="D320" s="37">
        <f t="shared" si="54"/>
        <v>0</v>
      </c>
      <c r="E320" s="37">
        <f t="shared" si="54"/>
        <v>0</v>
      </c>
      <c r="F320" s="29">
        <f t="shared" si="59"/>
        <v>0</v>
      </c>
      <c r="G320" s="29">
        <f t="shared" si="60"/>
        <v>0</v>
      </c>
      <c r="H320" s="29">
        <f t="shared" si="61"/>
        <v>0</v>
      </c>
      <c r="I320" s="29">
        <f t="shared" si="62"/>
        <v>0</v>
      </c>
      <c r="J320" s="29">
        <f t="shared" si="63"/>
        <v>0</v>
      </c>
      <c r="K320" s="29">
        <f t="shared" ca="1" si="55"/>
        <v>8.9114048414572049E-4</v>
      </c>
      <c r="L320" s="29">
        <f t="shared" ca="1" si="64"/>
        <v>7.9413136248346914E-7</v>
      </c>
      <c r="M320" s="29">
        <f t="shared" ca="1" si="56"/>
        <v>1.6237508645798295E-2</v>
      </c>
      <c r="N320" s="29">
        <f t="shared" ca="1" si="57"/>
        <v>0.17456702786640013</v>
      </c>
      <c r="O320" s="29">
        <f t="shared" ca="1" si="58"/>
        <v>0.16825213056820762</v>
      </c>
      <c r="P320" s="6">
        <f t="shared" ca="1" si="65"/>
        <v>-8.9114048414572049E-4</v>
      </c>
    </row>
    <row r="321" spans="4:16" x14ac:dyDescent="0.2">
      <c r="D321" s="37">
        <f t="shared" si="54"/>
        <v>0</v>
      </c>
      <c r="E321" s="37">
        <f t="shared" si="54"/>
        <v>0</v>
      </c>
      <c r="F321" s="29">
        <f t="shared" si="59"/>
        <v>0</v>
      </c>
      <c r="G321" s="29">
        <f t="shared" si="60"/>
        <v>0</v>
      </c>
      <c r="H321" s="29">
        <f t="shared" si="61"/>
        <v>0</v>
      </c>
      <c r="I321" s="29">
        <f t="shared" si="62"/>
        <v>0</v>
      </c>
      <c r="J321" s="29">
        <f t="shared" si="63"/>
        <v>0</v>
      </c>
      <c r="K321" s="29">
        <f t="shared" ca="1" si="55"/>
        <v>8.9114048414572049E-4</v>
      </c>
      <c r="L321" s="29">
        <f t="shared" ca="1" si="64"/>
        <v>7.9413136248346914E-7</v>
      </c>
      <c r="M321" s="29">
        <f t="shared" ca="1" si="56"/>
        <v>1.6237508645798295E-2</v>
      </c>
      <c r="N321" s="29">
        <f t="shared" ca="1" si="57"/>
        <v>0.17456702786640013</v>
      </c>
      <c r="O321" s="29">
        <f t="shared" ca="1" si="58"/>
        <v>0.16825213056820762</v>
      </c>
      <c r="P321" s="6">
        <f t="shared" ca="1" si="65"/>
        <v>-8.9114048414572049E-4</v>
      </c>
    </row>
    <row r="322" spans="4:16" x14ac:dyDescent="0.2">
      <c r="D322" s="37">
        <f t="shared" si="54"/>
        <v>0</v>
      </c>
      <c r="E322" s="37">
        <f t="shared" si="54"/>
        <v>0</v>
      </c>
      <c r="F322" s="29">
        <f t="shared" si="59"/>
        <v>0</v>
      </c>
      <c r="G322" s="29">
        <f t="shared" si="60"/>
        <v>0</v>
      </c>
      <c r="H322" s="29">
        <f t="shared" si="61"/>
        <v>0</v>
      </c>
      <c r="I322" s="29">
        <f t="shared" si="62"/>
        <v>0</v>
      </c>
      <c r="J322" s="29">
        <f t="shared" si="63"/>
        <v>0</v>
      </c>
      <c r="K322" s="29">
        <f t="shared" ca="1" si="55"/>
        <v>8.9114048414572049E-4</v>
      </c>
      <c r="L322" s="29">
        <f t="shared" ca="1" si="64"/>
        <v>7.9413136248346914E-7</v>
      </c>
      <c r="M322" s="29">
        <f t="shared" ca="1" si="56"/>
        <v>1.6237508645798295E-2</v>
      </c>
      <c r="N322" s="29">
        <f t="shared" ca="1" si="57"/>
        <v>0.17456702786640013</v>
      </c>
      <c r="O322" s="29">
        <f t="shared" ca="1" si="58"/>
        <v>0.16825213056820762</v>
      </c>
      <c r="P322" s="6">
        <f t="shared" ca="1" si="65"/>
        <v>-8.9114048414572049E-4</v>
      </c>
    </row>
    <row r="323" spans="4:16" x14ac:dyDescent="0.2">
      <c r="D323" s="37">
        <f t="shared" si="54"/>
        <v>0</v>
      </c>
      <c r="E323" s="37">
        <f t="shared" si="54"/>
        <v>0</v>
      </c>
      <c r="F323" s="29">
        <f t="shared" si="59"/>
        <v>0</v>
      </c>
      <c r="G323" s="29">
        <f t="shared" si="60"/>
        <v>0</v>
      </c>
      <c r="H323" s="29">
        <f t="shared" si="61"/>
        <v>0</v>
      </c>
      <c r="I323" s="29">
        <f t="shared" si="62"/>
        <v>0</v>
      </c>
      <c r="J323" s="29">
        <f t="shared" si="63"/>
        <v>0</v>
      </c>
      <c r="K323" s="29">
        <f t="shared" ca="1" si="55"/>
        <v>8.9114048414572049E-4</v>
      </c>
      <c r="L323" s="29">
        <f t="shared" ca="1" si="64"/>
        <v>7.9413136248346914E-7</v>
      </c>
      <c r="M323" s="29">
        <f t="shared" ca="1" si="56"/>
        <v>1.6237508645798295E-2</v>
      </c>
      <c r="N323" s="29">
        <f t="shared" ca="1" si="57"/>
        <v>0.17456702786640013</v>
      </c>
      <c r="O323" s="29">
        <f t="shared" ca="1" si="58"/>
        <v>0.16825213056820762</v>
      </c>
      <c r="P323" s="6">
        <f t="shared" ca="1" si="65"/>
        <v>-8.9114048414572049E-4</v>
      </c>
    </row>
    <row r="324" spans="4:16" x14ac:dyDescent="0.2">
      <c r="D324" s="37">
        <f t="shared" si="54"/>
        <v>0</v>
      </c>
      <c r="E324" s="37">
        <f t="shared" si="54"/>
        <v>0</v>
      </c>
      <c r="F324" s="29">
        <f t="shared" si="59"/>
        <v>0</v>
      </c>
      <c r="G324" s="29">
        <f t="shared" si="60"/>
        <v>0</v>
      </c>
      <c r="H324" s="29">
        <f t="shared" si="61"/>
        <v>0</v>
      </c>
      <c r="I324" s="29">
        <f t="shared" si="62"/>
        <v>0</v>
      </c>
      <c r="J324" s="29">
        <f t="shared" si="63"/>
        <v>0</v>
      </c>
      <c r="K324" s="29">
        <f t="shared" ca="1" si="55"/>
        <v>8.9114048414572049E-4</v>
      </c>
      <c r="L324" s="29">
        <f t="shared" ca="1" si="64"/>
        <v>7.9413136248346914E-7</v>
      </c>
      <c r="M324" s="29">
        <f t="shared" ca="1" si="56"/>
        <v>1.6237508645798295E-2</v>
      </c>
      <c r="N324" s="29">
        <f t="shared" ca="1" si="57"/>
        <v>0.17456702786640013</v>
      </c>
      <c r="O324" s="29">
        <f t="shared" ca="1" si="58"/>
        <v>0.16825213056820762</v>
      </c>
      <c r="P324" s="6">
        <f t="shared" ca="1" si="65"/>
        <v>-8.9114048414572049E-4</v>
      </c>
    </row>
    <row r="325" spans="4:16" x14ac:dyDescent="0.2">
      <c r="D325" s="37">
        <f t="shared" si="54"/>
        <v>0</v>
      </c>
      <c r="E325" s="37">
        <f t="shared" si="54"/>
        <v>0</v>
      </c>
      <c r="F325" s="29">
        <f t="shared" si="59"/>
        <v>0</v>
      </c>
      <c r="G325" s="29">
        <f t="shared" si="60"/>
        <v>0</v>
      </c>
      <c r="H325" s="29">
        <f t="shared" si="61"/>
        <v>0</v>
      </c>
      <c r="I325" s="29">
        <f t="shared" si="62"/>
        <v>0</v>
      </c>
      <c r="J325" s="29">
        <f t="shared" si="63"/>
        <v>0</v>
      </c>
      <c r="K325" s="29">
        <f t="shared" ca="1" si="55"/>
        <v>8.9114048414572049E-4</v>
      </c>
      <c r="L325" s="29">
        <f t="shared" ca="1" si="64"/>
        <v>7.9413136248346914E-7</v>
      </c>
      <c r="M325" s="29">
        <f t="shared" ca="1" si="56"/>
        <v>1.6237508645798295E-2</v>
      </c>
      <c r="N325" s="29">
        <f t="shared" ca="1" si="57"/>
        <v>0.17456702786640013</v>
      </c>
      <c r="O325" s="29">
        <f t="shared" ca="1" si="58"/>
        <v>0.16825213056820762</v>
      </c>
      <c r="P325" s="6">
        <f t="shared" ca="1" si="65"/>
        <v>-8.9114048414572049E-4</v>
      </c>
    </row>
    <row r="326" spans="4:16" x14ac:dyDescent="0.2">
      <c r="D326" s="37">
        <f t="shared" si="54"/>
        <v>0</v>
      </c>
      <c r="E326" s="37">
        <f t="shared" si="54"/>
        <v>0</v>
      </c>
      <c r="F326" s="29">
        <f t="shared" si="59"/>
        <v>0</v>
      </c>
      <c r="G326" s="29">
        <f t="shared" si="60"/>
        <v>0</v>
      </c>
      <c r="H326" s="29">
        <f t="shared" si="61"/>
        <v>0</v>
      </c>
      <c r="I326" s="29">
        <f t="shared" si="62"/>
        <v>0</v>
      </c>
      <c r="J326" s="29">
        <f t="shared" si="63"/>
        <v>0</v>
      </c>
      <c r="K326" s="29">
        <f t="shared" ca="1" si="55"/>
        <v>8.9114048414572049E-4</v>
      </c>
      <c r="L326" s="29">
        <f t="shared" ca="1" si="64"/>
        <v>7.9413136248346914E-7</v>
      </c>
      <c r="M326" s="29">
        <f t="shared" ca="1" si="56"/>
        <v>1.6237508645798295E-2</v>
      </c>
      <c r="N326" s="29">
        <f t="shared" ca="1" si="57"/>
        <v>0.17456702786640013</v>
      </c>
      <c r="O326" s="29">
        <f t="shared" ca="1" si="58"/>
        <v>0.16825213056820762</v>
      </c>
      <c r="P326" s="6">
        <f t="shared" ca="1" si="65"/>
        <v>-8.9114048414572049E-4</v>
      </c>
    </row>
    <row r="327" spans="4:16" x14ac:dyDescent="0.2">
      <c r="D327" s="37">
        <f t="shared" si="54"/>
        <v>0</v>
      </c>
      <c r="E327" s="37">
        <f t="shared" si="54"/>
        <v>0</v>
      </c>
      <c r="F327" s="29">
        <f t="shared" si="59"/>
        <v>0</v>
      </c>
      <c r="G327" s="29">
        <f t="shared" si="60"/>
        <v>0</v>
      </c>
      <c r="H327" s="29">
        <f t="shared" si="61"/>
        <v>0</v>
      </c>
      <c r="I327" s="29">
        <f t="shared" si="62"/>
        <v>0</v>
      </c>
      <c r="J327" s="29">
        <f t="shared" si="63"/>
        <v>0</v>
      </c>
      <c r="K327" s="29">
        <f t="shared" ca="1" si="55"/>
        <v>8.9114048414572049E-4</v>
      </c>
      <c r="L327" s="29">
        <f t="shared" ca="1" si="64"/>
        <v>7.9413136248346914E-7</v>
      </c>
      <c r="M327" s="29">
        <f t="shared" ca="1" si="56"/>
        <v>1.6237508645798295E-2</v>
      </c>
      <c r="N327" s="29">
        <f t="shared" ca="1" si="57"/>
        <v>0.17456702786640013</v>
      </c>
      <c r="O327" s="29">
        <f t="shared" ca="1" si="58"/>
        <v>0.16825213056820762</v>
      </c>
      <c r="P327" s="6">
        <f t="shared" ca="1" si="65"/>
        <v>-8.9114048414572049E-4</v>
      </c>
    </row>
    <row r="328" spans="4:16" x14ac:dyDescent="0.2">
      <c r="D328" s="37">
        <f t="shared" si="54"/>
        <v>0</v>
      </c>
      <c r="E328" s="37">
        <f t="shared" si="54"/>
        <v>0</v>
      </c>
      <c r="F328" s="29">
        <f t="shared" si="59"/>
        <v>0</v>
      </c>
      <c r="G328" s="29">
        <f t="shared" si="60"/>
        <v>0</v>
      </c>
      <c r="H328" s="29">
        <f t="shared" si="61"/>
        <v>0</v>
      </c>
      <c r="I328" s="29">
        <f t="shared" si="62"/>
        <v>0</v>
      </c>
      <c r="J328" s="29">
        <f t="shared" si="63"/>
        <v>0</v>
      </c>
      <c r="K328" s="29">
        <f t="shared" ca="1" si="55"/>
        <v>8.9114048414572049E-4</v>
      </c>
      <c r="L328" s="29">
        <f t="shared" ca="1" si="64"/>
        <v>7.9413136248346914E-7</v>
      </c>
      <c r="M328" s="29">
        <f t="shared" ca="1" si="56"/>
        <v>1.6237508645798295E-2</v>
      </c>
      <c r="N328" s="29">
        <f t="shared" ca="1" si="57"/>
        <v>0.17456702786640013</v>
      </c>
      <c r="O328" s="29">
        <f t="shared" ca="1" si="58"/>
        <v>0.16825213056820762</v>
      </c>
      <c r="P328" s="6">
        <f t="shared" ca="1" si="65"/>
        <v>-8.9114048414572049E-4</v>
      </c>
    </row>
    <row r="329" spans="4:16" x14ac:dyDescent="0.2">
      <c r="D329" s="37">
        <f t="shared" si="54"/>
        <v>0</v>
      </c>
      <c r="E329" s="37">
        <f t="shared" si="54"/>
        <v>0</v>
      </c>
      <c r="F329" s="29">
        <f t="shared" si="59"/>
        <v>0</v>
      </c>
      <c r="G329" s="29">
        <f t="shared" si="60"/>
        <v>0</v>
      </c>
      <c r="H329" s="29">
        <f t="shared" si="61"/>
        <v>0</v>
      </c>
      <c r="I329" s="29">
        <f t="shared" si="62"/>
        <v>0</v>
      </c>
      <c r="J329" s="29">
        <f t="shared" si="63"/>
        <v>0</v>
      </c>
      <c r="K329" s="29">
        <f t="shared" ca="1" si="55"/>
        <v>8.9114048414572049E-4</v>
      </c>
      <c r="L329" s="29">
        <f t="shared" ca="1" si="64"/>
        <v>7.9413136248346914E-7</v>
      </c>
      <c r="M329" s="29">
        <f t="shared" ca="1" si="56"/>
        <v>1.6237508645798295E-2</v>
      </c>
      <c r="N329" s="29">
        <f t="shared" ca="1" si="57"/>
        <v>0.17456702786640013</v>
      </c>
      <c r="O329" s="29">
        <f t="shared" ca="1" si="58"/>
        <v>0.16825213056820762</v>
      </c>
      <c r="P329" s="6">
        <f t="shared" ca="1" si="65"/>
        <v>-8.9114048414572049E-4</v>
      </c>
    </row>
    <row r="330" spans="4:16" x14ac:dyDescent="0.2">
      <c r="D330" s="37">
        <f t="shared" si="54"/>
        <v>0</v>
      </c>
      <c r="E330" s="37">
        <f t="shared" si="54"/>
        <v>0</v>
      </c>
      <c r="F330" s="29">
        <f t="shared" si="59"/>
        <v>0</v>
      </c>
      <c r="G330" s="29">
        <f t="shared" si="60"/>
        <v>0</v>
      </c>
      <c r="H330" s="29">
        <f t="shared" si="61"/>
        <v>0</v>
      </c>
      <c r="I330" s="29">
        <f t="shared" si="62"/>
        <v>0</v>
      </c>
      <c r="J330" s="29">
        <f t="shared" si="63"/>
        <v>0</v>
      </c>
      <c r="K330" s="29">
        <f t="shared" ca="1" si="55"/>
        <v>8.9114048414572049E-4</v>
      </c>
      <c r="L330" s="29">
        <f t="shared" ca="1" si="64"/>
        <v>7.9413136248346914E-7</v>
      </c>
      <c r="M330" s="29">
        <f t="shared" ca="1" si="56"/>
        <v>1.6237508645798295E-2</v>
      </c>
      <c r="N330" s="29">
        <f t="shared" ca="1" si="57"/>
        <v>0.17456702786640013</v>
      </c>
      <c r="O330" s="29">
        <f t="shared" ca="1" si="58"/>
        <v>0.16825213056820762</v>
      </c>
      <c r="P330" s="6">
        <f t="shared" ca="1" si="65"/>
        <v>-8.9114048414572049E-4</v>
      </c>
    </row>
    <row r="331" spans="4:16" x14ac:dyDescent="0.2">
      <c r="D331" s="37">
        <f t="shared" si="54"/>
        <v>0</v>
      </c>
      <c r="E331" s="37">
        <f t="shared" si="54"/>
        <v>0</v>
      </c>
      <c r="F331" s="29">
        <f t="shared" si="59"/>
        <v>0</v>
      </c>
      <c r="G331" s="29">
        <f t="shared" si="60"/>
        <v>0</v>
      </c>
      <c r="H331" s="29">
        <f t="shared" si="61"/>
        <v>0</v>
      </c>
      <c r="I331" s="29">
        <f t="shared" si="62"/>
        <v>0</v>
      </c>
      <c r="J331" s="29">
        <f t="shared" si="63"/>
        <v>0</v>
      </c>
      <c r="K331" s="29">
        <f t="shared" ca="1" si="55"/>
        <v>8.9114048414572049E-4</v>
      </c>
      <c r="L331" s="29">
        <f t="shared" ca="1" si="64"/>
        <v>7.9413136248346914E-7</v>
      </c>
      <c r="M331" s="29">
        <f t="shared" ca="1" si="56"/>
        <v>1.6237508645798295E-2</v>
      </c>
      <c r="N331" s="29">
        <f t="shared" ca="1" si="57"/>
        <v>0.17456702786640013</v>
      </c>
      <c r="O331" s="29">
        <f t="shared" ca="1" si="58"/>
        <v>0.16825213056820762</v>
      </c>
      <c r="P331" s="6">
        <f t="shared" ca="1" si="65"/>
        <v>-8.9114048414572049E-4</v>
      </c>
    </row>
    <row r="332" spans="4:16" x14ac:dyDescent="0.2">
      <c r="D332" s="37">
        <f t="shared" si="54"/>
        <v>0</v>
      </c>
      <c r="E332" s="37">
        <f t="shared" si="54"/>
        <v>0</v>
      </c>
      <c r="F332" s="29">
        <f t="shared" si="59"/>
        <v>0</v>
      </c>
      <c r="G332" s="29">
        <f t="shared" si="60"/>
        <v>0</v>
      </c>
      <c r="H332" s="29">
        <f t="shared" si="61"/>
        <v>0</v>
      </c>
      <c r="I332" s="29">
        <f t="shared" si="62"/>
        <v>0</v>
      </c>
      <c r="J332" s="29">
        <f t="shared" si="63"/>
        <v>0</v>
      </c>
      <c r="K332" s="29">
        <f t="shared" ca="1" si="55"/>
        <v>8.9114048414572049E-4</v>
      </c>
      <c r="L332" s="29">
        <f t="shared" ca="1" si="64"/>
        <v>7.9413136248346914E-7</v>
      </c>
      <c r="M332" s="29">
        <f t="shared" ca="1" si="56"/>
        <v>1.6237508645798295E-2</v>
      </c>
      <c r="N332" s="29">
        <f t="shared" ca="1" si="57"/>
        <v>0.17456702786640013</v>
      </c>
      <c r="O332" s="29">
        <f t="shared" ca="1" si="58"/>
        <v>0.16825213056820762</v>
      </c>
      <c r="P332" s="6">
        <f t="shared" ca="1" si="65"/>
        <v>-8.9114048414572049E-4</v>
      </c>
    </row>
    <row r="333" spans="4:16" x14ac:dyDescent="0.2">
      <c r="D333" s="37">
        <f t="shared" si="54"/>
        <v>0</v>
      </c>
      <c r="E333" s="37">
        <f t="shared" si="54"/>
        <v>0</v>
      </c>
      <c r="F333" s="29">
        <f t="shared" si="59"/>
        <v>0</v>
      </c>
      <c r="G333" s="29">
        <f t="shared" si="60"/>
        <v>0</v>
      </c>
      <c r="H333" s="29">
        <f t="shared" si="61"/>
        <v>0</v>
      </c>
      <c r="I333" s="29">
        <f t="shared" si="62"/>
        <v>0</v>
      </c>
      <c r="J333" s="29">
        <f t="shared" si="63"/>
        <v>0</v>
      </c>
      <c r="K333" s="29">
        <f t="shared" ca="1" si="55"/>
        <v>8.9114048414572049E-4</v>
      </c>
      <c r="L333" s="29">
        <f t="shared" ca="1" si="64"/>
        <v>7.9413136248346914E-7</v>
      </c>
      <c r="M333" s="29">
        <f t="shared" ca="1" si="56"/>
        <v>1.6237508645798295E-2</v>
      </c>
      <c r="N333" s="29">
        <f t="shared" ca="1" si="57"/>
        <v>0.17456702786640013</v>
      </c>
      <c r="O333" s="29">
        <f t="shared" ca="1" si="58"/>
        <v>0.16825213056820762</v>
      </c>
      <c r="P333" s="6">
        <f t="shared" ca="1" si="65"/>
        <v>-8.9114048414572049E-4</v>
      </c>
    </row>
    <row r="334" spans="4:16" x14ac:dyDescent="0.2">
      <c r="D334" s="37">
        <f t="shared" si="54"/>
        <v>0</v>
      </c>
      <c r="E334" s="37">
        <f t="shared" si="54"/>
        <v>0</v>
      </c>
      <c r="F334" s="29">
        <f t="shared" si="59"/>
        <v>0</v>
      </c>
      <c r="G334" s="29">
        <f t="shared" si="60"/>
        <v>0</v>
      </c>
      <c r="H334" s="29">
        <f t="shared" si="61"/>
        <v>0</v>
      </c>
      <c r="I334" s="29">
        <f t="shared" si="62"/>
        <v>0</v>
      </c>
      <c r="J334" s="29">
        <f t="shared" si="63"/>
        <v>0</v>
      </c>
      <c r="K334" s="29">
        <f t="shared" ca="1" si="55"/>
        <v>8.9114048414572049E-4</v>
      </c>
      <c r="L334" s="29">
        <f t="shared" ca="1" si="64"/>
        <v>7.9413136248346914E-7</v>
      </c>
      <c r="M334" s="29">
        <f t="shared" ca="1" si="56"/>
        <v>1.6237508645798295E-2</v>
      </c>
      <c r="N334" s="29">
        <f t="shared" ca="1" si="57"/>
        <v>0.17456702786640013</v>
      </c>
      <c r="O334" s="29">
        <f t="shared" ca="1" si="58"/>
        <v>0.16825213056820762</v>
      </c>
      <c r="P334" s="6">
        <f t="shared" ca="1" si="65"/>
        <v>-8.9114048414572049E-4</v>
      </c>
    </row>
    <row r="335" spans="4:16" x14ac:dyDescent="0.2">
      <c r="D335" s="37">
        <f t="shared" si="54"/>
        <v>0</v>
      </c>
      <c r="E335" s="37">
        <f t="shared" si="54"/>
        <v>0</v>
      </c>
      <c r="F335" s="29">
        <f t="shared" si="59"/>
        <v>0</v>
      </c>
      <c r="G335" s="29">
        <f t="shared" si="60"/>
        <v>0</v>
      </c>
      <c r="H335" s="29">
        <f t="shared" si="61"/>
        <v>0</v>
      </c>
      <c r="I335" s="29">
        <f t="shared" si="62"/>
        <v>0</v>
      </c>
      <c r="J335" s="29">
        <f t="shared" si="63"/>
        <v>0</v>
      </c>
      <c r="K335" s="29">
        <f t="shared" ca="1" si="55"/>
        <v>8.9114048414572049E-4</v>
      </c>
      <c r="L335" s="29">
        <f t="shared" ca="1" si="64"/>
        <v>7.9413136248346914E-7</v>
      </c>
      <c r="M335" s="29">
        <f t="shared" ca="1" si="56"/>
        <v>1.6237508645798295E-2</v>
      </c>
      <c r="N335" s="29">
        <f t="shared" ca="1" si="57"/>
        <v>0.17456702786640013</v>
      </c>
      <c r="O335" s="29">
        <f t="shared" ca="1" si="58"/>
        <v>0.16825213056820762</v>
      </c>
      <c r="P335" s="6">
        <f t="shared" ca="1" si="65"/>
        <v>-8.9114048414572049E-4</v>
      </c>
    </row>
    <row r="336" spans="4:16" x14ac:dyDescent="0.2">
      <c r="D336" s="37">
        <f t="shared" si="54"/>
        <v>0</v>
      </c>
      <c r="E336" s="37">
        <f t="shared" si="54"/>
        <v>0</v>
      </c>
      <c r="F336" s="29">
        <f t="shared" si="59"/>
        <v>0</v>
      </c>
      <c r="G336" s="29">
        <f t="shared" si="60"/>
        <v>0</v>
      </c>
      <c r="H336" s="29">
        <f t="shared" si="61"/>
        <v>0</v>
      </c>
      <c r="I336" s="29">
        <f t="shared" si="62"/>
        <v>0</v>
      </c>
      <c r="J336" s="29">
        <f t="shared" si="63"/>
        <v>0</v>
      </c>
      <c r="K336" s="29">
        <f t="shared" ca="1" si="55"/>
        <v>8.9114048414572049E-4</v>
      </c>
      <c r="L336" s="29">
        <f t="shared" ca="1" si="64"/>
        <v>7.9413136248346914E-7</v>
      </c>
      <c r="M336" s="29">
        <f t="shared" ca="1" si="56"/>
        <v>1.6237508645798295E-2</v>
      </c>
      <c r="N336" s="29">
        <f t="shared" ca="1" si="57"/>
        <v>0.17456702786640013</v>
      </c>
      <c r="O336" s="29">
        <f t="shared" ca="1" si="58"/>
        <v>0.16825213056820762</v>
      </c>
      <c r="P336" s="6">
        <f t="shared" ca="1" si="65"/>
        <v>-8.9114048414572049E-4</v>
      </c>
    </row>
    <row r="337" spans="4:16" x14ac:dyDescent="0.2">
      <c r="D337" s="37">
        <f t="shared" si="54"/>
        <v>0</v>
      </c>
      <c r="E337" s="37">
        <f t="shared" si="54"/>
        <v>0</v>
      </c>
      <c r="F337" s="29">
        <f t="shared" si="59"/>
        <v>0</v>
      </c>
      <c r="G337" s="29">
        <f t="shared" si="60"/>
        <v>0</v>
      </c>
      <c r="H337" s="29">
        <f t="shared" si="61"/>
        <v>0</v>
      </c>
      <c r="I337" s="29">
        <f t="shared" si="62"/>
        <v>0</v>
      </c>
      <c r="J337" s="29">
        <f t="shared" si="63"/>
        <v>0</v>
      </c>
      <c r="K337" s="29">
        <f t="shared" ca="1" si="55"/>
        <v>8.9114048414572049E-4</v>
      </c>
      <c r="L337" s="29">
        <f t="shared" ca="1" si="64"/>
        <v>7.9413136248346914E-7</v>
      </c>
      <c r="M337" s="29">
        <f t="shared" ca="1" si="56"/>
        <v>1.6237508645798295E-2</v>
      </c>
      <c r="N337" s="29">
        <f t="shared" ca="1" si="57"/>
        <v>0.17456702786640013</v>
      </c>
      <c r="O337" s="29">
        <f t="shared" ca="1" si="58"/>
        <v>0.16825213056820762</v>
      </c>
      <c r="P337" s="6">
        <f t="shared" ca="1" si="65"/>
        <v>-8.9114048414572049E-4</v>
      </c>
    </row>
    <row r="338" spans="4:16" x14ac:dyDescent="0.2">
      <c r="D338" s="37">
        <f t="shared" si="54"/>
        <v>0</v>
      </c>
      <c r="E338" s="37">
        <f t="shared" si="54"/>
        <v>0</v>
      </c>
      <c r="F338" s="29">
        <f t="shared" si="59"/>
        <v>0</v>
      </c>
      <c r="G338" s="29">
        <f t="shared" si="60"/>
        <v>0</v>
      </c>
      <c r="H338" s="29">
        <f t="shared" si="61"/>
        <v>0</v>
      </c>
      <c r="I338" s="29">
        <f t="shared" si="62"/>
        <v>0</v>
      </c>
      <c r="J338" s="29">
        <f t="shared" si="63"/>
        <v>0</v>
      </c>
      <c r="K338" s="29">
        <f t="shared" ca="1" si="55"/>
        <v>8.9114048414572049E-4</v>
      </c>
      <c r="L338" s="29">
        <f t="shared" ca="1" si="64"/>
        <v>7.9413136248346914E-7</v>
      </c>
      <c r="M338" s="29">
        <f t="shared" ca="1" si="56"/>
        <v>1.6237508645798295E-2</v>
      </c>
      <c r="N338" s="29">
        <f t="shared" ca="1" si="57"/>
        <v>0.17456702786640013</v>
      </c>
      <c r="O338" s="29">
        <f t="shared" ca="1" si="58"/>
        <v>0.16825213056820762</v>
      </c>
      <c r="P338" s="6">
        <f t="shared" ca="1" si="65"/>
        <v>-8.9114048414572049E-4</v>
      </c>
    </row>
    <row r="339" spans="4:16" x14ac:dyDescent="0.2">
      <c r="D339" s="37">
        <f t="shared" si="54"/>
        <v>0</v>
      </c>
      <c r="E339" s="37">
        <f t="shared" si="54"/>
        <v>0</v>
      </c>
      <c r="F339" s="29">
        <f t="shared" si="59"/>
        <v>0</v>
      </c>
      <c r="G339" s="29">
        <f t="shared" si="60"/>
        <v>0</v>
      </c>
      <c r="H339" s="29">
        <f t="shared" si="61"/>
        <v>0</v>
      </c>
      <c r="I339" s="29">
        <f t="shared" si="62"/>
        <v>0</v>
      </c>
      <c r="J339" s="29">
        <f t="shared" si="63"/>
        <v>0</v>
      </c>
      <c r="K339" s="29">
        <f t="shared" ca="1" si="55"/>
        <v>8.9114048414572049E-4</v>
      </c>
      <c r="L339" s="29">
        <f t="shared" ca="1" si="64"/>
        <v>7.9413136248346914E-7</v>
      </c>
      <c r="M339" s="29">
        <f t="shared" ca="1" si="56"/>
        <v>1.6237508645798295E-2</v>
      </c>
      <c r="N339" s="29">
        <f t="shared" ca="1" si="57"/>
        <v>0.17456702786640013</v>
      </c>
      <c r="O339" s="29">
        <f t="shared" ca="1" si="58"/>
        <v>0.16825213056820762</v>
      </c>
      <c r="P339" s="6">
        <f t="shared" ca="1" si="65"/>
        <v>-8.9114048414572049E-4</v>
      </c>
    </row>
    <row r="340" spans="4:16" x14ac:dyDescent="0.2">
      <c r="D340" s="37">
        <f t="shared" si="54"/>
        <v>0</v>
      </c>
      <c r="E340" s="37">
        <f t="shared" si="54"/>
        <v>0</v>
      </c>
      <c r="F340" s="29">
        <f t="shared" si="59"/>
        <v>0</v>
      </c>
      <c r="G340" s="29">
        <f t="shared" si="60"/>
        <v>0</v>
      </c>
      <c r="H340" s="29">
        <f t="shared" si="61"/>
        <v>0</v>
      </c>
      <c r="I340" s="29">
        <f t="shared" si="62"/>
        <v>0</v>
      </c>
      <c r="J340" s="29">
        <f t="shared" si="63"/>
        <v>0</v>
      </c>
      <c r="K340" s="29">
        <f t="shared" ca="1" si="55"/>
        <v>8.9114048414572049E-4</v>
      </c>
      <c r="L340" s="29">
        <f t="shared" ca="1" si="64"/>
        <v>7.9413136248346914E-7</v>
      </c>
      <c r="M340" s="29">
        <f t="shared" ca="1" si="56"/>
        <v>1.6237508645798295E-2</v>
      </c>
      <c r="N340" s="29">
        <f t="shared" ca="1" si="57"/>
        <v>0.17456702786640013</v>
      </c>
      <c r="O340" s="29">
        <f t="shared" ca="1" si="58"/>
        <v>0.16825213056820762</v>
      </c>
      <c r="P340" s="6">
        <f t="shared" ca="1" si="65"/>
        <v>-8.9114048414572049E-4</v>
      </c>
    </row>
    <row r="341" spans="4:16" x14ac:dyDescent="0.2">
      <c r="D341" s="37">
        <f>A341/A$18</f>
        <v>0</v>
      </c>
      <c r="E341" s="37">
        <f>B341/B$18</f>
        <v>0</v>
      </c>
      <c r="F341" s="29">
        <f t="shared" si="59"/>
        <v>0</v>
      </c>
      <c r="G341" s="29">
        <f t="shared" si="60"/>
        <v>0</v>
      </c>
      <c r="H341" s="29">
        <f t="shared" si="61"/>
        <v>0</v>
      </c>
      <c r="I341" s="29">
        <f t="shared" si="62"/>
        <v>0</v>
      </c>
      <c r="J341" s="29">
        <f t="shared" si="63"/>
        <v>0</v>
      </c>
      <c r="K341" s="29">
        <f t="shared" ca="1" si="55"/>
        <v>8.9114048414572049E-4</v>
      </c>
      <c r="L341" s="29">
        <f t="shared" ca="1" si="64"/>
        <v>7.9413136248346914E-7</v>
      </c>
      <c r="M341" s="29">
        <f ca="1">(M$1-M$2*D341+M$3*F341)^2</f>
        <v>1.6237508645798295E-2</v>
      </c>
      <c r="N341" s="29">
        <f ca="1">(-M$2+M$4*D341-M$5*F341)^2</f>
        <v>0.17456702786640013</v>
      </c>
      <c r="O341" s="29">
        <f ca="1">+(M$3-D341*M$5+F341*M$6)^2</f>
        <v>0.16825213056820762</v>
      </c>
      <c r="P341" s="6">
        <f t="shared" ca="1" si="65"/>
        <v>-8.9114048414572049E-4</v>
      </c>
    </row>
    <row r="342" spans="4:16" x14ac:dyDescent="0.2">
      <c r="D342" s="37">
        <f>A342/A$18</f>
        <v>0</v>
      </c>
      <c r="E342" s="37">
        <f>B342/B$18</f>
        <v>0</v>
      </c>
      <c r="F342" s="29">
        <f>D342*D342</f>
        <v>0</v>
      </c>
      <c r="G342" s="29">
        <f>D342*F342</f>
        <v>0</v>
      </c>
      <c r="H342" s="29">
        <f>F342*F342</f>
        <v>0</v>
      </c>
      <c r="I342" s="29">
        <f>E342*D342</f>
        <v>0</v>
      </c>
      <c r="J342" s="29">
        <f>I342*D342</f>
        <v>0</v>
      </c>
      <c r="K342" s="29">
        <f t="shared" ca="1" si="55"/>
        <v>8.9114048414572049E-4</v>
      </c>
      <c r="L342" s="29">
        <f ca="1">+(K342-E342)^2</f>
        <v>7.9413136248346914E-7</v>
      </c>
      <c r="M342" s="29">
        <f ca="1">(M$1-M$2*D342+M$3*F342)^2</f>
        <v>1.6237508645798295E-2</v>
      </c>
      <c r="N342" s="29">
        <f ca="1">(-M$2+M$4*D342-M$5*F342)^2</f>
        <v>0.17456702786640013</v>
      </c>
      <c r="O342" s="29">
        <f ca="1">+(M$3-D342*M$5+F342*M$6)^2</f>
        <v>0.16825213056820762</v>
      </c>
      <c r="P342" s="6">
        <f ca="1">+E342-K342</f>
        <v>-8.9114048414572049E-4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Graphs</vt:lpstr>
      <vt:lpstr>BAV</vt:lpstr>
      <vt:lpstr>Q_fit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2023-12-31T04:11:12Z</dcterms:modified>
</cp:coreProperties>
</file>