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B8BB995-AF68-4505-9B67-E2CEBD027325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3" r:id="rId1"/>
    <sheet name="BAV" sheetId="4" r:id="rId2"/>
  </sheets>
  <calcPr calcId="181029"/>
</workbook>
</file>

<file path=xl/calcChain.xml><?xml version="1.0" encoding="utf-8"?>
<calcChain xmlns="http://schemas.openxmlformats.org/spreadsheetml/2006/main">
  <c r="E116" i="3" l="1"/>
  <c r="F116" i="3" s="1"/>
  <c r="G116" i="3" s="1"/>
  <c r="K116" i="3" s="1"/>
  <c r="Q116" i="3"/>
  <c r="Q112" i="3"/>
  <c r="Q113" i="3"/>
  <c r="Q114" i="3"/>
  <c r="Q115" i="3"/>
  <c r="Q105" i="3"/>
  <c r="Q106" i="3"/>
  <c r="Q108" i="3"/>
  <c r="Q109" i="3"/>
  <c r="Q110" i="3"/>
  <c r="Q111" i="3"/>
  <c r="Q107" i="3"/>
  <c r="F16" i="3"/>
  <c r="Q104" i="3"/>
  <c r="Q103" i="3"/>
  <c r="Q102" i="3"/>
  <c r="Q98" i="3"/>
  <c r="Q101" i="3"/>
  <c r="Q100" i="3"/>
  <c r="D9" i="3"/>
  <c r="C9" i="3"/>
  <c r="Q97" i="3"/>
  <c r="Q94" i="3"/>
  <c r="Q80" i="3"/>
  <c r="Q79" i="3"/>
  <c r="Q78" i="3"/>
  <c r="Q75" i="3"/>
  <c r="Q74" i="3"/>
  <c r="Q73" i="3"/>
  <c r="Q72" i="3"/>
  <c r="Q71" i="3"/>
  <c r="Q70" i="3"/>
  <c r="Q68" i="3"/>
  <c r="Q67" i="3"/>
  <c r="Q66" i="3"/>
  <c r="Q65" i="3"/>
  <c r="Q61" i="3"/>
  <c r="Q60" i="3"/>
  <c r="Q57" i="3"/>
  <c r="Q55" i="3"/>
  <c r="Q54" i="3"/>
  <c r="Q25" i="3"/>
  <c r="Q23" i="3"/>
  <c r="Q22" i="3"/>
  <c r="Q21" i="3"/>
  <c r="G79" i="4"/>
  <c r="C79" i="4"/>
  <c r="G54" i="4"/>
  <c r="C54" i="4"/>
  <c r="G78" i="4"/>
  <c r="C78" i="4"/>
  <c r="G53" i="4"/>
  <c r="C53" i="4"/>
  <c r="G52" i="4"/>
  <c r="C52" i="4"/>
  <c r="G77" i="4"/>
  <c r="C77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76" i="4"/>
  <c r="C76" i="4"/>
  <c r="G75" i="4"/>
  <c r="C75" i="4"/>
  <c r="G74" i="4"/>
  <c r="C74" i="4"/>
  <c r="G38" i="4"/>
  <c r="C38" i="4"/>
  <c r="G37" i="4"/>
  <c r="C37" i="4"/>
  <c r="G73" i="4"/>
  <c r="C73" i="4"/>
  <c r="G72" i="4"/>
  <c r="C72" i="4"/>
  <c r="G71" i="4"/>
  <c r="C71" i="4"/>
  <c r="G70" i="4"/>
  <c r="C70" i="4"/>
  <c r="G69" i="4"/>
  <c r="C69" i="4"/>
  <c r="G68" i="4"/>
  <c r="C68" i="4"/>
  <c r="G36" i="4"/>
  <c r="C36" i="4"/>
  <c r="G67" i="4"/>
  <c r="C67" i="4"/>
  <c r="G66" i="4"/>
  <c r="C66" i="4"/>
  <c r="G65" i="4"/>
  <c r="C65" i="4"/>
  <c r="G64" i="4"/>
  <c r="C64" i="4"/>
  <c r="G35" i="4"/>
  <c r="C35" i="4"/>
  <c r="G34" i="4"/>
  <c r="C34" i="4"/>
  <c r="G33" i="4"/>
  <c r="C33" i="4"/>
  <c r="G63" i="4"/>
  <c r="C63" i="4"/>
  <c r="G62" i="4"/>
  <c r="C62" i="4"/>
  <c r="G32" i="4"/>
  <c r="C32" i="4"/>
  <c r="G31" i="4"/>
  <c r="C31" i="4"/>
  <c r="G61" i="4"/>
  <c r="C61" i="4"/>
  <c r="G30" i="4"/>
  <c r="C30" i="4"/>
  <c r="G60" i="4"/>
  <c r="C60" i="4"/>
  <c r="G59" i="4"/>
  <c r="C59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58" i="4"/>
  <c r="C58" i="4"/>
  <c r="G11" i="4"/>
  <c r="C11" i="4"/>
  <c r="G57" i="4"/>
  <c r="C57" i="4"/>
  <c r="G56" i="4"/>
  <c r="C56" i="4"/>
  <c r="G55" i="4"/>
  <c r="C55" i="4"/>
  <c r="H79" i="4"/>
  <c r="B79" i="4"/>
  <c r="F79" i="4"/>
  <c r="D79" i="4"/>
  <c r="A79" i="4"/>
  <c r="H54" i="4"/>
  <c r="F54" i="4"/>
  <c r="D54" i="4"/>
  <c r="B54" i="4"/>
  <c r="A54" i="4"/>
  <c r="H78" i="4"/>
  <c r="B78" i="4"/>
  <c r="D78" i="4"/>
  <c r="A78" i="4"/>
  <c r="H53" i="4"/>
  <c r="B53" i="4"/>
  <c r="D53" i="4"/>
  <c r="A53" i="4"/>
  <c r="H52" i="4"/>
  <c r="B52" i="4"/>
  <c r="D52" i="4"/>
  <c r="A52" i="4"/>
  <c r="H77" i="4"/>
  <c r="B77" i="4"/>
  <c r="D77" i="4"/>
  <c r="A77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76" i="4"/>
  <c r="B76" i="4"/>
  <c r="D76" i="4"/>
  <c r="A76" i="4"/>
  <c r="H75" i="4"/>
  <c r="B75" i="4"/>
  <c r="D75" i="4"/>
  <c r="A75" i="4"/>
  <c r="H74" i="4"/>
  <c r="B74" i="4"/>
  <c r="D74" i="4"/>
  <c r="A74" i="4"/>
  <c r="H38" i="4"/>
  <c r="B38" i="4"/>
  <c r="D38" i="4"/>
  <c r="A38" i="4"/>
  <c r="H37" i="4"/>
  <c r="B37" i="4"/>
  <c r="D37" i="4"/>
  <c r="A37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36" i="4"/>
  <c r="B36" i="4"/>
  <c r="D36" i="4"/>
  <c r="A36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35" i="4"/>
  <c r="B35" i="4"/>
  <c r="D35" i="4"/>
  <c r="A35" i="4"/>
  <c r="H34" i="4"/>
  <c r="B34" i="4"/>
  <c r="D34" i="4"/>
  <c r="A34" i="4"/>
  <c r="H33" i="4"/>
  <c r="B33" i="4"/>
  <c r="D33" i="4"/>
  <c r="A33" i="4"/>
  <c r="H63" i="4"/>
  <c r="B63" i="4"/>
  <c r="D63" i="4"/>
  <c r="A63" i="4"/>
  <c r="H62" i="4"/>
  <c r="B62" i="4"/>
  <c r="D62" i="4"/>
  <c r="A62" i="4"/>
  <c r="H32" i="4"/>
  <c r="B32" i="4"/>
  <c r="D32" i="4"/>
  <c r="A32" i="4"/>
  <c r="H31" i="4"/>
  <c r="B31" i="4"/>
  <c r="D31" i="4"/>
  <c r="A31" i="4"/>
  <c r="H61" i="4"/>
  <c r="B61" i="4"/>
  <c r="D61" i="4"/>
  <c r="A61" i="4"/>
  <c r="H30" i="4"/>
  <c r="B30" i="4"/>
  <c r="D30" i="4"/>
  <c r="A30" i="4"/>
  <c r="H60" i="4"/>
  <c r="B60" i="4"/>
  <c r="D60" i="4"/>
  <c r="A60" i="4"/>
  <c r="H59" i="4"/>
  <c r="B59" i="4"/>
  <c r="D59" i="4"/>
  <c r="A59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58" i="4"/>
  <c r="B58" i="4"/>
  <c r="D58" i="4"/>
  <c r="A58" i="4"/>
  <c r="H11" i="4"/>
  <c r="B11" i="4"/>
  <c r="D11" i="4"/>
  <c r="A11" i="4"/>
  <c r="H57" i="4"/>
  <c r="B57" i="4"/>
  <c r="D57" i="4"/>
  <c r="A57" i="4"/>
  <c r="H56" i="4"/>
  <c r="B56" i="4"/>
  <c r="D56" i="4"/>
  <c r="A56" i="4"/>
  <c r="H55" i="4"/>
  <c r="B55" i="4"/>
  <c r="D55" i="4"/>
  <c r="A55" i="4"/>
  <c r="Q96" i="3"/>
  <c r="Q99" i="3"/>
  <c r="Q86" i="3"/>
  <c r="Q87" i="3"/>
  <c r="Q90" i="3"/>
  <c r="Q93" i="3"/>
  <c r="Q95" i="3"/>
  <c r="Q92" i="3"/>
  <c r="Q91" i="3"/>
  <c r="Q88" i="3"/>
  <c r="Q89" i="3"/>
  <c r="Q81" i="3"/>
  <c r="Q82" i="3"/>
  <c r="Q83" i="3"/>
  <c r="Q84" i="3"/>
  <c r="Q85" i="3"/>
  <c r="C17" i="3"/>
  <c r="C7" i="3"/>
  <c r="E112" i="3" s="1"/>
  <c r="F112" i="3" s="1"/>
  <c r="G112" i="3" s="1"/>
  <c r="K112" i="3" s="1"/>
  <c r="E38" i="3"/>
  <c r="F38" i="3" s="1"/>
  <c r="G38" i="3" s="1"/>
  <c r="I38" i="3" s="1"/>
  <c r="C8" i="3"/>
  <c r="Q77" i="3"/>
  <c r="Q24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6" i="3"/>
  <c r="Q58" i="3"/>
  <c r="Q59" i="3"/>
  <c r="Q62" i="3"/>
  <c r="Q63" i="3"/>
  <c r="Q64" i="3"/>
  <c r="Q69" i="3"/>
  <c r="Q76" i="3"/>
  <c r="E42" i="3"/>
  <c r="E22" i="4" s="1"/>
  <c r="E83" i="3"/>
  <c r="F83" i="3" s="1"/>
  <c r="G83" i="3" s="1"/>
  <c r="K83" i="3" s="1"/>
  <c r="E86" i="3"/>
  <c r="F86" i="3" s="1"/>
  <c r="G86" i="3" s="1"/>
  <c r="K86" i="3" s="1"/>
  <c r="E93" i="3"/>
  <c r="F93" i="3" s="1"/>
  <c r="G93" i="3" s="1"/>
  <c r="K93" i="3" s="1"/>
  <c r="E75" i="3"/>
  <c r="F75" i="3"/>
  <c r="E107" i="3"/>
  <c r="F107" i="3" s="1"/>
  <c r="G107" i="3" s="1"/>
  <c r="K107" i="3" s="1"/>
  <c r="E102" i="3"/>
  <c r="F102" i="3" s="1"/>
  <c r="G102" i="3" s="1"/>
  <c r="K102" i="3" s="1"/>
  <c r="E37" i="3"/>
  <c r="E17" i="4" s="1"/>
  <c r="E39" i="3"/>
  <c r="E19" i="4" s="1"/>
  <c r="E51" i="3"/>
  <c r="F51" i="3" s="1"/>
  <c r="G51" i="3" s="1"/>
  <c r="I51" i="3" s="1"/>
  <c r="E90" i="3"/>
  <c r="F90" i="3" s="1"/>
  <c r="G90" i="3" s="1"/>
  <c r="K90" i="3" s="1"/>
  <c r="E72" i="3"/>
  <c r="F72" i="3" s="1"/>
  <c r="G72" i="3" s="1"/>
  <c r="K72" i="3" s="1"/>
  <c r="E57" i="3"/>
  <c r="F57" i="3" s="1"/>
  <c r="G57" i="3" s="1"/>
  <c r="K57" i="3" s="1"/>
  <c r="E22" i="3"/>
  <c r="E56" i="4" s="1"/>
  <c r="E31" i="3"/>
  <c r="F31" i="3" s="1"/>
  <c r="G31" i="3" s="1"/>
  <c r="J31" i="3" s="1"/>
  <c r="E100" i="3"/>
  <c r="F100" i="3" s="1"/>
  <c r="G100" i="3" s="1"/>
  <c r="K100" i="3" s="1"/>
  <c r="E45" i="3"/>
  <c r="F45" i="3" s="1"/>
  <c r="G45" i="3" s="1"/>
  <c r="J45" i="3" s="1"/>
  <c r="E30" i="3"/>
  <c r="F30" i="3" s="1"/>
  <c r="G30" i="3" s="1"/>
  <c r="J30" i="3" s="1"/>
  <c r="E79" i="4"/>
  <c r="F39" i="3"/>
  <c r="G39" i="3" s="1"/>
  <c r="I39" i="3" s="1"/>
  <c r="E48" i="4"/>
  <c r="E73" i="4"/>
  <c r="E44" i="3"/>
  <c r="F44" i="3" s="1"/>
  <c r="G44" i="3" s="1"/>
  <c r="J44" i="3" s="1"/>
  <c r="E78" i="3"/>
  <c r="F78" i="3" s="1"/>
  <c r="G78" i="3" s="1"/>
  <c r="K78" i="3" s="1"/>
  <c r="E61" i="3"/>
  <c r="F61" i="3" s="1"/>
  <c r="G61" i="3" s="1"/>
  <c r="K61" i="3" s="1"/>
  <c r="E41" i="4"/>
  <c r="E111" i="3"/>
  <c r="F111" i="3" s="1"/>
  <c r="G111" i="3" s="1"/>
  <c r="K111" i="3" s="1"/>
  <c r="E108" i="3"/>
  <c r="F108" i="3" s="1"/>
  <c r="G108" i="3" s="1"/>
  <c r="K108" i="3" s="1"/>
  <c r="E74" i="3"/>
  <c r="F74" i="3" s="1"/>
  <c r="G74" i="3" s="1"/>
  <c r="K74" i="3" s="1"/>
  <c r="E43" i="3"/>
  <c r="F43" i="3" s="1"/>
  <c r="G43" i="3" s="1"/>
  <c r="I43" i="3" s="1"/>
  <c r="E71" i="3"/>
  <c r="E69" i="4" s="1"/>
  <c r="E106" i="3"/>
  <c r="F106" i="3" s="1"/>
  <c r="G106" i="3" s="1"/>
  <c r="K106" i="3" s="1"/>
  <c r="E60" i="3"/>
  <c r="E62" i="4" s="1"/>
  <c r="E85" i="3"/>
  <c r="F85" i="3" s="1"/>
  <c r="G85" i="3" s="1"/>
  <c r="K85" i="3" s="1"/>
  <c r="E88" i="3"/>
  <c r="F88" i="3" s="1"/>
  <c r="G88" i="3" s="1"/>
  <c r="K88" i="3" s="1"/>
  <c r="E99" i="3"/>
  <c r="E54" i="4" s="1"/>
  <c r="E79" i="3"/>
  <c r="F79" i="3" s="1"/>
  <c r="G79" i="3" s="1"/>
  <c r="K79" i="3" s="1"/>
  <c r="E26" i="3"/>
  <c r="F26" i="3" s="1"/>
  <c r="G26" i="3" s="1"/>
  <c r="J26" i="3" s="1"/>
  <c r="E56" i="3"/>
  <c r="F56" i="3" s="1"/>
  <c r="G56" i="3" s="1"/>
  <c r="I56" i="3" s="1"/>
  <c r="E74" i="4"/>
  <c r="E73" i="3"/>
  <c r="F73" i="3" s="1"/>
  <c r="G73" i="3" s="1"/>
  <c r="K73" i="3" s="1"/>
  <c r="E49" i="3"/>
  <c r="E26" i="4" s="1"/>
  <c r="E71" i="4"/>
  <c r="E46" i="4"/>
  <c r="F71" i="3"/>
  <c r="G71" i="3" s="1"/>
  <c r="K71" i="3" s="1"/>
  <c r="F99" i="3"/>
  <c r="E72" i="4"/>
  <c r="E23" i="4"/>
  <c r="E63" i="4"/>
  <c r="E75" i="4"/>
  <c r="E44" i="4" l="1"/>
  <c r="E24" i="3"/>
  <c r="E11" i="4" s="1"/>
  <c r="E94" i="3"/>
  <c r="E77" i="4" s="1"/>
  <c r="E48" i="3"/>
  <c r="E80" i="3"/>
  <c r="E47" i="3"/>
  <c r="E30" i="4"/>
  <c r="E115" i="3"/>
  <c r="F115" i="3" s="1"/>
  <c r="G115" i="3" s="1"/>
  <c r="K115" i="3" s="1"/>
  <c r="E50" i="3"/>
  <c r="F50" i="3" s="1"/>
  <c r="G50" i="3" s="1"/>
  <c r="J50" i="3" s="1"/>
  <c r="E54" i="3"/>
  <c r="E110" i="3"/>
  <c r="F110" i="3" s="1"/>
  <c r="G110" i="3" s="1"/>
  <c r="K110" i="3" s="1"/>
  <c r="E77" i="3"/>
  <c r="E36" i="3"/>
  <c r="E34" i="3"/>
  <c r="G75" i="3"/>
  <c r="K75" i="3" s="1"/>
  <c r="E82" i="3"/>
  <c r="E103" i="3"/>
  <c r="F103" i="3" s="1"/>
  <c r="G103" i="3" s="1"/>
  <c r="K103" i="3" s="1"/>
  <c r="E96" i="3"/>
  <c r="E18" i="4"/>
  <c r="E70" i="4"/>
  <c r="E55" i="3"/>
  <c r="E101" i="3"/>
  <c r="F101" i="3" s="1"/>
  <c r="G101" i="3" s="1"/>
  <c r="K101" i="3" s="1"/>
  <c r="E64" i="3"/>
  <c r="E41" i="3"/>
  <c r="E63" i="3"/>
  <c r="E66" i="3"/>
  <c r="E67" i="3"/>
  <c r="F42" i="3"/>
  <c r="E114" i="3"/>
  <c r="F114" i="3" s="1"/>
  <c r="G114" i="3" s="1"/>
  <c r="K114" i="3" s="1"/>
  <c r="E69" i="3"/>
  <c r="E46" i="3"/>
  <c r="F46" i="3" s="1"/>
  <c r="G46" i="3" s="1"/>
  <c r="J46" i="3" s="1"/>
  <c r="E104" i="3"/>
  <c r="F104" i="3" s="1"/>
  <c r="G104" i="3" s="1"/>
  <c r="K104" i="3" s="1"/>
  <c r="E59" i="3"/>
  <c r="E84" i="3"/>
  <c r="E92" i="3"/>
  <c r="E51" i="4"/>
  <c r="E61" i="4"/>
  <c r="E97" i="3"/>
  <c r="E65" i="3"/>
  <c r="E68" i="3"/>
  <c r="E35" i="3"/>
  <c r="E32" i="3"/>
  <c r="E95" i="3"/>
  <c r="E113" i="3"/>
  <c r="F113" i="3" s="1"/>
  <c r="G113" i="3" s="1"/>
  <c r="K113" i="3" s="1"/>
  <c r="E43" i="4"/>
  <c r="E89" i="3"/>
  <c r="E53" i="3"/>
  <c r="E29" i="4" s="1"/>
  <c r="E76" i="3"/>
  <c r="E52" i="3"/>
  <c r="E29" i="3"/>
  <c r="F29" i="3" s="1"/>
  <c r="G29" i="3" s="1"/>
  <c r="J29" i="3" s="1"/>
  <c r="E109" i="3"/>
  <c r="F109" i="3" s="1"/>
  <c r="G109" i="3" s="1"/>
  <c r="K109" i="3" s="1"/>
  <c r="E27" i="4"/>
  <c r="E25" i="3"/>
  <c r="E58" i="4" s="1"/>
  <c r="E87" i="3"/>
  <c r="E27" i="3"/>
  <c r="F27" i="3" s="1"/>
  <c r="G27" i="3" s="1"/>
  <c r="J27" i="3" s="1"/>
  <c r="E40" i="3"/>
  <c r="E81" i="3"/>
  <c r="E21" i="3"/>
  <c r="G99" i="3"/>
  <c r="K99" i="3" s="1"/>
  <c r="E23" i="3"/>
  <c r="E33" i="3"/>
  <c r="G42" i="3"/>
  <c r="I42" i="3" s="1"/>
  <c r="E105" i="3"/>
  <c r="F105" i="3" s="1"/>
  <c r="G105" i="3" s="1"/>
  <c r="K105" i="3" s="1"/>
  <c r="E58" i="3"/>
  <c r="E31" i="4" s="1"/>
  <c r="E98" i="3"/>
  <c r="F98" i="3" s="1"/>
  <c r="G98" i="3" s="1"/>
  <c r="K98" i="3" s="1"/>
  <c r="E28" i="3"/>
  <c r="F28" i="3" s="1"/>
  <c r="G28" i="3" s="1"/>
  <c r="J28" i="3" s="1"/>
  <c r="E70" i="3"/>
  <c r="E91" i="3"/>
  <c r="F91" i="3" s="1"/>
  <c r="G91" i="3" s="1"/>
  <c r="K91" i="3" s="1"/>
  <c r="E62" i="3"/>
  <c r="F62" i="3" s="1"/>
  <c r="G62" i="3" s="1"/>
  <c r="I62" i="3" s="1"/>
  <c r="F17" i="3"/>
  <c r="F94" i="3"/>
  <c r="G94" i="3" s="1"/>
  <c r="F22" i="3"/>
  <c r="G22" i="3" s="1"/>
  <c r="I22" i="3" s="1"/>
  <c r="F60" i="3"/>
  <c r="G60" i="3" s="1"/>
  <c r="K60" i="3" s="1"/>
  <c r="F49" i="3"/>
  <c r="G49" i="3" s="1"/>
  <c r="I49" i="3" s="1"/>
  <c r="E49" i="4"/>
  <c r="F58" i="3"/>
  <c r="G58" i="3" s="1"/>
  <c r="I58" i="3" s="1"/>
  <c r="F24" i="3"/>
  <c r="G24" i="3" s="1"/>
  <c r="H24" i="3" s="1"/>
  <c r="F37" i="3"/>
  <c r="G37" i="3" s="1"/>
  <c r="I37" i="3" s="1"/>
  <c r="E13" i="4" l="1"/>
  <c r="F33" i="3"/>
  <c r="G33" i="3" s="1"/>
  <c r="I33" i="3" s="1"/>
  <c r="F87" i="3"/>
  <c r="G87" i="3" s="1"/>
  <c r="K87" i="3" s="1"/>
  <c r="E45" i="4"/>
  <c r="F65" i="3"/>
  <c r="G65" i="3" s="1"/>
  <c r="I65" i="3" s="1"/>
  <c r="E64" i="4"/>
  <c r="E35" i="4"/>
  <c r="F64" i="3"/>
  <c r="G64" i="3" s="1"/>
  <c r="I64" i="3" s="1"/>
  <c r="F47" i="3"/>
  <c r="G47" i="3" s="1"/>
  <c r="I47" i="3" s="1"/>
  <c r="E24" i="4"/>
  <c r="F70" i="3"/>
  <c r="G70" i="3" s="1"/>
  <c r="I70" i="3" s="1"/>
  <c r="E68" i="4"/>
  <c r="E57" i="4"/>
  <c r="F23" i="3"/>
  <c r="G23" i="3" s="1"/>
  <c r="I23" i="3" s="1"/>
  <c r="F55" i="3"/>
  <c r="G55" i="3" s="1"/>
  <c r="K55" i="3" s="1"/>
  <c r="E60" i="4"/>
  <c r="F53" i="3"/>
  <c r="G53" i="3" s="1"/>
  <c r="I53" i="3" s="1"/>
  <c r="F77" i="3"/>
  <c r="G77" i="3" s="1"/>
  <c r="K77" i="3" s="1"/>
  <c r="E38" i="4"/>
  <c r="F48" i="3"/>
  <c r="G48" i="3" s="1"/>
  <c r="I48" i="3" s="1"/>
  <c r="E25" i="4"/>
  <c r="F82" i="3"/>
  <c r="G82" i="3" s="1"/>
  <c r="K82" i="3" s="1"/>
  <c r="E40" i="4"/>
  <c r="F69" i="3"/>
  <c r="G69" i="3" s="1"/>
  <c r="K69" i="3" s="1"/>
  <c r="E36" i="4"/>
  <c r="E33" i="4"/>
  <c r="F21" i="3"/>
  <c r="G21" i="3" s="1"/>
  <c r="I21" i="3" s="1"/>
  <c r="E55" i="4"/>
  <c r="F95" i="3"/>
  <c r="G95" i="3" s="1"/>
  <c r="K95" i="3" s="1"/>
  <c r="E52" i="4"/>
  <c r="F92" i="3"/>
  <c r="G92" i="3" s="1"/>
  <c r="K92" i="3" s="1"/>
  <c r="E50" i="4"/>
  <c r="E66" i="4"/>
  <c r="F67" i="3"/>
  <c r="G67" i="3" s="1"/>
  <c r="K67" i="3" s="1"/>
  <c r="F68" i="3"/>
  <c r="G68" i="3" s="1"/>
  <c r="E67" i="4"/>
  <c r="F41" i="3"/>
  <c r="G41" i="3" s="1"/>
  <c r="I41" i="3" s="1"/>
  <c r="E21" i="4"/>
  <c r="E47" i="4"/>
  <c r="F89" i="3"/>
  <c r="G89" i="3" s="1"/>
  <c r="K89" i="3" s="1"/>
  <c r="F34" i="3"/>
  <c r="G34" i="3" s="1"/>
  <c r="I34" i="3" s="1"/>
  <c r="E14" i="4"/>
  <c r="F80" i="3"/>
  <c r="G80" i="3" s="1"/>
  <c r="K80" i="3" s="1"/>
  <c r="E76" i="4"/>
  <c r="F25" i="3"/>
  <c r="G25" i="3" s="1"/>
  <c r="I25" i="3" s="1"/>
  <c r="F81" i="3"/>
  <c r="G81" i="3" s="1"/>
  <c r="K81" i="3" s="1"/>
  <c r="E39" i="4"/>
  <c r="F32" i="3"/>
  <c r="G32" i="3" s="1"/>
  <c r="I32" i="3" s="1"/>
  <c r="E12" i="4"/>
  <c r="F84" i="3"/>
  <c r="G84" i="3" s="1"/>
  <c r="K84" i="3" s="1"/>
  <c r="E42" i="4"/>
  <c r="F66" i="3"/>
  <c r="G66" i="3" s="1"/>
  <c r="K66" i="3" s="1"/>
  <c r="E65" i="4"/>
  <c r="E53" i="4"/>
  <c r="F96" i="3"/>
  <c r="G96" i="3" s="1"/>
  <c r="I96" i="3" s="1"/>
  <c r="F54" i="3"/>
  <c r="G54" i="3" s="1"/>
  <c r="K54" i="3" s="1"/>
  <c r="E59" i="4"/>
  <c r="E37" i="4"/>
  <c r="F76" i="3"/>
  <c r="G76" i="3" s="1"/>
  <c r="K76" i="3" s="1"/>
  <c r="F97" i="3"/>
  <c r="G97" i="3" s="1"/>
  <c r="K97" i="3" s="1"/>
  <c r="E78" i="4"/>
  <c r="F36" i="3"/>
  <c r="G36" i="3" s="1"/>
  <c r="I36" i="3" s="1"/>
  <c r="E16" i="4"/>
  <c r="F40" i="3"/>
  <c r="G40" i="3" s="1"/>
  <c r="I40" i="3" s="1"/>
  <c r="E20" i="4"/>
  <c r="E28" i="4"/>
  <c r="F52" i="3"/>
  <c r="G52" i="3" s="1"/>
  <c r="I52" i="3" s="1"/>
  <c r="E15" i="4"/>
  <c r="F35" i="3"/>
  <c r="G35" i="3" s="1"/>
  <c r="I35" i="3" s="1"/>
  <c r="E32" i="4"/>
  <c r="F59" i="3"/>
  <c r="G59" i="3" s="1"/>
  <c r="I59" i="3" s="1"/>
  <c r="F63" i="3"/>
  <c r="G63" i="3" s="1"/>
  <c r="I63" i="3" s="1"/>
  <c r="E34" i="4"/>
  <c r="K94" i="3"/>
  <c r="C12" i="3"/>
  <c r="C11" i="3"/>
  <c r="O116" i="3" l="1"/>
  <c r="O64" i="3"/>
  <c r="O100" i="3"/>
  <c r="O90" i="3"/>
  <c r="O114" i="3"/>
  <c r="O115" i="3"/>
  <c r="O112" i="3"/>
  <c r="O94" i="3"/>
  <c r="O65" i="3"/>
  <c r="O74" i="3"/>
  <c r="O53" i="3"/>
  <c r="O91" i="3"/>
  <c r="O103" i="3"/>
  <c r="O104" i="3"/>
  <c r="O88" i="3"/>
  <c r="O56" i="3"/>
  <c r="O89" i="3"/>
  <c r="O101" i="3"/>
  <c r="O86" i="3"/>
  <c r="O57" i="3"/>
  <c r="O109" i="3"/>
  <c r="O105" i="3"/>
  <c r="O58" i="3"/>
  <c r="O102" i="3"/>
  <c r="O71" i="3"/>
  <c r="O62" i="3"/>
  <c r="O73" i="3"/>
  <c r="O70" i="3"/>
  <c r="O95" i="3"/>
  <c r="O81" i="3"/>
  <c r="O93" i="3"/>
  <c r="O84" i="3"/>
  <c r="O78" i="3"/>
  <c r="O67" i="3"/>
  <c r="O85" i="3"/>
  <c r="O113" i="3"/>
  <c r="O97" i="3"/>
  <c r="O61" i="3"/>
  <c r="O76" i="3"/>
  <c r="O87" i="3"/>
  <c r="O108" i="3"/>
  <c r="O99" i="3"/>
  <c r="O63" i="3"/>
  <c r="O55" i="3"/>
  <c r="O60" i="3"/>
  <c r="O96" i="3"/>
  <c r="O68" i="3"/>
  <c r="O77" i="3"/>
  <c r="O106" i="3"/>
  <c r="C15" i="3"/>
  <c r="C18" i="3" s="1"/>
  <c r="O92" i="3"/>
  <c r="O52" i="3"/>
  <c r="O75" i="3"/>
  <c r="O80" i="3"/>
  <c r="O110" i="3"/>
  <c r="O83" i="3"/>
  <c r="O111" i="3"/>
  <c r="O66" i="3"/>
  <c r="O98" i="3"/>
  <c r="O107" i="3"/>
  <c r="O69" i="3"/>
  <c r="O79" i="3"/>
  <c r="O82" i="3"/>
  <c r="O54" i="3"/>
  <c r="O59" i="3"/>
  <c r="O72" i="3"/>
  <c r="C16" i="3"/>
  <c r="D18" i="3" s="1"/>
  <c r="K68" i="3"/>
  <c r="F18" i="3" l="1"/>
  <c r="F19" i="3" s="1"/>
</calcChain>
</file>

<file path=xl/sharedStrings.xml><?xml version="1.0" encoding="utf-8"?>
<sst xmlns="http://schemas.openxmlformats.org/spreadsheetml/2006/main" count="835" uniqueCount="363">
  <si>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</si>
  <si>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</si>
  <si>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</si>
  <si>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</si>
  <si>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</si>
  <si>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</si>
  <si>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</si>
  <si>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</si>
  <si>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</si>
  <si>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</si>
  <si>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</si>
  <si>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</si>
  <si>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</si>
  <si>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</si>
  <si>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</si>
  <si>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</si>
  <si>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</si>
  <si>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</si>
  <si>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</si>
  <si>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</si>
  <si>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</si>
  <si>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</si>
  <si>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</si>
  <si>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</si>
  <si>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</si>
  <si>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</si>
  <si>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</si>
  <si>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JAAVSO 21,111</t>
  </si>
  <si>
    <t>K</t>
  </si>
  <si>
    <t>Locher K</t>
  </si>
  <si>
    <t>BBSAG Bull.71</t>
  </si>
  <si>
    <t>B</t>
  </si>
  <si>
    <t>Elias D</t>
  </si>
  <si>
    <t>BBSAG Bull.74</t>
  </si>
  <si>
    <t>BBSAG Bull.75</t>
  </si>
  <si>
    <t>BBSAG Bull.78</t>
  </si>
  <si>
    <t>BBSAG Bull.82</t>
  </si>
  <si>
    <t>BBSAG Bull.86</t>
  </si>
  <si>
    <t>BBSAG Bull.89</t>
  </si>
  <si>
    <t>BBSAG Bull.94</t>
  </si>
  <si>
    <t>BBSAG Bull.97</t>
  </si>
  <si>
    <t>BBSAG Bull.99</t>
  </si>
  <si>
    <t>BBSAG Bull.103</t>
  </si>
  <si>
    <t>BBSAG Bull.106</t>
  </si>
  <si>
    <t>BBSAG Bull.107</t>
  </si>
  <si>
    <t>BBSAG Bull.114</t>
  </si>
  <si>
    <t>BBSAG Bull.116</t>
  </si>
  <si>
    <t>K.Locher</t>
  </si>
  <si>
    <t>BBSAG 119</t>
  </si>
  <si>
    <t>IBVS 5287</t>
  </si>
  <si>
    <t>I</t>
  </si>
  <si>
    <t>IBVS 5583</t>
  </si>
  <si>
    <t>E</t>
  </si>
  <si>
    <t>IBVS 5543</t>
  </si>
  <si>
    <t>Weird!!</t>
  </si>
  <si>
    <t># of data points:</t>
  </si>
  <si>
    <t>Z Lep / gsc 5342-0875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</si>
  <si>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</si>
  <si>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</si>
  <si>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</si>
  <si>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</si>
  <si>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</si>
  <si>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</si>
  <si>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</si>
  <si>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IBVS 5894</t>
  </si>
  <si>
    <t>IBVS 5920</t>
  </si>
  <si>
    <t>IBVS 5938</t>
  </si>
  <si>
    <t>JAVSO..36..186</t>
  </si>
  <si>
    <t>JAVSO..37...44</t>
  </si>
  <si>
    <t>JAVSO..38..183</t>
  </si>
  <si>
    <t>IBVS 6029</t>
  </si>
  <si>
    <t>IBVS 6042</t>
  </si>
  <si>
    <t>2013JAVSO..41..122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</si>
  <si>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</si>
  <si>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</si>
  <si>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</si>
  <si>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</si>
  <si>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</si>
  <si>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</si>
  <si>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</si>
  <si>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</si>
  <si>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</si>
  <si>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</si>
  <si>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2426605.490 </t>
  </si>
  <si>
    <t> 20.09.1931 23:45 </t>
  </si>
  <si>
    <t> 0.000 </t>
  </si>
  <si>
    <t>V </t>
  </si>
  <si>
    <t> W.Zessewitsch </t>
  </si>
  <si>
    <t> IODE 4.2.186 </t>
  </si>
  <si>
    <t>2426606.482 </t>
  </si>
  <si>
    <t> 21.09.1931 23:34 </t>
  </si>
  <si>
    <t> -0.002 </t>
  </si>
  <si>
    <t> CTAD 1 </t>
  </si>
  <si>
    <t>2427415.37 </t>
  </si>
  <si>
    <t> 08.12.1933 20:52 </t>
  </si>
  <si>
    <t> 0.00 </t>
  </si>
  <si>
    <t>2427424.311 </t>
  </si>
  <si>
    <t> 17.12.1933 19:27 </t>
  </si>
  <si>
    <t>2427443.19 </t>
  </si>
  <si>
    <t> 05.01.1934 16:33 </t>
  </si>
  <si>
    <t> -0.00 </t>
  </si>
  <si>
    <t>2445750.273 </t>
  </si>
  <si>
    <t> 19.02.1984 18:33 </t>
  </si>
  <si>
    <t> -1.621 </t>
  </si>
  <si>
    <t> K.Locher </t>
  </si>
  <si>
    <t> BBS 71 </t>
  </si>
  <si>
    <t>2445750.275 </t>
  </si>
  <si>
    <t> 19.02.1984 18:36 </t>
  </si>
  <si>
    <t> -1.619 </t>
  </si>
  <si>
    <t> D.Elias </t>
  </si>
  <si>
    <t>2445752.261 </t>
  </si>
  <si>
    <t> 21.02.1984 18:15 </t>
  </si>
  <si>
    <t> -1.620 </t>
  </si>
  <si>
    <t>2446004.665 </t>
  </si>
  <si>
    <t> 31.10.1984 03:57 </t>
  </si>
  <si>
    <t> BBS 74 </t>
  </si>
  <si>
    <t>2446005.661 </t>
  </si>
  <si>
    <t> 01.11.1984 03:51 </t>
  </si>
  <si>
    <t> -1.617 </t>
  </si>
  <si>
    <t>2446032.487 </t>
  </si>
  <si>
    <t> 27.11.1984 23:41 </t>
  </si>
  <si>
    <t> -1.622 </t>
  </si>
  <si>
    <t>2446033.484 </t>
  </si>
  <si>
    <t> 28.11.1984 23:36 </t>
  </si>
  <si>
    <t> -1.618 </t>
  </si>
  <si>
    <t>2446039.444 </t>
  </si>
  <si>
    <t> 04.12.1984 22:39 </t>
  </si>
  <si>
    <t> BBS 75 </t>
  </si>
  <si>
    <t>2446046.401 </t>
  </si>
  <si>
    <t> 11.12.1984 21:37 </t>
  </si>
  <si>
    <t>2446054.353 </t>
  </si>
  <si>
    <t> 19.12.1984 20:28 </t>
  </si>
  <si>
    <t>2446055.347 </t>
  </si>
  <si>
    <t> 20.12.1984 20:19 </t>
  </si>
  <si>
    <t>2446326.625 </t>
  </si>
  <si>
    <t> 18.09.1985 03:00 </t>
  </si>
  <si>
    <t> -1.623 </t>
  </si>
  <si>
    <t> BBS 78 </t>
  </si>
  <si>
    <t>2446825.457 </t>
  </si>
  <si>
    <t> 29.01.1987 22:58 </t>
  </si>
  <si>
    <t> -1.636 </t>
  </si>
  <si>
    <t> BBS 82 </t>
  </si>
  <si>
    <t>2447107.685 </t>
  </si>
  <si>
    <t> 08.11.1987 04:26 </t>
  </si>
  <si>
    <t> BBS 86 </t>
  </si>
  <si>
    <t>2447423.669 </t>
  </si>
  <si>
    <t> 19.09.1988 04:03 </t>
  </si>
  <si>
    <t> -1.641 </t>
  </si>
  <si>
    <t> BBS 89 </t>
  </si>
  <si>
    <t>2447942.399 </t>
  </si>
  <si>
    <t> 19.02.1990 21:34 </t>
  </si>
  <si>
    <t> -1.630 </t>
  </si>
  <si>
    <t> BBS 94 </t>
  </si>
  <si>
    <t>2448260.388 </t>
  </si>
  <si>
    <t> 03.01.1991 21:18 </t>
  </si>
  <si>
    <t> BBS 97 </t>
  </si>
  <si>
    <t>2448534.646 </t>
  </si>
  <si>
    <t> 05.10.1991 03:30 </t>
  </si>
  <si>
    <t> -1.637 </t>
  </si>
  <si>
    <t> BBS 99 </t>
  </si>
  <si>
    <t>2449005.667 </t>
  </si>
  <si>
    <t> 18.01.1993 04:00 </t>
  </si>
  <si>
    <t> G.Samolyk </t>
  </si>
  <si>
    <t> AOEB 8 </t>
  </si>
  <si>
    <t>2449012.627 </t>
  </si>
  <si>
    <t> 25.01.1993 03:02 </t>
  </si>
  <si>
    <t> -1.633 </t>
  </si>
  <si>
    <t>2449057.336 </t>
  </si>
  <si>
    <t> 10.03.1993 20:03 </t>
  </si>
  <si>
    <t> BBS 103 </t>
  </si>
  <si>
    <t>2449283.907 </t>
  </si>
  <si>
    <t> 23.10.1993 09:46 </t>
  </si>
  <si>
    <t>2449383.256 </t>
  </si>
  <si>
    <t> 30.01.1994 18:08 </t>
  </si>
  <si>
    <t> -1.660 </t>
  </si>
  <si>
    <t> BBS 106 </t>
  </si>
  <si>
    <t>2449631.683 </t>
  </si>
  <si>
    <t> 06.10.1994 04:23 </t>
  </si>
  <si>
    <t> -1.661 </t>
  </si>
  <si>
    <t> BBS 107 </t>
  </si>
  <si>
    <t>2450110.670 </t>
  </si>
  <si>
    <t> 28.01.1996 04:04 </t>
  </si>
  <si>
    <t> -1.645 </t>
  </si>
  <si>
    <t>2450113.651 </t>
  </si>
  <si>
    <t> 31.01.1996 03:37 </t>
  </si>
  <si>
    <t>2450486.316 </t>
  </si>
  <si>
    <t> 06.02.1997 19:35 </t>
  </si>
  <si>
    <t> BBS 114 </t>
  </si>
  <si>
    <t>2450750.640 </t>
  </si>
  <si>
    <t> 29.10.1997 03:21 </t>
  </si>
  <si>
    <t> -1.627 </t>
  </si>
  <si>
    <t> BBS 116 </t>
  </si>
  <si>
    <t>2451075.578 </t>
  </si>
  <si>
    <t> 19.09.1998 01:52 </t>
  </si>
  <si>
    <t> -1.634 </t>
  </si>
  <si>
    <t> BBS 119 </t>
  </si>
  <si>
    <t>2451165.011 </t>
  </si>
  <si>
    <t> 17.12.1998 12:15 </t>
  </si>
  <si>
    <t>C </t>
  </si>
  <si>
    <t> S.Kiyota </t>
  </si>
  <si>
    <t>VSB 47 </t>
  </si>
  <si>
    <t>2451223.643 </t>
  </si>
  <si>
    <t> 14.02.1999 03:25 </t>
  </si>
  <si>
    <t>2451224.636 </t>
  </si>
  <si>
    <t> 15.02.1999 03:15 </t>
  </si>
  <si>
    <t>2451530.6951 </t>
  </si>
  <si>
    <t> 18.12.1999 04:40 </t>
  </si>
  <si>
    <t> -1.6387 </t>
  </si>
  <si>
    <t>ns</t>
  </si>
  <si>
    <t>2451576.4053 </t>
  </si>
  <si>
    <t> 01.02.2000 21:43 </t>
  </si>
  <si>
    <t> -1.6393 </t>
  </si>
  <si>
    <t>E </t>
  </si>
  <si>
    <t>?</t>
  </si>
  <si>
    <t> M.Zejda </t>
  </si>
  <si>
    <t>IBVS 5287 </t>
  </si>
  <si>
    <t>2451596.279 </t>
  </si>
  <si>
    <t> 21.02.2000 18:41 </t>
  </si>
  <si>
    <t> -1.640 </t>
  </si>
  <si>
    <t> BBS 122 </t>
  </si>
  <si>
    <t>2452337.5854 </t>
  </si>
  <si>
    <t> 04.03.2002 02:02 </t>
  </si>
  <si>
    <t> -1.6449 </t>
  </si>
  <si>
    <t>2452609.8619 </t>
  </si>
  <si>
    <t> 01.12.2002 08:41 </t>
  </si>
  <si>
    <t> -1.6463 </t>
  </si>
  <si>
    <t>2452637.6860 </t>
  </si>
  <si>
    <t> 29.12.2002 04:27 </t>
  </si>
  <si>
    <t> S.Dvorak </t>
  </si>
  <si>
    <t>2452646.6291 </t>
  </si>
  <si>
    <t> 07.01.2003 03:05 </t>
  </si>
  <si>
    <t> -1.6466 </t>
  </si>
  <si>
    <t>2452650.6047 </t>
  </si>
  <si>
    <t> 11.01.2003 02:30 </t>
  </si>
  <si>
    <t> -1.6459 </t>
  </si>
  <si>
    <t>2452672.4661 </t>
  </si>
  <si>
    <t> 01.02.2003 23:11 </t>
  </si>
  <si>
    <t> -1.6462 </t>
  </si>
  <si>
    <t>IBVS 5583 </t>
  </si>
  <si>
    <t>2452962.620 </t>
  </si>
  <si>
    <t> 19.11.2003 02:52 </t>
  </si>
  <si>
    <t> -1.657 </t>
  </si>
  <si>
    <t> BBS 130 </t>
  </si>
  <si>
    <t>2453442.5902 </t>
  </si>
  <si>
    <t> 13.03.2005 02:09 </t>
  </si>
  <si>
    <t> -1.6512 </t>
  </si>
  <si>
    <t> AOEB 12 </t>
  </si>
  <si>
    <t>2453741.6975 </t>
  </si>
  <si>
    <t> 06.01.2006 04:44 </t>
  </si>
  <si>
    <t> -1.6521 </t>
  </si>
  <si>
    <t> R.Poklar </t>
  </si>
  <si>
    <t>2453757.5968 </t>
  </si>
  <si>
    <t> 22.01.2006 02:19 </t>
  </si>
  <si>
    <t> -1.6523 </t>
  </si>
  <si>
    <t>2454043.7843 </t>
  </si>
  <si>
    <t> 04.11.2006 06:49 </t>
  </si>
  <si>
    <t> -1.6547 </t>
  </si>
  <si>
    <t>-I</t>
  </si>
  <si>
    <t> W.Ogloza et al. </t>
  </si>
  <si>
    <t>IBVS 5843 </t>
  </si>
  <si>
    <t>2454055.7062 </t>
  </si>
  <si>
    <t> 16.11.2006 04:56 </t>
  </si>
  <si>
    <t>26801.5</t>
  </si>
  <si>
    <t> -1.6574 </t>
  </si>
  <si>
    <t>2454057.6982 </t>
  </si>
  <si>
    <t> 18.11.2006 04:45 </t>
  </si>
  <si>
    <t>26803.5</t>
  </si>
  <si>
    <t> -1.6528 </t>
  </si>
  <si>
    <t>2454060.6805 </t>
  </si>
  <si>
    <t> 21.11.2006 04:19 </t>
  </si>
  <si>
    <t>26806.5</t>
  </si>
  <si>
    <t> -1.6516 </t>
  </si>
  <si>
    <t>2454067.6379 </t>
  </si>
  <si>
    <t> 28.11.2006 03:18 </t>
  </si>
  <si>
    <t>26813.5</t>
  </si>
  <si>
    <t> -1.6503 </t>
  </si>
  <si>
    <t>2454545.6061 </t>
  </si>
  <si>
    <t> 20.03.2008 02:32 </t>
  </si>
  <si>
    <t>27294.5</t>
  </si>
  <si>
    <t> -1.6590 </t>
  </si>
  <si>
    <t>o</t>
  </si>
  <si>
    <t>JAAVSO 36(2);186 </t>
  </si>
  <si>
    <t>2454829.8085 </t>
  </si>
  <si>
    <t> 29.12.2008 07:24 </t>
  </si>
  <si>
    <t>27580.5</t>
  </si>
  <si>
    <t> -1.6591 </t>
  </si>
  <si>
    <t>JAAVSO 37(1);44 </t>
  </si>
  <si>
    <t>2454844.714 </t>
  </si>
  <si>
    <t> 13.01.2009 05:08 </t>
  </si>
  <si>
    <t>27595.5</t>
  </si>
  <si>
    <t> -1.659 </t>
  </si>
  <si>
    <t> R.Diethelm </t>
  </si>
  <si>
    <t>IBVS 5894 </t>
  </si>
  <si>
    <t>2454845.7086 </t>
  </si>
  <si>
    <t> 14.01.2009 05:00 </t>
  </si>
  <si>
    <t>27596.5</t>
  </si>
  <si>
    <t> -1.6584 </t>
  </si>
  <si>
    <t>2454851.67 </t>
  </si>
  <si>
    <t> 20.01.2009 04:04 </t>
  </si>
  <si>
    <t>27602.5</t>
  </si>
  <si>
    <t> -1.66 </t>
  </si>
  <si>
    <t>2454868.5639 </t>
  </si>
  <si>
    <t> 06.02.2009 01:32 </t>
  </si>
  <si>
    <t>27619.5</t>
  </si>
  <si>
    <t> -1.6585 </t>
  </si>
  <si>
    <t>IBVS 5938 </t>
  </si>
  <si>
    <t>2455135.8681 </t>
  </si>
  <si>
    <t> 31.10.2009 08:50 </t>
  </si>
  <si>
    <t>27888.5</t>
  </si>
  <si>
    <t> -1.6637 </t>
  </si>
  <si>
    <t>IBVS 5920 </t>
  </si>
  <si>
    <t>2455138.8514 </t>
  </si>
  <si>
    <t> 03.11.2009 08:26 </t>
  </si>
  <si>
    <t>27891.5</t>
  </si>
  <si>
    <t> -1.6615 </t>
  </si>
  <si>
    <t> JAAVSO 38;120 </t>
  </si>
  <si>
    <t>2455882.1437 </t>
  </si>
  <si>
    <t> 16.11.2011 15:26 </t>
  </si>
  <si>
    <t>28639.5</t>
  </si>
  <si>
    <t> -1.6680 </t>
  </si>
  <si>
    <t>VSB 53 </t>
  </si>
  <si>
    <t>2455946.7347 </t>
  </si>
  <si>
    <t> 20.01.2012 05:37 </t>
  </si>
  <si>
    <t>28704.5</t>
  </si>
  <si>
    <t> -1.6685 </t>
  </si>
  <si>
    <t>IBVS 6029 </t>
  </si>
  <si>
    <t>2455957.6660 </t>
  </si>
  <si>
    <t> 31.01.2012 03:59 </t>
  </si>
  <si>
    <t>28715.5</t>
  </si>
  <si>
    <t> -1.6681 </t>
  </si>
  <si>
    <t> JAAVSO 41;122 </t>
  </si>
  <si>
    <t>2456232.9230 </t>
  </si>
  <si>
    <t> 01.11.2012 10:09 </t>
  </si>
  <si>
    <t>28992.5</t>
  </si>
  <si>
    <t> -1.6701 </t>
  </si>
  <si>
    <t> J.A.Howell </t>
  </si>
  <si>
    <t> JAAVSO 43-1 </t>
  </si>
  <si>
    <t>2456238.8836 </t>
  </si>
  <si>
    <t> 07.11.2012 09:12 </t>
  </si>
  <si>
    <t>28998.5</t>
  </si>
  <si>
    <t> -1.6718 </t>
  </si>
  <si>
    <t>IBVS 6042 </t>
  </si>
  <si>
    <t>2457080.5545 </t>
  </si>
  <si>
    <t> 27.02.2015 01:18 </t>
  </si>
  <si>
    <t>29845.5</t>
  </si>
  <si>
    <t> -1.6775 </t>
  </si>
  <si>
    <t>II</t>
  </si>
  <si>
    <t>JAVSO 43, 77</t>
  </si>
  <si>
    <t>JAVSO..43…77</t>
  </si>
  <si>
    <t>JAVSO..44…69</t>
  </si>
  <si>
    <t>JAVSO..45..121</t>
  </si>
  <si>
    <t>Add cycle</t>
  </si>
  <si>
    <t>Old Cycle</t>
  </si>
  <si>
    <t>s5</t>
  </si>
  <si>
    <t>s6</t>
  </si>
  <si>
    <t>s7</t>
  </si>
  <si>
    <t>JAVSO..46..184</t>
  </si>
  <si>
    <t>JAVSO..47..263</t>
  </si>
  <si>
    <t>JAVSO..48…87</t>
  </si>
  <si>
    <t>JAVSO, 49, 108</t>
  </si>
  <si>
    <t>JAVSO, 50, 133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</si>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</sst>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2" applyNumberFormat="0" applyFont="0" applyFill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0" xfId="0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>
      <alignment vertical="top"/>
    </xf>
    <xf numFmtId="0" fontId="5" fillId="0" borderId="0" xfId="0" applyFont="1" applyAlignment="1"/>
    <xf numFmtId="0" fontId="18" fillId="0" borderId="0" xfId="9" applyFont="1" applyAlignment="1">
      <alignment horizontal="left"/>
    </xf>
    <xf numFmtId="0" fontId="18" fillId="0" borderId="0" xfId="9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8" applyFont="1"/>
    <xf numFmtId="0" fontId="18" fillId="0" borderId="0" xfId="8" applyFont="1" applyAlignment="1">
      <alignment horizontal="center"/>
    </xf>
    <xf numFmtId="0" fontId="18" fillId="0" borderId="0" xfId="8" applyFont="1" applyAlignment="1">
      <alignment horizontal="left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65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Lep - O-C Diagr.</a:t>
            </a:r>
          </a:p>
        </c:rich>
      </c:tx>
      <c:layout>
        <c:manualLayout>
          <c:xMode val="edge"/>
          <c:yMode val="edge"/>
          <c:x val="0.3808695652173912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56521739130435"/>
          <c:y val="0.14723926380368099"/>
          <c:w val="0.7982608695652173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  <c:pt idx="95">
                  <c:v>32656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C-4758-AF32-D8FE7889D3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7">
                    <c:v>6.9999999999999999E-4</c:v>
                  </c:pt>
                  <c:pt idx="78">
                    <c:v>3.0000000000000003E-4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8.9999999999999998E-4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7">
                    <c:v>6.9999999999999999E-4</c:v>
                  </c:pt>
                  <c:pt idx="78">
                    <c:v>3.0000000000000003E-4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8.9999999999999998E-4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  <c:pt idx="95">
                  <c:v>32656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1.5999999959603883E-4</c:v>
                </c:pt>
                <c:pt idx="1">
                  <c:v>-1.5550000025541522E-3</c:v>
                </c:pt>
                <c:pt idx="2">
                  <c:v>2.4349999985133763E-3</c:v>
                </c:pt>
                <c:pt idx="4">
                  <c:v>-1.5850000017962884E-3</c:v>
                </c:pt>
                <c:pt idx="11">
                  <c:v>-0.13003000000026077</c:v>
                </c:pt>
                <c:pt idx="12">
                  <c:v>-0.12802999999985332</c:v>
                </c:pt>
                <c:pt idx="13">
                  <c:v>-0.12946000000374625</c:v>
                </c:pt>
                <c:pt idx="14">
                  <c:v>-0.12907000000268454</c:v>
                </c:pt>
                <c:pt idx="15">
                  <c:v>-0.12678500000038184</c:v>
                </c:pt>
                <c:pt idx="16">
                  <c:v>-0.13109000000258675</c:v>
                </c:pt>
                <c:pt idx="17">
                  <c:v>-0.12780500000371831</c:v>
                </c:pt>
                <c:pt idx="18">
                  <c:v>-0.13009500000043772</c:v>
                </c:pt>
                <c:pt idx="19">
                  <c:v>-0.12910000000556465</c:v>
                </c:pt>
                <c:pt idx="20">
                  <c:v>-0.12681999999767868</c:v>
                </c:pt>
                <c:pt idx="21">
                  <c:v>-0.12653499999578344</c:v>
                </c:pt>
                <c:pt idx="22">
                  <c:v>-0.13272999999753665</c:v>
                </c:pt>
                <c:pt idx="26">
                  <c:v>-0.14566000000195345</c:v>
                </c:pt>
                <c:pt idx="27">
                  <c:v>-0.13272000000870321</c:v>
                </c:pt>
                <c:pt idx="28">
                  <c:v>-0.15009000000281958</c:v>
                </c:pt>
                <c:pt idx="30">
                  <c:v>-0.13932000000932021</c:v>
                </c:pt>
                <c:pt idx="31">
                  <c:v>-0.13911999999982072</c:v>
                </c:pt>
                <c:pt idx="32">
                  <c:v>-0.14645999999629566</c:v>
                </c:pt>
                <c:pt idx="35">
                  <c:v>-0.15054999999847496</c:v>
                </c:pt>
                <c:pt idx="37">
                  <c:v>-0.16906999999628169</c:v>
                </c:pt>
                <c:pt idx="38">
                  <c:v>-0.17082000000664266</c:v>
                </c:pt>
                <c:pt idx="41">
                  <c:v>-0.13272000000142725</c:v>
                </c:pt>
                <c:pt idx="42">
                  <c:v>-0.13691000000108033</c:v>
                </c:pt>
                <c:pt idx="43">
                  <c:v>-0.14371500000561355</c:v>
                </c:pt>
                <c:pt idx="44">
                  <c:v>-0.14506500000425149</c:v>
                </c:pt>
                <c:pt idx="49">
                  <c:v>-0.14937500000087311</c:v>
                </c:pt>
                <c:pt idx="75">
                  <c:v>-0.17751000000862405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CC-4758-AF32-D8FE7889D3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  <c:pt idx="95">
                  <c:v>32656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">
                  <c:v>-0.11439500000415137</c:v>
                </c:pt>
                <c:pt idx="6">
                  <c:v>-0.11283000000548782</c:v>
                </c:pt>
                <c:pt idx="7">
                  <c:v>-0.10446999999840045</c:v>
                </c:pt>
                <c:pt idx="8">
                  <c:v>-0.11261499999818625</c:v>
                </c:pt>
                <c:pt idx="9">
                  <c:v>-0.11704499999905238</c:v>
                </c:pt>
                <c:pt idx="10">
                  <c:v>-0.11954500000138069</c:v>
                </c:pt>
                <c:pt idx="23">
                  <c:v>-0.13599000000249362</c:v>
                </c:pt>
                <c:pt idx="24">
                  <c:v>-0.13478000000031898</c:v>
                </c:pt>
                <c:pt idx="25">
                  <c:v>-0.1326450000051409</c:v>
                </c:pt>
                <c:pt idx="29">
                  <c:v>-0.14199999999982538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CC-4758-AF32-D8FE7889D3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  <c:pt idx="95">
                  <c:v>32656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3">
                  <c:v>-0.14637000000220723</c:v>
                </c:pt>
                <c:pt idx="34">
                  <c:v>-0.14237500000308501</c:v>
                </c:pt>
                <c:pt idx="36">
                  <c:v>-0.14657000000443077</c:v>
                </c:pt>
                <c:pt idx="39">
                  <c:v>-0.15445000000181608</c:v>
                </c:pt>
                <c:pt idx="40">
                  <c:v>-0.15459499999997206</c:v>
                </c:pt>
                <c:pt idx="45">
                  <c:v>-0.14225000000442378</c:v>
                </c:pt>
                <c:pt idx="46">
                  <c:v>-0.14296500000637025</c:v>
                </c:pt>
                <c:pt idx="47">
                  <c:v>-0.1480850000079954</c:v>
                </c:pt>
                <c:pt idx="48">
                  <c:v>-0.14877500000875443</c:v>
                </c:pt>
                <c:pt idx="50">
                  <c:v>-0.15436500000214437</c:v>
                </c:pt>
                <c:pt idx="51">
                  <c:v>-0.15577499999926658</c:v>
                </c:pt>
                <c:pt idx="52">
                  <c:v>-0.15569500000128755</c:v>
                </c:pt>
                <c:pt idx="53">
                  <c:v>-0.15603000000555767</c:v>
                </c:pt>
                <c:pt idx="54">
                  <c:v>-0.15529000000242377</c:v>
                </c:pt>
                <c:pt idx="55">
                  <c:v>-0.1556200000050012</c:v>
                </c:pt>
                <c:pt idx="56">
                  <c:v>-0.16649999999935972</c:v>
                </c:pt>
                <c:pt idx="57">
                  <c:v>-0.16064500000356929</c:v>
                </c:pt>
                <c:pt idx="58">
                  <c:v>-0.16156000000046333</c:v>
                </c:pt>
                <c:pt idx="59">
                  <c:v>-0.16170000000420259</c:v>
                </c:pt>
                <c:pt idx="60">
                  <c:v>-0.16412000000127591</c:v>
                </c:pt>
                <c:pt idx="61">
                  <c:v>-0.16680000000633299</c:v>
                </c:pt>
                <c:pt idx="62">
                  <c:v>-0.1622300000017276</c:v>
                </c:pt>
                <c:pt idx="63">
                  <c:v>-0.16107499999634456</c:v>
                </c:pt>
                <c:pt idx="64">
                  <c:v>-0.15967999999702442</c:v>
                </c:pt>
                <c:pt idx="65">
                  <c:v>-0.16839500000787666</c:v>
                </c:pt>
                <c:pt idx="66">
                  <c:v>-0.16848500000196509</c:v>
                </c:pt>
                <c:pt idx="67">
                  <c:v>-0.16871000000537606</c:v>
                </c:pt>
                <c:pt idx="68">
                  <c:v>-0.16782500000408618</c:v>
                </c:pt>
                <c:pt idx="69">
                  <c:v>-0.16871500000706874</c:v>
                </c:pt>
                <c:pt idx="70">
                  <c:v>-0.16797000000224216</c:v>
                </c:pt>
                <c:pt idx="71">
                  <c:v>-0.1731050000016694</c:v>
                </c:pt>
                <c:pt idx="72">
                  <c:v>-0.1709499999997206</c:v>
                </c:pt>
                <c:pt idx="73">
                  <c:v>-0.17747000000235857</c:v>
                </c:pt>
                <c:pt idx="74">
                  <c:v>-0.17794500000309199</c:v>
                </c:pt>
                <c:pt idx="76">
                  <c:v>-0.17956499999854714</c:v>
                </c:pt>
                <c:pt idx="77">
                  <c:v>-0.17956499999854714</c:v>
                </c:pt>
                <c:pt idx="78">
                  <c:v>-0.18125500000314787</c:v>
                </c:pt>
                <c:pt idx="79">
                  <c:v>-0.18696000000636559</c:v>
                </c:pt>
                <c:pt idx="80">
                  <c:v>-0.18696000000636559</c:v>
                </c:pt>
                <c:pt idx="81">
                  <c:v>-0.18696000000636559</c:v>
                </c:pt>
                <c:pt idx="82">
                  <c:v>-0.18951499999820953</c:v>
                </c:pt>
                <c:pt idx="83">
                  <c:v>-0.19297500000539003</c:v>
                </c:pt>
                <c:pt idx="84">
                  <c:v>-0.19793500000378117</c:v>
                </c:pt>
                <c:pt idx="85">
                  <c:v>-0.19771499999478692</c:v>
                </c:pt>
                <c:pt idx="86">
                  <c:v>-0.20047999999951571</c:v>
                </c:pt>
                <c:pt idx="87">
                  <c:v>-0.20108500000060303</c:v>
                </c:pt>
                <c:pt idx="88">
                  <c:v>-0.19963000000279862</c:v>
                </c:pt>
                <c:pt idx="89">
                  <c:v>-0.19884500000625849</c:v>
                </c:pt>
                <c:pt idx="90">
                  <c:v>-0.20177000000694534</c:v>
                </c:pt>
                <c:pt idx="91">
                  <c:v>0.16450250000343658</c:v>
                </c:pt>
                <c:pt idx="92">
                  <c:v>-0.20555000000604196</c:v>
                </c:pt>
                <c:pt idx="93">
                  <c:v>-0.20522999999957392</c:v>
                </c:pt>
                <c:pt idx="94">
                  <c:v>-0.20528500000364147</c:v>
                </c:pt>
                <c:pt idx="95">
                  <c:v>-0.20564000000013039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CC-4758-AF32-D8FE7889D3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  <c:pt idx="95">
                  <c:v>32656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CC-4758-AF32-D8FE7889D3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  <c:pt idx="95">
                  <c:v>32656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CC-4758-AF32-D8FE7889D3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  <c:pt idx="95">
                  <c:v>32656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CC-4758-AF32-D8FE7889D3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  <c:pt idx="95">
                  <c:v>32656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1">
                  <c:v>-0.14651638563682856</c:v>
                </c:pt>
                <c:pt idx="32">
                  <c:v>-0.14735053899836523</c:v>
                </c:pt>
                <c:pt idx="33">
                  <c:v>-0.14878310672796083</c:v>
                </c:pt>
                <c:pt idx="34">
                  <c:v>-0.14880426279147807</c:v>
                </c:pt>
                <c:pt idx="35">
                  <c:v>-0.14894026605694599</c:v>
                </c:pt>
                <c:pt idx="36">
                  <c:v>-0.14962934926865018</c:v>
                </c:pt>
                <c:pt idx="37">
                  <c:v>-0.14993157874746782</c:v>
                </c:pt>
                <c:pt idx="38">
                  <c:v>-0.15068715244451192</c:v>
                </c:pt>
                <c:pt idx="39">
                  <c:v>-0.15214389853241292</c:v>
                </c:pt>
                <c:pt idx="40">
                  <c:v>-0.15215296541677745</c:v>
                </c:pt>
                <c:pt idx="41">
                  <c:v>-0.15328632596234359</c:v>
                </c:pt>
                <c:pt idx="42">
                  <c:v>-0.15409025637599849</c:v>
                </c:pt>
                <c:pt idx="43">
                  <c:v>-0.15507854677173216</c:v>
                </c:pt>
                <c:pt idx="44">
                  <c:v>-0.15535055330266803</c:v>
                </c:pt>
                <c:pt idx="45">
                  <c:v>-0.15552886869517044</c:v>
                </c:pt>
                <c:pt idx="46">
                  <c:v>-0.15553189098995862</c:v>
                </c:pt>
                <c:pt idx="47">
                  <c:v>-0.15646275778471691</c:v>
                </c:pt>
                <c:pt idx="48">
                  <c:v>-0.15660178334497304</c:v>
                </c:pt>
                <c:pt idx="49">
                  <c:v>-0.15666222924073658</c:v>
                </c:pt>
                <c:pt idx="50">
                  <c:v>-0.15891686115271614</c:v>
                </c:pt>
                <c:pt idx="51">
                  <c:v>-0.15974496992467646</c:v>
                </c:pt>
                <c:pt idx="52">
                  <c:v>-0.15982959417874537</c:v>
                </c:pt>
                <c:pt idx="53">
                  <c:v>-0.15985679483183896</c:v>
                </c:pt>
                <c:pt idx="54">
                  <c:v>-0.15986888401099167</c:v>
                </c:pt>
                <c:pt idx="55">
                  <c:v>-0.15993537449633155</c:v>
                </c:pt>
                <c:pt idx="56">
                  <c:v>-0.16081788457447904</c:v>
                </c:pt>
                <c:pt idx="57">
                  <c:v>-0.16227765295716823</c:v>
                </c:pt>
                <c:pt idx="58">
                  <c:v>-0.1631873636884093</c:v>
                </c:pt>
                <c:pt idx="59">
                  <c:v>-0.16323572040502013</c:v>
                </c:pt>
                <c:pt idx="60">
                  <c:v>-0.16410614130401491</c:v>
                </c:pt>
                <c:pt idx="61">
                  <c:v>-0.16414240884147302</c:v>
                </c:pt>
                <c:pt idx="62">
                  <c:v>-0.16414845343104939</c:v>
                </c:pt>
                <c:pt idx="63">
                  <c:v>-0.16415752031541392</c:v>
                </c:pt>
                <c:pt idx="64">
                  <c:v>-0.16417867637893113</c:v>
                </c:pt>
                <c:pt idx="65">
                  <c:v>-0.16563240017204398</c:v>
                </c:pt>
                <c:pt idx="66">
                  <c:v>-0.16649677648146241</c:v>
                </c:pt>
                <c:pt idx="67">
                  <c:v>-0.16654211090328505</c:v>
                </c:pt>
                <c:pt idx="68">
                  <c:v>-0.16654513319807324</c:v>
                </c:pt>
                <c:pt idx="69">
                  <c:v>-0.16656326696680229</c:v>
                </c:pt>
                <c:pt idx="70">
                  <c:v>-0.1666146459782013</c:v>
                </c:pt>
                <c:pt idx="71">
                  <c:v>-0.16742764327622073</c:v>
                </c:pt>
                <c:pt idx="72">
                  <c:v>-0.16743671016058526</c:v>
                </c:pt>
                <c:pt idx="73">
                  <c:v>-0.16969738666214115</c:v>
                </c:pt>
                <c:pt idx="74">
                  <c:v>-0.16989383582337264</c:v>
                </c:pt>
                <c:pt idx="75">
                  <c:v>-0.16992708106604257</c:v>
                </c:pt>
                <c:pt idx="76">
                  <c:v>-0.17076425672236739</c:v>
                </c:pt>
                <c:pt idx="77">
                  <c:v>-0.17076425672236739</c:v>
                </c:pt>
                <c:pt idx="78">
                  <c:v>-0.17078239049109648</c:v>
                </c:pt>
                <c:pt idx="79">
                  <c:v>-0.17334227417668185</c:v>
                </c:pt>
                <c:pt idx="80">
                  <c:v>-0.17334227417668185</c:v>
                </c:pt>
                <c:pt idx="81">
                  <c:v>-0.17334227417668185</c:v>
                </c:pt>
                <c:pt idx="82">
                  <c:v>-0.17411900393724317</c:v>
                </c:pt>
                <c:pt idx="83">
                  <c:v>-0.17509822744861231</c:v>
                </c:pt>
                <c:pt idx="84">
                  <c:v>-0.17662146402185319</c:v>
                </c:pt>
                <c:pt idx="85">
                  <c:v>-0.1766577315593113</c:v>
                </c:pt>
                <c:pt idx="86">
                  <c:v>-0.17753721934267061</c:v>
                </c:pt>
                <c:pt idx="87">
                  <c:v>-0.17773971309347841</c:v>
                </c:pt>
                <c:pt idx="88">
                  <c:v>-0.17774877997784294</c:v>
                </c:pt>
                <c:pt idx="89">
                  <c:v>-0.17775180227263113</c:v>
                </c:pt>
                <c:pt idx="90">
                  <c:v>-0.17846204154785256</c:v>
                </c:pt>
                <c:pt idx="91">
                  <c:v>-0.17900152116754203</c:v>
                </c:pt>
                <c:pt idx="92">
                  <c:v>-0.18091614491585178</c:v>
                </c:pt>
                <c:pt idx="93">
                  <c:v>-0.1809524124533099</c:v>
                </c:pt>
                <c:pt idx="94">
                  <c:v>-0.18112468325623593</c:v>
                </c:pt>
                <c:pt idx="95">
                  <c:v>-0.18184096712103373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CC-4758-AF32-D8FE7889D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35952"/>
        <c:axId val="1"/>
      </c:scatterChart>
      <c:valAx>
        <c:axId val="952335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173913043478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7391304347825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35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26086956521739"/>
          <c:y val="0.92024539877300615"/>
          <c:w val="0.8747826086956521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15</xdr:col>
      <xdr:colOff>457200</xdr:colOff>
      <xdr:row>18</xdr:row>
      <xdr:rowOff>19050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ACAAD836-F715-231B-E385-D921CB8CD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www.aavso.org/sites/default/files/jaavso/v37n1/44.pdf" TargetMode="External"/><Relationship Id="rId18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www.konkoly.hu/cgi-bin/IBVS?5894" TargetMode="External"/><Relationship Id="rId1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konkoly.hu/cgi-bin/IBVS?5894" TargetMode="External"/><Relationship Id="rId5" Type="http://schemas.openxmlformats.org/officeDocument/2006/relationships/hyperlink" Target="http://www.konkoly.hu/cgi-bin/IBVS?5843" TargetMode="External"/><Relationship Id="rId15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aavso.org/sites/default/files/jaavso/v37n1/44.pdf" TargetMode="External"/><Relationship Id="rId4" Type="http://schemas.openxmlformats.org/officeDocument/2006/relationships/hyperlink" Target="http://www.konkoly.hu/cgi-bin/IBVS?5843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59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0"/>
  <sheetViews>
    <sheetView tabSelected="1" workbookViewId="0">
      <pane xSplit="14" ySplit="21" topLeftCell="O100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56</v>
      </c>
    </row>
    <row r="2" spans="1:6">
      <c r="A2" t="s">
        <v>25</v>
      </c>
      <c r="B2" s="9" t="s">
        <v>52</v>
      </c>
      <c r="C2" s="10" t="s">
        <v>54</v>
      </c>
    </row>
    <row r="3" spans="1:6" ht="13.5" thickBot="1"/>
    <row r="4" spans="1:6" ht="14.25" thickTop="1" thickBot="1">
      <c r="A4" s="6" t="s">
        <v>1</v>
      </c>
      <c r="C4" s="3">
        <v>27424.311000000002</v>
      </c>
      <c r="D4" s="4">
        <v>0.99371500000000001</v>
      </c>
    </row>
    <row r="5" spans="1:6" ht="13.5" thickTop="1">
      <c r="A5" s="11" t="s">
        <v>57</v>
      </c>
      <c r="B5" s="12"/>
      <c r="C5" s="13">
        <v>-9.5</v>
      </c>
      <c r="D5" s="12" t="s">
        <v>58</v>
      </c>
    </row>
    <row r="6" spans="1:6">
      <c r="A6" s="6" t="s">
        <v>2</v>
      </c>
    </row>
    <row r="7" spans="1:6">
      <c r="A7" t="s">
        <v>3</v>
      </c>
      <c r="C7">
        <f>+C4</f>
        <v>27424.311000000002</v>
      </c>
    </row>
    <row r="8" spans="1:6">
      <c r="A8" t="s">
        <v>4</v>
      </c>
      <c r="C8">
        <f>+D4</f>
        <v>0.99371500000000001</v>
      </c>
    </row>
    <row r="9" spans="1:6">
      <c r="A9" s="26" t="s">
        <v>62</v>
      </c>
      <c r="B9" s="27">
        <v>68</v>
      </c>
      <c r="C9" s="16" t="str">
        <f>"F"&amp;B9</f>
        <v>F68</v>
      </c>
      <c r="D9" s="17" t="str">
        <f>"G"&amp;B9</f>
        <v>G68</v>
      </c>
    </row>
    <row r="10" spans="1:6" ht="13.5" thickBot="1">
      <c r="A10" s="12"/>
      <c r="B10" s="12"/>
      <c r="C10" s="5" t="s">
        <v>21</v>
      </c>
      <c r="D10" s="5" t="s">
        <v>22</v>
      </c>
      <c r="E10" s="12"/>
    </row>
    <row r="11" spans="1:6">
      <c r="A11" s="12" t="s">
        <v>17</v>
      </c>
      <c r="B11" s="12"/>
      <c r="C11" s="14">
        <f ca="1">INTERCEPT(INDIRECT($D$9):G974,INDIRECT($C$9):F974)</f>
        <v>-8.3144908518346869E-2</v>
      </c>
      <c r="D11" s="15"/>
      <c r="E11" s="12"/>
    </row>
    <row r="12" spans="1:6">
      <c r="A12" s="12" t="s">
        <v>18</v>
      </c>
      <c r="B12" s="12"/>
      <c r="C12" s="14">
        <f ca="1">SLOPE(INDIRECT($D$9):G974,INDIRECT($C$9):F974)</f>
        <v>-3.0222947881763493E-6</v>
      </c>
      <c r="D12" s="15"/>
      <c r="E12" s="12"/>
    </row>
    <row r="13" spans="1:6">
      <c r="A13" s="12" t="s">
        <v>20</v>
      </c>
      <c r="B13" s="12"/>
      <c r="C13" s="15" t="s">
        <v>15</v>
      </c>
    </row>
    <row r="14" spans="1:6">
      <c r="A14" s="12"/>
      <c r="B14" s="12"/>
      <c r="C14" s="12"/>
    </row>
    <row r="15" spans="1:6">
      <c r="A15" s="18" t="s">
        <v>19</v>
      </c>
      <c r="B15" s="12"/>
      <c r="C15" s="19">
        <f ca="1">(C7+C11)+(C8+C12)*INT(MAX(F21:F3515))</f>
        <v>59874.886199032873</v>
      </c>
      <c r="E15" s="20" t="s">
        <v>351</v>
      </c>
      <c r="F15" s="13">
        <v>1</v>
      </c>
    </row>
    <row r="16" spans="1:6">
      <c r="A16" s="21" t="s">
        <v>5</v>
      </c>
      <c r="B16" s="12"/>
      <c r="C16" s="22">
        <f ca="1">+C8+C12</f>
        <v>0.9937119777052118</v>
      </c>
      <c r="E16" s="20" t="s">
        <v>59</v>
      </c>
      <c r="F16" s="14">
        <f ca="1">NOW()+15018.5+$C$5/24</f>
        <v>60162.84288344907</v>
      </c>
    </row>
    <row r="17" spans="1:32" ht="13.5" thickBot="1">
      <c r="A17" s="20" t="s">
        <v>55</v>
      </c>
      <c r="B17" s="12"/>
      <c r="C17" s="12">
        <f>COUNT(C21:C2173)</f>
        <v>96</v>
      </c>
      <c r="E17" s="20" t="s">
        <v>352</v>
      </c>
      <c r="F17" s="14">
        <f ca="1">ROUND(2*(F16-$C$7)/$C$8,0)/2+F15</f>
        <v>32946.5</v>
      </c>
    </row>
    <row r="18" spans="1:32" ht="14.25" thickTop="1" thickBot="1">
      <c r="A18" s="21" t="s">
        <v>6</v>
      </c>
      <c r="B18" s="12"/>
      <c r="C18" s="24">
        <f ca="1">+C15</f>
        <v>59874.886199032873</v>
      </c>
      <c r="D18" s="25">
        <f ca="1">+C16</f>
        <v>0.9937119777052118</v>
      </c>
      <c r="E18" s="20" t="s">
        <v>60</v>
      </c>
      <c r="F18" s="17">
        <f ca="1">ROUND(2*(F16-$C$15)/$C$16,0)/2+F15</f>
        <v>291</v>
      </c>
    </row>
    <row r="19" spans="1:32" ht="13.5" thickTop="1">
      <c r="E19" s="20" t="s">
        <v>61</v>
      </c>
      <c r="F19" s="23">
        <f ca="1">+$C$15+$C$16*F18-15018.5-$C$5/24</f>
        <v>45145.952217878425</v>
      </c>
    </row>
    <row r="20" spans="1:32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79</v>
      </c>
      <c r="I20" s="8" t="s">
        <v>82</v>
      </c>
      <c r="J20" s="8" t="s">
        <v>76</v>
      </c>
      <c r="K20" s="8" t="s">
        <v>75</v>
      </c>
      <c r="L20" s="8" t="s">
        <v>353</v>
      </c>
      <c r="M20" s="8" t="s">
        <v>354</v>
      </c>
      <c r="N20" s="8" t="s">
        <v>355</v>
      </c>
      <c r="O20" s="8" t="s">
        <v>24</v>
      </c>
      <c r="P20" s="7" t="s">
        <v>23</v>
      </c>
      <c r="Q20" s="5" t="s">
        <v>16</v>
      </c>
    </row>
    <row r="21" spans="1:32" ht="12.75" customHeight="1">
      <c r="A21" s="56" t="s">
        <v>88</v>
      </c>
      <c r="B21" s="57" t="s">
        <v>50</v>
      </c>
      <c r="C21" s="56">
        <v>26605.49</v>
      </c>
      <c r="E21">
        <f t="shared" ref="E21:E52" si="0">+(C21-C$7)/C$8</f>
        <v>-823.99983898803976</v>
      </c>
      <c r="F21">
        <f t="shared" ref="F21:F52" si="1">ROUND(2*E21,0)/2</f>
        <v>-824</v>
      </c>
      <c r="G21">
        <f t="shared" ref="G21:G52" si="2">+C21-(C$7+F21*C$8)</f>
        <v>1.5999999959603883E-4</v>
      </c>
      <c r="I21">
        <f>+G21</f>
        <v>1.5999999959603883E-4</v>
      </c>
      <c r="Q21" s="2">
        <f t="shared" ref="Q21:Q52" si="3">+C21-15018.5</f>
        <v>11586.990000000002</v>
      </c>
      <c r="AA21" t="s">
        <v>26</v>
      </c>
      <c r="AB21">
        <v>6</v>
      </c>
      <c r="AD21" t="s">
        <v>29</v>
      </c>
    </row>
    <row r="22" spans="1:32" ht="12.75" customHeight="1">
      <c r="A22" s="56" t="s">
        <v>92</v>
      </c>
      <c r="B22" s="57" t="s">
        <v>50</v>
      </c>
      <c r="C22" s="56">
        <v>26606.482</v>
      </c>
      <c r="E22">
        <f t="shared" si="0"/>
        <v>-823.00156483498949</v>
      </c>
      <c r="F22">
        <f t="shared" si="1"/>
        <v>-823</v>
      </c>
      <c r="G22">
        <f t="shared" si="2"/>
        <v>-1.5550000025541522E-3</v>
      </c>
      <c r="I22">
        <f>+G22</f>
        <v>-1.5550000025541522E-3</v>
      </c>
      <c r="Q22" s="2">
        <f t="shared" si="3"/>
        <v>11587.982</v>
      </c>
      <c r="AA22" t="s">
        <v>26</v>
      </c>
      <c r="AB22">
        <v>6</v>
      </c>
      <c r="AD22" t="s">
        <v>29</v>
      </c>
    </row>
    <row r="23" spans="1:32" ht="12.75" customHeight="1">
      <c r="A23" s="56" t="s">
        <v>92</v>
      </c>
      <c r="B23" s="57" t="s">
        <v>50</v>
      </c>
      <c r="C23" s="56">
        <v>27415.37</v>
      </c>
      <c r="E23">
        <f t="shared" si="0"/>
        <v>-8.9975495992337162</v>
      </c>
      <c r="F23">
        <f t="shared" si="1"/>
        <v>-9</v>
      </c>
      <c r="G23">
        <f t="shared" si="2"/>
        <v>2.4349999985133763E-3</v>
      </c>
      <c r="I23">
        <f>+G23</f>
        <v>2.4349999985133763E-3</v>
      </c>
      <c r="Q23" s="2">
        <f t="shared" si="3"/>
        <v>12396.869999999999</v>
      </c>
      <c r="AA23" t="s">
        <v>26</v>
      </c>
      <c r="AB23">
        <v>7</v>
      </c>
      <c r="AD23" t="s">
        <v>29</v>
      </c>
    </row>
    <row r="24" spans="1:32" ht="12.75" customHeight="1">
      <c r="A24" t="s">
        <v>13</v>
      </c>
      <c r="C24" s="28">
        <v>27424.311000000002</v>
      </c>
      <c r="D24" s="28" t="s">
        <v>15</v>
      </c>
      <c r="E24">
        <f t="shared" si="0"/>
        <v>0</v>
      </c>
      <c r="F24">
        <f t="shared" si="1"/>
        <v>0</v>
      </c>
      <c r="G24">
        <f t="shared" si="2"/>
        <v>0</v>
      </c>
      <c r="H24">
        <f>+G24</f>
        <v>0</v>
      </c>
      <c r="Q24" s="2">
        <f t="shared" si="3"/>
        <v>12405.811000000002</v>
      </c>
    </row>
    <row r="25" spans="1:32" ht="12.75" customHeight="1">
      <c r="A25" s="56" t="s">
        <v>92</v>
      </c>
      <c r="B25" s="57" t="s">
        <v>50</v>
      </c>
      <c r="C25" s="56">
        <v>27443.19</v>
      </c>
      <c r="E25">
        <f t="shared" si="0"/>
        <v>18.998404975266727</v>
      </c>
      <c r="F25">
        <f t="shared" si="1"/>
        <v>19</v>
      </c>
      <c r="G25">
        <f t="shared" si="2"/>
        <v>-1.5850000017962884E-3</v>
      </c>
      <c r="I25">
        <f>+G25</f>
        <v>-1.5850000017962884E-3</v>
      </c>
      <c r="Q25" s="2">
        <f t="shared" si="3"/>
        <v>12424.689999999999</v>
      </c>
      <c r="AA25" t="s">
        <v>26</v>
      </c>
      <c r="AB25">
        <v>6</v>
      </c>
      <c r="AD25" t="s">
        <v>29</v>
      </c>
    </row>
    <row r="26" spans="1:32" ht="12.75" customHeight="1">
      <c r="A26" t="s">
        <v>27</v>
      </c>
      <c r="C26" s="29">
        <v>44270.646999999997</v>
      </c>
      <c r="D26" s="28"/>
      <c r="E26">
        <f t="shared" si="0"/>
        <v>16952.884881480099</v>
      </c>
      <c r="F26">
        <f t="shared" si="1"/>
        <v>16953</v>
      </c>
      <c r="G26">
        <f t="shared" si="2"/>
        <v>-0.11439500000415137</v>
      </c>
      <c r="J26">
        <f t="shared" ref="J26:J31" si="4">+G26</f>
        <v>-0.11439500000415137</v>
      </c>
      <c r="Q26" s="2">
        <f t="shared" si="3"/>
        <v>29252.146999999997</v>
      </c>
      <c r="AF26" t="s">
        <v>28</v>
      </c>
    </row>
    <row r="27" spans="1:32" ht="12.75" customHeight="1">
      <c r="A27" t="s">
        <v>27</v>
      </c>
      <c r="C27" s="29">
        <v>44279.591999999997</v>
      </c>
      <c r="D27" s="28"/>
      <c r="E27">
        <f t="shared" si="0"/>
        <v>16961.886456378332</v>
      </c>
      <c r="F27">
        <f t="shared" si="1"/>
        <v>16962</v>
      </c>
      <c r="G27">
        <f t="shared" si="2"/>
        <v>-0.11283000000548782</v>
      </c>
      <c r="J27">
        <f t="shared" si="4"/>
        <v>-0.11283000000548782</v>
      </c>
      <c r="Q27" s="2">
        <f t="shared" si="3"/>
        <v>29261.091999999997</v>
      </c>
      <c r="AF27" t="s">
        <v>28</v>
      </c>
    </row>
    <row r="28" spans="1:32" ht="12.75" customHeight="1">
      <c r="A28" t="s">
        <v>27</v>
      </c>
      <c r="C28" s="29">
        <v>44573.74</v>
      </c>
      <c r="D28" s="28"/>
      <c r="E28">
        <f t="shared" si="0"/>
        <v>17257.894869253254</v>
      </c>
      <c r="F28">
        <f t="shared" si="1"/>
        <v>17258</v>
      </c>
      <c r="G28">
        <f t="shared" si="2"/>
        <v>-0.10446999999840045</v>
      </c>
      <c r="J28">
        <f t="shared" si="4"/>
        <v>-0.10446999999840045</v>
      </c>
      <c r="Q28" s="2">
        <f t="shared" si="3"/>
        <v>29555.239999999998</v>
      </c>
      <c r="AF28" t="s">
        <v>28</v>
      </c>
    </row>
    <row r="29" spans="1:32" ht="12.75" customHeight="1">
      <c r="A29" t="s">
        <v>27</v>
      </c>
      <c r="C29" s="29">
        <v>44576.713000000003</v>
      </c>
      <c r="D29" s="28"/>
      <c r="E29">
        <f t="shared" si="0"/>
        <v>17260.886672738161</v>
      </c>
      <c r="F29">
        <f t="shared" si="1"/>
        <v>17261</v>
      </c>
      <c r="G29">
        <f t="shared" si="2"/>
        <v>-0.11261499999818625</v>
      </c>
      <c r="J29">
        <f t="shared" si="4"/>
        <v>-0.11261499999818625</v>
      </c>
      <c r="Q29" s="2">
        <f t="shared" si="3"/>
        <v>29558.213000000003</v>
      </c>
      <c r="AF29" t="s">
        <v>28</v>
      </c>
    </row>
    <row r="30" spans="1:32" ht="12.75" customHeight="1">
      <c r="A30" t="s">
        <v>27</v>
      </c>
      <c r="C30" s="29">
        <v>45373.667999999998</v>
      </c>
      <c r="D30" s="28"/>
      <c r="E30">
        <f t="shared" si="0"/>
        <v>18062.88221471951</v>
      </c>
      <c r="F30">
        <f t="shared" si="1"/>
        <v>18063</v>
      </c>
      <c r="G30">
        <f t="shared" si="2"/>
        <v>-0.11704499999905238</v>
      </c>
      <c r="J30">
        <f t="shared" si="4"/>
        <v>-0.11704499999905238</v>
      </c>
      <c r="Q30" s="2">
        <f t="shared" si="3"/>
        <v>30355.167999999998</v>
      </c>
      <c r="AF30" t="s">
        <v>28</v>
      </c>
    </row>
    <row r="31" spans="1:32" ht="12.75" customHeight="1">
      <c r="A31" t="s">
        <v>27</v>
      </c>
      <c r="C31" s="29">
        <v>45671.78</v>
      </c>
      <c r="D31" s="28"/>
      <c r="E31">
        <f t="shared" si="0"/>
        <v>18362.879698907633</v>
      </c>
      <c r="F31">
        <f t="shared" si="1"/>
        <v>18363</v>
      </c>
      <c r="G31">
        <f t="shared" si="2"/>
        <v>-0.11954500000138069</v>
      </c>
      <c r="J31">
        <f t="shared" si="4"/>
        <v>-0.11954500000138069</v>
      </c>
      <c r="Q31" s="2">
        <f t="shared" si="3"/>
        <v>30653.279999999999</v>
      </c>
      <c r="AF31" t="s">
        <v>28</v>
      </c>
    </row>
    <row r="32" spans="1:32" ht="12.75" customHeight="1">
      <c r="A32" t="s">
        <v>30</v>
      </c>
      <c r="C32" s="29">
        <v>45750.273000000001</v>
      </c>
      <c r="D32" s="28"/>
      <c r="E32">
        <f t="shared" si="0"/>
        <v>18441.869147592617</v>
      </c>
      <c r="F32">
        <f t="shared" si="1"/>
        <v>18442</v>
      </c>
      <c r="G32">
        <f t="shared" si="2"/>
        <v>-0.13003000000026077</v>
      </c>
      <c r="I32">
        <f t="shared" ref="I32:I43" si="5">+G32</f>
        <v>-0.13003000000026077</v>
      </c>
      <c r="Q32" s="2">
        <f t="shared" si="3"/>
        <v>30731.773000000001</v>
      </c>
      <c r="AA32" t="s">
        <v>26</v>
      </c>
      <c r="AB32">
        <v>6</v>
      </c>
      <c r="AD32" t="s">
        <v>29</v>
      </c>
      <c r="AF32" t="s">
        <v>31</v>
      </c>
    </row>
    <row r="33" spans="1:32" ht="12.75" customHeight="1">
      <c r="A33" t="s">
        <v>30</v>
      </c>
      <c r="C33" s="29">
        <v>45750.275000000001</v>
      </c>
      <c r="D33" s="28"/>
      <c r="E33">
        <f t="shared" si="0"/>
        <v>18441.871160242121</v>
      </c>
      <c r="F33">
        <f t="shared" si="1"/>
        <v>18442</v>
      </c>
      <c r="G33">
        <f t="shared" si="2"/>
        <v>-0.12802999999985332</v>
      </c>
      <c r="I33">
        <f t="shared" si="5"/>
        <v>-0.12802999999985332</v>
      </c>
      <c r="Q33" s="2">
        <f t="shared" si="3"/>
        <v>30731.775000000001</v>
      </c>
      <c r="AA33" t="s">
        <v>26</v>
      </c>
      <c r="AB33">
        <v>8</v>
      </c>
      <c r="AD33" t="s">
        <v>29</v>
      </c>
      <c r="AF33" t="s">
        <v>31</v>
      </c>
    </row>
    <row r="34" spans="1:32" ht="12.75" customHeight="1">
      <c r="A34" t="s">
        <v>30</v>
      </c>
      <c r="C34" s="29">
        <v>45752.260999999999</v>
      </c>
      <c r="D34" s="28"/>
      <c r="E34">
        <f t="shared" si="0"/>
        <v>18443.869721197723</v>
      </c>
      <c r="F34">
        <f t="shared" si="1"/>
        <v>18444</v>
      </c>
      <c r="G34">
        <f t="shared" si="2"/>
        <v>-0.12946000000374625</v>
      </c>
      <c r="I34">
        <f t="shared" si="5"/>
        <v>-0.12946000000374625</v>
      </c>
      <c r="Q34" s="2">
        <f t="shared" si="3"/>
        <v>30733.760999999999</v>
      </c>
      <c r="AA34" t="s">
        <v>26</v>
      </c>
      <c r="AB34">
        <v>6</v>
      </c>
      <c r="AD34" t="s">
        <v>29</v>
      </c>
      <c r="AF34" t="s">
        <v>31</v>
      </c>
    </row>
    <row r="35" spans="1:32" ht="12.75" customHeight="1">
      <c r="A35" t="s">
        <v>33</v>
      </c>
      <c r="C35" s="29">
        <v>46004.665000000001</v>
      </c>
      <c r="D35" s="28"/>
      <c r="E35">
        <f t="shared" si="0"/>
        <v>18697.870113664379</v>
      </c>
      <c r="F35">
        <f t="shared" si="1"/>
        <v>18698</v>
      </c>
      <c r="G35">
        <f t="shared" si="2"/>
        <v>-0.12907000000268454</v>
      </c>
      <c r="I35">
        <f t="shared" si="5"/>
        <v>-0.12907000000268454</v>
      </c>
      <c r="Q35" s="2">
        <f t="shared" si="3"/>
        <v>30986.165000000001</v>
      </c>
      <c r="AF35" t="s">
        <v>31</v>
      </c>
    </row>
    <row r="36" spans="1:32" ht="12.75" customHeight="1">
      <c r="A36" t="s">
        <v>33</v>
      </c>
      <c r="C36" s="29">
        <v>46005.661</v>
      </c>
      <c r="D36" s="28"/>
      <c r="E36">
        <f t="shared" si="0"/>
        <v>18698.872413116434</v>
      </c>
      <c r="F36">
        <f t="shared" si="1"/>
        <v>18699</v>
      </c>
      <c r="G36">
        <f t="shared" si="2"/>
        <v>-0.12678500000038184</v>
      </c>
      <c r="I36">
        <f t="shared" si="5"/>
        <v>-0.12678500000038184</v>
      </c>
      <c r="Q36" s="2">
        <f t="shared" si="3"/>
        <v>30987.161</v>
      </c>
      <c r="AF36" t="s">
        <v>31</v>
      </c>
    </row>
    <row r="37" spans="1:32" ht="12.75" customHeight="1">
      <c r="A37" t="s">
        <v>33</v>
      </c>
      <c r="C37" s="29">
        <v>46032.487000000001</v>
      </c>
      <c r="D37" s="28"/>
      <c r="E37">
        <f t="shared" si="0"/>
        <v>18725.868080888384</v>
      </c>
      <c r="F37">
        <f t="shared" si="1"/>
        <v>18726</v>
      </c>
      <c r="G37">
        <f t="shared" si="2"/>
        <v>-0.13109000000258675</v>
      </c>
      <c r="I37">
        <f t="shared" si="5"/>
        <v>-0.13109000000258675</v>
      </c>
      <c r="Q37" s="2">
        <f t="shared" si="3"/>
        <v>31013.987000000001</v>
      </c>
      <c r="AA37" t="s">
        <v>26</v>
      </c>
      <c r="AB37">
        <v>5</v>
      </c>
      <c r="AD37" t="s">
        <v>29</v>
      </c>
      <c r="AF37" t="s">
        <v>31</v>
      </c>
    </row>
    <row r="38" spans="1:32" ht="12.75" customHeight="1">
      <c r="A38" t="s">
        <v>33</v>
      </c>
      <c r="C38" s="29">
        <v>46033.483999999997</v>
      </c>
      <c r="D38" s="28"/>
      <c r="E38">
        <f t="shared" si="0"/>
        <v>18726.871386665185</v>
      </c>
      <c r="F38">
        <f t="shared" si="1"/>
        <v>18727</v>
      </c>
      <c r="G38">
        <f t="shared" si="2"/>
        <v>-0.12780500000371831</v>
      </c>
      <c r="I38">
        <f t="shared" si="5"/>
        <v>-0.12780500000371831</v>
      </c>
      <c r="Q38" s="2">
        <f t="shared" si="3"/>
        <v>31014.983999999997</v>
      </c>
      <c r="AF38" t="s">
        <v>31</v>
      </c>
    </row>
    <row r="39" spans="1:32" ht="12.75" customHeight="1">
      <c r="A39" t="s">
        <v>34</v>
      </c>
      <c r="C39" s="29">
        <v>46039.444000000003</v>
      </c>
      <c r="D39" s="28"/>
      <c r="E39">
        <f t="shared" si="0"/>
        <v>18732.869082181511</v>
      </c>
      <c r="F39">
        <f t="shared" si="1"/>
        <v>18733</v>
      </c>
      <c r="G39">
        <f t="shared" si="2"/>
        <v>-0.13009500000043772</v>
      </c>
      <c r="I39">
        <f t="shared" si="5"/>
        <v>-0.13009500000043772</v>
      </c>
      <c r="Q39" s="2">
        <f t="shared" si="3"/>
        <v>31020.944000000003</v>
      </c>
      <c r="AA39" t="s">
        <v>26</v>
      </c>
      <c r="AB39">
        <v>5</v>
      </c>
      <c r="AD39" t="s">
        <v>29</v>
      </c>
      <c r="AF39" t="s">
        <v>31</v>
      </c>
    </row>
    <row r="40" spans="1:32" ht="12.75" customHeight="1">
      <c r="A40" t="s">
        <v>34</v>
      </c>
      <c r="C40" s="29">
        <v>46046.400999999998</v>
      </c>
      <c r="D40" s="28"/>
      <c r="E40">
        <f t="shared" si="0"/>
        <v>18739.870083474634</v>
      </c>
      <c r="F40">
        <f t="shared" si="1"/>
        <v>18740</v>
      </c>
      <c r="G40">
        <f t="shared" si="2"/>
        <v>-0.12910000000556465</v>
      </c>
      <c r="I40">
        <f t="shared" si="5"/>
        <v>-0.12910000000556465</v>
      </c>
      <c r="Q40" s="2">
        <f t="shared" si="3"/>
        <v>31027.900999999998</v>
      </c>
      <c r="AA40" t="s">
        <v>26</v>
      </c>
      <c r="AB40">
        <v>6</v>
      </c>
      <c r="AD40" t="s">
        <v>29</v>
      </c>
      <c r="AF40" t="s">
        <v>31</v>
      </c>
    </row>
    <row r="41" spans="1:32" ht="12.75" customHeight="1">
      <c r="A41" t="s">
        <v>34</v>
      </c>
      <c r="C41" s="29">
        <v>46054.353000000003</v>
      </c>
      <c r="D41" s="28"/>
      <c r="E41">
        <f t="shared" si="0"/>
        <v>18747.87237789507</v>
      </c>
      <c r="F41">
        <f t="shared" si="1"/>
        <v>18748</v>
      </c>
      <c r="G41">
        <f t="shared" si="2"/>
        <v>-0.12681999999767868</v>
      </c>
      <c r="I41">
        <f t="shared" si="5"/>
        <v>-0.12681999999767868</v>
      </c>
      <c r="Q41" s="2">
        <f t="shared" si="3"/>
        <v>31035.853000000003</v>
      </c>
      <c r="AF41" t="s">
        <v>31</v>
      </c>
    </row>
    <row r="42" spans="1:32" ht="12.75" customHeight="1">
      <c r="A42" t="s">
        <v>34</v>
      </c>
      <c r="C42" s="29">
        <v>46055.347000000002</v>
      </c>
      <c r="D42" s="28"/>
      <c r="E42">
        <f t="shared" si="0"/>
        <v>18748.872664697625</v>
      </c>
      <c r="F42">
        <f t="shared" si="1"/>
        <v>18749</v>
      </c>
      <c r="G42">
        <f t="shared" si="2"/>
        <v>-0.12653499999578344</v>
      </c>
      <c r="I42">
        <f t="shared" si="5"/>
        <v>-0.12653499999578344</v>
      </c>
      <c r="Q42" s="2">
        <f t="shared" si="3"/>
        <v>31036.847000000002</v>
      </c>
      <c r="AF42" t="s">
        <v>31</v>
      </c>
    </row>
    <row r="43" spans="1:32" ht="12.75" customHeight="1">
      <c r="A43" t="s">
        <v>35</v>
      </c>
      <c r="C43" s="29">
        <v>46326.625</v>
      </c>
      <c r="D43" s="28"/>
      <c r="E43">
        <f t="shared" si="0"/>
        <v>19021.866430515791</v>
      </c>
      <c r="F43">
        <f t="shared" si="1"/>
        <v>19022</v>
      </c>
      <c r="G43">
        <f t="shared" si="2"/>
        <v>-0.13272999999753665</v>
      </c>
      <c r="I43">
        <f t="shared" si="5"/>
        <v>-0.13272999999753665</v>
      </c>
      <c r="Q43" s="2">
        <f t="shared" si="3"/>
        <v>31308.125</v>
      </c>
      <c r="AA43" t="s">
        <v>26</v>
      </c>
      <c r="AB43">
        <v>8</v>
      </c>
      <c r="AD43" t="s">
        <v>29</v>
      </c>
      <c r="AF43" t="s">
        <v>31</v>
      </c>
    </row>
    <row r="44" spans="1:32" ht="12.75" customHeight="1">
      <c r="A44" t="s">
        <v>27</v>
      </c>
      <c r="C44" s="29">
        <v>46489.591</v>
      </c>
      <c r="D44" s="28"/>
      <c r="E44">
        <f t="shared" si="0"/>
        <v>19185.863149897101</v>
      </c>
      <c r="F44">
        <f t="shared" si="1"/>
        <v>19186</v>
      </c>
      <c r="G44">
        <f t="shared" si="2"/>
        <v>-0.13599000000249362</v>
      </c>
      <c r="J44">
        <f>+G44</f>
        <v>-0.13599000000249362</v>
      </c>
      <c r="Q44" s="2">
        <f t="shared" si="3"/>
        <v>31471.091</v>
      </c>
      <c r="AF44" t="s">
        <v>28</v>
      </c>
    </row>
    <row r="45" spans="1:32" ht="12.75" customHeight="1">
      <c r="A45" t="s">
        <v>27</v>
      </c>
      <c r="C45" s="29">
        <v>46793.669000000002</v>
      </c>
      <c r="D45" s="28"/>
      <c r="E45">
        <f t="shared" si="0"/>
        <v>19491.864367550053</v>
      </c>
      <c r="F45">
        <f t="shared" si="1"/>
        <v>19492</v>
      </c>
      <c r="G45">
        <f t="shared" si="2"/>
        <v>-0.13478000000031898</v>
      </c>
      <c r="J45">
        <f>+G45</f>
        <v>-0.13478000000031898</v>
      </c>
      <c r="Q45" s="2">
        <f t="shared" si="3"/>
        <v>31775.169000000002</v>
      </c>
      <c r="AF45" t="s">
        <v>28</v>
      </c>
    </row>
    <row r="46" spans="1:32" ht="12.75" customHeight="1">
      <c r="A46" t="s">
        <v>27</v>
      </c>
      <c r="C46" s="29">
        <v>46804.601999999999</v>
      </c>
      <c r="D46" s="28"/>
      <c r="E46">
        <f t="shared" si="0"/>
        <v>19502.866516053393</v>
      </c>
      <c r="F46">
        <f t="shared" si="1"/>
        <v>19503</v>
      </c>
      <c r="G46">
        <f t="shared" si="2"/>
        <v>-0.1326450000051409</v>
      </c>
      <c r="J46">
        <f>+G46</f>
        <v>-0.1326450000051409</v>
      </c>
      <c r="Q46" s="2">
        <f t="shared" si="3"/>
        <v>31786.101999999999</v>
      </c>
      <c r="AF46" t="s">
        <v>28</v>
      </c>
    </row>
    <row r="47" spans="1:32" ht="12.75" customHeight="1">
      <c r="A47" t="s">
        <v>36</v>
      </c>
      <c r="C47" s="29">
        <v>46825.457000000002</v>
      </c>
      <c r="D47" s="28"/>
      <c r="E47">
        <f t="shared" si="0"/>
        <v>19523.853418736762</v>
      </c>
      <c r="F47">
        <f t="shared" si="1"/>
        <v>19524</v>
      </c>
      <c r="G47">
        <f t="shared" si="2"/>
        <v>-0.14566000000195345</v>
      </c>
      <c r="I47">
        <f>+G47</f>
        <v>-0.14566000000195345</v>
      </c>
      <c r="Q47" s="2">
        <f t="shared" si="3"/>
        <v>31806.957000000002</v>
      </c>
      <c r="AA47" t="s">
        <v>26</v>
      </c>
      <c r="AB47">
        <v>6</v>
      </c>
      <c r="AD47" t="s">
        <v>29</v>
      </c>
      <c r="AF47" t="s">
        <v>31</v>
      </c>
    </row>
    <row r="48" spans="1:32" ht="12.75" customHeight="1">
      <c r="A48" t="s">
        <v>37</v>
      </c>
      <c r="C48" s="29">
        <v>47107.684999999998</v>
      </c>
      <c r="D48" s="28"/>
      <c r="E48">
        <f t="shared" si="0"/>
        <v>19807.866440579037</v>
      </c>
      <c r="F48">
        <f t="shared" si="1"/>
        <v>19808</v>
      </c>
      <c r="G48">
        <f t="shared" si="2"/>
        <v>-0.13272000000870321</v>
      </c>
      <c r="I48">
        <f>+G48</f>
        <v>-0.13272000000870321</v>
      </c>
      <c r="Q48" s="2">
        <f t="shared" si="3"/>
        <v>32089.184999999998</v>
      </c>
      <c r="AA48" t="s">
        <v>26</v>
      </c>
      <c r="AB48">
        <v>6</v>
      </c>
      <c r="AD48" t="s">
        <v>47</v>
      </c>
      <c r="AF48" t="s">
        <v>31</v>
      </c>
    </row>
    <row r="49" spans="1:32" ht="12.75" customHeight="1">
      <c r="A49" t="s">
        <v>38</v>
      </c>
      <c r="C49" s="29">
        <v>47423.669000000002</v>
      </c>
      <c r="D49" s="28"/>
      <c r="E49">
        <f t="shared" si="0"/>
        <v>20125.848960718115</v>
      </c>
      <c r="F49">
        <f t="shared" si="1"/>
        <v>20126</v>
      </c>
      <c r="G49">
        <f t="shared" si="2"/>
        <v>-0.15009000000281958</v>
      </c>
      <c r="I49">
        <f>+G49</f>
        <v>-0.15009000000281958</v>
      </c>
      <c r="Q49" s="2">
        <f t="shared" si="3"/>
        <v>32405.169000000002</v>
      </c>
      <c r="AF49" t="s">
        <v>31</v>
      </c>
    </row>
    <row r="50" spans="1:32" ht="12.75" customHeight="1">
      <c r="A50" t="s">
        <v>27</v>
      </c>
      <c r="C50" s="29">
        <v>47894.697999999997</v>
      </c>
      <c r="D50" s="28"/>
      <c r="E50">
        <f t="shared" si="0"/>
        <v>20599.857101885344</v>
      </c>
      <c r="F50">
        <f t="shared" si="1"/>
        <v>20600</v>
      </c>
      <c r="G50">
        <f t="shared" si="2"/>
        <v>-0.14199999999982538</v>
      </c>
      <c r="J50">
        <f>+G50</f>
        <v>-0.14199999999982538</v>
      </c>
      <c r="Q50" s="2">
        <f t="shared" si="3"/>
        <v>32876.197999999997</v>
      </c>
      <c r="AF50" t="s">
        <v>28</v>
      </c>
    </row>
    <row r="51" spans="1:32" ht="12.75" customHeight="1">
      <c r="A51" t="s">
        <v>39</v>
      </c>
      <c r="C51" s="29">
        <v>47942.398999999998</v>
      </c>
      <c r="D51" s="28"/>
      <c r="E51">
        <f t="shared" si="0"/>
        <v>20647.859798835678</v>
      </c>
      <c r="F51">
        <f t="shared" si="1"/>
        <v>20648</v>
      </c>
      <c r="G51">
        <f t="shared" si="2"/>
        <v>-0.13932000000932021</v>
      </c>
      <c r="I51">
        <f>+G51</f>
        <v>-0.13932000000932021</v>
      </c>
      <c r="Q51" s="2">
        <f t="shared" si="3"/>
        <v>32923.898999999998</v>
      </c>
      <c r="AF51" t="s">
        <v>31</v>
      </c>
    </row>
    <row r="52" spans="1:32" ht="12.75" customHeight="1">
      <c r="A52" t="s">
        <v>40</v>
      </c>
      <c r="C52" s="29">
        <v>48260.387999999999</v>
      </c>
      <c r="D52" s="28">
        <v>8.0000000000000002E-3</v>
      </c>
      <c r="E52">
        <f t="shared" si="0"/>
        <v>20967.860000100631</v>
      </c>
      <c r="F52">
        <f t="shared" si="1"/>
        <v>20968</v>
      </c>
      <c r="G52">
        <f t="shared" si="2"/>
        <v>-0.13911999999982072</v>
      </c>
      <c r="I52">
        <f>+G52</f>
        <v>-0.13911999999982072</v>
      </c>
      <c r="O52">
        <f t="shared" ref="O52:O83" ca="1" si="6">+C$11+C$12*$F52</f>
        <v>-0.14651638563682856</v>
      </c>
      <c r="Q52" s="2">
        <f t="shared" si="3"/>
        <v>33241.887999999999</v>
      </c>
      <c r="AF52" t="s">
        <v>31</v>
      </c>
    </row>
    <row r="53" spans="1:32" ht="12.75" customHeight="1">
      <c r="A53" t="s">
        <v>41</v>
      </c>
      <c r="C53" s="29">
        <v>48534.646000000001</v>
      </c>
      <c r="D53" s="28">
        <v>7.0000000000000001E-3</v>
      </c>
      <c r="E53">
        <f t="shared" ref="E53:E84" si="7">+(C53-C$7)/C$8</f>
        <v>21243.852613676958</v>
      </c>
      <c r="F53">
        <f t="shared" ref="F53:F84" si="8">ROUND(2*E53,0)/2</f>
        <v>21244</v>
      </c>
      <c r="G53">
        <f t="shared" ref="G53:G84" si="9">+C53-(C$7+F53*C$8)</f>
        <v>-0.14645999999629566</v>
      </c>
      <c r="I53">
        <f>+G53</f>
        <v>-0.14645999999629566</v>
      </c>
      <c r="O53">
        <f t="shared" ca="1" si="6"/>
        <v>-0.14735053899836523</v>
      </c>
      <c r="Q53" s="2">
        <f t="shared" ref="Q53:Q84" si="10">+C53-15018.5</f>
        <v>33516.146000000001</v>
      </c>
      <c r="AF53" t="s">
        <v>31</v>
      </c>
    </row>
    <row r="54" spans="1:32" ht="12.75" customHeight="1">
      <c r="A54" s="56" t="s">
        <v>163</v>
      </c>
      <c r="B54" s="57" t="s">
        <v>346</v>
      </c>
      <c r="C54" s="56">
        <v>49005.667000000001</v>
      </c>
      <c r="E54">
        <f t="shared" si="7"/>
        <v>21717.852704246186</v>
      </c>
      <c r="F54">
        <f t="shared" si="8"/>
        <v>21718</v>
      </c>
      <c r="G54">
        <f t="shared" si="9"/>
        <v>-0.14637000000220723</v>
      </c>
      <c r="K54">
        <f>+G54</f>
        <v>-0.14637000000220723</v>
      </c>
      <c r="O54">
        <f t="shared" ca="1" si="6"/>
        <v>-0.14878310672796083</v>
      </c>
      <c r="Q54" s="2">
        <f t="shared" si="10"/>
        <v>33987.167000000001</v>
      </c>
    </row>
    <row r="55" spans="1:32" ht="12.75" customHeight="1">
      <c r="A55" s="56" t="s">
        <v>163</v>
      </c>
      <c r="B55" s="57" t="s">
        <v>346</v>
      </c>
      <c r="C55" s="56">
        <v>49012.627</v>
      </c>
      <c r="E55">
        <f t="shared" si="7"/>
        <v>21724.856724513567</v>
      </c>
      <c r="F55">
        <f t="shared" si="8"/>
        <v>21725</v>
      </c>
      <c r="G55">
        <f t="shared" si="9"/>
        <v>-0.14237500000308501</v>
      </c>
      <c r="K55">
        <f>+G55</f>
        <v>-0.14237500000308501</v>
      </c>
      <c r="O55">
        <f t="shared" ca="1" si="6"/>
        <v>-0.14880426279147807</v>
      </c>
      <c r="Q55" s="2">
        <f t="shared" si="10"/>
        <v>33994.127</v>
      </c>
    </row>
    <row r="56" spans="1:32" ht="12.75" customHeight="1">
      <c r="A56" t="s">
        <v>42</v>
      </c>
      <c r="C56" s="29">
        <v>49057.336000000003</v>
      </c>
      <c r="D56" s="28">
        <v>5.0000000000000001E-3</v>
      </c>
      <c r="E56">
        <f t="shared" si="7"/>
        <v>21769.848497808729</v>
      </c>
      <c r="F56">
        <f t="shared" si="8"/>
        <v>21770</v>
      </c>
      <c r="G56">
        <f t="shared" si="9"/>
        <v>-0.15054999999847496</v>
      </c>
      <c r="I56">
        <f>+G56</f>
        <v>-0.15054999999847496</v>
      </c>
      <c r="O56">
        <f t="shared" ca="1" si="6"/>
        <v>-0.14894026605694599</v>
      </c>
      <c r="Q56" s="2">
        <f t="shared" si="10"/>
        <v>34038.836000000003</v>
      </c>
      <c r="AA56" t="s">
        <v>26</v>
      </c>
      <c r="AF56" t="s">
        <v>31</v>
      </c>
    </row>
    <row r="57" spans="1:32" ht="12.75" customHeight="1">
      <c r="A57" s="56" t="s">
        <v>163</v>
      </c>
      <c r="B57" s="57" t="s">
        <v>346</v>
      </c>
      <c r="C57" s="56">
        <v>49283.906999999999</v>
      </c>
      <c r="E57">
        <f t="shared" si="7"/>
        <v>21997.852502981234</v>
      </c>
      <c r="F57">
        <f t="shared" si="8"/>
        <v>21998</v>
      </c>
      <c r="G57">
        <f t="shared" si="9"/>
        <v>-0.14657000000443077</v>
      </c>
      <c r="K57">
        <f>+G57</f>
        <v>-0.14657000000443077</v>
      </c>
      <c r="O57">
        <f t="shared" ca="1" si="6"/>
        <v>-0.14962934926865018</v>
      </c>
      <c r="Q57" s="2">
        <f t="shared" si="10"/>
        <v>34265.406999999999</v>
      </c>
      <c r="AA57" t="s">
        <v>26</v>
      </c>
    </row>
    <row r="58" spans="1:32" ht="12.75" customHeight="1">
      <c r="A58" t="s">
        <v>43</v>
      </c>
      <c r="C58" s="29">
        <v>49383.256000000001</v>
      </c>
      <c r="D58" s="28"/>
      <c r="E58">
        <f t="shared" si="7"/>
        <v>22097.829860674337</v>
      </c>
      <c r="F58">
        <f t="shared" si="8"/>
        <v>22098</v>
      </c>
      <c r="G58">
        <f t="shared" si="9"/>
        <v>-0.16906999999628169</v>
      </c>
      <c r="I58">
        <f>+G58</f>
        <v>-0.16906999999628169</v>
      </c>
      <c r="O58">
        <f t="shared" ca="1" si="6"/>
        <v>-0.14993157874746782</v>
      </c>
      <c r="Q58" s="2">
        <f t="shared" si="10"/>
        <v>34364.756000000001</v>
      </c>
      <c r="AA58" t="s">
        <v>26</v>
      </c>
      <c r="AB58">
        <v>4</v>
      </c>
      <c r="AD58" t="s">
        <v>29</v>
      </c>
      <c r="AF58" t="s">
        <v>31</v>
      </c>
    </row>
    <row r="59" spans="1:32" ht="12.75" customHeight="1">
      <c r="A59" t="s">
        <v>44</v>
      </c>
      <c r="C59" s="29">
        <v>49631.682999999997</v>
      </c>
      <c r="D59" s="28">
        <v>3.0000000000000001E-3</v>
      </c>
      <c r="E59">
        <f t="shared" si="7"/>
        <v>22347.82809960602</v>
      </c>
      <c r="F59">
        <f t="shared" si="8"/>
        <v>22348</v>
      </c>
      <c r="G59">
        <f t="shared" si="9"/>
        <v>-0.17082000000664266</v>
      </c>
      <c r="I59">
        <f>+G59</f>
        <v>-0.17082000000664266</v>
      </c>
      <c r="O59">
        <f t="shared" ca="1" si="6"/>
        <v>-0.15068715244451192</v>
      </c>
      <c r="Q59" s="2">
        <f t="shared" si="10"/>
        <v>34613.182999999997</v>
      </c>
      <c r="AA59" t="s">
        <v>26</v>
      </c>
      <c r="AB59">
        <v>5</v>
      </c>
      <c r="AD59" t="s">
        <v>29</v>
      </c>
      <c r="AF59" t="s">
        <v>31</v>
      </c>
    </row>
    <row r="60" spans="1:32" ht="12.75" customHeight="1">
      <c r="A60" s="56" t="s">
        <v>163</v>
      </c>
      <c r="B60" s="57" t="s">
        <v>346</v>
      </c>
      <c r="C60" s="56">
        <v>50110.67</v>
      </c>
      <c r="E60">
        <f t="shared" si="7"/>
        <v>22829.844573142196</v>
      </c>
      <c r="F60">
        <f t="shared" si="8"/>
        <v>22830</v>
      </c>
      <c r="G60">
        <f t="shared" si="9"/>
        <v>-0.15445000000181608</v>
      </c>
      <c r="K60">
        <f>+G60</f>
        <v>-0.15445000000181608</v>
      </c>
      <c r="O60">
        <f t="shared" ca="1" si="6"/>
        <v>-0.15214389853241292</v>
      </c>
      <c r="Q60" s="2">
        <f t="shared" si="10"/>
        <v>35092.17</v>
      </c>
      <c r="AA60" t="s">
        <v>26</v>
      </c>
    </row>
    <row r="61" spans="1:32" ht="12.75" customHeight="1">
      <c r="A61" s="56" t="s">
        <v>163</v>
      </c>
      <c r="B61" s="57" t="s">
        <v>346</v>
      </c>
      <c r="C61" s="56">
        <v>50113.650999999998</v>
      </c>
      <c r="E61">
        <f t="shared" si="7"/>
        <v>22832.844427225107</v>
      </c>
      <c r="F61">
        <f t="shared" si="8"/>
        <v>22833</v>
      </c>
      <c r="G61">
        <f t="shared" si="9"/>
        <v>-0.15459499999997206</v>
      </c>
      <c r="K61">
        <f>+G61</f>
        <v>-0.15459499999997206</v>
      </c>
      <c r="O61">
        <f t="shared" ca="1" si="6"/>
        <v>-0.15215296541677745</v>
      </c>
      <c r="Q61" s="2">
        <f t="shared" si="10"/>
        <v>35095.150999999998</v>
      </c>
      <c r="AA61" t="s">
        <v>26</v>
      </c>
    </row>
    <row r="62" spans="1:32" ht="12.75" customHeight="1">
      <c r="A62" t="s">
        <v>45</v>
      </c>
      <c r="C62" s="29">
        <v>50486.315999999999</v>
      </c>
      <c r="D62" s="28">
        <v>8.9999999999999993E-3</v>
      </c>
      <c r="E62">
        <f t="shared" si="7"/>
        <v>23207.866440579037</v>
      </c>
      <c r="F62">
        <f t="shared" si="8"/>
        <v>23208</v>
      </c>
      <c r="G62">
        <f t="shared" si="9"/>
        <v>-0.13272000000142725</v>
      </c>
      <c r="I62">
        <f>+G62</f>
        <v>-0.13272000000142725</v>
      </c>
      <c r="O62">
        <f t="shared" ca="1" si="6"/>
        <v>-0.15328632596234359</v>
      </c>
      <c r="Q62" s="2">
        <f t="shared" si="10"/>
        <v>35467.815999999999</v>
      </c>
      <c r="AA62" t="s">
        <v>26</v>
      </c>
      <c r="AB62">
        <v>6</v>
      </c>
      <c r="AD62" t="s">
        <v>29</v>
      </c>
      <c r="AF62" t="s">
        <v>31</v>
      </c>
    </row>
    <row r="63" spans="1:32" ht="12.75" customHeight="1">
      <c r="A63" t="s">
        <v>46</v>
      </c>
      <c r="C63" s="29">
        <v>50750.64</v>
      </c>
      <c r="D63" s="28">
        <v>4.0000000000000001E-3</v>
      </c>
      <c r="E63">
        <f t="shared" si="7"/>
        <v>23473.86222407833</v>
      </c>
      <c r="F63">
        <f t="shared" si="8"/>
        <v>23474</v>
      </c>
      <c r="G63">
        <f t="shared" si="9"/>
        <v>-0.13691000000108033</v>
      </c>
      <c r="I63">
        <f>+G63</f>
        <v>-0.13691000000108033</v>
      </c>
      <c r="O63">
        <f t="shared" ca="1" si="6"/>
        <v>-0.15409025637599849</v>
      </c>
      <c r="Q63" s="2">
        <f t="shared" si="10"/>
        <v>35732.14</v>
      </c>
      <c r="AA63" t="s">
        <v>26</v>
      </c>
      <c r="AF63" t="s">
        <v>31</v>
      </c>
    </row>
    <row r="64" spans="1:32" ht="12.75" customHeight="1">
      <c r="A64" s="33" t="s">
        <v>48</v>
      </c>
      <c r="B64" s="33"/>
      <c r="C64" s="34">
        <v>51075.578000000001</v>
      </c>
      <c r="D64" s="35">
        <v>4.0000000000000001E-3</v>
      </c>
      <c r="E64">
        <f t="shared" si="7"/>
        <v>23800.855376038402</v>
      </c>
      <c r="F64">
        <f t="shared" si="8"/>
        <v>23801</v>
      </c>
      <c r="G64">
        <f t="shared" si="9"/>
        <v>-0.14371500000561355</v>
      </c>
      <c r="I64">
        <f>+G64</f>
        <v>-0.14371500000561355</v>
      </c>
      <c r="O64">
        <f t="shared" ca="1" si="6"/>
        <v>-0.15507854677173216</v>
      </c>
      <c r="Q64" s="2">
        <f t="shared" si="10"/>
        <v>36057.078000000001</v>
      </c>
      <c r="AA64" t="s">
        <v>26</v>
      </c>
      <c r="AF64" t="s">
        <v>28</v>
      </c>
    </row>
    <row r="65" spans="1:30" ht="12.75" customHeight="1">
      <c r="A65" s="56" t="s">
        <v>200</v>
      </c>
      <c r="B65" s="57" t="s">
        <v>346</v>
      </c>
      <c r="C65" s="56">
        <v>51165.010999999999</v>
      </c>
      <c r="E65">
        <f t="shared" si="7"/>
        <v>23890.854017499983</v>
      </c>
      <c r="F65">
        <f t="shared" si="8"/>
        <v>23891</v>
      </c>
      <c r="G65">
        <f t="shared" si="9"/>
        <v>-0.14506500000425149</v>
      </c>
      <c r="I65">
        <f>+G65</f>
        <v>-0.14506500000425149</v>
      </c>
      <c r="O65">
        <f t="shared" ca="1" si="6"/>
        <v>-0.15535055330266803</v>
      </c>
      <c r="Q65" s="2">
        <f t="shared" si="10"/>
        <v>36146.510999999999</v>
      </c>
    </row>
    <row r="66" spans="1:30" ht="12.75" customHeight="1">
      <c r="A66" s="56" t="s">
        <v>163</v>
      </c>
      <c r="B66" s="57" t="s">
        <v>346</v>
      </c>
      <c r="C66" s="56">
        <v>51223.642999999996</v>
      </c>
      <c r="E66">
        <f t="shared" si="7"/>
        <v>23949.856850304157</v>
      </c>
      <c r="F66">
        <f t="shared" si="8"/>
        <v>23950</v>
      </c>
      <c r="G66">
        <f t="shared" si="9"/>
        <v>-0.14225000000442378</v>
      </c>
      <c r="K66">
        <f>+G66</f>
        <v>-0.14225000000442378</v>
      </c>
      <c r="O66">
        <f t="shared" ca="1" si="6"/>
        <v>-0.15552886869517044</v>
      </c>
      <c r="Q66" s="2">
        <f t="shared" si="10"/>
        <v>36205.142999999996</v>
      </c>
      <c r="AA66" t="s">
        <v>26</v>
      </c>
    </row>
    <row r="67" spans="1:30" ht="12.75" customHeight="1">
      <c r="A67" s="56" t="s">
        <v>163</v>
      </c>
      <c r="B67" s="57" t="s">
        <v>346</v>
      </c>
      <c r="C67" s="56">
        <v>51224.635999999999</v>
      </c>
      <c r="E67">
        <f t="shared" si="7"/>
        <v>23950.856130781962</v>
      </c>
      <c r="F67">
        <f t="shared" si="8"/>
        <v>23951</v>
      </c>
      <c r="G67">
        <f t="shared" si="9"/>
        <v>-0.14296500000637025</v>
      </c>
      <c r="K67">
        <f>+G67</f>
        <v>-0.14296500000637025</v>
      </c>
      <c r="O67">
        <f t="shared" ca="1" si="6"/>
        <v>-0.15553189098995862</v>
      </c>
      <c r="Q67" s="2">
        <f t="shared" si="10"/>
        <v>36206.135999999999</v>
      </c>
      <c r="AA67" t="s">
        <v>26</v>
      </c>
    </row>
    <row r="68" spans="1:30" ht="12.75" customHeight="1">
      <c r="A68" s="56" t="s">
        <v>163</v>
      </c>
      <c r="B68" s="57" t="s">
        <v>346</v>
      </c>
      <c r="C68" s="56">
        <v>51530.695099999997</v>
      </c>
      <c r="E68">
        <f t="shared" si="7"/>
        <v>24258.850978399234</v>
      </c>
      <c r="F68">
        <f t="shared" si="8"/>
        <v>24259</v>
      </c>
      <c r="G68">
        <f t="shared" si="9"/>
        <v>-0.1480850000079954</v>
      </c>
      <c r="K68">
        <f>+G68</f>
        <v>-0.1480850000079954</v>
      </c>
      <c r="O68">
        <f t="shared" ca="1" si="6"/>
        <v>-0.15646275778471691</v>
      </c>
      <c r="Q68" s="2">
        <f t="shared" si="10"/>
        <v>36512.195099999997</v>
      </c>
      <c r="AA68" t="s">
        <v>26</v>
      </c>
    </row>
    <row r="69" spans="1:30" ht="12.75" customHeight="1">
      <c r="A69" s="33" t="s">
        <v>49</v>
      </c>
      <c r="B69" s="36" t="s">
        <v>50</v>
      </c>
      <c r="C69" s="37">
        <v>51576.405299999999</v>
      </c>
      <c r="D69" s="37">
        <v>3.5000000000000001E-3</v>
      </c>
      <c r="E69">
        <f t="shared" si="7"/>
        <v>24304.850284035158</v>
      </c>
      <c r="F69">
        <f t="shared" si="8"/>
        <v>24305</v>
      </c>
      <c r="G69">
        <f t="shared" si="9"/>
        <v>-0.14877500000875443</v>
      </c>
      <c r="K69">
        <f>+G69</f>
        <v>-0.14877500000875443</v>
      </c>
      <c r="O69">
        <f t="shared" ca="1" si="6"/>
        <v>-0.15660178334497304</v>
      </c>
      <c r="Q69" s="2">
        <f t="shared" si="10"/>
        <v>36557.905299999999</v>
      </c>
    </row>
    <row r="70" spans="1:30" ht="12.75" customHeight="1">
      <c r="A70" s="56" t="s">
        <v>219</v>
      </c>
      <c r="B70" s="57" t="s">
        <v>346</v>
      </c>
      <c r="C70" s="56">
        <v>51596.279000000002</v>
      </c>
      <c r="E70">
        <f t="shared" si="7"/>
        <v>24324.84968024031</v>
      </c>
      <c r="F70">
        <f t="shared" si="8"/>
        <v>24325</v>
      </c>
      <c r="G70">
        <f t="shared" si="9"/>
        <v>-0.14937500000087311</v>
      </c>
      <c r="I70">
        <f>+G70</f>
        <v>-0.14937500000087311</v>
      </c>
      <c r="O70">
        <f t="shared" ca="1" si="6"/>
        <v>-0.15666222924073658</v>
      </c>
      <c r="Q70" s="2">
        <f t="shared" si="10"/>
        <v>36577.779000000002</v>
      </c>
      <c r="AA70" t="s">
        <v>26</v>
      </c>
      <c r="AB70">
        <v>6</v>
      </c>
      <c r="AD70" t="s">
        <v>29</v>
      </c>
    </row>
    <row r="71" spans="1:30" ht="12.75" customHeight="1">
      <c r="A71" s="56" t="s">
        <v>163</v>
      </c>
      <c r="B71" s="57" t="s">
        <v>346</v>
      </c>
      <c r="C71" s="56">
        <v>52337.585400000004</v>
      </c>
      <c r="E71">
        <f t="shared" si="7"/>
        <v>25070.844658679805</v>
      </c>
      <c r="F71">
        <f t="shared" si="8"/>
        <v>25071</v>
      </c>
      <c r="G71">
        <f t="shared" si="9"/>
        <v>-0.15436500000214437</v>
      </c>
      <c r="K71">
        <f t="shared" ref="K71:K95" si="11">+G71</f>
        <v>-0.15436500000214437</v>
      </c>
      <c r="O71">
        <f t="shared" ca="1" si="6"/>
        <v>-0.15891686115271614</v>
      </c>
      <c r="Q71" s="2">
        <f t="shared" si="10"/>
        <v>37319.085400000004</v>
      </c>
      <c r="AA71" t="s">
        <v>26</v>
      </c>
      <c r="AB71">
        <v>6</v>
      </c>
      <c r="AD71" t="s">
        <v>29</v>
      </c>
    </row>
    <row r="72" spans="1:30" ht="12.75" customHeight="1">
      <c r="A72" s="56" t="s">
        <v>163</v>
      </c>
      <c r="B72" s="57" t="s">
        <v>346</v>
      </c>
      <c r="C72" s="56">
        <v>52609.861900000004</v>
      </c>
      <c r="E72">
        <f t="shared" si="7"/>
        <v>25344.843239761904</v>
      </c>
      <c r="F72">
        <f t="shared" si="8"/>
        <v>25345</v>
      </c>
      <c r="G72">
        <f t="shared" si="9"/>
        <v>-0.15577499999926658</v>
      </c>
      <c r="K72">
        <f t="shared" si="11"/>
        <v>-0.15577499999926658</v>
      </c>
      <c r="O72">
        <f t="shared" ca="1" si="6"/>
        <v>-0.15974496992467646</v>
      </c>
      <c r="Q72" s="2">
        <f t="shared" si="10"/>
        <v>37591.361900000004</v>
      </c>
      <c r="AA72" t="s">
        <v>26</v>
      </c>
      <c r="AB72">
        <v>6</v>
      </c>
      <c r="AD72" t="s">
        <v>32</v>
      </c>
    </row>
    <row r="73" spans="1:30" ht="12.75" customHeight="1">
      <c r="A73" s="56" t="s">
        <v>163</v>
      </c>
      <c r="B73" s="57" t="s">
        <v>346</v>
      </c>
      <c r="C73" s="56">
        <v>52637.686000000002</v>
      </c>
      <c r="E73">
        <f t="shared" si="7"/>
        <v>25372.843320267883</v>
      </c>
      <c r="F73">
        <f t="shared" si="8"/>
        <v>25373</v>
      </c>
      <c r="G73">
        <f t="shared" si="9"/>
        <v>-0.15569500000128755</v>
      </c>
      <c r="K73">
        <f t="shared" si="11"/>
        <v>-0.15569500000128755</v>
      </c>
      <c r="O73">
        <f t="shared" ca="1" si="6"/>
        <v>-0.15982959417874537</v>
      </c>
      <c r="Q73" s="2">
        <f t="shared" si="10"/>
        <v>37619.186000000002</v>
      </c>
      <c r="AA73" t="s">
        <v>26</v>
      </c>
      <c r="AB73">
        <v>7</v>
      </c>
      <c r="AD73" t="s">
        <v>29</v>
      </c>
    </row>
    <row r="74" spans="1:30" ht="12.75" customHeight="1">
      <c r="A74" s="56" t="s">
        <v>163</v>
      </c>
      <c r="B74" s="57" t="s">
        <v>346</v>
      </c>
      <c r="C74" s="56">
        <v>52646.629099999998</v>
      </c>
      <c r="E74">
        <f t="shared" si="7"/>
        <v>25381.842983149087</v>
      </c>
      <c r="F74">
        <f t="shared" si="8"/>
        <v>25382</v>
      </c>
      <c r="G74">
        <f t="shared" si="9"/>
        <v>-0.15603000000555767</v>
      </c>
      <c r="K74">
        <f t="shared" si="11"/>
        <v>-0.15603000000555767</v>
      </c>
      <c r="O74">
        <f t="shared" ca="1" si="6"/>
        <v>-0.15985679483183896</v>
      </c>
      <c r="Q74" s="2">
        <f t="shared" si="10"/>
        <v>37628.129099999998</v>
      </c>
      <c r="AA74" t="s">
        <v>26</v>
      </c>
      <c r="AB74">
        <v>6</v>
      </c>
      <c r="AD74" t="s">
        <v>29</v>
      </c>
    </row>
    <row r="75" spans="1:30" ht="12.75" customHeight="1">
      <c r="A75" s="56" t="s">
        <v>163</v>
      </c>
      <c r="B75" s="57" t="s">
        <v>346</v>
      </c>
      <c r="C75" s="56">
        <v>52650.604700000004</v>
      </c>
      <c r="E75">
        <f t="shared" si="7"/>
        <v>25385.843727829408</v>
      </c>
      <c r="F75">
        <f t="shared" si="8"/>
        <v>25386</v>
      </c>
      <c r="G75">
        <f t="shared" si="9"/>
        <v>-0.15529000000242377</v>
      </c>
      <c r="K75">
        <f t="shared" si="11"/>
        <v>-0.15529000000242377</v>
      </c>
      <c r="O75">
        <f t="shared" ca="1" si="6"/>
        <v>-0.15986888401099167</v>
      </c>
      <c r="Q75" s="2">
        <f t="shared" si="10"/>
        <v>37632.104700000004</v>
      </c>
      <c r="AA75" t="s">
        <v>26</v>
      </c>
      <c r="AB75">
        <v>7</v>
      </c>
      <c r="AD75" t="s">
        <v>29</v>
      </c>
    </row>
    <row r="76" spans="1:30" ht="12.75" customHeight="1">
      <c r="A76" s="38" t="s">
        <v>51</v>
      </c>
      <c r="B76" s="39" t="s">
        <v>50</v>
      </c>
      <c r="C76" s="37">
        <v>52672.466099999998</v>
      </c>
      <c r="D76" s="37">
        <v>1.5E-3</v>
      </c>
      <c r="E76">
        <f t="shared" si="7"/>
        <v>25407.843395742235</v>
      </c>
      <c r="F76">
        <f t="shared" si="8"/>
        <v>25408</v>
      </c>
      <c r="G76">
        <f t="shared" si="9"/>
        <v>-0.1556200000050012</v>
      </c>
      <c r="K76">
        <f t="shared" si="11"/>
        <v>-0.1556200000050012</v>
      </c>
      <c r="O76">
        <f t="shared" ca="1" si="6"/>
        <v>-0.15993537449633155</v>
      </c>
      <c r="Q76" s="2">
        <f t="shared" si="10"/>
        <v>37653.966099999998</v>
      </c>
    </row>
    <row r="77" spans="1:30" ht="12.75" customHeight="1">
      <c r="A77" s="40" t="s">
        <v>53</v>
      </c>
      <c r="B77" s="41" t="s">
        <v>50</v>
      </c>
      <c r="C77" s="40">
        <v>52962.62</v>
      </c>
      <c r="D77" s="40">
        <v>3.0000000000000001E-3</v>
      </c>
      <c r="E77">
        <f t="shared" si="7"/>
        <v>25699.832446928951</v>
      </c>
      <c r="F77">
        <f t="shared" si="8"/>
        <v>25700</v>
      </c>
      <c r="G77">
        <f t="shared" si="9"/>
        <v>-0.16649999999935972</v>
      </c>
      <c r="K77">
        <f t="shared" si="11"/>
        <v>-0.16649999999935972</v>
      </c>
      <c r="O77">
        <f t="shared" ca="1" si="6"/>
        <v>-0.16081788457447904</v>
      </c>
      <c r="Q77" s="2">
        <f t="shared" si="10"/>
        <v>37944.120000000003</v>
      </c>
    </row>
    <row r="78" spans="1:30" ht="12.75" customHeight="1">
      <c r="A78" s="56" t="s">
        <v>246</v>
      </c>
      <c r="B78" s="57" t="s">
        <v>346</v>
      </c>
      <c r="C78" s="56">
        <v>53442.590199999999</v>
      </c>
      <c r="E78">
        <f t="shared" si="7"/>
        <v>26182.838338960362</v>
      </c>
      <c r="F78">
        <f t="shared" si="8"/>
        <v>26183</v>
      </c>
      <c r="G78">
        <f t="shared" si="9"/>
        <v>-0.16064500000356929</v>
      </c>
      <c r="K78">
        <f t="shared" si="11"/>
        <v>-0.16064500000356929</v>
      </c>
      <c r="O78">
        <f t="shared" ca="1" si="6"/>
        <v>-0.16227765295716823</v>
      </c>
      <c r="Q78" s="2">
        <f t="shared" si="10"/>
        <v>38424.090199999999</v>
      </c>
    </row>
    <row r="79" spans="1:30" ht="12.75" customHeight="1">
      <c r="A79" s="56" t="s">
        <v>246</v>
      </c>
      <c r="B79" s="57" t="s">
        <v>346</v>
      </c>
      <c r="C79" s="56">
        <v>53741.697500000002</v>
      </c>
      <c r="E79">
        <f t="shared" si="7"/>
        <v>26483.837418173218</v>
      </c>
      <c r="F79">
        <f t="shared" si="8"/>
        <v>26484</v>
      </c>
      <c r="G79">
        <f t="shared" si="9"/>
        <v>-0.16156000000046333</v>
      </c>
      <c r="K79">
        <f t="shared" si="11"/>
        <v>-0.16156000000046333</v>
      </c>
      <c r="O79">
        <f t="shared" ca="1" si="6"/>
        <v>-0.1631873636884093</v>
      </c>
      <c r="Q79" s="2">
        <f t="shared" si="10"/>
        <v>38723.197500000002</v>
      </c>
    </row>
    <row r="80" spans="1:30" ht="12.75" customHeight="1">
      <c r="A80" s="56" t="s">
        <v>246</v>
      </c>
      <c r="B80" s="57" t="s">
        <v>346</v>
      </c>
      <c r="C80" s="56">
        <v>53757.596799999999</v>
      </c>
      <c r="E80">
        <f t="shared" si="7"/>
        <v>26499.837277287752</v>
      </c>
      <c r="F80">
        <f t="shared" si="8"/>
        <v>26500</v>
      </c>
      <c r="G80">
        <f t="shared" si="9"/>
        <v>-0.16170000000420259</v>
      </c>
      <c r="K80">
        <f t="shared" si="11"/>
        <v>-0.16170000000420259</v>
      </c>
      <c r="O80">
        <f t="shared" ca="1" si="6"/>
        <v>-0.16323572040502013</v>
      </c>
      <c r="Q80" s="2">
        <f t="shared" si="10"/>
        <v>38739.096799999999</v>
      </c>
    </row>
    <row r="81" spans="1:27" ht="12.75" customHeight="1">
      <c r="A81" s="31" t="s">
        <v>63</v>
      </c>
      <c r="B81" s="30" t="s">
        <v>50</v>
      </c>
      <c r="C81" s="32">
        <v>54043.784299999999</v>
      </c>
      <c r="D81" s="32">
        <v>1.6000000000000001E-3</v>
      </c>
      <c r="E81">
        <f t="shared" si="7"/>
        <v>26787.834841981854</v>
      </c>
      <c r="F81">
        <f t="shared" si="8"/>
        <v>26788</v>
      </c>
      <c r="G81">
        <f t="shared" si="9"/>
        <v>-0.16412000000127591</v>
      </c>
      <c r="K81">
        <f t="shared" si="11"/>
        <v>-0.16412000000127591</v>
      </c>
      <c r="O81">
        <f t="shared" ca="1" si="6"/>
        <v>-0.16410614130401491</v>
      </c>
      <c r="Q81" s="2">
        <f t="shared" si="10"/>
        <v>39025.284299999999</v>
      </c>
    </row>
    <row r="82" spans="1:27" ht="12.75" customHeight="1">
      <c r="A82" s="31" t="s">
        <v>63</v>
      </c>
      <c r="B82" s="30" t="s">
        <v>50</v>
      </c>
      <c r="C82" s="32">
        <v>54055.706200000001</v>
      </c>
      <c r="D82" s="32">
        <v>1.5E-3</v>
      </c>
      <c r="E82">
        <f t="shared" si="7"/>
        <v>26799.832145031523</v>
      </c>
      <c r="F82">
        <f t="shared" si="8"/>
        <v>26800</v>
      </c>
      <c r="G82">
        <f t="shared" si="9"/>
        <v>-0.16680000000633299</v>
      </c>
      <c r="K82">
        <f t="shared" si="11"/>
        <v>-0.16680000000633299</v>
      </c>
      <c r="O82">
        <f t="shared" ca="1" si="6"/>
        <v>-0.16414240884147302</v>
      </c>
      <c r="Q82" s="2">
        <f t="shared" si="10"/>
        <v>39037.206200000001</v>
      </c>
    </row>
    <row r="83" spans="1:27" ht="12.75" customHeight="1">
      <c r="A83" s="31" t="s">
        <v>63</v>
      </c>
      <c r="B83" s="30" t="s">
        <v>50</v>
      </c>
      <c r="C83" s="32">
        <v>54057.698199999999</v>
      </c>
      <c r="D83" s="32">
        <v>5.9999999999999995E-4</v>
      </c>
      <c r="E83">
        <f t="shared" si="7"/>
        <v>26801.836743935633</v>
      </c>
      <c r="F83">
        <f t="shared" si="8"/>
        <v>26802</v>
      </c>
      <c r="G83">
        <f t="shared" si="9"/>
        <v>-0.1622300000017276</v>
      </c>
      <c r="K83">
        <f t="shared" si="11"/>
        <v>-0.1622300000017276</v>
      </c>
      <c r="O83">
        <f t="shared" ca="1" si="6"/>
        <v>-0.16414845343104939</v>
      </c>
      <c r="Q83" s="2">
        <f t="shared" si="10"/>
        <v>39039.198199999999</v>
      </c>
    </row>
    <row r="84" spans="1:27" ht="12.75" customHeight="1">
      <c r="A84" s="31" t="s">
        <v>63</v>
      </c>
      <c r="B84" s="30" t="s">
        <v>50</v>
      </c>
      <c r="C84" s="32">
        <v>54060.680500000002</v>
      </c>
      <c r="D84" s="32">
        <v>6.9999999999999999E-4</v>
      </c>
      <c r="E84">
        <f t="shared" si="7"/>
        <v>26804.837906240722</v>
      </c>
      <c r="F84">
        <f t="shared" si="8"/>
        <v>26805</v>
      </c>
      <c r="G84">
        <f t="shared" si="9"/>
        <v>-0.16107499999634456</v>
      </c>
      <c r="K84">
        <f t="shared" si="11"/>
        <v>-0.16107499999634456</v>
      </c>
      <c r="O84">
        <f t="shared" ref="O84:O115" ca="1" si="12">+C$11+C$12*$F84</f>
        <v>-0.16415752031541392</v>
      </c>
      <c r="Q84" s="2">
        <f t="shared" si="10"/>
        <v>39042.180500000002</v>
      </c>
    </row>
    <row r="85" spans="1:27" ht="12.75" customHeight="1">
      <c r="A85" s="31" t="s">
        <v>63</v>
      </c>
      <c r="B85" s="30" t="s">
        <v>50</v>
      </c>
      <c r="C85" s="32">
        <v>54067.637900000002</v>
      </c>
      <c r="D85" s="32">
        <v>1.6999999999999999E-3</v>
      </c>
      <c r="E85">
        <f t="shared" ref="E85:E115" si="13">+(C85-C$7)/C$8</f>
        <v>26811.839310063751</v>
      </c>
      <c r="F85">
        <f t="shared" ref="F85:F116" si="14">ROUND(2*E85,0)/2</f>
        <v>26812</v>
      </c>
      <c r="G85">
        <f t="shared" ref="G85:G115" si="15">+C85-(C$7+F85*C$8)</f>
        <v>-0.15967999999702442</v>
      </c>
      <c r="K85">
        <f t="shared" si="11"/>
        <v>-0.15967999999702442</v>
      </c>
      <c r="O85">
        <f t="shared" ca="1" si="12"/>
        <v>-0.16417867637893113</v>
      </c>
      <c r="Q85" s="2">
        <f t="shared" ref="Q85:Q115" si="16">+C85-15018.5</f>
        <v>39049.137900000002</v>
      </c>
    </row>
    <row r="86" spans="1:27" ht="12.75" customHeight="1">
      <c r="A86" s="31" t="s">
        <v>67</v>
      </c>
      <c r="B86" s="30" t="s">
        <v>50</v>
      </c>
      <c r="C86" s="32">
        <v>54545.606099999997</v>
      </c>
      <c r="D86" s="32">
        <v>2.0000000000000001E-4</v>
      </c>
      <c r="E86">
        <f t="shared" si="13"/>
        <v>27292.830539943541</v>
      </c>
      <c r="F86">
        <f t="shared" si="14"/>
        <v>27293</v>
      </c>
      <c r="G86">
        <f t="shared" si="15"/>
        <v>-0.16839500000787666</v>
      </c>
      <c r="K86">
        <f t="shared" si="11"/>
        <v>-0.16839500000787666</v>
      </c>
      <c r="O86">
        <f t="shared" ca="1" si="12"/>
        <v>-0.16563240017204398</v>
      </c>
      <c r="Q86" s="2">
        <f t="shared" si="16"/>
        <v>39527.106099999997</v>
      </c>
    </row>
    <row r="87" spans="1:27" ht="12.75" customHeight="1">
      <c r="A87" s="31" t="s">
        <v>68</v>
      </c>
      <c r="B87" s="30" t="s">
        <v>50</v>
      </c>
      <c r="C87" s="32">
        <v>54829.808499999999</v>
      </c>
      <c r="D87" s="32">
        <v>1E-4</v>
      </c>
      <c r="E87">
        <f t="shared" si="13"/>
        <v>27578.830449374316</v>
      </c>
      <c r="F87">
        <f t="shared" si="14"/>
        <v>27579</v>
      </c>
      <c r="G87">
        <f t="shared" si="15"/>
        <v>-0.16848500000196509</v>
      </c>
      <c r="K87">
        <f t="shared" si="11"/>
        <v>-0.16848500000196509</v>
      </c>
      <c r="O87">
        <f t="shared" ca="1" si="12"/>
        <v>-0.16649677648146241</v>
      </c>
      <c r="Q87" s="2">
        <f t="shared" si="16"/>
        <v>39811.308499999999</v>
      </c>
    </row>
    <row r="88" spans="1:27" ht="12.75" customHeight="1">
      <c r="A88" s="32" t="s">
        <v>64</v>
      </c>
      <c r="B88" s="30" t="s">
        <v>50</v>
      </c>
      <c r="C88" s="32">
        <v>54844.714</v>
      </c>
      <c r="D88" s="32">
        <v>5.0000000000000001E-3</v>
      </c>
      <c r="E88">
        <f t="shared" si="13"/>
        <v>27593.830222951248</v>
      </c>
      <c r="F88">
        <f t="shared" si="14"/>
        <v>27594</v>
      </c>
      <c r="G88">
        <f t="shared" si="15"/>
        <v>-0.16871000000537606</v>
      </c>
      <c r="K88">
        <f t="shared" si="11"/>
        <v>-0.16871000000537606</v>
      </c>
      <c r="O88">
        <f t="shared" ca="1" si="12"/>
        <v>-0.16654211090328505</v>
      </c>
      <c r="Q88" s="2">
        <f t="shared" si="16"/>
        <v>39826.214</v>
      </c>
    </row>
    <row r="89" spans="1:27" ht="12.75" customHeight="1">
      <c r="A89" s="32" t="s">
        <v>64</v>
      </c>
      <c r="B89" s="30" t="s">
        <v>50</v>
      </c>
      <c r="C89" s="32">
        <v>54845.708599999998</v>
      </c>
      <c r="D89" s="32">
        <v>2.0000000000000001E-4</v>
      </c>
      <c r="E89">
        <f t="shared" si="13"/>
        <v>27594.831113548651</v>
      </c>
      <c r="F89">
        <f t="shared" si="14"/>
        <v>27595</v>
      </c>
      <c r="G89">
        <f t="shared" si="15"/>
        <v>-0.16782500000408618</v>
      </c>
      <c r="K89">
        <f t="shared" si="11"/>
        <v>-0.16782500000408618</v>
      </c>
      <c r="O89">
        <f t="shared" ca="1" si="12"/>
        <v>-0.16654513319807324</v>
      </c>
      <c r="Q89" s="2">
        <f t="shared" si="16"/>
        <v>39827.208599999998</v>
      </c>
    </row>
    <row r="90" spans="1:27" ht="12.75" customHeight="1">
      <c r="A90" s="31" t="s">
        <v>68</v>
      </c>
      <c r="B90" s="30" t="s">
        <v>50</v>
      </c>
      <c r="C90" s="32">
        <v>54851.67</v>
      </c>
      <c r="D90" s="32">
        <v>1E-4</v>
      </c>
      <c r="E90">
        <f t="shared" si="13"/>
        <v>27600.830217919622</v>
      </c>
      <c r="F90">
        <f t="shared" si="14"/>
        <v>27601</v>
      </c>
      <c r="G90">
        <f t="shared" si="15"/>
        <v>-0.16871500000706874</v>
      </c>
      <c r="K90">
        <f t="shared" si="11"/>
        <v>-0.16871500000706874</v>
      </c>
      <c r="O90">
        <f t="shared" ca="1" si="12"/>
        <v>-0.16656326696680229</v>
      </c>
      <c r="Q90" s="2">
        <f t="shared" si="16"/>
        <v>39833.17</v>
      </c>
    </row>
    <row r="91" spans="1:27" ht="12.75" customHeight="1">
      <c r="A91" s="40" t="s">
        <v>66</v>
      </c>
      <c r="B91" s="41" t="s">
        <v>50</v>
      </c>
      <c r="C91" s="40">
        <v>54868.563900000001</v>
      </c>
      <c r="D91" s="40">
        <v>1E-4</v>
      </c>
      <c r="E91">
        <f t="shared" si="13"/>
        <v>27617.830967631562</v>
      </c>
      <c r="F91">
        <f t="shared" si="14"/>
        <v>27618</v>
      </c>
      <c r="G91">
        <f t="shared" si="15"/>
        <v>-0.16797000000224216</v>
      </c>
      <c r="K91">
        <f t="shared" si="11"/>
        <v>-0.16797000000224216</v>
      </c>
      <c r="O91">
        <f t="shared" ca="1" si="12"/>
        <v>-0.1666146459782013</v>
      </c>
      <c r="Q91" s="2">
        <f t="shared" si="16"/>
        <v>39850.063900000001</v>
      </c>
    </row>
    <row r="92" spans="1:27" ht="12.75" customHeight="1">
      <c r="A92" s="40" t="s">
        <v>65</v>
      </c>
      <c r="B92" s="41" t="s">
        <v>50</v>
      </c>
      <c r="C92" s="40">
        <v>55135.8681</v>
      </c>
      <c r="D92" s="40">
        <v>5.0000000000000001E-4</v>
      </c>
      <c r="E92">
        <f t="shared" si="13"/>
        <v>27886.825800153965</v>
      </c>
      <c r="F92">
        <f t="shared" si="14"/>
        <v>27887</v>
      </c>
      <c r="G92">
        <f t="shared" si="15"/>
        <v>-0.1731050000016694</v>
      </c>
      <c r="K92">
        <f t="shared" si="11"/>
        <v>-0.1731050000016694</v>
      </c>
      <c r="O92">
        <f t="shared" ca="1" si="12"/>
        <v>-0.16742764327622073</v>
      </c>
      <c r="Q92" s="2">
        <f t="shared" si="16"/>
        <v>40117.3681</v>
      </c>
    </row>
    <row r="93" spans="1:27" ht="12.75" customHeight="1">
      <c r="A93" s="31" t="s">
        <v>69</v>
      </c>
      <c r="B93" s="30" t="s">
        <v>50</v>
      </c>
      <c r="C93" s="32">
        <v>55138.8514</v>
      </c>
      <c r="D93" s="32">
        <v>2.0000000000000001E-4</v>
      </c>
      <c r="E93">
        <f t="shared" si="13"/>
        <v>27889.827968783804</v>
      </c>
      <c r="F93">
        <f t="shared" si="14"/>
        <v>27890</v>
      </c>
      <c r="G93">
        <f t="shared" si="15"/>
        <v>-0.1709499999997206</v>
      </c>
      <c r="K93">
        <f t="shared" si="11"/>
        <v>-0.1709499999997206</v>
      </c>
      <c r="O93">
        <f t="shared" ca="1" si="12"/>
        <v>-0.16743671016058526</v>
      </c>
      <c r="Q93" s="2">
        <f t="shared" si="16"/>
        <v>40120.3514</v>
      </c>
    </row>
    <row r="94" spans="1:27" ht="12.75" customHeight="1">
      <c r="A94" s="58" t="s">
        <v>320</v>
      </c>
      <c r="B94" s="59" t="s">
        <v>346</v>
      </c>
      <c r="C94" s="58">
        <v>55882.143700000001</v>
      </c>
      <c r="E94">
        <f t="shared" si="13"/>
        <v>28637.821407546428</v>
      </c>
      <c r="F94">
        <f t="shared" si="14"/>
        <v>28638</v>
      </c>
      <c r="G94">
        <f t="shared" si="15"/>
        <v>-0.17747000000235857</v>
      </c>
      <c r="K94">
        <f t="shared" si="11"/>
        <v>-0.17747000000235857</v>
      </c>
      <c r="O94">
        <f t="shared" ca="1" si="12"/>
        <v>-0.16969738666214115</v>
      </c>
      <c r="Q94" s="2">
        <f t="shared" si="16"/>
        <v>40863.643700000001</v>
      </c>
    </row>
    <row r="95" spans="1:27" ht="12.75" customHeight="1">
      <c r="A95" s="58" t="s">
        <v>70</v>
      </c>
      <c r="B95" s="59" t="s">
        <v>50</v>
      </c>
      <c r="C95" s="58">
        <v>55946.734700000001</v>
      </c>
      <c r="D95" s="32">
        <v>1E-4</v>
      </c>
      <c r="E95">
        <f t="shared" si="13"/>
        <v>28702.820929542173</v>
      </c>
      <c r="F95">
        <f t="shared" si="14"/>
        <v>28703</v>
      </c>
      <c r="G95">
        <f t="shared" si="15"/>
        <v>-0.17794500000309199</v>
      </c>
      <c r="K95">
        <f t="shared" si="11"/>
        <v>-0.17794500000309199</v>
      </c>
      <c r="O95">
        <f t="shared" ca="1" si="12"/>
        <v>-0.16989383582337264</v>
      </c>
      <c r="Q95" s="2">
        <f t="shared" si="16"/>
        <v>40928.234700000001</v>
      </c>
    </row>
    <row r="96" spans="1:27" ht="12.75" customHeight="1">
      <c r="A96" s="60" t="s">
        <v>72</v>
      </c>
      <c r="B96" s="59" t="s">
        <v>50</v>
      </c>
      <c r="C96" s="58">
        <v>55957.665999999997</v>
      </c>
      <c r="D96" s="42">
        <v>1E-4</v>
      </c>
      <c r="E96">
        <f t="shared" si="13"/>
        <v>28713.821367293436</v>
      </c>
      <c r="F96">
        <f t="shared" si="14"/>
        <v>28714</v>
      </c>
      <c r="G96">
        <f t="shared" si="15"/>
        <v>-0.17751000000862405</v>
      </c>
      <c r="I96">
        <f>+G96</f>
        <v>-0.17751000000862405</v>
      </c>
      <c r="O96">
        <f t="shared" ca="1" si="12"/>
        <v>-0.16992708106604257</v>
      </c>
      <c r="Q96" s="2">
        <f t="shared" si="16"/>
        <v>40939.165999999997</v>
      </c>
      <c r="AA96" t="s">
        <v>26</v>
      </c>
    </row>
    <row r="97" spans="1:30" ht="12.75" customHeight="1">
      <c r="A97" s="58" t="s">
        <v>336</v>
      </c>
      <c r="B97" s="59" t="s">
        <v>346</v>
      </c>
      <c r="C97" s="58">
        <v>56232.923000000003</v>
      </c>
      <c r="E97">
        <f t="shared" si="13"/>
        <v>28990.819299296076</v>
      </c>
      <c r="F97">
        <f t="shared" si="14"/>
        <v>28991</v>
      </c>
      <c r="G97">
        <f t="shared" si="15"/>
        <v>-0.17956499999854714</v>
      </c>
      <c r="K97">
        <f t="shared" ref="K97:K115" si="17">+G97</f>
        <v>-0.17956499999854714</v>
      </c>
      <c r="O97">
        <f t="shared" ca="1" si="12"/>
        <v>-0.17076425672236739</v>
      </c>
      <c r="Q97" s="2">
        <f t="shared" si="16"/>
        <v>41214.423000000003</v>
      </c>
      <c r="AA97" t="s">
        <v>26</v>
      </c>
      <c r="AB97">
        <v>6</v>
      </c>
      <c r="AD97" t="s">
        <v>29</v>
      </c>
    </row>
    <row r="98" spans="1:30" ht="12.75" customHeight="1">
      <c r="A98" s="40" t="s">
        <v>347</v>
      </c>
      <c r="B98" s="41" t="s">
        <v>50</v>
      </c>
      <c r="C98" s="32">
        <v>56232.923000000003</v>
      </c>
      <c r="D98" s="32">
        <v>6.9999999999999999E-4</v>
      </c>
      <c r="E98">
        <f t="shared" si="13"/>
        <v>28990.819299296076</v>
      </c>
      <c r="F98">
        <f t="shared" si="14"/>
        <v>28991</v>
      </c>
      <c r="G98">
        <f t="shared" si="15"/>
        <v>-0.17956499999854714</v>
      </c>
      <c r="K98">
        <f t="shared" si="17"/>
        <v>-0.17956499999854714</v>
      </c>
      <c r="O98">
        <f t="shared" ca="1" si="12"/>
        <v>-0.17076425672236739</v>
      </c>
      <c r="Q98" s="2">
        <f t="shared" si="16"/>
        <v>41214.423000000003</v>
      </c>
    </row>
    <row r="99" spans="1:30" ht="12.75" customHeight="1">
      <c r="A99" s="31" t="s">
        <v>71</v>
      </c>
      <c r="B99" s="30" t="s">
        <v>50</v>
      </c>
      <c r="C99" s="32">
        <v>56238.883600000001</v>
      </c>
      <c r="D99" s="32">
        <v>3.0000000000000003E-4</v>
      </c>
      <c r="E99">
        <f t="shared" si="13"/>
        <v>28996.817598607246</v>
      </c>
      <c r="F99">
        <f t="shared" si="14"/>
        <v>28997</v>
      </c>
      <c r="G99">
        <f t="shared" si="15"/>
        <v>-0.18125500000314787</v>
      </c>
      <c r="K99">
        <f t="shared" si="17"/>
        <v>-0.18125500000314787</v>
      </c>
      <c r="O99">
        <f t="shared" ca="1" si="12"/>
        <v>-0.17078239049109648</v>
      </c>
      <c r="Q99" s="2">
        <f t="shared" si="16"/>
        <v>41220.383600000001</v>
      </c>
    </row>
    <row r="100" spans="1:30" ht="12.75" customHeight="1">
      <c r="A100" s="32" t="s">
        <v>336</v>
      </c>
      <c r="B100" s="30" t="s">
        <v>346</v>
      </c>
      <c r="C100" s="32">
        <v>57080.554499999998</v>
      </c>
      <c r="D100" s="61"/>
      <c r="E100">
        <f t="shared" si="13"/>
        <v>29843.811857524539</v>
      </c>
      <c r="F100">
        <f t="shared" si="14"/>
        <v>29844</v>
      </c>
      <c r="G100">
        <f t="shared" si="15"/>
        <v>-0.18696000000636559</v>
      </c>
      <c r="K100">
        <f t="shared" si="17"/>
        <v>-0.18696000000636559</v>
      </c>
      <c r="O100">
        <f t="shared" ca="1" si="12"/>
        <v>-0.17334227417668185</v>
      </c>
      <c r="Q100" s="2">
        <f t="shared" si="16"/>
        <v>42062.054499999998</v>
      </c>
      <c r="AA100" t="s">
        <v>26</v>
      </c>
      <c r="AB100">
        <v>6</v>
      </c>
      <c r="AD100" t="s">
        <v>29</v>
      </c>
    </row>
    <row r="101" spans="1:30" ht="12.75" customHeight="1">
      <c r="A101" s="40" t="s">
        <v>347</v>
      </c>
      <c r="B101" s="41" t="s">
        <v>50</v>
      </c>
      <c r="C101" s="32">
        <v>57080.554499999998</v>
      </c>
      <c r="D101" s="32">
        <v>1E-4</v>
      </c>
      <c r="E101">
        <f t="shared" si="13"/>
        <v>29843.811857524539</v>
      </c>
      <c r="F101">
        <f t="shared" si="14"/>
        <v>29844</v>
      </c>
      <c r="G101">
        <f t="shared" si="15"/>
        <v>-0.18696000000636559</v>
      </c>
      <c r="K101">
        <f t="shared" si="17"/>
        <v>-0.18696000000636559</v>
      </c>
      <c r="O101">
        <f t="shared" ca="1" si="12"/>
        <v>-0.17334227417668185</v>
      </c>
      <c r="Q101" s="2">
        <f t="shared" si="16"/>
        <v>42062.054499999998</v>
      </c>
    </row>
    <row r="102" spans="1:30" ht="12.75" customHeight="1">
      <c r="A102" s="40" t="s">
        <v>348</v>
      </c>
      <c r="B102" s="41" t="s">
        <v>50</v>
      </c>
      <c r="C102" s="32">
        <v>57080.554499999998</v>
      </c>
      <c r="D102" s="32">
        <v>1E-4</v>
      </c>
      <c r="E102">
        <f t="shared" si="13"/>
        <v>29843.811857524539</v>
      </c>
      <c r="F102">
        <f t="shared" si="14"/>
        <v>29844</v>
      </c>
      <c r="G102">
        <f t="shared" si="15"/>
        <v>-0.18696000000636559</v>
      </c>
      <c r="K102">
        <f t="shared" si="17"/>
        <v>-0.18696000000636559</v>
      </c>
      <c r="O102">
        <f t="shared" ca="1" si="12"/>
        <v>-0.17334227417668185</v>
      </c>
      <c r="Q102" s="2">
        <f t="shared" si="16"/>
        <v>42062.054499999998</v>
      </c>
    </row>
    <row r="103" spans="1:30" ht="12.75" customHeight="1">
      <c r="A103" s="40" t="s">
        <v>349</v>
      </c>
      <c r="B103" s="41" t="s">
        <v>50</v>
      </c>
      <c r="C103" s="32">
        <v>57335.936699999998</v>
      </c>
      <c r="D103" s="32">
        <v>2.0000000000000001E-4</v>
      </c>
      <c r="E103">
        <f t="shared" si="13"/>
        <v>30100.809286364798</v>
      </c>
      <c r="F103">
        <f t="shared" si="14"/>
        <v>30101</v>
      </c>
      <c r="G103">
        <f t="shared" si="15"/>
        <v>-0.18951499999820953</v>
      </c>
      <c r="K103">
        <f t="shared" si="17"/>
        <v>-0.18951499999820953</v>
      </c>
      <c r="O103">
        <f t="shared" ca="1" si="12"/>
        <v>-0.17411900393724317</v>
      </c>
      <c r="Q103" s="2">
        <f t="shared" si="16"/>
        <v>42317.436699999998</v>
      </c>
    </row>
    <row r="104" spans="1:30" ht="12.75" customHeight="1">
      <c r="A104" s="40" t="s">
        <v>350</v>
      </c>
      <c r="B104" s="41" t="s">
        <v>50</v>
      </c>
      <c r="C104" s="32">
        <v>57657.8969</v>
      </c>
      <c r="D104" s="32">
        <v>1E-4</v>
      </c>
      <c r="E104">
        <f t="shared" si="13"/>
        <v>30424.805804481162</v>
      </c>
      <c r="F104">
        <f t="shared" si="14"/>
        <v>30425</v>
      </c>
      <c r="G104">
        <f t="shared" si="15"/>
        <v>-0.19297500000539003</v>
      </c>
      <c r="K104">
        <f t="shared" si="17"/>
        <v>-0.19297500000539003</v>
      </c>
      <c r="O104">
        <f t="shared" ca="1" si="12"/>
        <v>-0.17509822744861231</v>
      </c>
      <c r="Q104" s="2">
        <f t="shared" si="16"/>
        <v>42639.3969</v>
      </c>
    </row>
    <row r="105" spans="1:30" ht="12.75" customHeight="1">
      <c r="A105" s="64" t="s">
        <v>356</v>
      </c>
      <c r="B105" s="65" t="s">
        <v>50</v>
      </c>
      <c r="C105" s="42">
        <v>58158.724300000002</v>
      </c>
      <c r="D105" s="42">
        <v>1E-4</v>
      </c>
      <c r="E105">
        <f t="shared" si="13"/>
        <v>30928.8008131104</v>
      </c>
      <c r="F105">
        <f t="shared" si="14"/>
        <v>30929</v>
      </c>
      <c r="G105">
        <f t="shared" si="15"/>
        <v>-0.19793500000378117</v>
      </c>
      <c r="K105">
        <f t="shared" si="17"/>
        <v>-0.19793500000378117</v>
      </c>
      <c r="O105">
        <f t="shared" ca="1" si="12"/>
        <v>-0.17662146402185319</v>
      </c>
      <c r="Q105" s="2">
        <f t="shared" si="16"/>
        <v>43140.224300000002</v>
      </c>
    </row>
    <row r="106" spans="1:30" ht="12.75" customHeight="1">
      <c r="A106" s="64" t="s">
        <v>356</v>
      </c>
      <c r="B106" s="65" t="s">
        <v>50</v>
      </c>
      <c r="C106" s="42">
        <v>58170.649100000002</v>
      </c>
      <c r="D106" s="42">
        <v>1E-4</v>
      </c>
      <c r="E106">
        <f t="shared" si="13"/>
        <v>30940.801034501845</v>
      </c>
      <c r="F106">
        <f t="shared" si="14"/>
        <v>30941</v>
      </c>
      <c r="G106">
        <f t="shared" si="15"/>
        <v>-0.19771499999478692</v>
      </c>
      <c r="K106">
        <f t="shared" si="17"/>
        <v>-0.19771499999478692</v>
      </c>
      <c r="O106">
        <f t="shared" ca="1" si="12"/>
        <v>-0.1766577315593113</v>
      </c>
      <c r="Q106" s="2">
        <f t="shared" si="16"/>
        <v>43152.149100000002</v>
      </c>
    </row>
    <row r="107" spans="1:30" ht="12.75" customHeight="1">
      <c r="A107" s="62" t="s">
        <v>0</v>
      </c>
      <c r="B107" s="63" t="s">
        <v>50</v>
      </c>
      <c r="C107" s="62">
        <v>58459.8174</v>
      </c>
      <c r="D107" s="62">
        <v>1E-4</v>
      </c>
      <c r="E107">
        <f t="shared" si="13"/>
        <v>31231.798252013905</v>
      </c>
      <c r="F107">
        <f t="shared" si="14"/>
        <v>31232</v>
      </c>
      <c r="G107">
        <f t="shared" si="15"/>
        <v>-0.20047999999951571</v>
      </c>
      <c r="K107">
        <f t="shared" si="17"/>
        <v>-0.20047999999951571</v>
      </c>
      <c r="O107">
        <f t="shared" ca="1" si="12"/>
        <v>-0.17753721934267061</v>
      </c>
      <c r="Q107" s="2">
        <f t="shared" si="16"/>
        <v>43441.3174</v>
      </c>
    </row>
    <row r="108" spans="1:30" ht="12.75" customHeight="1">
      <c r="A108" s="64" t="s">
        <v>357</v>
      </c>
      <c r="B108" s="65" t="s">
        <v>50</v>
      </c>
      <c r="C108" s="42">
        <v>58526.395700000001</v>
      </c>
      <c r="D108" s="42">
        <v>1E-4</v>
      </c>
      <c r="E108">
        <f t="shared" si="13"/>
        <v>31298.79764318743</v>
      </c>
      <c r="F108">
        <f t="shared" si="14"/>
        <v>31299</v>
      </c>
      <c r="G108">
        <f t="shared" si="15"/>
        <v>-0.20108500000060303</v>
      </c>
      <c r="K108">
        <f t="shared" si="17"/>
        <v>-0.20108500000060303</v>
      </c>
      <c r="O108">
        <f t="shared" ca="1" si="12"/>
        <v>-0.17773971309347841</v>
      </c>
      <c r="Q108" s="2">
        <f t="shared" si="16"/>
        <v>43507.895700000001</v>
      </c>
    </row>
    <row r="109" spans="1:30" ht="12.75" customHeight="1">
      <c r="A109" s="64" t="s">
        <v>357</v>
      </c>
      <c r="B109" s="65" t="s">
        <v>50</v>
      </c>
      <c r="C109" s="42">
        <v>58529.378299999997</v>
      </c>
      <c r="D109" s="42">
        <v>1E-4</v>
      </c>
      <c r="E109">
        <f t="shared" si="13"/>
        <v>31301.799107389939</v>
      </c>
      <c r="F109">
        <f t="shared" si="14"/>
        <v>31302</v>
      </c>
      <c r="G109">
        <f t="shared" si="15"/>
        <v>-0.19963000000279862</v>
      </c>
      <c r="K109">
        <f t="shared" si="17"/>
        <v>-0.19963000000279862</v>
      </c>
      <c r="O109">
        <f t="shared" ca="1" si="12"/>
        <v>-0.17774877997784294</v>
      </c>
      <c r="Q109" s="2">
        <f t="shared" si="16"/>
        <v>43510.878299999997</v>
      </c>
    </row>
    <row r="110" spans="1:30" ht="12.75" customHeight="1">
      <c r="A110" s="64" t="s">
        <v>357</v>
      </c>
      <c r="B110" s="65" t="s">
        <v>50</v>
      </c>
      <c r="C110" s="42">
        <v>58530.372799999997</v>
      </c>
      <c r="D110" s="42">
        <v>1E-4</v>
      </c>
      <c r="E110">
        <f t="shared" si="13"/>
        <v>31302.799897354871</v>
      </c>
      <c r="F110">
        <f t="shared" si="14"/>
        <v>31303</v>
      </c>
      <c r="G110">
        <f t="shared" si="15"/>
        <v>-0.19884500000625849</v>
      </c>
      <c r="K110">
        <f t="shared" si="17"/>
        <v>-0.19884500000625849</v>
      </c>
      <c r="O110">
        <f t="shared" ca="1" si="12"/>
        <v>-0.17775180227263113</v>
      </c>
      <c r="Q110" s="2">
        <f t="shared" si="16"/>
        <v>43511.872799999997</v>
      </c>
    </row>
    <row r="111" spans="1:30" ht="12.75" customHeight="1">
      <c r="A111" s="66" t="s">
        <v>358</v>
      </c>
      <c r="B111" s="67" t="s">
        <v>50</v>
      </c>
      <c r="C111" s="68">
        <v>58763.892899999999</v>
      </c>
      <c r="D111" s="68">
        <v>1E-4</v>
      </c>
      <c r="E111">
        <f t="shared" si="13"/>
        <v>31537.796953854977</v>
      </c>
      <c r="F111">
        <f t="shared" si="14"/>
        <v>31538</v>
      </c>
      <c r="G111">
        <f t="shared" si="15"/>
        <v>-0.20177000000694534</v>
      </c>
      <c r="K111">
        <f t="shared" si="17"/>
        <v>-0.20177000000694534</v>
      </c>
      <c r="O111">
        <f t="shared" ca="1" si="12"/>
        <v>-0.17846204154785256</v>
      </c>
      <c r="Q111" s="2">
        <f t="shared" si="16"/>
        <v>43745.392899999999</v>
      </c>
    </row>
    <row r="112" spans="1:30" ht="12.75" customHeight="1">
      <c r="A112" s="69" t="s">
        <v>359</v>
      </c>
      <c r="B112" s="70" t="s">
        <v>50</v>
      </c>
      <c r="C112" s="71">
        <v>58941.637300000002</v>
      </c>
      <c r="D112" s="69">
        <v>8.9999999999999998E-4</v>
      </c>
      <c r="E112">
        <f t="shared" si="13"/>
        <v>31716.66554293736</v>
      </c>
      <c r="F112">
        <f t="shared" si="14"/>
        <v>31716.5</v>
      </c>
      <c r="G112">
        <f t="shared" si="15"/>
        <v>0.16450250000343658</v>
      </c>
      <c r="K112">
        <f t="shared" si="17"/>
        <v>0.16450250000343658</v>
      </c>
      <c r="O112">
        <f t="shared" ca="1" si="12"/>
        <v>-0.17900152116754203</v>
      </c>
      <c r="Q112" s="2">
        <f t="shared" si="16"/>
        <v>43923.137300000002</v>
      </c>
    </row>
    <row r="113" spans="1:17" ht="12.75" customHeight="1">
      <c r="A113" s="72" t="s">
        <v>360</v>
      </c>
      <c r="B113" s="70" t="s">
        <v>50</v>
      </c>
      <c r="C113" s="71">
        <v>59570.7857</v>
      </c>
      <c r="D113" s="69">
        <v>2.0000000000000001E-4</v>
      </c>
      <c r="E113">
        <f t="shared" si="13"/>
        <v>32349.793149947418</v>
      </c>
      <c r="F113">
        <f t="shared" si="14"/>
        <v>32350</v>
      </c>
      <c r="G113">
        <f t="shared" si="15"/>
        <v>-0.20555000000604196</v>
      </c>
      <c r="K113">
        <f t="shared" si="17"/>
        <v>-0.20555000000604196</v>
      </c>
      <c r="O113">
        <f t="shared" ca="1" si="12"/>
        <v>-0.18091614491585178</v>
      </c>
      <c r="Q113" s="2">
        <f t="shared" si="16"/>
        <v>44552.2857</v>
      </c>
    </row>
    <row r="114" spans="1:17" ht="12.75" customHeight="1">
      <c r="A114" s="72" t="s">
        <v>360</v>
      </c>
      <c r="B114" s="70" t="s">
        <v>50</v>
      </c>
      <c r="C114" s="71">
        <v>59582.710599999999</v>
      </c>
      <c r="D114" s="69">
        <v>2.0000000000000001E-4</v>
      </c>
      <c r="E114">
        <f t="shared" si="13"/>
        <v>32361.793471971338</v>
      </c>
      <c r="F114">
        <f t="shared" si="14"/>
        <v>32362</v>
      </c>
      <c r="G114">
        <f t="shared" si="15"/>
        <v>-0.20522999999957392</v>
      </c>
      <c r="K114">
        <f t="shared" si="17"/>
        <v>-0.20522999999957392</v>
      </c>
      <c r="O114">
        <f t="shared" ca="1" si="12"/>
        <v>-0.1809524124533099</v>
      </c>
      <c r="Q114" s="2">
        <f t="shared" si="16"/>
        <v>44564.210599999999</v>
      </c>
    </row>
    <row r="115" spans="1:17" ht="12.75" customHeight="1">
      <c r="A115" s="69" t="s">
        <v>361</v>
      </c>
      <c r="B115" s="70" t="s">
        <v>50</v>
      </c>
      <c r="C115" s="71">
        <v>59639.352299999999</v>
      </c>
      <c r="D115" s="69">
        <v>1E-4</v>
      </c>
      <c r="E115">
        <f t="shared" si="13"/>
        <v>32418.793416623474</v>
      </c>
      <c r="F115">
        <f t="shared" si="14"/>
        <v>32419</v>
      </c>
      <c r="G115">
        <f t="shared" si="15"/>
        <v>-0.20528500000364147</v>
      </c>
      <c r="K115">
        <f t="shared" si="17"/>
        <v>-0.20528500000364147</v>
      </c>
      <c r="O115">
        <f t="shared" ca="1" si="12"/>
        <v>-0.18112468325623593</v>
      </c>
      <c r="Q115" s="2">
        <f t="shared" si="16"/>
        <v>44620.852299999999</v>
      </c>
    </row>
    <row r="116" spans="1:17" ht="12.75" customHeight="1">
      <c r="A116" s="73" t="s">
        <v>362</v>
      </c>
      <c r="B116" s="74" t="s">
        <v>50</v>
      </c>
      <c r="C116" s="71">
        <v>59874.862399999998</v>
      </c>
      <c r="D116" s="69">
        <v>1E-4</v>
      </c>
      <c r="E116">
        <f t="shared" ref="E116" si="18">+(C116-C$7)/C$8</f>
        <v>32655.793059378189</v>
      </c>
      <c r="F116">
        <f t="shared" si="14"/>
        <v>32656</v>
      </c>
      <c r="G116">
        <f t="shared" ref="G116" si="19">+C116-(C$7+F116*C$8)</f>
        <v>-0.20564000000013039</v>
      </c>
      <c r="K116">
        <f t="shared" ref="K116" si="20">+G116</f>
        <v>-0.20564000000013039</v>
      </c>
      <c r="O116">
        <f t="shared" ref="O116" ca="1" si="21">+C$11+C$12*$F116</f>
        <v>-0.18184096712103373</v>
      </c>
      <c r="Q116" s="2">
        <f t="shared" ref="Q116" si="22">+C116-15018.5</f>
        <v>44856.362399999998</v>
      </c>
    </row>
    <row r="117" spans="1:17" ht="12.75" customHeight="1">
      <c r="B117" s="15"/>
    </row>
    <row r="118" spans="1:17" ht="12.75" customHeight="1">
      <c r="B118" s="15"/>
    </row>
    <row r="119" spans="1:17" ht="12.75" customHeight="1">
      <c r="B119" s="15"/>
    </row>
    <row r="120" spans="1:17" ht="12.75" customHeight="1">
      <c r="B120" s="15"/>
    </row>
    <row r="121" spans="1:17" ht="12.75" customHeight="1">
      <c r="B121" s="15"/>
    </row>
    <row r="122" spans="1:17" ht="12.75" customHeight="1">
      <c r="B122" s="15"/>
    </row>
    <row r="123" spans="1:17" ht="12.75" customHeight="1">
      <c r="B123" s="15"/>
    </row>
    <row r="124" spans="1:17" ht="12.75" customHeight="1">
      <c r="B124" s="15"/>
    </row>
    <row r="125" spans="1:17" ht="12.75" customHeight="1">
      <c r="B125" s="15"/>
    </row>
    <row r="126" spans="1:17" ht="12.75" customHeight="1">
      <c r="B126" s="15"/>
    </row>
    <row r="127" spans="1:17" ht="12.75" customHeight="1">
      <c r="B127" s="15"/>
    </row>
    <row r="128" spans="1:17" ht="12.75" customHeight="1">
      <c r="B128" s="15"/>
    </row>
    <row r="129" spans="2:2" ht="12.75" customHeight="1">
      <c r="B129" s="15"/>
    </row>
    <row r="130" spans="2:2" ht="12.75" customHeight="1">
      <c r="B130" s="15"/>
    </row>
    <row r="131" spans="2:2" ht="12.75" customHeight="1">
      <c r="B131" s="15"/>
    </row>
    <row r="132" spans="2:2" ht="12.75" customHeight="1">
      <c r="B132" s="15"/>
    </row>
    <row r="133" spans="2:2" ht="12.75" customHeight="1">
      <c r="B133" s="15"/>
    </row>
    <row r="134" spans="2:2" ht="12.75" customHeight="1">
      <c r="B134" s="15"/>
    </row>
    <row r="135" spans="2:2" ht="12.75" customHeight="1">
      <c r="B135" s="15"/>
    </row>
    <row r="136" spans="2:2" ht="12.75" customHeight="1">
      <c r="B136" s="15"/>
    </row>
    <row r="137" spans="2:2" ht="12.75" customHeight="1">
      <c r="B137" s="15"/>
    </row>
    <row r="138" spans="2:2" ht="12.75" customHeight="1">
      <c r="B138" s="15"/>
    </row>
    <row r="139" spans="2:2" ht="12.75" customHeight="1">
      <c r="B139" s="15"/>
    </row>
    <row r="140" spans="2:2" ht="12.75" customHeight="1">
      <c r="B140" s="15"/>
    </row>
    <row r="141" spans="2:2" ht="12.75" customHeight="1">
      <c r="B141" s="15"/>
    </row>
    <row r="142" spans="2:2" ht="12.75" customHeight="1">
      <c r="B142" s="15"/>
    </row>
    <row r="143" spans="2:2" ht="12.75" customHeight="1">
      <c r="B143" s="15"/>
    </row>
    <row r="144" spans="2:2" ht="12.75" customHeight="1">
      <c r="B144" s="15"/>
    </row>
    <row r="145" spans="2:2" ht="12.75" customHeight="1">
      <c r="B145" s="15"/>
    </row>
    <row r="146" spans="2:2" ht="12.75" customHeight="1">
      <c r="B146" s="15"/>
    </row>
    <row r="147" spans="2:2" ht="12.75" customHeight="1">
      <c r="B147" s="15"/>
    </row>
    <row r="148" spans="2:2" ht="12.75" customHeight="1">
      <c r="B148" s="15"/>
    </row>
    <row r="149" spans="2:2" ht="12.75" customHeight="1">
      <c r="B149" s="15"/>
    </row>
    <row r="150" spans="2:2" ht="12.75" customHeight="1">
      <c r="B150" s="15"/>
    </row>
    <row r="151" spans="2:2" ht="12.75" customHeight="1">
      <c r="B151" s="15"/>
    </row>
    <row r="152" spans="2:2" ht="12.75" customHeight="1">
      <c r="B152" s="15"/>
    </row>
    <row r="153" spans="2:2" ht="12.75" customHeight="1">
      <c r="B153" s="15"/>
    </row>
    <row r="154" spans="2:2" ht="12.75" customHeight="1">
      <c r="B154" s="15"/>
    </row>
    <row r="155" spans="2:2" ht="12.75" customHeight="1">
      <c r="B155" s="15"/>
    </row>
    <row r="156" spans="2:2" ht="12.75" customHeight="1">
      <c r="B156" s="15"/>
    </row>
    <row r="157" spans="2:2" ht="12.75" customHeight="1">
      <c r="B157" s="15"/>
    </row>
    <row r="158" spans="2:2" ht="12.75" customHeight="1">
      <c r="B158" s="15"/>
    </row>
    <row r="159" spans="2:2" ht="12.75" customHeight="1">
      <c r="B159" s="15"/>
    </row>
    <row r="160" spans="2:2" ht="12.75" customHeight="1">
      <c r="B160" s="15"/>
    </row>
    <row r="161" spans="2:2" ht="12.75" customHeight="1">
      <c r="B161" s="15"/>
    </row>
    <row r="162" spans="2:2" ht="12.75" customHeight="1">
      <c r="B162" s="15"/>
    </row>
    <row r="163" spans="2:2" ht="12.75" customHeight="1">
      <c r="B163" s="15"/>
    </row>
    <row r="164" spans="2:2" ht="12.75" customHeight="1">
      <c r="B164" s="15"/>
    </row>
    <row r="165" spans="2:2" ht="12.75" customHeight="1">
      <c r="B165" s="15"/>
    </row>
    <row r="166" spans="2:2" ht="12.75" customHeight="1">
      <c r="B166" s="15"/>
    </row>
    <row r="167" spans="2:2" ht="12.75" customHeight="1">
      <c r="B167" s="15"/>
    </row>
    <row r="168" spans="2:2" ht="12.75" customHeight="1">
      <c r="B168" s="15"/>
    </row>
    <row r="169" spans="2:2" ht="12.75" customHeight="1">
      <c r="B169" s="15"/>
    </row>
    <row r="170" spans="2:2" ht="12.75" customHeight="1">
      <c r="B170" s="15"/>
    </row>
    <row r="171" spans="2:2" ht="12.75" customHeight="1">
      <c r="B171" s="15"/>
    </row>
    <row r="172" spans="2:2" ht="12.75" customHeight="1">
      <c r="B172" s="15"/>
    </row>
    <row r="173" spans="2:2" ht="12.75" customHeight="1">
      <c r="B173" s="15"/>
    </row>
    <row r="174" spans="2:2" ht="12.75" customHeight="1">
      <c r="B174" s="15"/>
    </row>
    <row r="175" spans="2:2" ht="12.75" customHeight="1">
      <c r="B175" s="15"/>
    </row>
    <row r="176" spans="2:2" ht="12.75" customHeight="1">
      <c r="B176" s="15"/>
    </row>
    <row r="177" spans="2:2" ht="12.75" customHeight="1">
      <c r="B177" s="15"/>
    </row>
    <row r="178" spans="2:2" ht="12.75" customHeight="1">
      <c r="B178" s="15"/>
    </row>
    <row r="179" spans="2:2" ht="12.75" customHeight="1">
      <c r="B179" s="15"/>
    </row>
    <row r="180" spans="2:2" ht="12.75" customHeight="1">
      <c r="B180" s="15"/>
    </row>
    <row r="181" spans="2:2" ht="12.75" customHeight="1">
      <c r="B181" s="15"/>
    </row>
    <row r="182" spans="2:2" ht="12.75" customHeight="1">
      <c r="B182" s="15"/>
    </row>
    <row r="183" spans="2:2" ht="12.75" customHeight="1">
      <c r="B183" s="15"/>
    </row>
    <row r="184" spans="2:2" ht="12.75" customHeight="1">
      <c r="B184" s="15"/>
    </row>
    <row r="185" spans="2:2" ht="12.75" customHeight="1">
      <c r="B185" s="15"/>
    </row>
    <row r="186" spans="2:2" ht="12.75" customHeight="1">
      <c r="B186" s="15"/>
    </row>
    <row r="187" spans="2:2" ht="12.75" customHeight="1">
      <c r="B187" s="15"/>
    </row>
    <row r="188" spans="2:2" ht="12.75" customHeight="1">
      <c r="B188" s="15"/>
    </row>
    <row r="189" spans="2:2" ht="12.75" customHeight="1">
      <c r="B189" s="15"/>
    </row>
    <row r="190" spans="2:2" ht="12.75" customHeight="1">
      <c r="B190" s="15"/>
    </row>
    <row r="191" spans="2:2" ht="12.75" customHeight="1">
      <c r="B191" s="15"/>
    </row>
    <row r="192" spans="2:2" ht="12.75" customHeight="1">
      <c r="B192" s="15"/>
    </row>
    <row r="193" spans="2:2" ht="12.75" customHeight="1">
      <c r="B193" s="15"/>
    </row>
    <row r="194" spans="2:2" ht="12.75" customHeight="1">
      <c r="B194" s="15"/>
    </row>
    <row r="195" spans="2:2" ht="12.75" customHeight="1">
      <c r="B195" s="15"/>
    </row>
    <row r="196" spans="2:2" ht="12.75" customHeight="1">
      <c r="B196" s="15"/>
    </row>
    <row r="197" spans="2:2" ht="12.75" customHeight="1">
      <c r="B197" s="15"/>
    </row>
    <row r="198" spans="2:2" ht="12.75" customHeight="1">
      <c r="B198" s="15"/>
    </row>
    <row r="199" spans="2:2" ht="12.75" customHeight="1">
      <c r="B199" s="15"/>
    </row>
    <row r="200" spans="2:2" ht="12.75" customHeight="1">
      <c r="B200" s="15"/>
    </row>
    <row r="201" spans="2:2" ht="12.75" customHeight="1">
      <c r="B201" s="15"/>
    </row>
    <row r="202" spans="2:2" ht="12.75" customHeight="1">
      <c r="B202" s="15"/>
    </row>
    <row r="203" spans="2:2" ht="12.75" customHeight="1">
      <c r="B203" s="15"/>
    </row>
    <row r="204" spans="2:2" ht="12.75" customHeight="1">
      <c r="B204" s="15"/>
    </row>
    <row r="205" spans="2:2" ht="12.75" customHeight="1">
      <c r="B205" s="15"/>
    </row>
    <row r="206" spans="2:2" ht="12.75" customHeight="1">
      <c r="B206" s="15"/>
    </row>
    <row r="207" spans="2:2" ht="12.75" customHeight="1">
      <c r="B207" s="15"/>
    </row>
    <row r="208" spans="2:2" ht="12.75" customHeight="1">
      <c r="B208" s="15"/>
    </row>
    <row r="209" spans="2:2" ht="12.75" customHeight="1">
      <c r="B209" s="15"/>
    </row>
    <row r="210" spans="2:2" ht="12.75" customHeight="1">
      <c r="B210" s="15"/>
    </row>
    <row r="211" spans="2:2" ht="12.75" customHeight="1">
      <c r="B211" s="15"/>
    </row>
    <row r="212" spans="2:2" ht="12.75" customHeight="1">
      <c r="B212" s="15"/>
    </row>
    <row r="213" spans="2:2" ht="12.75" customHeight="1">
      <c r="B213" s="15"/>
    </row>
    <row r="214" spans="2:2">
      <c r="B214" s="15"/>
    </row>
    <row r="215" spans="2:2">
      <c r="B215" s="15"/>
    </row>
    <row r="216" spans="2:2">
      <c r="B216" s="15"/>
    </row>
    <row r="217" spans="2:2">
      <c r="B217" s="15"/>
    </row>
    <row r="218" spans="2:2">
      <c r="B218" s="15"/>
    </row>
    <row r="219" spans="2:2">
      <c r="B219" s="15"/>
    </row>
    <row r="220" spans="2:2">
      <c r="B220" s="15"/>
    </row>
  </sheetData>
  <protectedRanges>
    <protectedRange sqref="A106:D111" name="Range1"/>
  </protectedRanges>
  <sortState xmlns:xlrd2="http://schemas.microsoft.com/office/spreadsheetml/2017/richdata2" ref="A21:AH115">
    <sortCondition ref="C21:C115"/>
  </sortState>
  <phoneticPr fontId="7" type="noConversion"/>
  <hyperlinks>
    <hyperlink ref="H63970" r:id="rId1" display="http://vsolj.cetus-net.org/bulletin.html" xr:uid="{00000000-0004-0000-0000-000000000000}"/>
    <hyperlink ref="H63963" r:id="rId2" display="https://www.aavso.org/ejaavso" xr:uid="{00000000-0004-0000-0000-000001000000}"/>
    <hyperlink ref="I63970" r:id="rId3" display="http://vsolj.cetus-net.org/bulletin.html" xr:uid="{00000000-0004-0000-0000-000002000000}"/>
    <hyperlink ref="AQ57621" r:id="rId4" display="http://cdsbib.u-strasbg.fr/cgi-bin/cdsbib?1990RMxAA..21..381G" xr:uid="{00000000-0004-0000-0000-000003000000}"/>
    <hyperlink ref="H63967" r:id="rId5" display="https://www.aavso.org/ejaavso" xr:uid="{00000000-0004-0000-0000-000004000000}"/>
    <hyperlink ref="AP4985" r:id="rId6" display="http://cdsbib.u-strasbg.fr/cgi-bin/cdsbib?1990RMxAA..21..381G" xr:uid="{00000000-0004-0000-0000-000005000000}"/>
    <hyperlink ref="AP4988" r:id="rId7" display="http://cdsbib.u-strasbg.fr/cgi-bin/cdsbib?1990RMxAA..21..381G" xr:uid="{00000000-0004-0000-0000-000006000000}"/>
    <hyperlink ref="AP4986" r:id="rId8" display="http://cdsbib.u-strasbg.fr/cgi-bin/cdsbib?1990RMxAA..21..381G" xr:uid="{00000000-0004-0000-0000-000007000000}"/>
    <hyperlink ref="AP4970" r:id="rId9" display="http://cdsbib.u-strasbg.fr/cgi-bin/cdsbib?1990RMxAA..21..381G" xr:uid="{00000000-0004-0000-0000-000008000000}"/>
    <hyperlink ref="AQ5199" r:id="rId10" display="http://cdsbib.u-strasbg.fr/cgi-bin/cdsbib?1990RMxAA..21..381G" xr:uid="{00000000-0004-0000-0000-000009000000}"/>
    <hyperlink ref="AQ5203" r:id="rId11" display="http://cdsbib.u-strasbg.fr/cgi-bin/cdsbib?1990RMxAA..21..381G" xr:uid="{00000000-0004-0000-0000-00000A000000}"/>
    <hyperlink ref="AQ64883" r:id="rId12" display="http://cdsbib.u-strasbg.fr/cgi-bin/cdsbib?1990RMxAA..21..381G" xr:uid="{00000000-0004-0000-0000-00000B000000}"/>
    <hyperlink ref="I2091" r:id="rId13" display="http://vsolj.cetus-net.org/bulletin.html" xr:uid="{00000000-0004-0000-0000-00000C000000}"/>
    <hyperlink ref="H2091" r:id="rId14" display="http://vsolj.cetus-net.org/bulletin.html" xr:uid="{00000000-0004-0000-0000-00000D000000}"/>
    <hyperlink ref="AQ9" r:id="rId15" display="http://cdsbib.u-strasbg.fr/cgi-bin/cdsbib?1990RMxAA..21..381G" xr:uid="{00000000-0004-0000-0000-00000E000000}"/>
    <hyperlink ref="AQ8" r:id="rId16" display="http://cdsbib.u-strasbg.fr/cgi-bin/cdsbib?1990RMxAA..21..381G" xr:uid="{00000000-0004-0000-0000-00000F000000}"/>
    <hyperlink ref="AP3261" r:id="rId17" display="http://cdsbib.u-strasbg.fr/cgi-bin/cdsbib?1990RMxAA..21..381G" xr:uid="{00000000-0004-0000-0000-000010000000}"/>
    <hyperlink ref="AP3279" r:id="rId18" display="http://cdsbib.u-strasbg.fr/cgi-bin/cdsbib?1990RMxAA..21..381G" xr:uid="{00000000-0004-0000-0000-000011000000}"/>
    <hyperlink ref="AP3280" r:id="rId19" display="http://cdsbib.u-strasbg.fr/cgi-bin/cdsbib?1990RMxAA..21..381G" xr:uid="{00000000-0004-0000-0000-000012000000}"/>
    <hyperlink ref="AP327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5"/>
  <sheetViews>
    <sheetView topLeftCell="A30" workbookViewId="0">
      <selection activeCell="A55" sqref="A55:C79"/>
    </sheetView>
  </sheetViews>
  <sheetFormatPr defaultRowHeight="12.75"/>
  <cols>
    <col min="1" max="1" width="19.7109375" style="28" customWidth="1"/>
    <col min="2" max="2" width="4.42578125" style="12" customWidth="1"/>
    <col min="3" max="3" width="12.7109375" style="28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28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3" t="s">
        <v>73</v>
      </c>
      <c r="I1" s="44" t="s">
        <v>74</v>
      </c>
      <c r="J1" s="45" t="s">
        <v>75</v>
      </c>
    </row>
    <row r="2" spans="1:16">
      <c r="I2" s="46" t="s">
        <v>52</v>
      </c>
      <c r="J2" s="47" t="s">
        <v>76</v>
      </c>
    </row>
    <row r="3" spans="1:16">
      <c r="A3" s="48" t="s">
        <v>77</v>
      </c>
      <c r="I3" s="46" t="s">
        <v>78</v>
      </c>
      <c r="J3" s="47" t="s">
        <v>79</v>
      </c>
    </row>
    <row r="4" spans="1:16">
      <c r="I4" s="46" t="s">
        <v>80</v>
      </c>
      <c r="J4" s="47" t="s">
        <v>79</v>
      </c>
    </row>
    <row r="5" spans="1:16" ht="13.5" thickBot="1">
      <c r="I5" s="49" t="s">
        <v>81</v>
      </c>
      <c r="J5" s="50" t="s">
        <v>82</v>
      </c>
    </row>
    <row r="10" spans="1:16" ht="13.5" thickBot="1"/>
    <row r="11" spans="1:16" ht="12.75" customHeight="1" thickBot="1">
      <c r="A11" s="28" t="str">
        <f t="shared" ref="A11:A42" si="0">P11</f>
        <v> IODE 4.2.186 </v>
      </c>
      <c r="B11" s="15" t="str">
        <f t="shared" ref="B11:B42" si="1">IF(H11=INT(H11),"I","II")</f>
        <v>I</v>
      </c>
      <c r="C11" s="28">
        <f t="shared" ref="C11:C42" si="2">1*G11</f>
        <v>27424.311000000002</v>
      </c>
      <c r="D11" s="12" t="str">
        <f t="shared" ref="D11:D42" si="3">VLOOKUP(F11,I$1:J$5,2,FALSE)</f>
        <v>vis</v>
      </c>
      <c r="E11" s="51">
        <f>VLOOKUP(C11,Active!C$21:E$972,3,FALSE)</f>
        <v>0</v>
      </c>
      <c r="F11" s="15" t="s">
        <v>81</v>
      </c>
      <c r="G11" s="12" t="str">
        <f t="shared" ref="G11:G42" si="4">MID(I11,3,LEN(I11)-3)</f>
        <v>27424.311</v>
      </c>
      <c r="H11" s="28">
        <f t="shared" ref="H11:H42" si="5">1*K11</f>
        <v>0</v>
      </c>
      <c r="I11" s="52" t="s">
        <v>96</v>
      </c>
      <c r="J11" s="53" t="s">
        <v>97</v>
      </c>
      <c r="K11" s="52">
        <v>0</v>
      </c>
      <c r="L11" s="52" t="s">
        <v>85</v>
      </c>
      <c r="M11" s="53" t="s">
        <v>86</v>
      </c>
      <c r="N11" s="53"/>
      <c r="O11" s="54" t="s">
        <v>87</v>
      </c>
      <c r="P11" s="54" t="s">
        <v>88</v>
      </c>
    </row>
    <row r="12" spans="1:16" ht="12.75" customHeight="1" thickBot="1">
      <c r="A12" s="28" t="str">
        <f t="shared" si="0"/>
        <v> BBS 71 </v>
      </c>
      <c r="B12" s="15" t="str">
        <f t="shared" si="1"/>
        <v>II</v>
      </c>
      <c r="C12" s="28">
        <f t="shared" si="2"/>
        <v>45750.273000000001</v>
      </c>
      <c r="D12" s="12" t="str">
        <f t="shared" si="3"/>
        <v>vis</v>
      </c>
      <c r="E12" s="51">
        <f>VLOOKUP(C12,Active!C$21:E$972,3,FALSE)</f>
        <v>18441.869147592617</v>
      </c>
      <c r="F12" s="15" t="s">
        <v>81</v>
      </c>
      <c r="G12" s="12" t="str">
        <f t="shared" si="4"/>
        <v>45750.273</v>
      </c>
      <c r="H12" s="28">
        <f t="shared" si="5"/>
        <v>18443.5</v>
      </c>
      <c r="I12" s="52" t="s">
        <v>101</v>
      </c>
      <c r="J12" s="53" t="s">
        <v>102</v>
      </c>
      <c r="K12" s="52">
        <v>18443.5</v>
      </c>
      <c r="L12" s="52" t="s">
        <v>103</v>
      </c>
      <c r="M12" s="53" t="s">
        <v>86</v>
      </c>
      <c r="N12" s="53"/>
      <c r="O12" s="54" t="s">
        <v>104</v>
      </c>
      <c r="P12" s="54" t="s">
        <v>105</v>
      </c>
    </row>
    <row r="13" spans="1:16" ht="12.75" customHeight="1" thickBot="1">
      <c r="A13" s="28" t="str">
        <f t="shared" si="0"/>
        <v> BBS 71 </v>
      </c>
      <c r="B13" s="15" t="str">
        <f t="shared" si="1"/>
        <v>II</v>
      </c>
      <c r="C13" s="28">
        <f t="shared" si="2"/>
        <v>45750.275000000001</v>
      </c>
      <c r="D13" s="12" t="str">
        <f t="shared" si="3"/>
        <v>vis</v>
      </c>
      <c r="E13" s="51">
        <f>VLOOKUP(C13,Active!C$21:E$972,3,FALSE)</f>
        <v>18441.871160242121</v>
      </c>
      <c r="F13" s="15" t="s">
        <v>81</v>
      </c>
      <c r="G13" s="12" t="str">
        <f t="shared" si="4"/>
        <v>45750.275</v>
      </c>
      <c r="H13" s="28">
        <f t="shared" si="5"/>
        <v>18443.5</v>
      </c>
      <c r="I13" s="52" t="s">
        <v>106</v>
      </c>
      <c r="J13" s="53" t="s">
        <v>107</v>
      </c>
      <c r="K13" s="52">
        <v>18443.5</v>
      </c>
      <c r="L13" s="52" t="s">
        <v>108</v>
      </c>
      <c r="M13" s="53" t="s">
        <v>86</v>
      </c>
      <c r="N13" s="53"/>
      <c r="O13" s="54" t="s">
        <v>109</v>
      </c>
      <c r="P13" s="54" t="s">
        <v>105</v>
      </c>
    </row>
    <row r="14" spans="1:16" ht="12.75" customHeight="1" thickBot="1">
      <c r="A14" s="28" t="str">
        <f t="shared" si="0"/>
        <v> BBS 71 </v>
      </c>
      <c r="B14" s="15" t="str">
        <f t="shared" si="1"/>
        <v>II</v>
      </c>
      <c r="C14" s="28">
        <f t="shared" si="2"/>
        <v>45752.260999999999</v>
      </c>
      <c r="D14" s="12" t="str">
        <f t="shared" si="3"/>
        <v>vis</v>
      </c>
      <c r="E14" s="51">
        <f>VLOOKUP(C14,Active!C$21:E$972,3,FALSE)</f>
        <v>18443.869721197723</v>
      </c>
      <c r="F14" s="15" t="s">
        <v>81</v>
      </c>
      <c r="G14" s="12" t="str">
        <f t="shared" si="4"/>
        <v>45752.261</v>
      </c>
      <c r="H14" s="28">
        <f t="shared" si="5"/>
        <v>18445.5</v>
      </c>
      <c r="I14" s="52" t="s">
        <v>110</v>
      </c>
      <c r="J14" s="53" t="s">
        <v>111</v>
      </c>
      <c r="K14" s="52">
        <v>18445.5</v>
      </c>
      <c r="L14" s="52" t="s">
        <v>112</v>
      </c>
      <c r="M14" s="53" t="s">
        <v>86</v>
      </c>
      <c r="N14" s="53"/>
      <c r="O14" s="54" t="s">
        <v>104</v>
      </c>
      <c r="P14" s="54" t="s">
        <v>105</v>
      </c>
    </row>
    <row r="15" spans="1:16" ht="12.75" customHeight="1" thickBot="1">
      <c r="A15" s="28" t="str">
        <f t="shared" si="0"/>
        <v> BBS 74 </v>
      </c>
      <c r="B15" s="15" t="str">
        <f t="shared" si="1"/>
        <v>II</v>
      </c>
      <c r="C15" s="28">
        <f t="shared" si="2"/>
        <v>46004.665000000001</v>
      </c>
      <c r="D15" s="12" t="str">
        <f t="shared" si="3"/>
        <v>vis</v>
      </c>
      <c r="E15" s="51">
        <f>VLOOKUP(C15,Active!C$21:E$972,3,FALSE)</f>
        <v>18697.870113664379</v>
      </c>
      <c r="F15" s="15" t="s">
        <v>81</v>
      </c>
      <c r="G15" s="12" t="str">
        <f t="shared" si="4"/>
        <v>46004.665</v>
      </c>
      <c r="H15" s="28">
        <f t="shared" si="5"/>
        <v>18699.5</v>
      </c>
      <c r="I15" s="52" t="s">
        <v>113</v>
      </c>
      <c r="J15" s="53" t="s">
        <v>114</v>
      </c>
      <c r="K15" s="52">
        <v>18699.5</v>
      </c>
      <c r="L15" s="52" t="s">
        <v>112</v>
      </c>
      <c r="M15" s="53" t="s">
        <v>86</v>
      </c>
      <c r="N15" s="53"/>
      <c r="O15" s="54" t="s">
        <v>104</v>
      </c>
      <c r="P15" s="54" t="s">
        <v>115</v>
      </c>
    </row>
    <row r="16" spans="1:16" ht="12.75" customHeight="1" thickBot="1">
      <c r="A16" s="28" t="str">
        <f t="shared" si="0"/>
        <v> BBS 74 </v>
      </c>
      <c r="B16" s="15" t="str">
        <f t="shared" si="1"/>
        <v>II</v>
      </c>
      <c r="C16" s="28">
        <f t="shared" si="2"/>
        <v>46005.661</v>
      </c>
      <c r="D16" s="12" t="str">
        <f t="shared" si="3"/>
        <v>vis</v>
      </c>
      <c r="E16" s="51">
        <f>VLOOKUP(C16,Active!C$21:E$972,3,FALSE)</f>
        <v>18698.872413116434</v>
      </c>
      <c r="F16" s="15" t="s">
        <v>81</v>
      </c>
      <c r="G16" s="12" t="str">
        <f t="shared" si="4"/>
        <v>46005.661</v>
      </c>
      <c r="H16" s="28">
        <f t="shared" si="5"/>
        <v>18700.5</v>
      </c>
      <c r="I16" s="52" t="s">
        <v>116</v>
      </c>
      <c r="J16" s="53" t="s">
        <v>117</v>
      </c>
      <c r="K16" s="52">
        <v>18700.5</v>
      </c>
      <c r="L16" s="52" t="s">
        <v>118</v>
      </c>
      <c r="M16" s="53" t="s">
        <v>86</v>
      </c>
      <c r="N16" s="53"/>
      <c r="O16" s="54" t="s">
        <v>104</v>
      </c>
      <c r="P16" s="54" t="s">
        <v>115</v>
      </c>
    </row>
    <row r="17" spans="1:16" ht="12.75" customHeight="1" thickBot="1">
      <c r="A17" s="28" t="str">
        <f t="shared" si="0"/>
        <v> BBS 74 </v>
      </c>
      <c r="B17" s="15" t="str">
        <f t="shared" si="1"/>
        <v>II</v>
      </c>
      <c r="C17" s="28">
        <f t="shared" si="2"/>
        <v>46032.487000000001</v>
      </c>
      <c r="D17" s="12" t="str">
        <f t="shared" si="3"/>
        <v>vis</v>
      </c>
      <c r="E17" s="51">
        <f>VLOOKUP(C17,Active!C$21:E$972,3,FALSE)</f>
        <v>18725.868080888384</v>
      </c>
      <c r="F17" s="15" t="s">
        <v>81</v>
      </c>
      <c r="G17" s="12" t="str">
        <f t="shared" si="4"/>
        <v>46032.487</v>
      </c>
      <c r="H17" s="28">
        <f t="shared" si="5"/>
        <v>18727.5</v>
      </c>
      <c r="I17" s="52" t="s">
        <v>119</v>
      </c>
      <c r="J17" s="53" t="s">
        <v>120</v>
      </c>
      <c r="K17" s="52">
        <v>18727.5</v>
      </c>
      <c r="L17" s="52" t="s">
        <v>121</v>
      </c>
      <c r="M17" s="53" t="s">
        <v>86</v>
      </c>
      <c r="N17" s="53"/>
      <c r="O17" s="54" t="s">
        <v>104</v>
      </c>
      <c r="P17" s="54" t="s">
        <v>115</v>
      </c>
    </row>
    <row r="18" spans="1:16" ht="12.75" customHeight="1" thickBot="1">
      <c r="A18" s="28" t="str">
        <f t="shared" si="0"/>
        <v> BBS 74 </v>
      </c>
      <c r="B18" s="15" t="str">
        <f t="shared" si="1"/>
        <v>II</v>
      </c>
      <c r="C18" s="28">
        <f t="shared" si="2"/>
        <v>46033.483999999997</v>
      </c>
      <c r="D18" s="12" t="str">
        <f t="shared" si="3"/>
        <v>vis</v>
      </c>
      <c r="E18" s="51">
        <f>VLOOKUP(C18,Active!C$21:E$972,3,FALSE)</f>
        <v>18726.871386665185</v>
      </c>
      <c r="F18" s="15" t="s">
        <v>81</v>
      </c>
      <c r="G18" s="12" t="str">
        <f t="shared" si="4"/>
        <v>46033.484</v>
      </c>
      <c r="H18" s="28">
        <f t="shared" si="5"/>
        <v>18728.5</v>
      </c>
      <c r="I18" s="52" t="s">
        <v>122</v>
      </c>
      <c r="J18" s="53" t="s">
        <v>123</v>
      </c>
      <c r="K18" s="52">
        <v>18728.5</v>
      </c>
      <c r="L18" s="52" t="s">
        <v>124</v>
      </c>
      <c r="M18" s="53" t="s">
        <v>86</v>
      </c>
      <c r="N18" s="53"/>
      <c r="O18" s="54" t="s">
        <v>104</v>
      </c>
      <c r="P18" s="54" t="s">
        <v>115</v>
      </c>
    </row>
    <row r="19" spans="1:16" ht="12.75" customHeight="1" thickBot="1">
      <c r="A19" s="28" t="str">
        <f t="shared" si="0"/>
        <v> BBS 75 </v>
      </c>
      <c r="B19" s="15" t="str">
        <f t="shared" si="1"/>
        <v>II</v>
      </c>
      <c r="C19" s="28">
        <f t="shared" si="2"/>
        <v>46039.444000000003</v>
      </c>
      <c r="D19" s="12" t="str">
        <f t="shared" si="3"/>
        <v>vis</v>
      </c>
      <c r="E19" s="51">
        <f>VLOOKUP(C19,Active!C$21:E$972,3,FALSE)</f>
        <v>18732.869082181511</v>
      </c>
      <c r="F19" s="15" t="s">
        <v>81</v>
      </c>
      <c r="G19" s="12" t="str">
        <f t="shared" si="4"/>
        <v>46039.444</v>
      </c>
      <c r="H19" s="28">
        <f t="shared" si="5"/>
        <v>18734.5</v>
      </c>
      <c r="I19" s="52" t="s">
        <v>125</v>
      </c>
      <c r="J19" s="53" t="s">
        <v>126</v>
      </c>
      <c r="K19" s="52">
        <v>18734.5</v>
      </c>
      <c r="L19" s="52" t="s">
        <v>103</v>
      </c>
      <c r="M19" s="53" t="s">
        <v>86</v>
      </c>
      <c r="N19" s="53"/>
      <c r="O19" s="54" t="s">
        <v>104</v>
      </c>
      <c r="P19" s="54" t="s">
        <v>127</v>
      </c>
    </row>
    <row r="20" spans="1:16" ht="12.75" customHeight="1" thickBot="1">
      <c r="A20" s="28" t="str">
        <f t="shared" si="0"/>
        <v> BBS 75 </v>
      </c>
      <c r="B20" s="15" t="str">
        <f t="shared" si="1"/>
        <v>II</v>
      </c>
      <c r="C20" s="28">
        <f t="shared" si="2"/>
        <v>46046.400999999998</v>
      </c>
      <c r="D20" s="12" t="str">
        <f t="shared" si="3"/>
        <v>vis</v>
      </c>
      <c r="E20" s="51">
        <f>VLOOKUP(C20,Active!C$21:E$972,3,FALSE)</f>
        <v>18739.870083474634</v>
      </c>
      <c r="F20" s="15" t="s">
        <v>81</v>
      </c>
      <c r="G20" s="12" t="str">
        <f t="shared" si="4"/>
        <v>46046.401</v>
      </c>
      <c r="H20" s="28">
        <f t="shared" si="5"/>
        <v>18741.5</v>
      </c>
      <c r="I20" s="52" t="s">
        <v>128</v>
      </c>
      <c r="J20" s="53" t="s">
        <v>129</v>
      </c>
      <c r="K20" s="52">
        <v>18741.5</v>
      </c>
      <c r="L20" s="52" t="s">
        <v>112</v>
      </c>
      <c r="M20" s="53" t="s">
        <v>86</v>
      </c>
      <c r="N20" s="53"/>
      <c r="O20" s="54" t="s">
        <v>104</v>
      </c>
      <c r="P20" s="54" t="s">
        <v>127</v>
      </c>
    </row>
    <row r="21" spans="1:16" ht="12.75" customHeight="1" thickBot="1">
      <c r="A21" s="28" t="str">
        <f t="shared" si="0"/>
        <v> BBS 75 </v>
      </c>
      <c r="B21" s="15" t="str">
        <f t="shared" si="1"/>
        <v>II</v>
      </c>
      <c r="C21" s="28">
        <f t="shared" si="2"/>
        <v>46054.353000000003</v>
      </c>
      <c r="D21" s="12" t="str">
        <f t="shared" si="3"/>
        <v>vis</v>
      </c>
      <c r="E21" s="51">
        <f>VLOOKUP(C21,Active!C$21:E$972,3,FALSE)</f>
        <v>18747.87237789507</v>
      </c>
      <c r="F21" s="15" t="s">
        <v>81</v>
      </c>
      <c r="G21" s="12" t="str">
        <f t="shared" si="4"/>
        <v>46054.353</v>
      </c>
      <c r="H21" s="28">
        <f t="shared" si="5"/>
        <v>18749.5</v>
      </c>
      <c r="I21" s="52" t="s">
        <v>130</v>
      </c>
      <c r="J21" s="53" t="s">
        <v>131</v>
      </c>
      <c r="K21" s="52">
        <v>18749.5</v>
      </c>
      <c r="L21" s="52" t="s">
        <v>118</v>
      </c>
      <c r="M21" s="53" t="s">
        <v>86</v>
      </c>
      <c r="N21" s="53"/>
      <c r="O21" s="54" t="s">
        <v>104</v>
      </c>
      <c r="P21" s="54" t="s">
        <v>127</v>
      </c>
    </row>
    <row r="22" spans="1:16" ht="12.75" customHeight="1" thickBot="1">
      <c r="A22" s="28" t="str">
        <f t="shared" si="0"/>
        <v> BBS 75 </v>
      </c>
      <c r="B22" s="15" t="str">
        <f t="shared" si="1"/>
        <v>II</v>
      </c>
      <c r="C22" s="28">
        <f t="shared" si="2"/>
        <v>46055.347000000002</v>
      </c>
      <c r="D22" s="12" t="str">
        <f t="shared" si="3"/>
        <v>vis</v>
      </c>
      <c r="E22" s="51">
        <f>VLOOKUP(C22,Active!C$21:E$972,3,FALSE)</f>
        <v>18748.872664697625</v>
      </c>
      <c r="F22" s="15" t="s">
        <v>81</v>
      </c>
      <c r="G22" s="12" t="str">
        <f t="shared" si="4"/>
        <v>46055.347</v>
      </c>
      <c r="H22" s="28">
        <f t="shared" si="5"/>
        <v>18750.5</v>
      </c>
      <c r="I22" s="52" t="s">
        <v>132</v>
      </c>
      <c r="J22" s="53" t="s">
        <v>133</v>
      </c>
      <c r="K22" s="52">
        <v>18750.5</v>
      </c>
      <c r="L22" s="52" t="s">
        <v>118</v>
      </c>
      <c r="M22" s="53" t="s">
        <v>86</v>
      </c>
      <c r="N22" s="53"/>
      <c r="O22" s="54" t="s">
        <v>104</v>
      </c>
      <c r="P22" s="54" t="s">
        <v>127</v>
      </c>
    </row>
    <row r="23" spans="1:16" ht="12.75" customHeight="1" thickBot="1">
      <c r="A23" s="28" t="str">
        <f t="shared" si="0"/>
        <v> BBS 78 </v>
      </c>
      <c r="B23" s="15" t="str">
        <f t="shared" si="1"/>
        <v>II</v>
      </c>
      <c r="C23" s="28">
        <f t="shared" si="2"/>
        <v>46326.625</v>
      </c>
      <c r="D23" s="12" t="str">
        <f t="shared" si="3"/>
        <v>vis</v>
      </c>
      <c r="E23" s="51">
        <f>VLOOKUP(C23,Active!C$21:E$972,3,FALSE)</f>
        <v>19021.866430515791</v>
      </c>
      <c r="F23" s="15" t="s">
        <v>81</v>
      </c>
      <c r="G23" s="12" t="str">
        <f t="shared" si="4"/>
        <v>46326.625</v>
      </c>
      <c r="H23" s="28">
        <f t="shared" si="5"/>
        <v>19023.5</v>
      </c>
      <c r="I23" s="52" t="s">
        <v>134</v>
      </c>
      <c r="J23" s="53" t="s">
        <v>135</v>
      </c>
      <c r="K23" s="52">
        <v>19023.5</v>
      </c>
      <c r="L23" s="52" t="s">
        <v>136</v>
      </c>
      <c r="M23" s="53" t="s">
        <v>86</v>
      </c>
      <c r="N23" s="53"/>
      <c r="O23" s="54" t="s">
        <v>104</v>
      </c>
      <c r="P23" s="54" t="s">
        <v>137</v>
      </c>
    </row>
    <row r="24" spans="1:16" ht="12.75" customHeight="1" thickBot="1">
      <c r="A24" s="28" t="str">
        <f t="shared" si="0"/>
        <v> BBS 82 </v>
      </c>
      <c r="B24" s="15" t="str">
        <f t="shared" si="1"/>
        <v>II</v>
      </c>
      <c r="C24" s="28">
        <f t="shared" si="2"/>
        <v>46825.457000000002</v>
      </c>
      <c r="D24" s="12" t="str">
        <f t="shared" si="3"/>
        <v>vis</v>
      </c>
      <c r="E24" s="51">
        <f>VLOOKUP(C24,Active!C$21:E$972,3,FALSE)</f>
        <v>19523.853418736762</v>
      </c>
      <c r="F24" s="15" t="s">
        <v>81</v>
      </c>
      <c r="G24" s="12" t="str">
        <f t="shared" si="4"/>
        <v>46825.457</v>
      </c>
      <c r="H24" s="28">
        <f t="shared" si="5"/>
        <v>19525.5</v>
      </c>
      <c r="I24" s="52" t="s">
        <v>138</v>
      </c>
      <c r="J24" s="53" t="s">
        <v>139</v>
      </c>
      <c r="K24" s="52">
        <v>19525.5</v>
      </c>
      <c r="L24" s="52" t="s">
        <v>140</v>
      </c>
      <c r="M24" s="53" t="s">
        <v>86</v>
      </c>
      <c r="N24" s="53"/>
      <c r="O24" s="54" t="s">
        <v>104</v>
      </c>
      <c r="P24" s="54" t="s">
        <v>141</v>
      </c>
    </row>
    <row r="25" spans="1:16" ht="12.75" customHeight="1" thickBot="1">
      <c r="A25" s="28" t="str">
        <f t="shared" si="0"/>
        <v> BBS 86 </v>
      </c>
      <c r="B25" s="15" t="str">
        <f t="shared" si="1"/>
        <v>II</v>
      </c>
      <c r="C25" s="28">
        <f t="shared" si="2"/>
        <v>47107.684999999998</v>
      </c>
      <c r="D25" s="12" t="str">
        <f t="shared" si="3"/>
        <v>vis</v>
      </c>
      <c r="E25" s="51">
        <f>VLOOKUP(C25,Active!C$21:E$972,3,FALSE)</f>
        <v>19807.866440579037</v>
      </c>
      <c r="F25" s="15" t="s">
        <v>81</v>
      </c>
      <c r="G25" s="12" t="str">
        <f t="shared" si="4"/>
        <v>47107.685</v>
      </c>
      <c r="H25" s="28">
        <f t="shared" si="5"/>
        <v>19809.5</v>
      </c>
      <c r="I25" s="52" t="s">
        <v>142</v>
      </c>
      <c r="J25" s="53" t="s">
        <v>143</v>
      </c>
      <c r="K25" s="52">
        <v>19809.5</v>
      </c>
      <c r="L25" s="52" t="s">
        <v>136</v>
      </c>
      <c r="M25" s="53" t="s">
        <v>86</v>
      </c>
      <c r="N25" s="53"/>
      <c r="O25" s="54" t="s">
        <v>104</v>
      </c>
      <c r="P25" s="54" t="s">
        <v>144</v>
      </c>
    </row>
    <row r="26" spans="1:16" ht="12.75" customHeight="1" thickBot="1">
      <c r="A26" s="28" t="str">
        <f t="shared" si="0"/>
        <v> BBS 89 </v>
      </c>
      <c r="B26" s="15" t="str">
        <f t="shared" si="1"/>
        <v>II</v>
      </c>
      <c r="C26" s="28">
        <f t="shared" si="2"/>
        <v>47423.669000000002</v>
      </c>
      <c r="D26" s="12" t="str">
        <f t="shared" si="3"/>
        <v>vis</v>
      </c>
      <c r="E26" s="51">
        <f>VLOOKUP(C26,Active!C$21:E$972,3,FALSE)</f>
        <v>20125.848960718115</v>
      </c>
      <c r="F26" s="15" t="s">
        <v>81</v>
      </c>
      <c r="G26" s="12" t="str">
        <f t="shared" si="4"/>
        <v>47423.669</v>
      </c>
      <c r="H26" s="28">
        <f t="shared" si="5"/>
        <v>20127.5</v>
      </c>
      <c r="I26" s="52" t="s">
        <v>145</v>
      </c>
      <c r="J26" s="53" t="s">
        <v>146</v>
      </c>
      <c r="K26" s="52">
        <v>20127.5</v>
      </c>
      <c r="L26" s="52" t="s">
        <v>147</v>
      </c>
      <c r="M26" s="53" t="s">
        <v>86</v>
      </c>
      <c r="N26" s="53"/>
      <c r="O26" s="54" t="s">
        <v>104</v>
      </c>
      <c r="P26" s="54" t="s">
        <v>148</v>
      </c>
    </row>
    <row r="27" spans="1:16" ht="12.75" customHeight="1" thickBot="1">
      <c r="A27" s="28" t="str">
        <f t="shared" si="0"/>
        <v> BBS 94 </v>
      </c>
      <c r="B27" s="15" t="str">
        <f t="shared" si="1"/>
        <v>II</v>
      </c>
      <c r="C27" s="28">
        <f t="shared" si="2"/>
        <v>47942.398999999998</v>
      </c>
      <c r="D27" s="12" t="str">
        <f t="shared" si="3"/>
        <v>vis</v>
      </c>
      <c r="E27" s="51">
        <f>VLOOKUP(C27,Active!C$21:E$972,3,FALSE)</f>
        <v>20647.859798835678</v>
      </c>
      <c r="F27" s="15" t="s">
        <v>81</v>
      </c>
      <c r="G27" s="12" t="str">
        <f t="shared" si="4"/>
        <v>47942.399</v>
      </c>
      <c r="H27" s="28">
        <f t="shared" si="5"/>
        <v>20649.5</v>
      </c>
      <c r="I27" s="52" t="s">
        <v>149</v>
      </c>
      <c r="J27" s="53" t="s">
        <v>150</v>
      </c>
      <c r="K27" s="52">
        <v>20649.5</v>
      </c>
      <c r="L27" s="52" t="s">
        <v>151</v>
      </c>
      <c r="M27" s="53" t="s">
        <v>86</v>
      </c>
      <c r="N27" s="53"/>
      <c r="O27" s="54" t="s">
        <v>104</v>
      </c>
      <c r="P27" s="54" t="s">
        <v>152</v>
      </c>
    </row>
    <row r="28" spans="1:16" ht="12.75" customHeight="1" thickBot="1">
      <c r="A28" s="28" t="str">
        <f t="shared" si="0"/>
        <v> BBS 97 </v>
      </c>
      <c r="B28" s="15" t="str">
        <f t="shared" si="1"/>
        <v>II</v>
      </c>
      <c r="C28" s="28">
        <f t="shared" si="2"/>
        <v>48260.387999999999</v>
      </c>
      <c r="D28" s="12" t="str">
        <f t="shared" si="3"/>
        <v>vis</v>
      </c>
      <c r="E28" s="51">
        <f>VLOOKUP(C28,Active!C$21:E$972,3,FALSE)</f>
        <v>20967.860000100631</v>
      </c>
      <c r="F28" s="15" t="s">
        <v>81</v>
      </c>
      <c r="G28" s="12" t="str">
        <f t="shared" si="4"/>
        <v>48260.388</v>
      </c>
      <c r="H28" s="28">
        <f t="shared" si="5"/>
        <v>20969.5</v>
      </c>
      <c r="I28" s="52" t="s">
        <v>153</v>
      </c>
      <c r="J28" s="53" t="s">
        <v>154</v>
      </c>
      <c r="K28" s="52">
        <v>20969.5</v>
      </c>
      <c r="L28" s="52" t="s">
        <v>151</v>
      </c>
      <c r="M28" s="53" t="s">
        <v>86</v>
      </c>
      <c r="N28" s="53"/>
      <c r="O28" s="54" t="s">
        <v>104</v>
      </c>
      <c r="P28" s="54" t="s">
        <v>155</v>
      </c>
    </row>
    <row r="29" spans="1:16" ht="12.75" customHeight="1" thickBot="1">
      <c r="A29" s="28" t="str">
        <f t="shared" si="0"/>
        <v> BBS 99 </v>
      </c>
      <c r="B29" s="15" t="str">
        <f t="shared" si="1"/>
        <v>II</v>
      </c>
      <c r="C29" s="28">
        <f t="shared" si="2"/>
        <v>48534.646000000001</v>
      </c>
      <c r="D29" s="12" t="str">
        <f t="shared" si="3"/>
        <v>vis</v>
      </c>
      <c r="E29" s="51">
        <f>VLOOKUP(C29,Active!C$21:E$972,3,FALSE)</f>
        <v>21243.852613676958</v>
      </c>
      <c r="F29" s="15" t="s">
        <v>81</v>
      </c>
      <c r="G29" s="12" t="str">
        <f t="shared" si="4"/>
        <v>48534.646</v>
      </c>
      <c r="H29" s="28">
        <f t="shared" si="5"/>
        <v>21245.5</v>
      </c>
      <c r="I29" s="52" t="s">
        <v>156</v>
      </c>
      <c r="J29" s="53" t="s">
        <v>157</v>
      </c>
      <c r="K29" s="52">
        <v>21245.5</v>
      </c>
      <c r="L29" s="52" t="s">
        <v>158</v>
      </c>
      <c r="M29" s="53" t="s">
        <v>86</v>
      </c>
      <c r="N29" s="53"/>
      <c r="O29" s="54" t="s">
        <v>104</v>
      </c>
      <c r="P29" s="54" t="s">
        <v>159</v>
      </c>
    </row>
    <row r="30" spans="1:16" ht="12.75" customHeight="1" thickBot="1">
      <c r="A30" s="28" t="str">
        <f t="shared" si="0"/>
        <v> BBS 103 </v>
      </c>
      <c r="B30" s="15" t="str">
        <f t="shared" si="1"/>
        <v>II</v>
      </c>
      <c r="C30" s="28">
        <f t="shared" si="2"/>
        <v>49057.336000000003</v>
      </c>
      <c r="D30" s="12" t="str">
        <f t="shared" si="3"/>
        <v>vis</v>
      </c>
      <c r="E30" s="51">
        <f>VLOOKUP(C30,Active!C$21:E$972,3,FALSE)</f>
        <v>21769.848497808729</v>
      </c>
      <c r="F30" s="15" t="s">
        <v>81</v>
      </c>
      <c r="G30" s="12" t="str">
        <f t="shared" si="4"/>
        <v>49057.336</v>
      </c>
      <c r="H30" s="28">
        <f t="shared" si="5"/>
        <v>21771.5</v>
      </c>
      <c r="I30" s="52" t="s">
        <v>167</v>
      </c>
      <c r="J30" s="53" t="s">
        <v>168</v>
      </c>
      <c r="K30" s="52">
        <v>21771.5</v>
      </c>
      <c r="L30" s="52" t="s">
        <v>147</v>
      </c>
      <c r="M30" s="53" t="s">
        <v>86</v>
      </c>
      <c r="N30" s="53"/>
      <c r="O30" s="54" t="s">
        <v>104</v>
      </c>
      <c r="P30" s="54" t="s">
        <v>169</v>
      </c>
    </row>
    <row r="31" spans="1:16" ht="12.75" customHeight="1" thickBot="1">
      <c r="A31" s="28" t="str">
        <f t="shared" si="0"/>
        <v> BBS 106 </v>
      </c>
      <c r="B31" s="15" t="str">
        <f t="shared" si="1"/>
        <v>II</v>
      </c>
      <c r="C31" s="28">
        <f t="shared" si="2"/>
        <v>49383.256000000001</v>
      </c>
      <c r="D31" s="12" t="str">
        <f t="shared" si="3"/>
        <v>vis</v>
      </c>
      <c r="E31" s="51">
        <f>VLOOKUP(C31,Active!C$21:E$972,3,FALSE)</f>
        <v>22097.829860674337</v>
      </c>
      <c r="F31" s="15" t="s">
        <v>81</v>
      </c>
      <c r="G31" s="12" t="str">
        <f t="shared" si="4"/>
        <v>49383.256</v>
      </c>
      <c r="H31" s="28">
        <f t="shared" si="5"/>
        <v>22099.5</v>
      </c>
      <c r="I31" s="52" t="s">
        <v>172</v>
      </c>
      <c r="J31" s="53" t="s">
        <v>173</v>
      </c>
      <c r="K31" s="52">
        <v>22099.5</v>
      </c>
      <c r="L31" s="52" t="s">
        <v>174</v>
      </c>
      <c r="M31" s="53" t="s">
        <v>86</v>
      </c>
      <c r="N31" s="53"/>
      <c r="O31" s="54" t="s">
        <v>104</v>
      </c>
      <c r="P31" s="54" t="s">
        <v>175</v>
      </c>
    </row>
    <row r="32" spans="1:16" ht="12.75" customHeight="1" thickBot="1">
      <c r="A32" s="28" t="str">
        <f t="shared" si="0"/>
        <v> BBS 107 </v>
      </c>
      <c r="B32" s="15" t="str">
        <f t="shared" si="1"/>
        <v>II</v>
      </c>
      <c r="C32" s="28">
        <f t="shared" si="2"/>
        <v>49631.682999999997</v>
      </c>
      <c r="D32" s="12" t="str">
        <f t="shared" si="3"/>
        <v>vis</v>
      </c>
      <c r="E32" s="51">
        <f>VLOOKUP(C32,Active!C$21:E$972,3,FALSE)</f>
        <v>22347.82809960602</v>
      </c>
      <c r="F32" s="15" t="s">
        <v>81</v>
      </c>
      <c r="G32" s="12" t="str">
        <f t="shared" si="4"/>
        <v>49631.683</v>
      </c>
      <c r="H32" s="28">
        <f t="shared" si="5"/>
        <v>22349.5</v>
      </c>
      <c r="I32" s="52" t="s">
        <v>176</v>
      </c>
      <c r="J32" s="53" t="s">
        <v>177</v>
      </c>
      <c r="K32" s="52">
        <v>22349.5</v>
      </c>
      <c r="L32" s="52" t="s">
        <v>178</v>
      </c>
      <c r="M32" s="53" t="s">
        <v>86</v>
      </c>
      <c r="N32" s="53"/>
      <c r="O32" s="54" t="s">
        <v>104</v>
      </c>
      <c r="P32" s="54" t="s">
        <v>179</v>
      </c>
    </row>
    <row r="33" spans="1:16" ht="12.75" customHeight="1" thickBot="1">
      <c r="A33" s="28" t="str">
        <f t="shared" si="0"/>
        <v> BBS 114 </v>
      </c>
      <c r="B33" s="15" t="str">
        <f t="shared" si="1"/>
        <v>II</v>
      </c>
      <c r="C33" s="28">
        <f t="shared" si="2"/>
        <v>50486.315999999999</v>
      </c>
      <c r="D33" s="12" t="str">
        <f t="shared" si="3"/>
        <v>vis</v>
      </c>
      <c r="E33" s="51">
        <f>VLOOKUP(C33,Active!C$21:E$972,3,FALSE)</f>
        <v>23207.866440579037</v>
      </c>
      <c r="F33" s="15" t="s">
        <v>81</v>
      </c>
      <c r="G33" s="12" t="str">
        <f t="shared" si="4"/>
        <v>50486.316</v>
      </c>
      <c r="H33" s="28">
        <f t="shared" si="5"/>
        <v>23209.5</v>
      </c>
      <c r="I33" s="52" t="s">
        <v>185</v>
      </c>
      <c r="J33" s="53" t="s">
        <v>186</v>
      </c>
      <c r="K33" s="52">
        <v>23209.5</v>
      </c>
      <c r="L33" s="52" t="s">
        <v>136</v>
      </c>
      <c r="M33" s="53" t="s">
        <v>86</v>
      </c>
      <c r="N33" s="53"/>
      <c r="O33" s="54" t="s">
        <v>104</v>
      </c>
      <c r="P33" s="54" t="s">
        <v>187</v>
      </c>
    </row>
    <row r="34" spans="1:16" ht="12.75" customHeight="1" thickBot="1">
      <c r="A34" s="28" t="str">
        <f t="shared" si="0"/>
        <v> BBS 116 </v>
      </c>
      <c r="B34" s="15" t="str">
        <f t="shared" si="1"/>
        <v>II</v>
      </c>
      <c r="C34" s="28">
        <f t="shared" si="2"/>
        <v>50750.64</v>
      </c>
      <c r="D34" s="12" t="str">
        <f t="shared" si="3"/>
        <v>vis</v>
      </c>
      <c r="E34" s="51">
        <f>VLOOKUP(C34,Active!C$21:E$972,3,FALSE)</f>
        <v>23473.86222407833</v>
      </c>
      <c r="F34" s="15" t="s">
        <v>81</v>
      </c>
      <c r="G34" s="12" t="str">
        <f t="shared" si="4"/>
        <v>50750.640</v>
      </c>
      <c r="H34" s="28">
        <f t="shared" si="5"/>
        <v>23475.5</v>
      </c>
      <c r="I34" s="52" t="s">
        <v>188</v>
      </c>
      <c r="J34" s="53" t="s">
        <v>189</v>
      </c>
      <c r="K34" s="52">
        <v>23475.5</v>
      </c>
      <c r="L34" s="52" t="s">
        <v>190</v>
      </c>
      <c r="M34" s="53" t="s">
        <v>86</v>
      </c>
      <c r="N34" s="53"/>
      <c r="O34" s="54" t="s">
        <v>104</v>
      </c>
      <c r="P34" s="54" t="s">
        <v>191</v>
      </c>
    </row>
    <row r="35" spans="1:16" ht="12.75" customHeight="1" thickBot="1">
      <c r="A35" s="28" t="str">
        <f t="shared" si="0"/>
        <v> BBS 119 </v>
      </c>
      <c r="B35" s="15" t="str">
        <f t="shared" si="1"/>
        <v>II</v>
      </c>
      <c r="C35" s="28">
        <f t="shared" si="2"/>
        <v>51075.578000000001</v>
      </c>
      <c r="D35" s="12" t="str">
        <f t="shared" si="3"/>
        <v>vis</v>
      </c>
      <c r="E35" s="51">
        <f>VLOOKUP(C35,Active!C$21:E$972,3,FALSE)</f>
        <v>23800.855376038402</v>
      </c>
      <c r="F35" s="15" t="s">
        <v>81</v>
      </c>
      <c r="G35" s="12" t="str">
        <f t="shared" si="4"/>
        <v>51075.578</v>
      </c>
      <c r="H35" s="28">
        <f t="shared" si="5"/>
        <v>23802.5</v>
      </c>
      <c r="I35" s="52" t="s">
        <v>192</v>
      </c>
      <c r="J35" s="53" t="s">
        <v>193</v>
      </c>
      <c r="K35" s="52">
        <v>23802.5</v>
      </c>
      <c r="L35" s="52" t="s">
        <v>194</v>
      </c>
      <c r="M35" s="53" t="s">
        <v>86</v>
      </c>
      <c r="N35" s="53"/>
      <c r="O35" s="54" t="s">
        <v>104</v>
      </c>
      <c r="P35" s="54" t="s">
        <v>195</v>
      </c>
    </row>
    <row r="36" spans="1:16" ht="12.75" customHeight="1" thickBot="1">
      <c r="A36" s="28" t="str">
        <f t="shared" si="0"/>
        <v>IBVS 5287 </v>
      </c>
      <c r="B36" s="15" t="str">
        <f t="shared" si="1"/>
        <v>II</v>
      </c>
      <c r="C36" s="28">
        <f t="shared" si="2"/>
        <v>51576.405299999999</v>
      </c>
      <c r="D36" s="12" t="str">
        <f t="shared" si="3"/>
        <v>vis</v>
      </c>
      <c r="E36" s="51">
        <f>VLOOKUP(C36,Active!C$21:E$972,3,FALSE)</f>
        <v>24304.850284035158</v>
      </c>
      <c r="F36" s="15" t="s">
        <v>81</v>
      </c>
      <c r="G36" s="12" t="str">
        <f t="shared" si="4"/>
        <v>51576.4053</v>
      </c>
      <c r="H36" s="28">
        <f t="shared" si="5"/>
        <v>24306.5</v>
      </c>
      <c r="I36" s="52" t="s">
        <v>209</v>
      </c>
      <c r="J36" s="53" t="s">
        <v>210</v>
      </c>
      <c r="K36" s="52">
        <v>24306.5</v>
      </c>
      <c r="L36" s="52" t="s">
        <v>211</v>
      </c>
      <c r="M36" s="53" t="s">
        <v>212</v>
      </c>
      <c r="N36" s="53" t="s">
        <v>213</v>
      </c>
      <c r="O36" s="54" t="s">
        <v>214</v>
      </c>
      <c r="P36" s="55" t="s">
        <v>215</v>
      </c>
    </row>
    <row r="37" spans="1:16" ht="12.75" customHeight="1" thickBot="1">
      <c r="A37" s="28" t="str">
        <f t="shared" si="0"/>
        <v>IBVS 5583 </v>
      </c>
      <c r="B37" s="15" t="str">
        <f t="shared" si="1"/>
        <v>II</v>
      </c>
      <c r="C37" s="28">
        <f t="shared" si="2"/>
        <v>52672.466099999998</v>
      </c>
      <c r="D37" s="12" t="str">
        <f t="shared" si="3"/>
        <v>vis</v>
      </c>
      <c r="E37" s="51">
        <f>VLOOKUP(C37,Active!C$21:E$972,3,FALSE)</f>
        <v>25407.843395742235</v>
      </c>
      <c r="F37" s="15" t="s">
        <v>81</v>
      </c>
      <c r="G37" s="12" t="str">
        <f t="shared" si="4"/>
        <v>52672.4661</v>
      </c>
      <c r="H37" s="28">
        <f t="shared" si="5"/>
        <v>25409.5</v>
      </c>
      <c r="I37" s="52" t="s">
        <v>235</v>
      </c>
      <c r="J37" s="53" t="s">
        <v>236</v>
      </c>
      <c r="K37" s="52">
        <v>25409.5</v>
      </c>
      <c r="L37" s="52" t="s">
        <v>237</v>
      </c>
      <c r="M37" s="53" t="s">
        <v>212</v>
      </c>
      <c r="N37" s="53" t="s">
        <v>213</v>
      </c>
      <c r="O37" s="54" t="s">
        <v>214</v>
      </c>
      <c r="P37" s="55" t="s">
        <v>238</v>
      </c>
    </row>
    <row r="38" spans="1:16" ht="12.75" customHeight="1" thickBot="1">
      <c r="A38" s="28" t="str">
        <f t="shared" si="0"/>
        <v> BBS 130 </v>
      </c>
      <c r="B38" s="15" t="str">
        <f t="shared" si="1"/>
        <v>II</v>
      </c>
      <c r="C38" s="28">
        <f t="shared" si="2"/>
        <v>52962.62</v>
      </c>
      <c r="D38" s="12" t="str">
        <f t="shared" si="3"/>
        <v>vis</v>
      </c>
      <c r="E38" s="51">
        <f>VLOOKUP(C38,Active!C$21:E$972,3,FALSE)</f>
        <v>25699.832446928951</v>
      </c>
      <c r="F38" s="15" t="s">
        <v>81</v>
      </c>
      <c r="G38" s="12" t="str">
        <f t="shared" si="4"/>
        <v>52962.620</v>
      </c>
      <c r="H38" s="28">
        <f t="shared" si="5"/>
        <v>25701.5</v>
      </c>
      <c r="I38" s="52" t="s">
        <v>239</v>
      </c>
      <c r="J38" s="53" t="s">
        <v>240</v>
      </c>
      <c r="K38" s="52">
        <v>25701.5</v>
      </c>
      <c r="L38" s="52" t="s">
        <v>241</v>
      </c>
      <c r="M38" s="53" t="s">
        <v>86</v>
      </c>
      <c r="N38" s="53"/>
      <c r="O38" s="54" t="s">
        <v>104</v>
      </c>
      <c r="P38" s="54" t="s">
        <v>242</v>
      </c>
    </row>
    <row r="39" spans="1:16" ht="12.75" customHeight="1" thickBot="1">
      <c r="A39" s="28" t="str">
        <f t="shared" si="0"/>
        <v>IBVS 5843 </v>
      </c>
      <c r="B39" s="15" t="str">
        <f t="shared" si="1"/>
        <v>II</v>
      </c>
      <c r="C39" s="28">
        <f t="shared" si="2"/>
        <v>54043.784299999999</v>
      </c>
      <c r="D39" s="12" t="str">
        <f t="shared" si="3"/>
        <v>vis</v>
      </c>
      <c r="E39" s="51">
        <f>VLOOKUP(C39,Active!C$21:E$972,3,FALSE)</f>
        <v>26787.834841981854</v>
      </c>
      <c r="F39" s="15" t="s">
        <v>81</v>
      </c>
      <c r="G39" s="12" t="str">
        <f t="shared" si="4"/>
        <v>54043.7843</v>
      </c>
      <c r="H39" s="28">
        <f t="shared" si="5"/>
        <v>26789.5</v>
      </c>
      <c r="I39" s="52" t="s">
        <v>254</v>
      </c>
      <c r="J39" s="53" t="s">
        <v>255</v>
      </c>
      <c r="K39" s="52">
        <v>26789.5</v>
      </c>
      <c r="L39" s="52" t="s">
        <v>256</v>
      </c>
      <c r="M39" s="53" t="s">
        <v>198</v>
      </c>
      <c r="N39" s="53" t="s">
        <v>257</v>
      </c>
      <c r="O39" s="54" t="s">
        <v>258</v>
      </c>
      <c r="P39" s="55" t="s">
        <v>259</v>
      </c>
    </row>
    <row r="40" spans="1:16" ht="12.75" customHeight="1" thickBot="1">
      <c r="A40" s="28" t="str">
        <f t="shared" si="0"/>
        <v>IBVS 5843 </v>
      </c>
      <c r="B40" s="15" t="str">
        <f t="shared" si="1"/>
        <v>II</v>
      </c>
      <c r="C40" s="28">
        <f t="shared" si="2"/>
        <v>54055.706200000001</v>
      </c>
      <c r="D40" s="12" t="str">
        <f t="shared" si="3"/>
        <v>vis</v>
      </c>
      <c r="E40" s="51">
        <f>VLOOKUP(C40,Active!C$21:E$972,3,FALSE)</f>
        <v>26799.832145031523</v>
      </c>
      <c r="F40" s="15" t="s">
        <v>81</v>
      </c>
      <c r="G40" s="12" t="str">
        <f t="shared" si="4"/>
        <v>54055.7062</v>
      </c>
      <c r="H40" s="28">
        <f t="shared" si="5"/>
        <v>26801.5</v>
      </c>
      <c r="I40" s="52" t="s">
        <v>260</v>
      </c>
      <c r="J40" s="53" t="s">
        <v>261</v>
      </c>
      <c r="K40" s="52" t="s">
        <v>262</v>
      </c>
      <c r="L40" s="52" t="s">
        <v>263</v>
      </c>
      <c r="M40" s="53" t="s">
        <v>198</v>
      </c>
      <c r="N40" s="53" t="s">
        <v>257</v>
      </c>
      <c r="O40" s="54" t="s">
        <v>258</v>
      </c>
      <c r="P40" s="55" t="s">
        <v>259</v>
      </c>
    </row>
    <row r="41" spans="1:16" ht="12.75" customHeight="1" thickBot="1">
      <c r="A41" s="28" t="str">
        <f t="shared" si="0"/>
        <v>IBVS 5843 </v>
      </c>
      <c r="B41" s="15" t="str">
        <f t="shared" si="1"/>
        <v>II</v>
      </c>
      <c r="C41" s="28">
        <f t="shared" si="2"/>
        <v>54057.698199999999</v>
      </c>
      <c r="D41" s="12" t="str">
        <f t="shared" si="3"/>
        <v>vis</v>
      </c>
      <c r="E41" s="51">
        <f>VLOOKUP(C41,Active!C$21:E$972,3,FALSE)</f>
        <v>26801.836743935633</v>
      </c>
      <c r="F41" s="15" t="s">
        <v>81</v>
      </c>
      <c r="G41" s="12" t="str">
        <f t="shared" si="4"/>
        <v>54057.6982</v>
      </c>
      <c r="H41" s="28">
        <f t="shared" si="5"/>
        <v>26803.5</v>
      </c>
      <c r="I41" s="52" t="s">
        <v>264</v>
      </c>
      <c r="J41" s="53" t="s">
        <v>265</v>
      </c>
      <c r="K41" s="52" t="s">
        <v>266</v>
      </c>
      <c r="L41" s="52" t="s">
        <v>267</v>
      </c>
      <c r="M41" s="53" t="s">
        <v>198</v>
      </c>
      <c r="N41" s="53" t="s">
        <v>257</v>
      </c>
      <c r="O41" s="54" t="s">
        <v>258</v>
      </c>
      <c r="P41" s="55" t="s">
        <v>259</v>
      </c>
    </row>
    <row r="42" spans="1:16" ht="12.75" customHeight="1" thickBot="1">
      <c r="A42" s="28" t="str">
        <f t="shared" si="0"/>
        <v>IBVS 5843 </v>
      </c>
      <c r="B42" s="15" t="str">
        <f t="shared" si="1"/>
        <v>II</v>
      </c>
      <c r="C42" s="28">
        <f t="shared" si="2"/>
        <v>54060.680500000002</v>
      </c>
      <c r="D42" s="12" t="str">
        <f t="shared" si="3"/>
        <v>vis</v>
      </c>
      <c r="E42" s="51">
        <f>VLOOKUP(C42,Active!C$21:E$972,3,FALSE)</f>
        <v>26804.837906240722</v>
      </c>
      <c r="F42" s="15" t="s">
        <v>81</v>
      </c>
      <c r="G42" s="12" t="str">
        <f t="shared" si="4"/>
        <v>54060.6805</v>
      </c>
      <c r="H42" s="28">
        <f t="shared" si="5"/>
        <v>26806.5</v>
      </c>
      <c r="I42" s="52" t="s">
        <v>268</v>
      </c>
      <c r="J42" s="53" t="s">
        <v>269</v>
      </c>
      <c r="K42" s="52" t="s">
        <v>270</v>
      </c>
      <c r="L42" s="52" t="s">
        <v>271</v>
      </c>
      <c r="M42" s="53" t="s">
        <v>198</v>
      </c>
      <c r="N42" s="53" t="s">
        <v>257</v>
      </c>
      <c r="O42" s="54" t="s">
        <v>258</v>
      </c>
      <c r="P42" s="55" t="s">
        <v>259</v>
      </c>
    </row>
    <row r="43" spans="1:16" ht="12.75" customHeight="1" thickBot="1">
      <c r="A43" s="28" t="str">
        <f t="shared" ref="A43:A79" si="6">P43</f>
        <v>IBVS 5843 </v>
      </c>
      <c r="B43" s="15" t="str">
        <f t="shared" ref="B43:B79" si="7">IF(H43=INT(H43),"I","II")</f>
        <v>II</v>
      </c>
      <c r="C43" s="28">
        <f t="shared" ref="C43:C79" si="8">1*G43</f>
        <v>54067.637900000002</v>
      </c>
      <c r="D43" s="12" t="str">
        <f t="shared" ref="D43:D79" si="9">VLOOKUP(F43,I$1:J$5,2,FALSE)</f>
        <v>vis</v>
      </c>
      <c r="E43" s="51">
        <f>VLOOKUP(C43,Active!C$21:E$972,3,FALSE)</f>
        <v>26811.839310063751</v>
      </c>
      <c r="F43" s="15" t="s">
        <v>81</v>
      </c>
      <c r="G43" s="12" t="str">
        <f t="shared" ref="G43:G79" si="10">MID(I43,3,LEN(I43)-3)</f>
        <v>54067.6379</v>
      </c>
      <c r="H43" s="28">
        <f t="shared" ref="H43:H79" si="11">1*K43</f>
        <v>26813.5</v>
      </c>
      <c r="I43" s="52" t="s">
        <v>272</v>
      </c>
      <c r="J43" s="53" t="s">
        <v>273</v>
      </c>
      <c r="K43" s="52" t="s">
        <v>274</v>
      </c>
      <c r="L43" s="52" t="s">
        <v>275</v>
      </c>
      <c r="M43" s="53" t="s">
        <v>198</v>
      </c>
      <c r="N43" s="53" t="s">
        <v>257</v>
      </c>
      <c r="O43" s="54" t="s">
        <v>258</v>
      </c>
      <c r="P43" s="55" t="s">
        <v>259</v>
      </c>
    </row>
    <row r="44" spans="1:16" ht="12.75" customHeight="1" thickBot="1">
      <c r="A44" s="28" t="str">
        <f t="shared" si="6"/>
        <v>JAAVSO 36(2);186 </v>
      </c>
      <c r="B44" s="15" t="str">
        <f t="shared" si="7"/>
        <v>II</v>
      </c>
      <c r="C44" s="28">
        <f t="shared" si="8"/>
        <v>54545.606099999997</v>
      </c>
      <c r="D44" s="12" t="str">
        <f t="shared" si="9"/>
        <v>vis</v>
      </c>
      <c r="E44" s="51">
        <f>VLOOKUP(C44,Active!C$21:E$972,3,FALSE)</f>
        <v>27292.830539943541</v>
      </c>
      <c r="F44" s="15" t="s">
        <v>81</v>
      </c>
      <c r="G44" s="12" t="str">
        <f t="shared" si="10"/>
        <v>54545.6061</v>
      </c>
      <c r="H44" s="28">
        <f t="shared" si="11"/>
        <v>27294.5</v>
      </c>
      <c r="I44" s="52" t="s">
        <v>276</v>
      </c>
      <c r="J44" s="53" t="s">
        <v>277</v>
      </c>
      <c r="K44" s="52" t="s">
        <v>278</v>
      </c>
      <c r="L44" s="52" t="s">
        <v>279</v>
      </c>
      <c r="M44" s="53" t="s">
        <v>198</v>
      </c>
      <c r="N44" s="53" t="s">
        <v>280</v>
      </c>
      <c r="O44" s="54" t="s">
        <v>162</v>
      </c>
      <c r="P44" s="55" t="s">
        <v>281</v>
      </c>
    </row>
    <row r="45" spans="1:16" ht="12.75" customHeight="1" thickBot="1">
      <c r="A45" s="28" t="str">
        <f t="shared" si="6"/>
        <v>JAAVSO 37(1);44 </v>
      </c>
      <c r="B45" s="15" t="str">
        <f t="shared" si="7"/>
        <v>II</v>
      </c>
      <c r="C45" s="28">
        <f t="shared" si="8"/>
        <v>54829.808499999999</v>
      </c>
      <c r="D45" s="12" t="str">
        <f t="shared" si="9"/>
        <v>vis</v>
      </c>
      <c r="E45" s="51">
        <f>VLOOKUP(C45,Active!C$21:E$972,3,FALSE)</f>
        <v>27578.830449374316</v>
      </c>
      <c r="F45" s="15" t="s">
        <v>81</v>
      </c>
      <c r="G45" s="12" t="str">
        <f t="shared" si="10"/>
        <v>54829.8085</v>
      </c>
      <c r="H45" s="28">
        <f t="shared" si="11"/>
        <v>27580.5</v>
      </c>
      <c r="I45" s="52" t="s">
        <v>282</v>
      </c>
      <c r="J45" s="53" t="s">
        <v>283</v>
      </c>
      <c r="K45" s="52" t="s">
        <v>284</v>
      </c>
      <c r="L45" s="52" t="s">
        <v>285</v>
      </c>
      <c r="M45" s="53" t="s">
        <v>198</v>
      </c>
      <c r="N45" s="53" t="s">
        <v>208</v>
      </c>
      <c r="O45" s="54" t="s">
        <v>162</v>
      </c>
      <c r="P45" s="55" t="s">
        <v>286</v>
      </c>
    </row>
    <row r="46" spans="1:16" ht="12.75" customHeight="1" thickBot="1">
      <c r="A46" s="28" t="str">
        <f t="shared" si="6"/>
        <v>IBVS 5894 </v>
      </c>
      <c r="B46" s="15" t="str">
        <f t="shared" si="7"/>
        <v>II</v>
      </c>
      <c r="C46" s="28">
        <f t="shared" si="8"/>
        <v>54844.714</v>
      </c>
      <c r="D46" s="12" t="str">
        <f t="shared" si="9"/>
        <v>vis</v>
      </c>
      <c r="E46" s="51">
        <f>VLOOKUP(C46,Active!C$21:E$972,3,FALSE)</f>
        <v>27593.830222951248</v>
      </c>
      <c r="F46" s="15" t="s">
        <v>81</v>
      </c>
      <c r="G46" s="12" t="str">
        <f t="shared" si="10"/>
        <v>54844.714</v>
      </c>
      <c r="H46" s="28">
        <f t="shared" si="11"/>
        <v>27595.5</v>
      </c>
      <c r="I46" s="52" t="s">
        <v>287</v>
      </c>
      <c r="J46" s="53" t="s">
        <v>288</v>
      </c>
      <c r="K46" s="52" t="s">
        <v>289</v>
      </c>
      <c r="L46" s="52" t="s">
        <v>290</v>
      </c>
      <c r="M46" s="53" t="s">
        <v>198</v>
      </c>
      <c r="N46" s="53" t="s">
        <v>81</v>
      </c>
      <c r="O46" s="54" t="s">
        <v>291</v>
      </c>
      <c r="P46" s="55" t="s">
        <v>292</v>
      </c>
    </row>
    <row r="47" spans="1:16" ht="12.75" customHeight="1" thickBot="1">
      <c r="A47" s="28" t="str">
        <f t="shared" si="6"/>
        <v>IBVS 5894 </v>
      </c>
      <c r="B47" s="15" t="str">
        <f t="shared" si="7"/>
        <v>II</v>
      </c>
      <c r="C47" s="28">
        <f t="shared" si="8"/>
        <v>54845.708599999998</v>
      </c>
      <c r="D47" s="12" t="str">
        <f t="shared" si="9"/>
        <v>vis</v>
      </c>
      <c r="E47" s="51">
        <f>VLOOKUP(C47,Active!C$21:E$972,3,FALSE)</f>
        <v>27594.831113548651</v>
      </c>
      <c r="F47" s="15" t="s">
        <v>81</v>
      </c>
      <c r="G47" s="12" t="str">
        <f t="shared" si="10"/>
        <v>54845.7086</v>
      </c>
      <c r="H47" s="28">
        <f t="shared" si="11"/>
        <v>27596.5</v>
      </c>
      <c r="I47" s="52" t="s">
        <v>293</v>
      </c>
      <c r="J47" s="53" t="s">
        <v>294</v>
      </c>
      <c r="K47" s="52" t="s">
        <v>295</v>
      </c>
      <c r="L47" s="52" t="s">
        <v>296</v>
      </c>
      <c r="M47" s="53" t="s">
        <v>198</v>
      </c>
      <c r="N47" s="53" t="s">
        <v>81</v>
      </c>
      <c r="O47" s="54" t="s">
        <v>291</v>
      </c>
      <c r="P47" s="55" t="s">
        <v>292</v>
      </c>
    </row>
    <row r="48" spans="1:16" ht="12.75" customHeight="1" thickBot="1">
      <c r="A48" s="28" t="str">
        <f t="shared" si="6"/>
        <v>JAAVSO 37(1);44 </v>
      </c>
      <c r="B48" s="15" t="str">
        <f t="shared" si="7"/>
        <v>II</v>
      </c>
      <c r="C48" s="28">
        <f t="shared" si="8"/>
        <v>54851.67</v>
      </c>
      <c r="D48" s="12" t="str">
        <f t="shared" si="9"/>
        <v>vis</v>
      </c>
      <c r="E48" s="51">
        <f>VLOOKUP(C48,Active!C$21:E$972,3,FALSE)</f>
        <v>27600.830217919622</v>
      </c>
      <c r="F48" s="15" t="s">
        <v>81</v>
      </c>
      <c r="G48" s="12" t="str">
        <f t="shared" si="10"/>
        <v>54851.67</v>
      </c>
      <c r="H48" s="28">
        <f t="shared" si="11"/>
        <v>27602.5</v>
      </c>
      <c r="I48" s="52" t="s">
        <v>297</v>
      </c>
      <c r="J48" s="53" t="s">
        <v>298</v>
      </c>
      <c r="K48" s="52" t="s">
        <v>299</v>
      </c>
      <c r="L48" s="52" t="s">
        <v>300</v>
      </c>
      <c r="M48" s="53" t="s">
        <v>198</v>
      </c>
      <c r="N48" s="53" t="s">
        <v>208</v>
      </c>
      <c r="O48" s="54" t="s">
        <v>250</v>
      </c>
      <c r="P48" s="55" t="s">
        <v>286</v>
      </c>
    </row>
    <row r="49" spans="1:16" ht="12.75" customHeight="1" thickBot="1">
      <c r="A49" s="28" t="str">
        <f t="shared" si="6"/>
        <v>IBVS 5938 </v>
      </c>
      <c r="B49" s="15" t="str">
        <f t="shared" si="7"/>
        <v>II</v>
      </c>
      <c r="C49" s="28">
        <f t="shared" si="8"/>
        <v>54868.563900000001</v>
      </c>
      <c r="D49" s="12" t="str">
        <f t="shared" si="9"/>
        <v>vis</v>
      </c>
      <c r="E49" s="51">
        <f>VLOOKUP(C49,Active!C$21:E$972,3,FALSE)</f>
        <v>27617.830967631562</v>
      </c>
      <c r="F49" s="15" t="s">
        <v>81</v>
      </c>
      <c r="G49" s="12" t="str">
        <f t="shared" si="10"/>
        <v>54868.5639</v>
      </c>
      <c r="H49" s="28">
        <f t="shared" si="11"/>
        <v>27619.5</v>
      </c>
      <c r="I49" s="52" t="s">
        <v>301</v>
      </c>
      <c r="J49" s="53" t="s">
        <v>302</v>
      </c>
      <c r="K49" s="52" t="s">
        <v>303</v>
      </c>
      <c r="L49" s="52" t="s">
        <v>304</v>
      </c>
      <c r="M49" s="53" t="s">
        <v>198</v>
      </c>
      <c r="N49" s="53" t="s">
        <v>81</v>
      </c>
      <c r="O49" s="54" t="s">
        <v>228</v>
      </c>
      <c r="P49" s="55" t="s">
        <v>305</v>
      </c>
    </row>
    <row r="50" spans="1:16" ht="12.75" customHeight="1" thickBot="1">
      <c r="A50" s="28" t="str">
        <f t="shared" si="6"/>
        <v>IBVS 5920 </v>
      </c>
      <c r="B50" s="15" t="str">
        <f t="shared" si="7"/>
        <v>II</v>
      </c>
      <c r="C50" s="28">
        <f t="shared" si="8"/>
        <v>55135.8681</v>
      </c>
      <c r="D50" s="12" t="str">
        <f t="shared" si="9"/>
        <v>vis</v>
      </c>
      <c r="E50" s="51">
        <f>VLOOKUP(C50,Active!C$21:E$972,3,FALSE)</f>
        <v>27886.825800153965</v>
      </c>
      <c r="F50" s="15" t="s">
        <v>81</v>
      </c>
      <c r="G50" s="12" t="str">
        <f t="shared" si="10"/>
        <v>55135.8681</v>
      </c>
      <c r="H50" s="28">
        <f t="shared" si="11"/>
        <v>27888.5</v>
      </c>
      <c r="I50" s="52" t="s">
        <v>306</v>
      </c>
      <c r="J50" s="53" t="s">
        <v>307</v>
      </c>
      <c r="K50" s="52" t="s">
        <v>308</v>
      </c>
      <c r="L50" s="52" t="s">
        <v>309</v>
      </c>
      <c r="M50" s="53" t="s">
        <v>198</v>
      </c>
      <c r="N50" s="53" t="s">
        <v>81</v>
      </c>
      <c r="O50" s="54" t="s">
        <v>291</v>
      </c>
      <c r="P50" s="55" t="s">
        <v>310</v>
      </c>
    </row>
    <row r="51" spans="1:16" ht="12.75" customHeight="1" thickBot="1">
      <c r="A51" s="28" t="str">
        <f t="shared" si="6"/>
        <v> JAAVSO 38;120 </v>
      </c>
      <c r="B51" s="15" t="str">
        <f t="shared" si="7"/>
        <v>II</v>
      </c>
      <c r="C51" s="28">
        <f t="shared" si="8"/>
        <v>55138.8514</v>
      </c>
      <c r="D51" s="12" t="str">
        <f t="shared" si="9"/>
        <v>vis</v>
      </c>
      <c r="E51" s="51">
        <f>VLOOKUP(C51,Active!C$21:E$972,3,FALSE)</f>
        <v>27889.827968783804</v>
      </c>
      <c r="F51" s="15" t="s">
        <v>81</v>
      </c>
      <c r="G51" s="12" t="str">
        <f t="shared" si="10"/>
        <v>55138.8514</v>
      </c>
      <c r="H51" s="28">
        <f t="shared" si="11"/>
        <v>27891.5</v>
      </c>
      <c r="I51" s="52" t="s">
        <v>311</v>
      </c>
      <c r="J51" s="53" t="s">
        <v>312</v>
      </c>
      <c r="K51" s="52" t="s">
        <v>313</v>
      </c>
      <c r="L51" s="52" t="s">
        <v>314</v>
      </c>
      <c r="M51" s="53" t="s">
        <v>198</v>
      </c>
      <c r="N51" s="53" t="s">
        <v>208</v>
      </c>
      <c r="O51" s="54" t="s">
        <v>162</v>
      </c>
      <c r="P51" s="54" t="s">
        <v>315</v>
      </c>
    </row>
    <row r="52" spans="1:16" ht="12.75" customHeight="1" thickBot="1">
      <c r="A52" s="28" t="str">
        <f t="shared" si="6"/>
        <v>IBVS 6029 </v>
      </c>
      <c r="B52" s="15" t="str">
        <f t="shared" si="7"/>
        <v>II</v>
      </c>
      <c r="C52" s="28">
        <f t="shared" si="8"/>
        <v>55946.734700000001</v>
      </c>
      <c r="D52" s="12" t="str">
        <f t="shared" si="9"/>
        <v>vis</v>
      </c>
      <c r="E52" s="51">
        <f>VLOOKUP(C52,Active!C$21:E$972,3,FALSE)</f>
        <v>28702.820929542173</v>
      </c>
      <c r="F52" s="15" t="s">
        <v>81</v>
      </c>
      <c r="G52" s="12" t="str">
        <f t="shared" si="10"/>
        <v>55946.7347</v>
      </c>
      <c r="H52" s="28">
        <f t="shared" si="11"/>
        <v>28704.5</v>
      </c>
      <c r="I52" s="52" t="s">
        <v>321</v>
      </c>
      <c r="J52" s="53" t="s">
        <v>322</v>
      </c>
      <c r="K52" s="52" t="s">
        <v>323</v>
      </c>
      <c r="L52" s="52" t="s">
        <v>324</v>
      </c>
      <c r="M52" s="53" t="s">
        <v>198</v>
      </c>
      <c r="N52" s="53" t="s">
        <v>81</v>
      </c>
      <c r="O52" s="54" t="s">
        <v>291</v>
      </c>
      <c r="P52" s="55" t="s">
        <v>325</v>
      </c>
    </row>
    <row r="53" spans="1:16" ht="12.75" customHeight="1" thickBot="1">
      <c r="A53" s="28" t="str">
        <f t="shared" si="6"/>
        <v> JAAVSO 41;122 </v>
      </c>
      <c r="B53" s="15" t="str">
        <f t="shared" si="7"/>
        <v>II</v>
      </c>
      <c r="C53" s="28">
        <f t="shared" si="8"/>
        <v>55957.665999999997</v>
      </c>
      <c r="D53" s="12" t="str">
        <f t="shared" si="9"/>
        <v>vis</v>
      </c>
      <c r="E53" s="51">
        <f>VLOOKUP(C53,Active!C$21:E$972,3,FALSE)</f>
        <v>28713.821367293436</v>
      </c>
      <c r="F53" s="15" t="s">
        <v>81</v>
      </c>
      <c r="G53" s="12" t="str">
        <f t="shared" si="10"/>
        <v>55957.6660</v>
      </c>
      <c r="H53" s="28">
        <f t="shared" si="11"/>
        <v>28715.5</v>
      </c>
      <c r="I53" s="52" t="s">
        <v>326</v>
      </c>
      <c r="J53" s="53" t="s">
        <v>327</v>
      </c>
      <c r="K53" s="52" t="s">
        <v>328</v>
      </c>
      <c r="L53" s="52" t="s">
        <v>329</v>
      </c>
      <c r="M53" s="53" t="s">
        <v>198</v>
      </c>
      <c r="N53" s="53" t="s">
        <v>81</v>
      </c>
      <c r="O53" s="54" t="s">
        <v>250</v>
      </c>
      <c r="P53" s="54" t="s">
        <v>330</v>
      </c>
    </row>
    <row r="54" spans="1:16" ht="12.75" customHeight="1" thickBot="1">
      <c r="A54" s="28" t="str">
        <f t="shared" si="6"/>
        <v>IBVS 6042 </v>
      </c>
      <c r="B54" s="15" t="str">
        <f t="shared" si="7"/>
        <v>II</v>
      </c>
      <c r="C54" s="28">
        <f t="shared" si="8"/>
        <v>56238.883600000001</v>
      </c>
      <c r="D54" s="12" t="str">
        <f t="shared" si="9"/>
        <v>CCD</v>
      </c>
      <c r="E54" s="51">
        <f>VLOOKUP(C54,Active!C$21:E$972,3,FALSE)</f>
        <v>28996.817598607246</v>
      </c>
      <c r="F54" s="15" t="str">
        <f>LEFT(M54,1)</f>
        <v>C</v>
      </c>
      <c r="G54" s="12" t="str">
        <f t="shared" si="10"/>
        <v>56238.8836</v>
      </c>
      <c r="H54" s="28">
        <f t="shared" si="11"/>
        <v>28998.5</v>
      </c>
      <c r="I54" s="52" t="s">
        <v>337</v>
      </c>
      <c r="J54" s="53" t="s">
        <v>338</v>
      </c>
      <c r="K54" s="52" t="s">
        <v>339</v>
      </c>
      <c r="L54" s="52" t="s">
        <v>340</v>
      </c>
      <c r="M54" s="53" t="s">
        <v>198</v>
      </c>
      <c r="N54" s="53" t="s">
        <v>81</v>
      </c>
      <c r="O54" s="54" t="s">
        <v>291</v>
      </c>
      <c r="P54" s="55" t="s">
        <v>341</v>
      </c>
    </row>
    <row r="55" spans="1:16" ht="12.75" customHeight="1" thickBot="1">
      <c r="A55" s="28" t="str">
        <f t="shared" si="6"/>
        <v> IODE 4.2.186 </v>
      </c>
      <c r="B55" s="15" t="str">
        <f t="shared" si="7"/>
        <v>I</v>
      </c>
      <c r="C55" s="28">
        <f t="shared" si="8"/>
        <v>26605.49</v>
      </c>
      <c r="D55" s="12" t="str">
        <f t="shared" si="9"/>
        <v>vis</v>
      </c>
      <c r="E55" s="51">
        <f>VLOOKUP(C55,Active!C$21:E$972,3,FALSE)</f>
        <v>-823.99983898803976</v>
      </c>
      <c r="F55" s="15" t="s">
        <v>81</v>
      </c>
      <c r="G55" s="12" t="str">
        <f t="shared" si="10"/>
        <v>26605.490</v>
      </c>
      <c r="H55" s="28">
        <f t="shared" si="11"/>
        <v>-824</v>
      </c>
      <c r="I55" s="52" t="s">
        <v>83</v>
      </c>
      <c r="J55" s="53" t="s">
        <v>84</v>
      </c>
      <c r="K55" s="52">
        <v>-824</v>
      </c>
      <c r="L55" s="52" t="s">
        <v>85</v>
      </c>
      <c r="M55" s="53" t="s">
        <v>86</v>
      </c>
      <c r="N55" s="53"/>
      <c r="O55" s="54" t="s">
        <v>87</v>
      </c>
      <c r="P55" s="54" t="s">
        <v>88</v>
      </c>
    </row>
    <row r="56" spans="1:16" ht="12.75" customHeight="1" thickBot="1">
      <c r="A56" s="28" t="str">
        <f t="shared" si="6"/>
        <v> CTAD 1 </v>
      </c>
      <c r="B56" s="15" t="str">
        <f t="shared" si="7"/>
        <v>I</v>
      </c>
      <c r="C56" s="28">
        <f t="shared" si="8"/>
        <v>26606.482</v>
      </c>
      <c r="D56" s="12" t="str">
        <f t="shared" si="9"/>
        <v>vis</v>
      </c>
      <c r="E56" s="51">
        <f>VLOOKUP(C56,Active!C$21:E$972,3,FALSE)</f>
        <v>-823.00156483498949</v>
      </c>
      <c r="F56" s="15" t="s">
        <v>81</v>
      </c>
      <c r="G56" s="12" t="str">
        <f t="shared" si="10"/>
        <v>26606.482</v>
      </c>
      <c r="H56" s="28">
        <f t="shared" si="11"/>
        <v>-823</v>
      </c>
      <c r="I56" s="52" t="s">
        <v>89</v>
      </c>
      <c r="J56" s="53" t="s">
        <v>90</v>
      </c>
      <c r="K56" s="52">
        <v>-823</v>
      </c>
      <c r="L56" s="52" t="s">
        <v>91</v>
      </c>
      <c r="M56" s="53" t="s">
        <v>86</v>
      </c>
      <c r="N56" s="53"/>
      <c r="O56" s="54" t="s">
        <v>87</v>
      </c>
      <c r="P56" s="54" t="s">
        <v>92</v>
      </c>
    </row>
    <row r="57" spans="1:16" ht="12.75" customHeight="1" thickBot="1">
      <c r="A57" s="28" t="str">
        <f t="shared" si="6"/>
        <v> CTAD 1 </v>
      </c>
      <c r="B57" s="15" t="str">
        <f t="shared" si="7"/>
        <v>I</v>
      </c>
      <c r="C57" s="28">
        <f t="shared" si="8"/>
        <v>27415.37</v>
      </c>
      <c r="D57" s="12" t="str">
        <f t="shared" si="9"/>
        <v>vis</v>
      </c>
      <c r="E57" s="51">
        <f>VLOOKUP(C57,Active!C$21:E$972,3,FALSE)</f>
        <v>-8.9975495992337162</v>
      </c>
      <c r="F57" s="15" t="s">
        <v>81</v>
      </c>
      <c r="G57" s="12" t="str">
        <f t="shared" si="10"/>
        <v>27415.37</v>
      </c>
      <c r="H57" s="28">
        <f t="shared" si="11"/>
        <v>-9</v>
      </c>
      <c r="I57" s="52" t="s">
        <v>93</v>
      </c>
      <c r="J57" s="53" t="s">
        <v>94</v>
      </c>
      <c r="K57" s="52">
        <v>-9</v>
      </c>
      <c r="L57" s="52" t="s">
        <v>95</v>
      </c>
      <c r="M57" s="53" t="s">
        <v>86</v>
      </c>
      <c r="N57" s="53"/>
      <c r="O57" s="54" t="s">
        <v>87</v>
      </c>
      <c r="P57" s="54" t="s">
        <v>92</v>
      </c>
    </row>
    <row r="58" spans="1:16" ht="12.75" customHeight="1" thickBot="1">
      <c r="A58" s="28" t="str">
        <f t="shared" si="6"/>
        <v> CTAD 1 </v>
      </c>
      <c r="B58" s="15" t="str">
        <f t="shared" si="7"/>
        <v>I</v>
      </c>
      <c r="C58" s="28">
        <f t="shared" si="8"/>
        <v>27443.19</v>
      </c>
      <c r="D58" s="12" t="str">
        <f t="shared" si="9"/>
        <v>vis</v>
      </c>
      <c r="E58" s="51">
        <f>VLOOKUP(C58,Active!C$21:E$972,3,FALSE)</f>
        <v>18.998404975266727</v>
      </c>
      <c r="F58" s="15" t="s">
        <v>81</v>
      </c>
      <c r="G58" s="12" t="str">
        <f t="shared" si="10"/>
        <v>27443.19</v>
      </c>
      <c r="H58" s="28">
        <f t="shared" si="11"/>
        <v>19</v>
      </c>
      <c r="I58" s="52" t="s">
        <v>98</v>
      </c>
      <c r="J58" s="53" t="s">
        <v>99</v>
      </c>
      <c r="K58" s="52">
        <v>19</v>
      </c>
      <c r="L58" s="52" t="s">
        <v>100</v>
      </c>
      <c r="M58" s="53" t="s">
        <v>86</v>
      </c>
      <c r="N58" s="53"/>
      <c r="O58" s="54" t="s">
        <v>87</v>
      </c>
      <c r="P58" s="54" t="s">
        <v>92</v>
      </c>
    </row>
    <row r="59" spans="1:16" ht="12.75" customHeight="1" thickBot="1">
      <c r="A59" s="28" t="str">
        <f t="shared" si="6"/>
        <v> AOEB 8 </v>
      </c>
      <c r="B59" s="15" t="str">
        <f t="shared" si="7"/>
        <v>II</v>
      </c>
      <c r="C59" s="28">
        <f t="shared" si="8"/>
        <v>49005.667000000001</v>
      </c>
      <c r="D59" s="12" t="str">
        <f t="shared" si="9"/>
        <v>vis</v>
      </c>
      <c r="E59" s="51">
        <f>VLOOKUP(C59,Active!C$21:E$972,3,FALSE)</f>
        <v>21717.852704246186</v>
      </c>
      <c r="F59" s="15" t="s">
        <v>81</v>
      </c>
      <c r="G59" s="12" t="str">
        <f t="shared" si="10"/>
        <v>49005.667</v>
      </c>
      <c r="H59" s="28">
        <f t="shared" si="11"/>
        <v>21719.5</v>
      </c>
      <c r="I59" s="52" t="s">
        <v>160</v>
      </c>
      <c r="J59" s="53" t="s">
        <v>161</v>
      </c>
      <c r="K59" s="52">
        <v>21719.5</v>
      </c>
      <c r="L59" s="52" t="s">
        <v>158</v>
      </c>
      <c r="M59" s="53" t="s">
        <v>86</v>
      </c>
      <c r="N59" s="53"/>
      <c r="O59" s="54" t="s">
        <v>162</v>
      </c>
      <c r="P59" s="54" t="s">
        <v>163</v>
      </c>
    </row>
    <row r="60" spans="1:16" ht="12.75" customHeight="1" thickBot="1">
      <c r="A60" s="28" t="str">
        <f t="shared" si="6"/>
        <v> AOEB 8 </v>
      </c>
      <c r="B60" s="15" t="str">
        <f t="shared" si="7"/>
        <v>II</v>
      </c>
      <c r="C60" s="28">
        <f t="shared" si="8"/>
        <v>49012.627</v>
      </c>
      <c r="D60" s="12" t="str">
        <f t="shared" si="9"/>
        <v>vis</v>
      </c>
      <c r="E60" s="51">
        <f>VLOOKUP(C60,Active!C$21:E$972,3,FALSE)</f>
        <v>21724.856724513567</v>
      </c>
      <c r="F60" s="15" t="s">
        <v>81</v>
      </c>
      <c r="G60" s="12" t="str">
        <f t="shared" si="10"/>
        <v>49012.627</v>
      </c>
      <c r="H60" s="28">
        <f t="shared" si="11"/>
        <v>21726.5</v>
      </c>
      <c r="I60" s="52" t="s">
        <v>164</v>
      </c>
      <c r="J60" s="53" t="s">
        <v>165</v>
      </c>
      <c r="K60" s="52">
        <v>21726.5</v>
      </c>
      <c r="L60" s="52" t="s">
        <v>166</v>
      </c>
      <c r="M60" s="53" t="s">
        <v>86</v>
      </c>
      <c r="N60" s="53"/>
      <c r="O60" s="54" t="s">
        <v>162</v>
      </c>
      <c r="P60" s="54" t="s">
        <v>163</v>
      </c>
    </row>
    <row r="61" spans="1:16" ht="12.75" customHeight="1" thickBot="1">
      <c r="A61" s="28" t="str">
        <f t="shared" si="6"/>
        <v> AOEB 8 </v>
      </c>
      <c r="B61" s="15" t="str">
        <f t="shared" si="7"/>
        <v>II</v>
      </c>
      <c r="C61" s="28">
        <f t="shared" si="8"/>
        <v>49283.906999999999</v>
      </c>
      <c r="D61" s="12" t="str">
        <f t="shared" si="9"/>
        <v>vis</v>
      </c>
      <c r="E61" s="51">
        <f>VLOOKUP(C61,Active!C$21:E$972,3,FALSE)</f>
        <v>21997.852502981234</v>
      </c>
      <c r="F61" s="15" t="s">
        <v>81</v>
      </c>
      <c r="G61" s="12" t="str">
        <f t="shared" si="10"/>
        <v>49283.907</v>
      </c>
      <c r="H61" s="28">
        <f t="shared" si="11"/>
        <v>21999.5</v>
      </c>
      <c r="I61" s="52" t="s">
        <v>170</v>
      </c>
      <c r="J61" s="53" t="s">
        <v>171</v>
      </c>
      <c r="K61" s="52">
        <v>21999.5</v>
      </c>
      <c r="L61" s="52" t="s">
        <v>158</v>
      </c>
      <c r="M61" s="53" t="s">
        <v>86</v>
      </c>
      <c r="N61" s="53"/>
      <c r="O61" s="54" t="s">
        <v>162</v>
      </c>
      <c r="P61" s="54" t="s">
        <v>163</v>
      </c>
    </row>
    <row r="62" spans="1:16" ht="12.75" customHeight="1" thickBot="1">
      <c r="A62" s="28" t="str">
        <f t="shared" si="6"/>
        <v> AOEB 8 </v>
      </c>
      <c r="B62" s="15" t="str">
        <f t="shared" si="7"/>
        <v>II</v>
      </c>
      <c r="C62" s="28">
        <f t="shared" si="8"/>
        <v>50110.67</v>
      </c>
      <c r="D62" s="12" t="str">
        <f t="shared" si="9"/>
        <v>vis</v>
      </c>
      <c r="E62" s="51">
        <f>VLOOKUP(C62,Active!C$21:E$972,3,FALSE)</f>
        <v>22829.844573142196</v>
      </c>
      <c r="F62" s="15" t="s">
        <v>81</v>
      </c>
      <c r="G62" s="12" t="str">
        <f t="shared" si="10"/>
        <v>50110.670</v>
      </c>
      <c r="H62" s="28">
        <f t="shared" si="11"/>
        <v>22831.5</v>
      </c>
      <c r="I62" s="52" t="s">
        <v>180</v>
      </c>
      <c r="J62" s="53" t="s">
        <v>181</v>
      </c>
      <c r="K62" s="52">
        <v>22831.5</v>
      </c>
      <c r="L62" s="52" t="s">
        <v>182</v>
      </c>
      <c r="M62" s="53" t="s">
        <v>86</v>
      </c>
      <c r="N62" s="53"/>
      <c r="O62" s="54" t="s">
        <v>162</v>
      </c>
      <c r="P62" s="54" t="s">
        <v>163</v>
      </c>
    </row>
    <row r="63" spans="1:16" ht="12.75" customHeight="1" thickBot="1">
      <c r="A63" s="28" t="str">
        <f t="shared" si="6"/>
        <v> AOEB 8 </v>
      </c>
      <c r="B63" s="15" t="str">
        <f t="shared" si="7"/>
        <v>II</v>
      </c>
      <c r="C63" s="28">
        <f t="shared" si="8"/>
        <v>50113.650999999998</v>
      </c>
      <c r="D63" s="12" t="str">
        <f t="shared" si="9"/>
        <v>vis</v>
      </c>
      <c r="E63" s="51">
        <f>VLOOKUP(C63,Active!C$21:E$972,3,FALSE)</f>
        <v>22832.844427225107</v>
      </c>
      <c r="F63" s="15" t="s">
        <v>81</v>
      </c>
      <c r="G63" s="12" t="str">
        <f t="shared" si="10"/>
        <v>50113.651</v>
      </c>
      <c r="H63" s="28">
        <f t="shared" si="11"/>
        <v>22834.5</v>
      </c>
      <c r="I63" s="52" t="s">
        <v>183</v>
      </c>
      <c r="J63" s="53" t="s">
        <v>184</v>
      </c>
      <c r="K63" s="52">
        <v>22834.5</v>
      </c>
      <c r="L63" s="52" t="s">
        <v>182</v>
      </c>
      <c r="M63" s="53" t="s">
        <v>86</v>
      </c>
      <c r="N63" s="53"/>
      <c r="O63" s="54" t="s">
        <v>162</v>
      </c>
      <c r="P63" s="54" t="s">
        <v>163</v>
      </c>
    </row>
    <row r="64" spans="1:16" ht="12.75" customHeight="1" thickBot="1">
      <c r="A64" s="28" t="str">
        <f t="shared" si="6"/>
        <v>VSB 47 </v>
      </c>
      <c r="B64" s="15" t="str">
        <f t="shared" si="7"/>
        <v>II</v>
      </c>
      <c r="C64" s="28">
        <f t="shared" si="8"/>
        <v>51165.010999999999</v>
      </c>
      <c r="D64" s="12" t="str">
        <f t="shared" si="9"/>
        <v>vis</v>
      </c>
      <c r="E64" s="51">
        <f>VLOOKUP(C64,Active!C$21:E$972,3,FALSE)</f>
        <v>23890.854017499983</v>
      </c>
      <c r="F64" s="15" t="s">
        <v>81</v>
      </c>
      <c r="G64" s="12" t="str">
        <f t="shared" si="10"/>
        <v>51165.011</v>
      </c>
      <c r="H64" s="28">
        <f t="shared" si="11"/>
        <v>23892.5</v>
      </c>
      <c r="I64" s="52" t="s">
        <v>196</v>
      </c>
      <c r="J64" s="53" t="s">
        <v>197</v>
      </c>
      <c r="K64" s="52">
        <v>23892.5</v>
      </c>
      <c r="L64" s="52" t="s">
        <v>140</v>
      </c>
      <c r="M64" s="53" t="s">
        <v>198</v>
      </c>
      <c r="N64" s="53" t="s">
        <v>81</v>
      </c>
      <c r="O64" s="54" t="s">
        <v>199</v>
      </c>
      <c r="P64" s="55" t="s">
        <v>200</v>
      </c>
    </row>
    <row r="65" spans="1:16" ht="12.75" customHeight="1" thickBot="1">
      <c r="A65" s="28" t="str">
        <f t="shared" si="6"/>
        <v> AOEB 8 </v>
      </c>
      <c r="B65" s="15" t="str">
        <f t="shared" si="7"/>
        <v>II</v>
      </c>
      <c r="C65" s="28">
        <f t="shared" si="8"/>
        <v>51223.642999999996</v>
      </c>
      <c r="D65" s="12" t="str">
        <f t="shared" si="9"/>
        <v>vis</v>
      </c>
      <c r="E65" s="51">
        <f>VLOOKUP(C65,Active!C$21:E$972,3,FALSE)</f>
        <v>23949.856850304157</v>
      </c>
      <c r="F65" s="15" t="s">
        <v>81</v>
      </c>
      <c r="G65" s="12" t="str">
        <f t="shared" si="10"/>
        <v>51223.643</v>
      </c>
      <c r="H65" s="28">
        <f t="shared" si="11"/>
        <v>23951.5</v>
      </c>
      <c r="I65" s="52" t="s">
        <v>201</v>
      </c>
      <c r="J65" s="53" t="s">
        <v>202</v>
      </c>
      <c r="K65" s="52">
        <v>23951.5</v>
      </c>
      <c r="L65" s="52" t="s">
        <v>166</v>
      </c>
      <c r="M65" s="53" t="s">
        <v>86</v>
      </c>
      <c r="N65" s="53"/>
      <c r="O65" s="54" t="s">
        <v>162</v>
      </c>
      <c r="P65" s="54" t="s">
        <v>163</v>
      </c>
    </row>
    <row r="66" spans="1:16" ht="12.75" customHeight="1" thickBot="1">
      <c r="A66" s="28" t="str">
        <f t="shared" si="6"/>
        <v> AOEB 8 </v>
      </c>
      <c r="B66" s="15" t="str">
        <f t="shared" si="7"/>
        <v>II</v>
      </c>
      <c r="C66" s="28">
        <f t="shared" si="8"/>
        <v>51224.635999999999</v>
      </c>
      <c r="D66" s="12" t="str">
        <f t="shared" si="9"/>
        <v>vis</v>
      </c>
      <c r="E66" s="51">
        <f>VLOOKUP(C66,Active!C$21:E$972,3,FALSE)</f>
        <v>23950.856130781962</v>
      </c>
      <c r="F66" s="15" t="s">
        <v>81</v>
      </c>
      <c r="G66" s="12" t="str">
        <f t="shared" si="10"/>
        <v>51224.636</v>
      </c>
      <c r="H66" s="28">
        <f t="shared" si="11"/>
        <v>23952.5</v>
      </c>
      <c r="I66" s="52" t="s">
        <v>203</v>
      </c>
      <c r="J66" s="53" t="s">
        <v>204</v>
      </c>
      <c r="K66" s="52">
        <v>23952.5</v>
      </c>
      <c r="L66" s="52" t="s">
        <v>194</v>
      </c>
      <c r="M66" s="53" t="s">
        <v>86</v>
      </c>
      <c r="N66" s="53"/>
      <c r="O66" s="54" t="s">
        <v>162</v>
      </c>
      <c r="P66" s="54" t="s">
        <v>163</v>
      </c>
    </row>
    <row r="67" spans="1:16" ht="12.75" customHeight="1" thickBot="1">
      <c r="A67" s="28" t="str">
        <f t="shared" si="6"/>
        <v> AOEB 8 </v>
      </c>
      <c r="B67" s="15" t="str">
        <f t="shared" si="7"/>
        <v>II</v>
      </c>
      <c r="C67" s="28">
        <f t="shared" si="8"/>
        <v>51530.695099999997</v>
      </c>
      <c r="D67" s="12" t="str">
        <f t="shared" si="9"/>
        <v>vis</v>
      </c>
      <c r="E67" s="51">
        <f>VLOOKUP(C67,Active!C$21:E$972,3,FALSE)</f>
        <v>24258.850978399234</v>
      </c>
      <c r="F67" s="15" t="s">
        <v>81</v>
      </c>
      <c r="G67" s="12" t="str">
        <f t="shared" si="10"/>
        <v>51530.6951</v>
      </c>
      <c r="H67" s="28">
        <f t="shared" si="11"/>
        <v>24260.5</v>
      </c>
      <c r="I67" s="52" t="s">
        <v>205</v>
      </c>
      <c r="J67" s="53" t="s">
        <v>206</v>
      </c>
      <c r="K67" s="52">
        <v>24260.5</v>
      </c>
      <c r="L67" s="52" t="s">
        <v>207</v>
      </c>
      <c r="M67" s="53" t="s">
        <v>198</v>
      </c>
      <c r="N67" s="53" t="s">
        <v>208</v>
      </c>
      <c r="O67" s="54" t="s">
        <v>162</v>
      </c>
      <c r="P67" s="54" t="s">
        <v>163</v>
      </c>
    </row>
    <row r="68" spans="1:16" ht="12.75" customHeight="1" thickBot="1">
      <c r="A68" s="28" t="str">
        <f t="shared" si="6"/>
        <v> BBS 122 </v>
      </c>
      <c r="B68" s="15" t="str">
        <f t="shared" si="7"/>
        <v>II</v>
      </c>
      <c r="C68" s="28">
        <f t="shared" si="8"/>
        <v>51596.279000000002</v>
      </c>
      <c r="D68" s="12" t="str">
        <f t="shared" si="9"/>
        <v>vis</v>
      </c>
      <c r="E68" s="51">
        <f>VLOOKUP(C68,Active!C$21:E$972,3,FALSE)</f>
        <v>24324.84968024031</v>
      </c>
      <c r="F68" s="15" t="s">
        <v>81</v>
      </c>
      <c r="G68" s="12" t="str">
        <f t="shared" si="10"/>
        <v>51596.279</v>
      </c>
      <c r="H68" s="28">
        <f t="shared" si="11"/>
        <v>24326.5</v>
      </c>
      <c r="I68" s="52" t="s">
        <v>216</v>
      </c>
      <c r="J68" s="53" t="s">
        <v>217</v>
      </c>
      <c r="K68" s="52">
        <v>24326.5</v>
      </c>
      <c r="L68" s="52" t="s">
        <v>218</v>
      </c>
      <c r="M68" s="53" t="s">
        <v>86</v>
      </c>
      <c r="N68" s="53"/>
      <c r="O68" s="54" t="s">
        <v>104</v>
      </c>
      <c r="P68" s="54" t="s">
        <v>219</v>
      </c>
    </row>
    <row r="69" spans="1:16" ht="12.75" customHeight="1" thickBot="1">
      <c r="A69" s="28" t="str">
        <f t="shared" si="6"/>
        <v> AOEB 8 </v>
      </c>
      <c r="B69" s="15" t="str">
        <f t="shared" si="7"/>
        <v>II</v>
      </c>
      <c r="C69" s="28">
        <f t="shared" si="8"/>
        <v>52337.585400000004</v>
      </c>
      <c r="D69" s="12" t="str">
        <f t="shared" si="9"/>
        <v>vis</v>
      </c>
      <c r="E69" s="51">
        <f>VLOOKUP(C69,Active!C$21:E$972,3,FALSE)</f>
        <v>25070.844658679805</v>
      </c>
      <c r="F69" s="15" t="s">
        <v>81</v>
      </c>
      <c r="G69" s="12" t="str">
        <f t="shared" si="10"/>
        <v>52337.5854</v>
      </c>
      <c r="H69" s="28">
        <f t="shared" si="11"/>
        <v>25072.5</v>
      </c>
      <c r="I69" s="52" t="s">
        <v>220</v>
      </c>
      <c r="J69" s="53" t="s">
        <v>221</v>
      </c>
      <c r="K69" s="52">
        <v>25072.5</v>
      </c>
      <c r="L69" s="52" t="s">
        <v>222</v>
      </c>
      <c r="M69" s="53" t="s">
        <v>198</v>
      </c>
      <c r="N69" s="53" t="s">
        <v>208</v>
      </c>
      <c r="O69" s="54" t="s">
        <v>162</v>
      </c>
      <c r="P69" s="54" t="s">
        <v>163</v>
      </c>
    </row>
    <row r="70" spans="1:16" ht="12.75" customHeight="1" thickBot="1">
      <c r="A70" s="28" t="str">
        <f t="shared" si="6"/>
        <v> AOEB 8 </v>
      </c>
      <c r="B70" s="15" t="str">
        <f t="shared" si="7"/>
        <v>II</v>
      </c>
      <c r="C70" s="28">
        <f t="shared" si="8"/>
        <v>52609.861900000004</v>
      </c>
      <c r="D70" s="12" t="str">
        <f t="shared" si="9"/>
        <v>vis</v>
      </c>
      <c r="E70" s="51">
        <f>VLOOKUP(C70,Active!C$21:E$972,3,FALSE)</f>
        <v>25344.843239761904</v>
      </c>
      <c r="F70" s="15" t="s">
        <v>81</v>
      </c>
      <c r="G70" s="12" t="str">
        <f t="shared" si="10"/>
        <v>52609.8619</v>
      </c>
      <c r="H70" s="28">
        <f t="shared" si="11"/>
        <v>25346.5</v>
      </c>
      <c r="I70" s="52" t="s">
        <v>223</v>
      </c>
      <c r="J70" s="53" t="s">
        <v>224</v>
      </c>
      <c r="K70" s="52">
        <v>25346.5</v>
      </c>
      <c r="L70" s="52" t="s">
        <v>225</v>
      </c>
      <c r="M70" s="53" t="s">
        <v>198</v>
      </c>
      <c r="N70" s="53" t="s">
        <v>208</v>
      </c>
      <c r="O70" s="54" t="s">
        <v>162</v>
      </c>
      <c r="P70" s="54" t="s">
        <v>163</v>
      </c>
    </row>
    <row r="71" spans="1:16" ht="12.75" customHeight="1" thickBot="1">
      <c r="A71" s="28" t="str">
        <f t="shared" si="6"/>
        <v> AOEB 8 </v>
      </c>
      <c r="B71" s="15" t="str">
        <f t="shared" si="7"/>
        <v>II</v>
      </c>
      <c r="C71" s="28">
        <f t="shared" si="8"/>
        <v>52637.686000000002</v>
      </c>
      <c r="D71" s="12" t="str">
        <f t="shared" si="9"/>
        <v>vis</v>
      </c>
      <c r="E71" s="51">
        <f>VLOOKUP(C71,Active!C$21:E$972,3,FALSE)</f>
        <v>25372.843320267883</v>
      </c>
      <c r="F71" s="15" t="s">
        <v>81</v>
      </c>
      <c r="G71" s="12" t="str">
        <f t="shared" si="10"/>
        <v>52637.6860</v>
      </c>
      <c r="H71" s="28">
        <f t="shared" si="11"/>
        <v>25374.5</v>
      </c>
      <c r="I71" s="52" t="s">
        <v>226</v>
      </c>
      <c r="J71" s="53" t="s">
        <v>227</v>
      </c>
      <c r="K71" s="52">
        <v>25374.5</v>
      </c>
      <c r="L71" s="52" t="s">
        <v>225</v>
      </c>
      <c r="M71" s="53" t="s">
        <v>198</v>
      </c>
      <c r="N71" s="53" t="s">
        <v>208</v>
      </c>
      <c r="O71" s="54" t="s">
        <v>228</v>
      </c>
      <c r="P71" s="54" t="s">
        <v>163</v>
      </c>
    </row>
    <row r="72" spans="1:16" ht="12.75" customHeight="1" thickBot="1">
      <c r="A72" s="28" t="str">
        <f t="shared" si="6"/>
        <v> AOEB 8 </v>
      </c>
      <c r="B72" s="15" t="str">
        <f t="shared" si="7"/>
        <v>II</v>
      </c>
      <c r="C72" s="28">
        <f t="shared" si="8"/>
        <v>52646.629099999998</v>
      </c>
      <c r="D72" s="12" t="str">
        <f t="shared" si="9"/>
        <v>vis</v>
      </c>
      <c r="E72" s="51">
        <f>VLOOKUP(C72,Active!C$21:E$972,3,FALSE)</f>
        <v>25381.842983149087</v>
      </c>
      <c r="F72" s="15" t="s">
        <v>81</v>
      </c>
      <c r="G72" s="12" t="str">
        <f t="shared" si="10"/>
        <v>52646.6291</v>
      </c>
      <c r="H72" s="28">
        <f t="shared" si="11"/>
        <v>25383.5</v>
      </c>
      <c r="I72" s="52" t="s">
        <v>229</v>
      </c>
      <c r="J72" s="53" t="s">
        <v>230</v>
      </c>
      <c r="K72" s="52">
        <v>25383.5</v>
      </c>
      <c r="L72" s="52" t="s">
        <v>231</v>
      </c>
      <c r="M72" s="53" t="s">
        <v>198</v>
      </c>
      <c r="N72" s="53" t="s">
        <v>208</v>
      </c>
      <c r="O72" s="54" t="s">
        <v>228</v>
      </c>
      <c r="P72" s="54" t="s">
        <v>163</v>
      </c>
    </row>
    <row r="73" spans="1:16" ht="12.75" customHeight="1" thickBot="1">
      <c r="A73" s="28" t="str">
        <f t="shared" si="6"/>
        <v> AOEB 8 </v>
      </c>
      <c r="B73" s="15" t="str">
        <f t="shared" si="7"/>
        <v>II</v>
      </c>
      <c r="C73" s="28">
        <f t="shared" si="8"/>
        <v>52650.604700000004</v>
      </c>
      <c r="D73" s="12" t="str">
        <f t="shared" si="9"/>
        <v>vis</v>
      </c>
      <c r="E73" s="51">
        <f>VLOOKUP(C73,Active!C$21:E$972,3,FALSE)</f>
        <v>25385.843727829408</v>
      </c>
      <c r="F73" s="15" t="s">
        <v>81</v>
      </c>
      <c r="G73" s="12" t="str">
        <f t="shared" si="10"/>
        <v>52650.6047</v>
      </c>
      <c r="H73" s="28">
        <f t="shared" si="11"/>
        <v>25387.5</v>
      </c>
      <c r="I73" s="52" t="s">
        <v>232</v>
      </c>
      <c r="J73" s="53" t="s">
        <v>233</v>
      </c>
      <c r="K73" s="52">
        <v>25387.5</v>
      </c>
      <c r="L73" s="52" t="s">
        <v>234</v>
      </c>
      <c r="M73" s="53" t="s">
        <v>198</v>
      </c>
      <c r="N73" s="53" t="s">
        <v>208</v>
      </c>
      <c r="O73" s="54" t="s">
        <v>162</v>
      </c>
      <c r="P73" s="54" t="s">
        <v>163</v>
      </c>
    </row>
    <row r="74" spans="1:16" ht="12.75" customHeight="1" thickBot="1">
      <c r="A74" s="28" t="str">
        <f t="shared" si="6"/>
        <v> AOEB 12 </v>
      </c>
      <c r="B74" s="15" t="str">
        <f t="shared" si="7"/>
        <v>II</v>
      </c>
      <c r="C74" s="28">
        <f t="shared" si="8"/>
        <v>53442.590199999999</v>
      </c>
      <c r="D74" s="12" t="str">
        <f t="shared" si="9"/>
        <v>vis</v>
      </c>
      <c r="E74" s="51">
        <f>VLOOKUP(C74,Active!C$21:E$972,3,FALSE)</f>
        <v>26182.838338960362</v>
      </c>
      <c r="F74" s="15" t="s">
        <v>81</v>
      </c>
      <c r="G74" s="12" t="str">
        <f t="shared" si="10"/>
        <v>53442.5902</v>
      </c>
      <c r="H74" s="28">
        <f t="shared" si="11"/>
        <v>26184.5</v>
      </c>
      <c r="I74" s="52" t="s">
        <v>243</v>
      </c>
      <c r="J74" s="53" t="s">
        <v>244</v>
      </c>
      <c r="K74" s="52">
        <v>26184.5</v>
      </c>
      <c r="L74" s="52" t="s">
        <v>245</v>
      </c>
      <c r="M74" s="53" t="s">
        <v>198</v>
      </c>
      <c r="N74" s="53" t="s">
        <v>208</v>
      </c>
      <c r="O74" s="54" t="s">
        <v>162</v>
      </c>
      <c r="P74" s="54" t="s">
        <v>246</v>
      </c>
    </row>
    <row r="75" spans="1:16" ht="12.75" customHeight="1" thickBot="1">
      <c r="A75" s="28" t="str">
        <f t="shared" si="6"/>
        <v> AOEB 12 </v>
      </c>
      <c r="B75" s="15" t="str">
        <f t="shared" si="7"/>
        <v>II</v>
      </c>
      <c r="C75" s="28">
        <f t="shared" si="8"/>
        <v>53741.697500000002</v>
      </c>
      <c r="D75" s="12" t="str">
        <f t="shared" si="9"/>
        <v>vis</v>
      </c>
      <c r="E75" s="51">
        <f>VLOOKUP(C75,Active!C$21:E$972,3,FALSE)</f>
        <v>26483.837418173218</v>
      </c>
      <c r="F75" s="15" t="s">
        <v>81</v>
      </c>
      <c r="G75" s="12" t="str">
        <f t="shared" si="10"/>
        <v>53741.6975</v>
      </c>
      <c r="H75" s="28">
        <f t="shared" si="11"/>
        <v>26485.5</v>
      </c>
      <c r="I75" s="52" t="s">
        <v>247</v>
      </c>
      <c r="J75" s="53" t="s">
        <v>248</v>
      </c>
      <c r="K75" s="52">
        <v>26485.5</v>
      </c>
      <c r="L75" s="52" t="s">
        <v>249</v>
      </c>
      <c r="M75" s="53" t="s">
        <v>198</v>
      </c>
      <c r="N75" s="53" t="s">
        <v>208</v>
      </c>
      <c r="O75" s="54" t="s">
        <v>250</v>
      </c>
      <c r="P75" s="54" t="s">
        <v>246</v>
      </c>
    </row>
    <row r="76" spans="1:16" ht="12.75" customHeight="1" thickBot="1">
      <c r="A76" s="28" t="str">
        <f t="shared" si="6"/>
        <v> AOEB 12 </v>
      </c>
      <c r="B76" s="15" t="str">
        <f t="shared" si="7"/>
        <v>II</v>
      </c>
      <c r="C76" s="28">
        <f t="shared" si="8"/>
        <v>53757.596799999999</v>
      </c>
      <c r="D76" s="12" t="str">
        <f t="shared" si="9"/>
        <v>vis</v>
      </c>
      <c r="E76" s="51">
        <f>VLOOKUP(C76,Active!C$21:E$972,3,FALSE)</f>
        <v>26499.837277287752</v>
      </c>
      <c r="F76" s="15" t="s">
        <v>81</v>
      </c>
      <c r="G76" s="12" t="str">
        <f t="shared" si="10"/>
        <v>53757.5968</v>
      </c>
      <c r="H76" s="28">
        <f t="shared" si="11"/>
        <v>26501.5</v>
      </c>
      <c r="I76" s="52" t="s">
        <v>251</v>
      </c>
      <c r="J76" s="53" t="s">
        <v>252</v>
      </c>
      <c r="K76" s="52">
        <v>26501.5</v>
      </c>
      <c r="L76" s="52" t="s">
        <v>253</v>
      </c>
      <c r="M76" s="53" t="s">
        <v>198</v>
      </c>
      <c r="N76" s="53" t="s">
        <v>208</v>
      </c>
      <c r="O76" s="54" t="s">
        <v>162</v>
      </c>
      <c r="P76" s="54" t="s">
        <v>246</v>
      </c>
    </row>
    <row r="77" spans="1:16" ht="12.75" customHeight="1" thickBot="1">
      <c r="A77" s="28" t="str">
        <f t="shared" si="6"/>
        <v>VSB 53 </v>
      </c>
      <c r="B77" s="15" t="str">
        <f t="shared" si="7"/>
        <v>II</v>
      </c>
      <c r="C77" s="28">
        <f t="shared" si="8"/>
        <v>55882.143700000001</v>
      </c>
      <c r="D77" s="12" t="str">
        <f t="shared" si="9"/>
        <v>vis</v>
      </c>
      <c r="E77" s="51">
        <f>VLOOKUP(C77,Active!C$21:E$972,3,FALSE)</f>
        <v>28637.821407546428</v>
      </c>
      <c r="F77" s="15" t="s">
        <v>81</v>
      </c>
      <c r="G77" s="12" t="str">
        <f t="shared" si="10"/>
        <v>55882.1437</v>
      </c>
      <c r="H77" s="28">
        <f t="shared" si="11"/>
        <v>28639.5</v>
      </c>
      <c r="I77" s="52" t="s">
        <v>316</v>
      </c>
      <c r="J77" s="53" t="s">
        <v>317</v>
      </c>
      <c r="K77" s="52" t="s">
        <v>318</v>
      </c>
      <c r="L77" s="52" t="s">
        <v>319</v>
      </c>
      <c r="M77" s="53" t="s">
        <v>198</v>
      </c>
      <c r="N77" s="53" t="s">
        <v>74</v>
      </c>
      <c r="O77" s="54" t="s">
        <v>199</v>
      </c>
      <c r="P77" s="55" t="s">
        <v>320</v>
      </c>
    </row>
    <row r="78" spans="1:16" ht="12.75" customHeight="1" thickBot="1">
      <c r="A78" s="28" t="str">
        <f t="shared" si="6"/>
        <v> JAAVSO 43-1 </v>
      </c>
      <c r="B78" s="15" t="str">
        <f t="shared" si="7"/>
        <v>II</v>
      </c>
      <c r="C78" s="28">
        <f t="shared" si="8"/>
        <v>56232.923000000003</v>
      </c>
      <c r="D78" s="12" t="str">
        <f t="shared" si="9"/>
        <v>vis</v>
      </c>
      <c r="E78" s="51">
        <f>VLOOKUP(C78,Active!C$21:E$972,3,FALSE)</f>
        <v>28990.819299296076</v>
      </c>
      <c r="F78" s="15" t="s">
        <v>81</v>
      </c>
      <c r="G78" s="12" t="str">
        <f t="shared" si="10"/>
        <v>56232.9230</v>
      </c>
      <c r="H78" s="28">
        <f t="shared" si="11"/>
        <v>28992.5</v>
      </c>
      <c r="I78" s="52" t="s">
        <v>331</v>
      </c>
      <c r="J78" s="53" t="s">
        <v>332</v>
      </c>
      <c r="K78" s="52" t="s">
        <v>333</v>
      </c>
      <c r="L78" s="52" t="s">
        <v>334</v>
      </c>
      <c r="M78" s="53" t="s">
        <v>198</v>
      </c>
      <c r="N78" s="53" t="s">
        <v>81</v>
      </c>
      <c r="O78" s="54" t="s">
        <v>335</v>
      </c>
      <c r="P78" s="54" t="s">
        <v>336</v>
      </c>
    </row>
    <row r="79" spans="1:16" ht="12.75" customHeight="1" thickBot="1">
      <c r="A79" s="28" t="str">
        <f t="shared" si="6"/>
        <v> JAAVSO 43-1 </v>
      </c>
      <c r="B79" s="15" t="str">
        <f t="shared" si="7"/>
        <v>II</v>
      </c>
      <c r="C79" s="28">
        <f t="shared" si="8"/>
        <v>57080.554499999998</v>
      </c>
      <c r="D79" s="12" t="str">
        <f t="shared" si="9"/>
        <v>CCD</v>
      </c>
      <c r="E79" s="51">
        <f>VLOOKUP(C79,Active!C$21:E$972,3,FALSE)</f>
        <v>29843.811857524539</v>
      </c>
      <c r="F79" s="15" t="str">
        <f>LEFT(M79,1)</f>
        <v>C</v>
      </c>
      <c r="G79" s="12" t="str">
        <f t="shared" si="10"/>
        <v>57080.5545</v>
      </c>
      <c r="H79" s="28">
        <f t="shared" si="11"/>
        <v>29845.5</v>
      </c>
      <c r="I79" s="52" t="s">
        <v>342</v>
      </c>
      <c r="J79" s="53" t="s">
        <v>343</v>
      </c>
      <c r="K79" s="52" t="s">
        <v>344</v>
      </c>
      <c r="L79" s="52" t="s">
        <v>345</v>
      </c>
      <c r="M79" s="53" t="s">
        <v>198</v>
      </c>
      <c r="N79" s="53" t="s">
        <v>81</v>
      </c>
      <c r="O79" s="54" t="s">
        <v>162</v>
      </c>
      <c r="P79" s="54" t="s">
        <v>336</v>
      </c>
    </row>
    <row r="80" spans="1:16">
      <c r="B80" s="15"/>
      <c r="E80" s="51"/>
      <c r="F80" s="15"/>
    </row>
    <row r="81" spans="2:6">
      <c r="B81" s="15"/>
      <c r="E81" s="51"/>
      <c r="F81" s="15"/>
    </row>
    <row r="82" spans="2:6">
      <c r="B82" s="15"/>
      <c r="E82" s="51"/>
      <c r="F82" s="15"/>
    </row>
    <row r="83" spans="2:6">
      <c r="B83" s="15"/>
      <c r="E83" s="51"/>
      <c r="F83" s="15"/>
    </row>
    <row r="84" spans="2:6">
      <c r="B84" s="15"/>
      <c r="E84" s="51"/>
      <c r="F84" s="15"/>
    </row>
    <row r="85" spans="2:6">
      <c r="B85" s="15"/>
      <c r="E85" s="51"/>
      <c r="F85" s="15"/>
    </row>
    <row r="86" spans="2:6">
      <c r="B86" s="15"/>
      <c r="E86" s="51"/>
      <c r="F86" s="15"/>
    </row>
    <row r="87" spans="2:6">
      <c r="B87" s="15"/>
      <c r="E87" s="51"/>
      <c r="F87" s="15"/>
    </row>
    <row r="88" spans="2:6">
      <c r="B88" s="15"/>
      <c r="E88" s="51"/>
      <c r="F88" s="15"/>
    </row>
    <row r="89" spans="2:6">
      <c r="B89" s="15"/>
      <c r="E89" s="51"/>
      <c r="F89" s="15"/>
    </row>
    <row r="90" spans="2:6">
      <c r="B90" s="15"/>
      <c r="E90" s="51"/>
      <c r="F90" s="15"/>
    </row>
    <row r="91" spans="2:6">
      <c r="B91" s="15"/>
      <c r="E91" s="51"/>
      <c r="F91" s="15"/>
    </row>
    <row r="92" spans="2:6">
      <c r="B92" s="15"/>
      <c r="E92" s="51"/>
      <c r="F92" s="15"/>
    </row>
    <row r="93" spans="2:6">
      <c r="B93" s="15"/>
      <c r="E93" s="51"/>
      <c r="F93" s="15"/>
    </row>
    <row r="94" spans="2:6">
      <c r="B94" s="15"/>
      <c r="E94" s="51"/>
      <c r="F94" s="15"/>
    </row>
    <row r="95" spans="2:6">
      <c r="B95" s="15"/>
      <c r="E95" s="51"/>
      <c r="F95" s="15"/>
    </row>
    <row r="96" spans="2:6">
      <c r="B96" s="15"/>
      <c r="E96" s="51"/>
      <c r="F96" s="15"/>
    </row>
    <row r="97" spans="2:6">
      <c r="B97" s="15"/>
      <c r="E97" s="51"/>
      <c r="F97" s="15"/>
    </row>
    <row r="98" spans="2:6">
      <c r="B98" s="15"/>
      <c r="E98" s="51"/>
      <c r="F98" s="15"/>
    </row>
    <row r="99" spans="2:6">
      <c r="B99" s="15"/>
      <c r="E99" s="51"/>
      <c r="F99" s="15"/>
    </row>
    <row r="100" spans="2:6">
      <c r="B100" s="15"/>
      <c r="E100" s="51"/>
      <c r="F100" s="15"/>
    </row>
    <row r="101" spans="2:6">
      <c r="B101" s="15"/>
      <c r="E101" s="51"/>
      <c r="F101" s="15"/>
    </row>
    <row r="102" spans="2:6">
      <c r="B102" s="15"/>
      <c r="E102" s="51"/>
      <c r="F102" s="15"/>
    </row>
    <row r="103" spans="2:6">
      <c r="B103" s="15"/>
      <c r="E103" s="51"/>
      <c r="F103" s="15"/>
    </row>
    <row r="104" spans="2:6">
      <c r="B104" s="15"/>
      <c r="E104" s="51"/>
      <c r="F104" s="15"/>
    </row>
    <row r="105" spans="2:6">
      <c r="B105" s="15"/>
      <c r="E105" s="51"/>
      <c r="F105" s="15"/>
    </row>
    <row r="106" spans="2:6">
      <c r="B106" s="15"/>
      <c r="E106" s="51"/>
      <c r="F106" s="15"/>
    </row>
    <row r="107" spans="2:6">
      <c r="B107" s="15"/>
      <c r="E107" s="51"/>
      <c r="F107" s="15"/>
    </row>
    <row r="108" spans="2:6">
      <c r="B108" s="15"/>
      <c r="F108" s="15"/>
    </row>
    <row r="109" spans="2:6">
      <c r="B109" s="15"/>
      <c r="F109" s="15"/>
    </row>
    <row r="110" spans="2:6">
      <c r="B110" s="15"/>
      <c r="F110" s="15"/>
    </row>
    <row r="111" spans="2:6">
      <c r="B111" s="15"/>
      <c r="F111" s="15"/>
    </row>
    <row r="112" spans="2:6">
      <c r="B112" s="15"/>
      <c r="F112" s="15"/>
    </row>
    <row r="113" spans="2:6">
      <c r="B113" s="15"/>
      <c r="F113" s="15"/>
    </row>
    <row r="114" spans="2:6">
      <c r="B114" s="15"/>
      <c r="F114" s="15"/>
    </row>
    <row r="115" spans="2:6">
      <c r="B115" s="15"/>
      <c r="F115" s="15"/>
    </row>
    <row r="116" spans="2:6">
      <c r="B116" s="15"/>
      <c r="F116" s="15"/>
    </row>
    <row r="117" spans="2:6">
      <c r="B117" s="15"/>
      <c r="F117" s="15"/>
    </row>
    <row r="118" spans="2:6">
      <c r="B118" s="15"/>
      <c r="F118" s="15"/>
    </row>
    <row r="119" spans="2:6">
      <c r="B119" s="15"/>
      <c r="F119" s="15"/>
    </row>
    <row r="120" spans="2:6">
      <c r="B120" s="15"/>
      <c r="F120" s="15"/>
    </row>
    <row r="121" spans="2:6">
      <c r="B121" s="15"/>
      <c r="F121" s="15"/>
    </row>
    <row r="122" spans="2:6">
      <c r="B122" s="15"/>
      <c r="F122" s="15"/>
    </row>
    <row r="123" spans="2:6">
      <c r="B123" s="15"/>
      <c r="F123" s="15"/>
    </row>
    <row r="124" spans="2:6">
      <c r="B124" s="15"/>
      <c r="F124" s="15"/>
    </row>
    <row r="125" spans="2:6">
      <c r="B125" s="15"/>
      <c r="F125" s="15"/>
    </row>
    <row r="126" spans="2:6">
      <c r="B126" s="15"/>
      <c r="F126" s="15"/>
    </row>
    <row r="127" spans="2:6">
      <c r="B127" s="15"/>
      <c r="F127" s="15"/>
    </row>
    <row r="128" spans="2:6">
      <c r="B128" s="15"/>
      <c r="F128" s="15"/>
    </row>
    <row r="129" spans="2:6">
      <c r="B129" s="15"/>
      <c r="F129" s="15"/>
    </row>
    <row r="130" spans="2:6">
      <c r="B130" s="15"/>
      <c r="F130" s="15"/>
    </row>
    <row r="131" spans="2:6">
      <c r="B131" s="15"/>
      <c r="F131" s="15"/>
    </row>
    <row r="132" spans="2:6">
      <c r="B132" s="15"/>
      <c r="F132" s="15"/>
    </row>
    <row r="133" spans="2:6">
      <c r="B133" s="15"/>
      <c r="F133" s="15"/>
    </row>
    <row r="134" spans="2:6">
      <c r="B134" s="15"/>
      <c r="F134" s="15"/>
    </row>
    <row r="135" spans="2:6">
      <c r="B135" s="15"/>
      <c r="F135" s="15"/>
    </row>
    <row r="136" spans="2:6">
      <c r="B136" s="15"/>
      <c r="F136" s="15"/>
    </row>
    <row r="137" spans="2:6">
      <c r="B137" s="15"/>
      <c r="F137" s="15"/>
    </row>
    <row r="138" spans="2:6">
      <c r="B138" s="15"/>
      <c r="F138" s="15"/>
    </row>
    <row r="139" spans="2:6">
      <c r="B139" s="15"/>
      <c r="F139" s="15"/>
    </row>
    <row r="140" spans="2:6">
      <c r="B140" s="15"/>
      <c r="F140" s="15"/>
    </row>
    <row r="141" spans="2:6">
      <c r="B141" s="15"/>
      <c r="F141" s="15"/>
    </row>
    <row r="142" spans="2:6">
      <c r="B142" s="15"/>
      <c r="F142" s="15"/>
    </row>
    <row r="143" spans="2:6">
      <c r="B143" s="15"/>
      <c r="F143" s="15"/>
    </row>
    <row r="144" spans="2:6">
      <c r="B144" s="15"/>
      <c r="F144" s="15"/>
    </row>
    <row r="145" spans="2:6">
      <c r="B145" s="15"/>
      <c r="F145" s="15"/>
    </row>
    <row r="146" spans="2:6">
      <c r="B146" s="15"/>
      <c r="F146" s="15"/>
    </row>
    <row r="147" spans="2:6">
      <c r="B147" s="15"/>
      <c r="F147" s="15"/>
    </row>
    <row r="148" spans="2:6">
      <c r="B148" s="15"/>
      <c r="F148" s="15"/>
    </row>
    <row r="149" spans="2:6">
      <c r="B149" s="15"/>
      <c r="F149" s="15"/>
    </row>
    <row r="150" spans="2:6">
      <c r="B150" s="15"/>
      <c r="F150" s="15"/>
    </row>
    <row r="151" spans="2:6">
      <c r="B151" s="15"/>
      <c r="F151" s="15"/>
    </row>
    <row r="152" spans="2:6">
      <c r="B152" s="15"/>
      <c r="F152" s="15"/>
    </row>
    <row r="153" spans="2:6">
      <c r="B153" s="15"/>
      <c r="F153" s="15"/>
    </row>
    <row r="154" spans="2:6">
      <c r="B154" s="15"/>
      <c r="F154" s="15"/>
    </row>
    <row r="155" spans="2:6">
      <c r="B155" s="15"/>
      <c r="F155" s="15"/>
    </row>
    <row r="156" spans="2:6">
      <c r="B156" s="15"/>
      <c r="F156" s="15"/>
    </row>
    <row r="157" spans="2:6">
      <c r="B157" s="15"/>
      <c r="F157" s="15"/>
    </row>
    <row r="158" spans="2:6">
      <c r="B158" s="15"/>
      <c r="F158" s="15"/>
    </row>
    <row r="159" spans="2:6">
      <c r="B159" s="15"/>
      <c r="F159" s="15"/>
    </row>
    <row r="160" spans="2:6">
      <c r="B160" s="15"/>
      <c r="F160" s="15"/>
    </row>
    <row r="161" spans="2:6">
      <c r="B161" s="15"/>
      <c r="F161" s="15"/>
    </row>
    <row r="162" spans="2:6">
      <c r="B162" s="15"/>
      <c r="F162" s="15"/>
    </row>
    <row r="163" spans="2:6">
      <c r="B163" s="15"/>
      <c r="F163" s="15"/>
    </row>
    <row r="164" spans="2:6">
      <c r="B164" s="15"/>
      <c r="F164" s="15"/>
    </row>
    <row r="165" spans="2:6">
      <c r="B165" s="15"/>
      <c r="F165" s="15"/>
    </row>
    <row r="166" spans="2:6">
      <c r="B166" s="15"/>
      <c r="F166" s="15"/>
    </row>
    <row r="167" spans="2:6">
      <c r="B167" s="15"/>
      <c r="F167" s="15"/>
    </row>
    <row r="168" spans="2:6">
      <c r="B168" s="15"/>
      <c r="F168" s="15"/>
    </row>
    <row r="169" spans="2:6">
      <c r="B169" s="15"/>
      <c r="F169" s="15"/>
    </row>
    <row r="170" spans="2:6">
      <c r="B170" s="15"/>
      <c r="F170" s="15"/>
    </row>
    <row r="171" spans="2:6">
      <c r="B171" s="15"/>
      <c r="F171" s="15"/>
    </row>
    <row r="172" spans="2:6">
      <c r="B172" s="15"/>
      <c r="F172" s="15"/>
    </row>
    <row r="173" spans="2:6">
      <c r="B173" s="15"/>
      <c r="F173" s="15"/>
    </row>
    <row r="174" spans="2:6">
      <c r="B174" s="15"/>
      <c r="F174" s="15"/>
    </row>
    <row r="175" spans="2:6">
      <c r="B175" s="15"/>
      <c r="F175" s="15"/>
    </row>
    <row r="176" spans="2:6">
      <c r="B176" s="15"/>
      <c r="F176" s="15"/>
    </row>
    <row r="177" spans="2:6">
      <c r="B177" s="15"/>
      <c r="F177" s="15"/>
    </row>
    <row r="178" spans="2:6">
      <c r="B178" s="15"/>
      <c r="F178" s="15"/>
    </row>
    <row r="179" spans="2:6">
      <c r="B179" s="15"/>
      <c r="F179" s="15"/>
    </row>
    <row r="180" spans="2:6">
      <c r="B180" s="15"/>
      <c r="F180" s="15"/>
    </row>
    <row r="181" spans="2:6">
      <c r="B181" s="15"/>
      <c r="F181" s="15"/>
    </row>
    <row r="182" spans="2:6">
      <c r="B182" s="15"/>
      <c r="F182" s="15"/>
    </row>
    <row r="183" spans="2:6">
      <c r="B183" s="15"/>
      <c r="F183" s="15"/>
    </row>
    <row r="184" spans="2:6">
      <c r="B184" s="15"/>
      <c r="F184" s="15"/>
    </row>
    <row r="185" spans="2:6">
      <c r="B185" s="15"/>
      <c r="F185" s="15"/>
    </row>
    <row r="186" spans="2:6">
      <c r="B186" s="15"/>
      <c r="F186" s="15"/>
    </row>
    <row r="187" spans="2:6">
      <c r="B187" s="15"/>
      <c r="F187" s="15"/>
    </row>
    <row r="188" spans="2:6">
      <c r="B188" s="15"/>
      <c r="F188" s="15"/>
    </row>
    <row r="189" spans="2:6">
      <c r="B189" s="15"/>
      <c r="F189" s="15"/>
    </row>
    <row r="190" spans="2:6">
      <c r="B190" s="15"/>
      <c r="F190" s="15"/>
    </row>
    <row r="191" spans="2:6">
      <c r="B191" s="15"/>
      <c r="F191" s="15"/>
    </row>
    <row r="192" spans="2:6">
      <c r="B192" s="15"/>
      <c r="F192" s="15"/>
    </row>
    <row r="193" spans="2:6">
      <c r="B193" s="15"/>
      <c r="F193" s="15"/>
    </row>
    <row r="194" spans="2:6">
      <c r="B194" s="15"/>
      <c r="F194" s="15"/>
    </row>
    <row r="195" spans="2:6">
      <c r="B195" s="15"/>
      <c r="F195" s="15"/>
    </row>
    <row r="196" spans="2:6">
      <c r="B196" s="15"/>
      <c r="F196" s="15"/>
    </row>
    <row r="197" spans="2:6">
      <c r="B197" s="15"/>
      <c r="F197" s="15"/>
    </row>
    <row r="198" spans="2:6">
      <c r="B198" s="15"/>
      <c r="F198" s="15"/>
    </row>
    <row r="199" spans="2:6">
      <c r="B199" s="15"/>
      <c r="F199" s="15"/>
    </row>
    <row r="200" spans="2:6">
      <c r="B200" s="15"/>
      <c r="F200" s="15"/>
    </row>
    <row r="201" spans="2:6">
      <c r="B201" s="15"/>
      <c r="F201" s="15"/>
    </row>
    <row r="202" spans="2:6">
      <c r="B202" s="15"/>
      <c r="F202" s="15"/>
    </row>
    <row r="203" spans="2:6">
      <c r="B203" s="15"/>
      <c r="F203" s="15"/>
    </row>
    <row r="204" spans="2:6">
      <c r="B204" s="15"/>
      <c r="F204" s="15"/>
    </row>
    <row r="205" spans="2:6">
      <c r="B205" s="15"/>
      <c r="F205" s="15"/>
    </row>
    <row r="206" spans="2:6">
      <c r="B206" s="15"/>
      <c r="F206" s="15"/>
    </row>
    <row r="207" spans="2:6">
      <c r="B207" s="15"/>
      <c r="F207" s="15"/>
    </row>
    <row r="208" spans="2:6">
      <c r="B208" s="15"/>
      <c r="F208" s="15"/>
    </row>
    <row r="209" spans="2:6">
      <c r="B209" s="15"/>
      <c r="F209" s="15"/>
    </row>
    <row r="210" spans="2:6">
      <c r="B210" s="15"/>
      <c r="F210" s="15"/>
    </row>
    <row r="211" spans="2:6">
      <c r="B211" s="15"/>
      <c r="F211" s="15"/>
    </row>
    <row r="212" spans="2:6">
      <c r="B212" s="15"/>
      <c r="F212" s="15"/>
    </row>
    <row r="213" spans="2:6">
      <c r="B213" s="15"/>
      <c r="F213" s="15"/>
    </row>
    <row r="214" spans="2:6">
      <c r="B214" s="15"/>
      <c r="F214" s="15"/>
    </row>
    <row r="215" spans="2:6">
      <c r="B215" s="15"/>
      <c r="F215" s="15"/>
    </row>
    <row r="216" spans="2:6">
      <c r="B216" s="15"/>
      <c r="F216" s="15"/>
    </row>
    <row r="217" spans="2:6">
      <c r="B217" s="15"/>
      <c r="F217" s="15"/>
    </row>
    <row r="218" spans="2:6">
      <c r="B218" s="15"/>
      <c r="F218" s="15"/>
    </row>
    <row r="219" spans="2:6">
      <c r="B219" s="15"/>
      <c r="F219" s="15"/>
    </row>
    <row r="220" spans="2:6">
      <c r="B220" s="15"/>
      <c r="F220" s="15"/>
    </row>
    <row r="221" spans="2:6">
      <c r="B221" s="15"/>
      <c r="F221" s="15"/>
    </row>
    <row r="222" spans="2:6">
      <c r="B222" s="15"/>
      <c r="F222" s="15"/>
    </row>
    <row r="223" spans="2:6">
      <c r="B223" s="15"/>
      <c r="F223" s="15"/>
    </row>
    <row r="224" spans="2:6">
      <c r="B224" s="15"/>
      <c r="F224" s="15"/>
    </row>
    <row r="225" spans="2:6">
      <c r="B225" s="15"/>
      <c r="F225" s="15"/>
    </row>
    <row r="226" spans="2:6">
      <c r="B226" s="15"/>
      <c r="F226" s="15"/>
    </row>
    <row r="227" spans="2:6">
      <c r="B227" s="15"/>
      <c r="F227" s="15"/>
    </row>
    <row r="228" spans="2:6">
      <c r="B228" s="15"/>
      <c r="F228" s="15"/>
    </row>
    <row r="229" spans="2:6">
      <c r="B229" s="15"/>
      <c r="F229" s="15"/>
    </row>
    <row r="230" spans="2:6">
      <c r="B230" s="15"/>
      <c r="F230" s="15"/>
    </row>
    <row r="231" spans="2:6">
      <c r="B231" s="15"/>
      <c r="F231" s="15"/>
    </row>
    <row r="232" spans="2:6">
      <c r="B232" s="15"/>
      <c r="F232" s="15"/>
    </row>
    <row r="233" spans="2:6">
      <c r="B233" s="15"/>
      <c r="F233" s="15"/>
    </row>
    <row r="234" spans="2:6">
      <c r="B234" s="15"/>
      <c r="F234" s="15"/>
    </row>
    <row r="235" spans="2:6">
      <c r="B235" s="15"/>
      <c r="F235" s="15"/>
    </row>
    <row r="236" spans="2:6">
      <c r="B236" s="15"/>
      <c r="F236" s="15"/>
    </row>
    <row r="237" spans="2:6">
      <c r="B237" s="15"/>
      <c r="F237" s="15"/>
    </row>
    <row r="238" spans="2:6">
      <c r="B238" s="15"/>
      <c r="F238" s="15"/>
    </row>
    <row r="239" spans="2:6">
      <c r="B239" s="15"/>
      <c r="F239" s="15"/>
    </row>
    <row r="240" spans="2:6">
      <c r="B240" s="15"/>
      <c r="F240" s="15"/>
    </row>
    <row r="241" spans="2:6">
      <c r="B241" s="15"/>
      <c r="F241" s="15"/>
    </row>
    <row r="242" spans="2:6">
      <c r="B242" s="15"/>
      <c r="F242" s="15"/>
    </row>
    <row r="243" spans="2:6">
      <c r="B243" s="15"/>
      <c r="F243" s="15"/>
    </row>
    <row r="244" spans="2:6">
      <c r="B244" s="15"/>
      <c r="F244" s="15"/>
    </row>
    <row r="245" spans="2:6">
      <c r="B245" s="15"/>
      <c r="F245" s="15"/>
    </row>
    <row r="246" spans="2:6">
      <c r="B246" s="15"/>
      <c r="F246" s="15"/>
    </row>
    <row r="247" spans="2:6">
      <c r="B247" s="15"/>
      <c r="F247" s="15"/>
    </row>
    <row r="248" spans="2:6">
      <c r="B248" s="15"/>
      <c r="F248" s="15"/>
    </row>
    <row r="249" spans="2:6">
      <c r="B249" s="15"/>
      <c r="F249" s="15"/>
    </row>
    <row r="250" spans="2:6">
      <c r="B250" s="15"/>
      <c r="F250" s="15"/>
    </row>
    <row r="251" spans="2:6">
      <c r="B251" s="15"/>
      <c r="F251" s="15"/>
    </row>
    <row r="252" spans="2:6">
      <c r="B252" s="15"/>
      <c r="F252" s="15"/>
    </row>
    <row r="253" spans="2:6">
      <c r="B253" s="15"/>
      <c r="F253" s="15"/>
    </row>
    <row r="254" spans="2:6">
      <c r="B254" s="15"/>
      <c r="F254" s="15"/>
    </row>
    <row r="255" spans="2:6">
      <c r="B255" s="15"/>
      <c r="F255" s="15"/>
    </row>
    <row r="256" spans="2:6">
      <c r="B256" s="15"/>
      <c r="F256" s="15"/>
    </row>
    <row r="257" spans="2:6">
      <c r="B257" s="15"/>
      <c r="F257" s="15"/>
    </row>
    <row r="258" spans="2:6">
      <c r="B258" s="15"/>
      <c r="F258" s="15"/>
    </row>
    <row r="259" spans="2:6">
      <c r="B259" s="15"/>
      <c r="F259" s="15"/>
    </row>
    <row r="260" spans="2:6">
      <c r="B260" s="15"/>
      <c r="F260" s="15"/>
    </row>
    <row r="261" spans="2:6">
      <c r="B261" s="15"/>
      <c r="F261" s="15"/>
    </row>
    <row r="262" spans="2:6">
      <c r="B262" s="15"/>
      <c r="F262" s="15"/>
    </row>
    <row r="263" spans="2:6">
      <c r="B263" s="15"/>
      <c r="F263" s="15"/>
    </row>
    <row r="264" spans="2:6">
      <c r="B264" s="15"/>
      <c r="F264" s="15"/>
    </row>
    <row r="265" spans="2:6">
      <c r="B265" s="15"/>
      <c r="F265" s="15"/>
    </row>
    <row r="266" spans="2:6">
      <c r="B266" s="15"/>
      <c r="F266" s="15"/>
    </row>
    <row r="267" spans="2:6">
      <c r="B267" s="15"/>
      <c r="F267" s="15"/>
    </row>
    <row r="268" spans="2:6">
      <c r="B268" s="15"/>
      <c r="F268" s="15"/>
    </row>
    <row r="269" spans="2:6">
      <c r="B269" s="15"/>
      <c r="F269" s="15"/>
    </row>
    <row r="270" spans="2:6">
      <c r="B270" s="15"/>
      <c r="F270" s="15"/>
    </row>
    <row r="271" spans="2:6">
      <c r="B271" s="15"/>
      <c r="F271" s="15"/>
    </row>
    <row r="272" spans="2:6">
      <c r="B272" s="15"/>
      <c r="F272" s="15"/>
    </row>
    <row r="273" spans="2:6">
      <c r="B273" s="15"/>
      <c r="F273" s="15"/>
    </row>
    <row r="274" spans="2:6">
      <c r="B274" s="15"/>
      <c r="F274" s="15"/>
    </row>
    <row r="275" spans="2:6">
      <c r="B275" s="15"/>
      <c r="F275" s="15"/>
    </row>
    <row r="276" spans="2:6">
      <c r="B276" s="15"/>
      <c r="F276" s="15"/>
    </row>
    <row r="277" spans="2:6">
      <c r="B277" s="15"/>
      <c r="F277" s="15"/>
    </row>
    <row r="278" spans="2:6">
      <c r="B278" s="15"/>
      <c r="F278" s="15"/>
    </row>
    <row r="279" spans="2:6">
      <c r="B279" s="15"/>
      <c r="F279" s="15"/>
    </row>
    <row r="280" spans="2:6">
      <c r="B280" s="15"/>
      <c r="F280" s="15"/>
    </row>
    <row r="281" spans="2:6">
      <c r="B281" s="15"/>
      <c r="F281" s="15"/>
    </row>
    <row r="282" spans="2:6">
      <c r="B282" s="15"/>
      <c r="F282" s="15"/>
    </row>
    <row r="283" spans="2:6">
      <c r="B283" s="15"/>
      <c r="F283" s="15"/>
    </row>
    <row r="284" spans="2:6">
      <c r="B284" s="15"/>
      <c r="F284" s="15"/>
    </row>
    <row r="285" spans="2:6">
      <c r="B285" s="15"/>
      <c r="F285" s="15"/>
    </row>
    <row r="286" spans="2:6">
      <c r="B286" s="15"/>
      <c r="F286" s="15"/>
    </row>
    <row r="287" spans="2:6">
      <c r="B287" s="15"/>
      <c r="F287" s="15"/>
    </row>
    <row r="288" spans="2:6">
      <c r="B288" s="15"/>
      <c r="F288" s="15"/>
    </row>
    <row r="289" spans="2:6">
      <c r="B289" s="15"/>
      <c r="F289" s="15"/>
    </row>
    <row r="290" spans="2:6">
      <c r="B290" s="15"/>
      <c r="F290" s="15"/>
    </row>
    <row r="291" spans="2:6">
      <c r="B291" s="15"/>
      <c r="F291" s="15"/>
    </row>
    <row r="292" spans="2:6">
      <c r="B292" s="15"/>
      <c r="F292" s="15"/>
    </row>
    <row r="293" spans="2:6">
      <c r="B293" s="15"/>
      <c r="F293" s="15"/>
    </row>
    <row r="294" spans="2:6">
      <c r="B294" s="15"/>
      <c r="F294" s="15"/>
    </row>
    <row r="295" spans="2:6">
      <c r="B295" s="15"/>
      <c r="F295" s="15"/>
    </row>
    <row r="296" spans="2:6">
      <c r="B296" s="15"/>
      <c r="F296" s="15"/>
    </row>
    <row r="297" spans="2:6">
      <c r="B297" s="15"/>
      <c r="F297" s="15"/>
    </row>
    <row r="298" spans="2:6">
      <c r="B298" s="15"/>
      <c r="F298" s="15"/>
    </row>
    <row r="299" spans="2:6">
      <c r="B299" s="15"/>
      <c r="F299" s="15"/>
    </row>
    <row r="300" spans="2:6">
      <c r="B300" s="15"/>
      <c r="F300" s="15"/>
    </row>
    <row r="301" spans="2:6">
      <c r="B301" s="15"/>
      <c r="F301" s="15"/>
    </row>
    <row r="302" spans="2:6">
      <c r="B302" s="15"/>
      <c r="F302" s="15"/>
    </row>
    <row r="303" spans="2:6">
      <c r="B303" s="15"/>
      <c r="F303" s="15"/>
    </row>
    <row r="304" spans="2:6">
      <c r="B304" s="15"/>
      <c r="F304" s="15"/>
    </row>
    <row r="305" spans="2:6">
      <c r="B305" s="15"/>
      <c r="F305" s="15"/>
    </row>
    <row r="306" spans="2:6">
      <c r="B306" s="15"/>
      <c r="F306" s="15"/>
    </row>
    <row r="307" spans="2:6">
      <c r="B307" s="15"/>
      <c r="F307" s="15"/>
    </row>
    <row r="308" spans="2:6">
      <c r="B308" s="15"/>
      <c r="F308" s="15"/>
    </row>
    <row r="309" spans="2:6">
      <c r="B309" s="15"/>
      <c r="F309" s="15"/>
    </row>
    <row r="310" spans="2:6">
      <c r="B310" s="15"/>
      <c r="F310" s="15"/>
    </row>
    <row r="311" spans="2:6">
      <c r="B311" s="15"/>
      <c r="F311" s="15"/>
    </row>
    <row r="312" spans="2:6">
      <c r="B312" s="15"/>
      <c r="F312" s="15"/>
    </row>
    <row r="313" spans="2:6">
      <c r="B313" s="15"/>
      <c r="F313" s="15"/>
    </row>
    <row r="314" spans="2:6">
      <c r="B314" s="15"/>
      <c r="F314" s="15"/>
    </row>
    <row r="315" spans="2:6">
      <c r="B315" s="15"/>
      <c r="F315" s="15"/>
    </row>
    <row r="316" spans="2:6">
      <c r="B316" s="15"/>
      <c r="F316" s="15"/>
    </row>
    <row r="317" spans="2:6">
      <c r="B317" s="15"/>
      <c r="F317" s="15"/>
    </row>
    <row r="318" spans="2:6">
      <c r="B318" s="15"/>
      <c r="F318" s="15"/>
    </row>
    <row r="319" spans="2:6">
      <c r="B319" s="15"/>
      <c r="F319" s="15"/>
    </row>
    <row r="320" spans="2:6">
      <c r="B320" s="15"/>
      <c r="F320" s="15"/>
    </row>
    <row r="321" spans="2:6">
      <c r="B321" s="15"/>
      <c r="F321" s="15"/>
    </row>
    <row r="322" spans="2:6">
      <c r="B322" s="15"/>
      <c r="F322" s="15"/>
    </row>
    <row r="323" spans="2:6">
      <c r="B323" s="15"/>
      <c r="F323" s="15"/>
    </row>
    <row r="324" spans="2:6">
      <c r="B324" s="15"/>
      <c r="F324" s="15"/>
    </row>
    <row r="325" spans="2:6">
      <c r="B325" s="15"/>
      <c r="F325" s="15"/>
    </row>
    <row r="326" spans="2:6">
      <c r="B326" s="15"/>
      <c r="F326" s="15"/>
    </row>
    <row r="327" spans="2:6">
      <c r="B327" s="15"/>
      <c r="F327" s="15"/>
    </row>
    <row r="328" spans="2:6">
      <c r="B328" s="15"/>
      <c r="F328" s="15"/>
    </row>
    <row r="329" spans="2:6">
      <c r="B329" s="15"/>
      <c r="F329" s="15"/>
    </row>
    <row r="330" spans="2:6">
      <c r="B330" s="15"/>
      <c r="F330" s="15"/>
    </row>
    <row r="331" spans="2:6">
      <c r="B331" s="15"/>
      <c r="F331" s="15"/>
    </row>
    <row r="332" spans="2:6">
      <c r="B332" s="15"/>
      <c r="F332" s="15"/>
    </row>
    <row r="333" spans="2:6">
      <c r="B333" s="15"/>
      <c r="F333" s="15"/>
    </row>
    <row r="334" spans="2:6">
      <c r="B334" s="15"/>
      <c r="F334" s="15"/>
    </row>
    <row r="335" spans="2:6">
      <c r="B335" s="15"/>
      <c r="F335" s="15"/>
    </row>
    <row r="336" spans="2:6">
      <c r="B336" s="15"/>
      <c r="F336" s="15"/>
    </row>
    <row r="337" spans="2:6">
      <c r="B337" s="15"/>
      <c r="F337" s="15"/>
    </row>
    <row r="338" spans="2:6">
      <c r="B338" s="15"/>
      <c r="F338" s="15"/>
    </row>
    <row r="339" spans="2:6">
      <c r="B339" s="15"/>
      <c r="F339" s="15"/>
    </row>
    <row r="340" spans="2:6">
      <c r="B340" s="15"/>
      <c r="F340" s="15"/>
    </row>
    <row r="341" spans="2:6">
      <c r="B341" s="15"/>
      <c r="F341" s="15"/>
    </row>
    <row r="342" spans="2:6">
      <c r="B342" s="15"/>
      <c r="F342" s="15"/>
    </row>
    <row r="343" spans="2:6">
      <c r="B343" s="15"/>
      <c r="F343" s="15"/>
    </row>
    <row r="344" spans="2:6">
      <c r="B344" s="15"/>
      <c r="F344" s="15"/>
    </row>
    <row r="345" spans="2:6">
      <c r="B345" s="15"/>
      <c r="F345" s="15"/>
    </row>
    <row r="346" spans="2:6">
      <c r="B346" s="15"/>
      <c r="F346" s="15"/>
    </row>
    <row r="347" spans="2:6">
      <c r="B347" s="15"/>
      <c r="F347" s="15"/>
    </row>
    <row r="348" spans="2:6">
      <c r="B348" s="15"/>
      <c r="F348" s="15"/>
    </row>
    <row r="349" spans="2:6">
      <c r="B349" s="15"/>
      <c r="F349" s="15"/>
    </row>
    <row r="350" spans="2:6">
      <c r="B350" s="15"/>
      <c r="F350" s="15"/>
    </row>
    <row r="351" spans="2:6">
      <c r="B351" s="15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  <row r="805" spans="2:6">
      <c r="B805" s="15"/>
      <c r="F805" s="15"/>
    </row>
    <row r="806" spans="2:6">
      <c r="B806" s="15"/>
      <c r="F806" s="15"/>
    </row>
    <row r="807" spans="2:6">
      <c r="B807" s="15"/>
      <c r="F807" s="15"/>
    </row>
    <row r="808" spans="2:6">
      <c r="B808" s="15"/>
      <c r="F808" s="15"/>
    </row>
    <row r="809" spans="2:6">
      <c r="B809" s="15"/>
      <c r="F809" s="15"/>
    </row>
    <row r="810" spans="2:6">
      <c r="B810" s="15"/>
      <c r="F810" s="15"/>
    </row>
    <row r="811" spans="2:6">
      <c r="B811" s="15"/>
      <c r="F811" s="15"/>
    </row>
    <row r="812" spans="2:6">
      <c r="B812" s="15"/>
      <c r="F812" s="15"/>
    </row>
    <row r="813" spans="2:6">
      <c r="B813" s="15"/>
      <c r="F813" s="15"/>
    </row>
    <row r="814" spans="2:6">
      <c r="B814" s="15"/>
      <c r="F814" s="15"/>
    </row>
    <row r="815" spans="2:6">
      <c r="B815" s="15"/>
      <c r="F815" s="15"/>
    </row>
    <row r="816" spans="2:6">
      <c r="B816" s="15"/>
      <c r="F816" s="15"/>
    </row>
    <row r="817" spans="2:6">
      <c r="B817" s="15"/>
      <c r="F817" s="15"/>
    </row>
    <row r="818" spans="2:6">
      <c r="B818" s="15"/>
      <c r="F818" s="15"/>
    </row>
    <row r="819" spans="2:6">
      <c r="B819" s="15"/>
      <c r="F819" s="15"/>
    </row>
    <row r="820" spans="2:6">
      <c r="B820" s="15"/>
      <c r="F820" s="15"/>
    </row>
    <row r="821" spans="2:6">
      <c r="B821" s="15"/>
      <c r="F821" s="15"/>
    </row>
    <row r="822" spans="2:6">
      <c r="B822" s="15"/>
      <c r="F822" s="15"/>
    </row>
    <row r="823" spans="2:6">
      <c r="B823" s="15"/>
      <c r="F823" s="15"/>
    </row>
    <row r="824" spans="2:6">
      <c r="B824" s="15"/>
      <c r="F824" s="15"/>
    </row>
    <row r="825" spans="2:6">
      <c r="B825" s="15"/>
      <c r="F825" s="15"/>
    </row>
    <row r="826" spans="2:6">
      <c r="B826" s="15"/>
      <c r="F826" s="15"/>
    </row>
    <row r="827" spans="2:6">
      <c r="B827" s="15"/>
      <c r="F827" s="15"/>
    </row>
    <row r="828" spans="2:6">
      <c r="B828" s="15"/>
      <c r="F828" s="15"/>
    </row>
    <row r="829" spans="2:6">
      <c r="B829" s="15"/>
      <c r="F829" s="15"/>
    </row>
    <row r="830" spans="2:6">
      <c r="B830" s="15"/>
      <c r="F830" s="15"/>
    </row>
    <row r="831" spans="2:6">
      <c r="B831" s="15"/>
      <c r="F831" s="15"/>
    </row>
    <row r="832" spans="2:6">
      <c r="B832" s="15"/>
      <c r="F832" s="15"/>
    </row>
    <row r="833" spans="2:6">
      <c r="B833" s="15"/>
      <c r="F833" s="15"/>
    </row>
    <row r="834" spans="2:6">
      <c r="B834" s="15"/>
      <c r="F834" s="15"/>
    </row>
    <row r="835" spans="2:6">
      <c r="B835" s="15"/>
      <c r="F835" s="15"/>
    </row>
    <row r="836" spans="2:6">
      <c r="B836" s="15"/>
      <c r="F836" s="15"/>
    </row>
    <row r="837" spans="2:6">
      <c r="B837" s="15"/>
      <c r="F837" s="15"/>
    </row>
    <row r="838" spans="2:6">
      <c r="B838" s="15"/>
      <c r="F838" s="15"/>
    </row>
    <row r="839" spans="2:6">
      <c r="B839" s="15"/>
      <c r="F839" s="15"/>
    </row>
    <row r="840" spans="2:6">
      <c r="B840" s="15"/>
      <c r="F840" s="15"/>
    </row>
    <row r="841" spans="2:6">
      <c r="B841" s="15"/>
      <c r="F841" s="15"/>
    </row>
    <row r="842" spans="2:6">
      <c r="B842" s="15"/>
      <c r="F842" s="15"/>
    </row>
    <row r="843" spans="2:6">
      <c r="B843" s="15"/>
      <c r="F843" s="15"/>
    </row>
    <row r="844" spans="2:6">
      <c r="B844" s="15"/>
      <c r="F844" s="15"/>
    </row>
    <row r="845" spans="2:6">
      <c r="B845" s="15"/>
      <c r="F845" s="15"/>
    </row>
    <row r="846" spans="2:6">
      <c r="B846" s="15"/>
      <c r="F846" s="15"/>
    </row>
    <row r="847" spans="2:6">
      <c r="B847" s="15"/>
      <c r="F847" s="15"/>
    </row>
    <row r="848" spans="2:6">
      <c r="B848" s="15"/>
      <c r="F848" s="15"/>
    </row>
    <row r="849" spans="2:6">
      <c r="B849" s="15"/>
      <c r="F849" s="15"/>
    </row>
    <row r="850" spans="2:6">
      <c r="B850" s="15"/>
      <c r="F850" s="15"/>
    </row>
    <row r="851" spans="2:6">
      <c r="B851" s="15"/>
      <c r="F851" s="15"/>
    </row>
    <row r="852" spans="2:6">
      <c r="B852" s="15"/>
      <c r="F852" s="15"/>
    </row>
    <row r="853" spans="2:6">
      <c r="B853" s="15"/>
      <c r="F853" s="15"/>
    </row>
    <row r="854" spans="2:6">
      <c r="B854" s="15"/>
      <c r="F854" s="15"/>
    </row>
    <row r="855" spans="2:6">
      <c r="B855" s="15"/>
      <c r="F855" s="15"/>
    </row>
    <row r="856" spans="2:6">
      <c r="B856" s="15"/>
      <c r="F856" s="15"/>
    </row>
    <row r="857" spans="2:6">
      <c r="B857" s="15"/>
      <c r="F857" s="15"/>
    </row>
    <row r="858" spans="2:6">
      <c r="B858" s="15"/>
      <c r="F858" s="15"/>
    </row>
    <row r="859" spans="2:6">
      <c r="B859" s="15"/>
      <c r="F859" s="15"/>
    </row>
    <row r="860" spans="2:6">
      <c r="B860" s="15"/>
      <c r="F860" s="15"/>
    </row>
    <row r="861" spans="2:6">
      <c r="B861" s="15"/>
      <c r="F861" s="15"/>
    </row>
    <row r="862" spans="2:6">
      <c r="B862" s="15"/>
      <c r="F862" s="15"/>
    </row>
    <row r="863" spans="2:6">
      <c r="B863" s="15"/>
      <c r="F863" s="15"/>
    </row>
    <row r="864" spans="2:6">
      <c r="B864" s="15"/>
      <c r="F864" s="15"/>
    </row>
    <row r="865" spans="2:6">
      <c r="B865" s="15"/>
      <c r="F865" s="15"/>
    </row>
    <row r="866" spans="2:6">
      <c r="B866" s="15"/>
      <c r="F866" s="15"/>
    </row>
    <row r="867" spans="2:6">
      <c r="B867" s="15"/>
      <c r="F867" s="15"/>
    </row>
    <row r="868" spans="2:6">
      <c r="B868" s="15"/>
      <c r="F868" s="15"/>
    </row>
    <row r="869" spans="2:6">
      <c r="B869" s="15"/>
      <c r="F869" s="15"/>
    </row>
    <row r="870" spans="2:6">
      <c r="B870" s="15"/>
      <c r="F870" s="15"/>
    </row>
    <row r="871" spans="2:6">
      <c r="B871" s="15"/>
      <c r="F871" s="15"/>
    </row>
    <row r="872" spans="2:6">
      <c r="B872" s="15"/>
      <c r="F872" s="15"/>
    </row>
    <row r="873" spans="2:6">
      <c r="B873" s="15"/>
      <c r="F873" s="15"/>
    </row>
    <row r="874" spans="2:6">
      <c r="B874" s="15"/>
      <c r="F874" s="15"/>
    </row>
    <row r="875" spans="2:6">
      <c r="B875" s="15"/>
      <c r="F875" s="15"/>
    </row>
    <row r="876" spans="2:6">
      <c r="B876" s="15"/>
      <c r="F876" s="15"/>
    </row>
    <row r="877" spans="2:6">
      <c r="B877" s="15"/>
      <c r="F877" s="15"/>
    </row>
    <row r="878" spans="2:6">
      <c r="B878" s="15"/>
      <c r="F878" s="15"/>
    </row>
    <row r="879" spans="2:6">
      <c r="B879" s="15"/>
      <c r="F879" s="15"/>
    </row>
    <row r="880" spans="2:6">
      <c r="B880" s="15"/>
      <c r="F880" s="15"/>
    </row>
    <row r="881" spans="2:6">
      <c r="B881" s="15"/>
      <c r="F881" s="15"/>
    </row>
    <row r="882" spans="2:6">
      <c r="B882" s="15"/>
      <c r="F882" s="15"/>
    </row>
    <row r="883" spans="2:6">
      <c r="B883" s="15"/>
      <c r="F883" s="15"/>
    </row>
    <row r="884" spans="2:6">
      <c r="B884" s="15"/>
      <c r="F884" s="15"/>
    </row>
    <row r="885" spans="2:6">
      <c r="B885" s="15"/>
      <c r="F885" s="15"/>
    </row>
    <row r="886" spans="2:6">
      <c r="B886" s="15"/>
      <c r="F886" s="15"/>
    </row>
    <row r="887" spans="2:6">
      <c r="B887" s="15"/>
      <c r="F887" s="15"/>
    </row>
    <row r="888" spans="2:6">
      <c r="B888" s="15"/>
      <c r="F888" s="15"/>
    </row>
    <row r="889" spans="2:6">
      <c r="B889" s="15"/>
      <c r="F889" s="15"/>
    </row>
    <row r="890" spans="2:6">
      <c r="B890" s="15"/>
      <c r="F890" s="15"/>
    </row>
    <row r="891" spans="2:6">
      <c r="B891" s="15"/>
      <c r="F891" s="15"/>
    </row>
    <row r="892" spans="2:6">
      <c r="B892" s="15"/>
      <c r="F892" s="15"/>
    </row>
    <row r="893" spans="2:6">
      <c r="B893" s="15"/>
      <c r="F893" s="15"/>
    </row>
    <row r="894" spans="2:6">
      <c r="B894" s="15"/>
      <c r="F894" s="15"/>
    </row>
    <row r="895" spans="2:6">
      <c r="B895" s="15"/>
      <c r="F895" s="15"/>
    </row>
  </sheetData>
  <phoneticPr fontId="7" type="noConversion"/>
  <hyperlinks>
    <hyperlink ref="P64" r:id="rId1" display="http://vsolj.cetus-net.org/no47.pdf" xr:uid="{00000000-0004-0000-0100-000000000000}"/>
    <hyperlink ref="P36" r:id="rId2" display="http://www.konkoly.hu/cgi-bin/IBVS?5287" xr:uid="{00000000-0004-0000-0100-000001000000}"/>
    <hyperlink ref="P37" r:id="rId3" display="http://www.konkoly.hu/cgi-bin/IBVS?5583" xr:uid="{00000000-0004-0000-0100-000002000000}"/>
    <hyperlink ref="P39" r:id="rId4" display="http://www.konkoly.hu/cgi-bin/IBVS?5843" xr:uid="{00000000-0004-0000-0100-000003000000}"/>
    <hyperlink ref="P40" r:id="rId5" display="http://www.konkoly.hu/cgi-bin/IBVS?5843" xr:uid="{00000000-0004-0000-0100-000004000000}"/>
    <hyperlink ref="P41" r:id="rId6" display="http://www.konkoly.hu/cgi-bin/IBVS?5843" xr:uid="{00000000-0004-0000-0100-000005000000}"/>
    <hyperlink ref="P42" r:id="rId7" display="http://www.konkoly.hu/cgi-bin/IBVS?5843" xr:uid="{00000000-0004-0000-0100-000006000000}"/>
    <hyperlink ref="P43" r:id="rId8" display="http://www.konkoly.hu/cgi-bin/IBVS?5843" xr:uid="{00000000-0004-0000-0100-000007000000}"/>
    <hyperlink ref="P44" r:id="rId9" display="http://www.aavso.org/sites/default/files/jaavso/v36n2/186.pdf" xr:uid="{00000000-0004-0000-0100-000008000000}"/>
    <hyperlink ref="P45" r:id="rId10" display="http://www.aavso.org/sites/default/files/jaavso/v37n1/44.pdf" xr:uid="{00000000-0004-0000-0100-000009000000}"/>
    <hyperlink ref="P46" r:id="rId11" display="http://www.konkoly.hu/cgi-bin/IBVS?5894" xr:uid="{00000000-0004-0000-0100-00000A000000}"/>
    <hyperlink ref="P47" r:id="rId12" display="http://www.konkoly.hu/cgi-bin/IBVS?5894" xr:uid="{00000000-0004-0000-0100-00000B000000}"/>
    <hyperlink ref="P48" r:id="rId13" display="http://www.aavso.org/sites/default/files/jaavso/v37n1/44.pdf" xr:uid="{00000000-0004-0000-0100-00000C000000}"/>
    <hyperlink ref="P49" r:id="rId14" display="http://www.konkoly.hu/cgi-bin/IBVS?5938" xr:uid="{00000000-0004-0000-0100-00000D000000}"/>
    <hyperlink ref="P50" r:id="rId15" display="http://www.konkoly.hu/cgi-bin/IBVS?5920" xr:uid="{00000000-0004-0000-0100-00000E000000}"/>
    <hyperlink ref="P77" r:id="rId16" display="http://vsolj.cetus-net.org/vsoljno53.pdf" xr:uid="{00000000-0004-0000-0100-00000F000000}"/>
    <hyperlink ref="P52" r:id="rId17" display="http://www.konkoly.hu/cgi-bin/IBVS?6029" xr:uid="{00000000-0004-0000-0100-000010000000}"/>
    <hyperlink ref="P54" r:id="rId18" display="http://www.konkoly.hu/cgi-bin/IBVS?6042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2023-08-06T08:13:45Z</dcterms:modified>
</cp:coreProperties>
</file>