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F1E173C-18FE-43FD-A055-82832A03F62C}" xr6:coauthVersionLast="47" xr6:coauthVersionMax="47" xr10:uidLastSave="{00000000-0000-0000-0000-000000000000}"/>
  <bookViews>
    <workbookView xWindow="14760" yWindow="15" windowWidth="13425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1" i="1" l="1"/>
  <c r="F131" i="1" s="1"/>
  <c r="G131" i="1" s="1"/>
  <c r="J131" i="1" s="1"/>
  <c r="Q131" i="1"/>
  <c r="E130" i="1"/>
  <c r="F130" i="1"/>
  <c r="G130" i="1"/>
  <c r="J130" i="1"/>
  <c r="Q130" i="1"/>
  <c r="E129" i="1"/>
  <c r="F129" i="1"/>
  <c r="G129" i="1"/>
  <c r="J129" i="1"/>
  <c r="Q129" i="1"/>
  <c r="E21" i="1"/>
  <c r="F21" i="1"/>
  <c r="G21" i="1"/>
  <c r="L21" i="1"/>
  <c r="E22" i="1"/>
  <c r="F22" i="1"/>
  <c r="G22" i="1"/>
  <c r="L22" i="1"/>
  <c r="E23" i="1"/>
  <c r="F23" i="1"/>
  <c r="G23" i="1"/>
  <c r="L23" i="1"/>
  <c r="E24" i="1"/>
  <c r="F24" i="1"/>
  <c r="G24" i="1"/>
  <c r="L24" i="1"/>
  <c r="E25" i="1"/>
  <c r="F25" i="1"/>
  <c r="G25" i="1"/>
  <c r="L25" i="1"/>
  <c r="E26" i="1"/>
  <c r="F26" i="1"/>
  <c r="G26" i="1"/>
  <c r="L26" i="1"/>
  <c r="E27" i="1"/>
  <c r="F27" i="1"/>
  <c r="G27" i="1"/>
  <c r="L27" i="1"/>
  <c r="E28" i="1"/>
  <c r="F28" i="1"/>
  <c r="G28" i="1"/>
  <c r="L28" i="1"/>
  <c r="E29" i="1"/>
  <c r="F29" i="1"/>
  <c r="G29" i="1"/>
  <c r="E30" i="1"/>
  <c r="F30" i="1"/>
  <c r="G30" i="1"/>
  <c r="L30" i="1"/>
  <c r="E31" i="1"/>
  <c r="F31" i="1"/>
  <c r="G31" i="1"/>
  <c r="L31" i="1"/>
  <c r="E32" i="1"/>
  <c r="F32" i="1"/>
  <c r="G32" i="1"/>
  <c r="L32" i="1"/>
  <c r="E33" i="1"/>
  <c r="F33" i="1"/>
  <c r="G33" i="1"/>
  <c r="L33" i="1"/>
  <c r="E34" i="1"/>
  <c r="F34" i="1"/>
  <c r="G34" i="1"/>
  <c r="L34" i="1"/>
  <c r="E35" i="1"/>
  <c r="F35" i="1"/>
  <c r="G35" i="1"/>
  <c r="L35" i="1"/>
  <c r="E36" i="1"/>
  <c r="F36" i="1"/>
  <c r="G36" i="1"/>
  <c r="L36" i="1"/>
  <c r="E37" i="1"/>
  <c r="F37" i="1"/>
  <c r="G37" i="1"/>
  <c r="E38" i="1"/>
  <c r="F38" i="1"/>
  <c r="G38" i="1"/>
  <c r="L38" i="1"/>
  <c r="E39" i="1"/>
  <c r="F39" i="1"/>
  <c r="G39" i="1"/>
  <c r="L39" i="1"/>
  <c r="E40" i="1"/>
  <c r="F40" i="1"/>
  <c r="G40" i="1"/>
  <c r="L40" i="1"/>
  <c r="E41" i="1"/>
  <c r="F41" i="1"/>
  <c r="G41" i="1"/>
  <c r="L41" i="1"/>
  <c r="E42" i="1"/>
  <c r="F42" i="1"/>
  <c r="G42" i="1"/>
  <c r="L42" i="1"/>
  <c r="E43" i="1"/>
  <c r="F43" i="1"/>
  <c r="G43" i="1"/>
  <c r="L43" i="1"/>
  <c r="E44" i="1"/>
  <c r="F44" i="1"/>
  <c r="G44" i="1"/>
  <c r="L44" i="1"/>
  <c r="E45" i="1"/>
  <c r="F45" i="1"/>
  <c r="G45" i="1"/>
  <c r="E46" i="1"/>
  <c r="F46" i="1"/>
  <c r="G46" i="1"/>
  <c r="L46" i="1"/>
  <c r="E47" i="1"/>
  <c r="F47" i="1"/>
  <c r="G47" i="1"/>
  <c r="L47" i="1"/>
  <c r="E48" i="1"/>
  <c r="F48" i="1"/>
  <c r="G48" i="1"/>
  <c r="L48" i="1"/>
  <c r="E49" i="1"/>
  <c r="F49" i="1"/>
  <c r="G49" i="1"/>
  <c r="L49" i="1"/>
  <c r="E50" i="1"/>
  <c r="F50" i="1"/>
  <c r="G50" i="1"/>
  <c r="L50" i="1"/>
  <c r="E51" i="1"/>
  <c r="F51" i="1"/>
  <c r="G51" i="1"/>
  <c r="L51" i="1"/>
  <c r="E52" i="1"/>
  <c r="F52" i="1"/>
  <c r="G52" i="1"/>
  <c r="L52" i="1"/>
  <c r="E53" i="1"/>
  <c r="F53" i="1"/>
  <c r="G53" i="1"/>
  <c r="E54" i="1"/>
  <c r="F54" i="1"/>
  <c r="G54" i="1"/>
  <c r="L54" i="1"/>
  <c r="E55" i="1"/>
  <c r="F55" i="1"/>
  <c r="G55" i="1"/>
  <c r="L55" i="1"/>
  <c r="E56" i="1"/>
  <c r="F56" i="1"/>
  <c r="G56" i="1"/>
  <c r="L56" i="1"/>
  <c r="E57" i="1"/>
  <c r="F57" i="1"/>
  <c r="G57" i="1"/>
  <c r="L57" i="1"/>
  <c r="E58" i="1"/>
  <c r="F58" i="1"/>
  <c r="G58" i="1"/>
  <c r="L58" i="1"/>
  <c r="E59" i="1"/>
  <c r="F59" i="1"/>
  <c r="G59" i="1"/>
  <c r="L59" i="1"/>
  <c r="E60" i="1"/>
  <c r="F60" i="1"/>
  <c r="G60" i="1"/>
  <c r="L60" i="1"/>
  <c r="E61" i="1"/>
  <c r="F61" i="1"/>
  <c r="G61" i="1"/>
  <c r="E62" i="1"/>
  <c r="F62" i="1"/>
  <c r="G62" i="1"/>
  <c r="L62" i="1"/>
  <c r="E63" i="1"/>
  <c r="F63" i="1"/>
  <c r="G63" i="1"/>
  <c r="L63" i="1"/>
  <c r="E64" i="1"/>
  <c r="F64" i="1"/>
  <c r="G64" i="1"/>
  <c r="L64" i="1"/>
  <c r="E66" i="1"/>
  <c r="F66" i="1"/>
  <c r="G66" i="1"/>
  <c r="J66" i="1"/>
  <c r="E67" i="1"/>
  <c r="F67" i="1"/>
  <c r="G67" i="1"/>
  <c r="J67" i="1"/>
  <c r="E68" i="1"/>
  <c r="F68" i="1"/>
  <c r="G68" i="1"/>
  <c r="J68" i="1"/>
  <c r="E69" i="1"/>
  <c r="F69" i="1"/>
  <c r="G69" i="1"/>
  <c r="L69" i="1"/>
  <c r="E70" i="1"/>
  <c r="F70" i="1"/>
  <c r="G70" i="1"/>
  <c r="E71" i="1"/>
  <c r="F71" i="1"/>
  <c r="G71" i="1"/>
  <c r="L71" i="1"/>
  <c r="E72" i="1"/>
  <c r="F72" i="1"/>
  <c r="G72" i="1"/>
  <c r="J72" i="1"/>
  <c r="E73" i="1"/>
  <c r="F73" i="1"/>
  <c r="G73" i="1"/>
  <c r="L73" i="1"/>
  <c r="E74" i="1"/>
  <c r="F74" i="1"/>
  <c r="G74" i="1"/>
  <c r="L74" i="1"/>
  <c r="E75" i="1"/>
  <c r="F75" i="1"/>
  <c r="G75" i="1"/>
  <c r="L75" i="1"/>
  <c r="E76" i="1"/>
  <c r="F76" i="1"/>
  <c r="G76" i="1"/>
  <c r="L76" i="1"/>
  <c r="E77" i="1"/>
  <c r="F77" i="1"/>
  <c r="G77" i="1"/>
  <c r="L77" i="1"/>
  <c r="E78" i="1"/>
  <c r="F78" i="1"/>
  <c r="G78" i="1"/>
  <c r="E79" i="1"/>
  <c r="F79" i="1"/>
  <c r="G79" i="1"/>
  <c r="L79" i="1"/>
  <c r="E80" i="1"/>
  <c r="F80" i="1"/>
  <c r="G80" i="1"/>
  <c r="J80" i="1"/>
  <c r="E81" i="1"/>
  <c r="F81" i="1"/>
  <c r="G81" i="1"/>
  <c r="J81" i="1"/>
  <c r="E82" i="1"/>
  <c r="F82" i="1"/>
  <c r="G82" i="1"/>
  <c r="J82" i="1"/>
  <c r="E83" i="1"/>
  <c r="F83" i="1"/>
  <c r="G83" i="1"/>
  <c r="L83" i="1"/>
  <c r="E84" i="1"/>
  <c r="F84" i="1"/>
  <c r="G84" i="1"/>
  <c r="L84" i="1"/>
  <c r="E85" i="1"/>
  <c r="F85" i="1"/>
  <c r="G85" i="1"/>
  <c r="L85" i="1"/>
  <c r="E86" i="1"/>
  <c r="F86" i="1"/>
  <c r="G86" i="1"/>
  <c r="E87" i="1"/>
  <c r="F87" i="1"/>
  <c r="G87" i="1"/>
  <c r="L87" i="1"/>
  <c r="E88" i="1"/>
  <c r="F88" i="1"/>
  <c r="G88" i="1"/>
  <c r="L88" i="1"/>
  <c r="E89" i="1"/>
  <c r="F89" i="1"/>
  <c r="G89" i="1"/>
  <c r="L89" i="1"/>
  <c r="E90" i="1"/>
  <c r="F90" i="1"/>
  <c r="G90" i="1"/>
  <c r="L90" i="1"/>
  <c r="E91" i="1"/>
  <c r="F91" i="1"/>
  <c r="G91" i="1"/>
  <c r="E92" i="1"/>
  <c r="F92" i="1"/>
  <c r="G92" i="1"/>
  <c r="L92" i="1"/>
  <c r="E93" i="1"/>
  <c r="F93" i="1"/>
  <c r="G93" i="1"/>
  <c r="L93" i="1"/>
  <c r="E94" i="1"/>
  <c r="F94" i="1"/>
  <c r="G94" i="1"/>
  <c r="E95" i="1"/>
  <c r="F95" i="1"/>
  <c r="G95" i="1"/>
  <c r="L95" i="1"/>
  <c r="E96" i="1"/>
  <c r="F96" i="1"/>
  <c r="G96" i="1"/>
  <c r="L96" i="1"/>
  <c r="E97" i="1"/>
  <c r="F97" i="1"/>
  <c r="G97" i="1"/>
  <c r="L97" i="1"/>
  <c r="E98" i="1"/>
  <c r="F98" i="1"/>
  <c r="G98" i="1"/>
  <c r="L98" i="1"/>
  <c r="E99" i="1"/>
  <c r="F99" i="1"/>
  <c r="G99" i="1"/>
  <c r="E100" i="1"/>
  <c r="F100" i="1"/>
  <c r="G100" i="1"/>
  <c r="L100" i="1"/>
  <c r="E101" i="1"/>
  <c r="E91" i="2"/>
  <c r="F101" i="1"/>
  <c r="G101" i="1"/>
  <c r="L101" i="1"/>
  <c r="E102" i="1"/>
  <c r="F102" i="1"/>
  <c r="G102" i="1"/>
  <c r="E103" i="1"/>
  <c r="F103" i="1"/>
  <c r="G103" i="1"/>
  <c r="L103" i="1"/>
  <c r="E104" i="1"/>
  <c r="F104" i="1"/>
  <c r="G104" i="1"/>
  <c r="L104" i="1"/>
  <c r="E105" i="1"/>
  <c r="F105" i="1"/>
  <c r="G105" i="1"/>
  <c r="L105" i="1"/>
  <c r="E106" i="1"/>
  <c r="F106" i="1"/>
  <c r="G106" i="1"/>
  <c r="J106" i="1"/>
  <c r="E107" i="1"/>
  <c r="F107" i="1"/>
  <c r="G107" i="1"/>
  <c r="E108" i="1"/>
  <c r="F108" i="1"/>
  <c r="G108" i="1"/>
  <c r="J108" i="1"/>
  <c r="E109" i="1"/>
  <c r="E99" i="2"/>
  <c r="F109" i="1"/>
  <c r="G109" i="1"/>
  <c r="J109" i="1"/>
  <c r="E110" i="1"/>
  <c r="F110" i="1"/>
  <c r="G110" i="1"/>
  <c r="E111" i="1"/>
  <c r="F111" i="1"/>
  <c r="G111" i="1"/>
  <c r="J111" i="1"/>
  <c r="E112" i="1"/>
  <c r="F112" i="1"/>
  <c r="G112" i="1"/>
  <c r="J112" i="1"/>
  <c r="E113" i="1"/>
  <c r="F113" i="1"/>
  <c r="G113" i="1"/>
  <c r="J113" i="1"/>
  <c r="E114" i="1"/>
  <c r="F114" i="1"/>
  <c r="G114" i="1"/>
  <c r="J114" i="1"/>
  <c r="E115" i="1"/>
  <c r="F115" i="1"/>
  <c r="G115" i="1"/>
  <c r="E116" i="1"/>
  <c r="F116" i="1"/>
  <c r="G116" i="1"/>
  <c r="J116" i="1"/>
  <c r="E117" i="1"/>
  <c r="E107" i="2"/>
  <c r="F117" i="1"/>
  <c r="G117" i="1"/>
  <c r="J117" i="1"/>
  <c r="E118" i="1"/>
  <c r="F118" i="1"/>
  <c r="G118" i="1"/>
  <c r="E119" i="1"/>
  <c r="F119" i="1"/>
  <c r="G119" i="1"/>
  <c r="J119" i="1"/>
  <c r="E120" i="1"/>
  <c r="F120" i="1"/>
  <c r="G120" i="1"/>
  <c r="J120" i="1"/>
  <c r="E121" i="1"/>
  <c r="F121" i="1"/>
  <c r="G121" i="1"/>
  <c r="J121" i="1"/>
  <c r="E122" i="1"/>
  <c r="F122" i="1"/>
  <c r="G122" i="1"/>
  <c r="J122" i="1"/>
  <c r="E123" i="1"/>
  <c r="F123" i="1"/>
  <c r="G123" i="1"/>
  <c r="E124" i="1"/>
  <c r="F124" i="1"/>
  <c r="G124" i="1"/>
  <c r="J124" i="1"/>
  <c r="E125" i="1"/>
  <c r="F125" i="1"/>
  <c r="G125" i="1"/>
  <c r="J125" i="1"/>
  <c r="E126" i="1"/>
  <c r="F126" i="1"/>
  <c r="G126" i="1"/>
  <c r="E65" i="1"/>
  <c r="F65" i="1"/>
  <c r="G65" i="1"/>
  <c r="E127" i="1"/>
  <c r="F127" i="1"/>
  <c r="G127" i="1"/>
  <c r="I127" i="1"/>
  <c r="E128" i="1"/>
  <c r="F128" i="1"/>
  <c r="G128" i="1"/>
  <c r="J128" i="1"/>
  <c r="F11" i="1"/>
  <c r="Q21" i="1"/>
  <c r="Q22" i="1"/>
  <c r="Q23" i="1"/>
  <c r="Q24" i="1"/>
  <c r="Q25" i="1"/>
  <c r="Q26" i="1"/>
  <c r="Q27" i="1"/>
  <c r="Q28" i="1"/>
  <c r="L29" i="1"/>
  <c r="Q29" i="1"/>
  <c r="Q30" i="1"/>
  <c r="Q31" i="1"/>
  <c r="Q32" i="1"/>
  <c r="Q33" i="1"/>
  <c r="Q34" i="1"/>
  <c r="Q35" i="1"/>
  <c r="Q36" i="1"/>
  <c r="L37" i="1"/>
  <c r="Q37" i="1"/>
  <c r="Q38" i="1"/>
  <c r="Q39" i="1"/>
  <c r="Q40" i="1"/>
  <c r="Q41" i="1"/>
  <c r="Q42" i="1"/>
  <c r="Q43" i="1"/>
  <c r="Q44" i="1"/>
  <c r="L45" i="1"/>
  <c r="Q45" i="1"/>
  <c r="Q46" i="1"/>
  <c r="Q47" i="1"/>
  <c r="Q48" i="1"/>
  <c r="Q49" i="1"/>
  <c r="Q50" i="1"/>
  <c r="Q51" i="1"/>
  <c r="Q52" i="1"/>
  <c r="L53" i="1"/>
  <c r="Q53" i="1"/>
  <c r="Q54" i="1"/>
  <c r="Q55" i="1"/>
  <c r="Q56" i="1"/>
  <c r="Q57" i="1"/>
  <c r="Q58" i="1"/>
  <c r="Q59" i="1"/>
  <c r="Q60" i="1"/>
  <c r="L61" i="1"/>
  <c r="Q61" i="1"/>
  <c r="Q62" i="1"/>
  <c r="Q63" i="1"/>
  <c r="Q64" i="1"/>
  <c r="Q66" i="1"/>
  <c r="Q67" i="1"/>
  <c r="Q68" i="1"/>
  <c r="Q69" i="1"/>
  <c r="L70" i="1"/>
  <c r="Q70" i="1"/>
  <c r="Q71" i="1"/>
  <c r="Q72" i="1"/>
  <c r="Q73" i="1"/>
  <c r="Q74" i="1"/>
  <c r="Q75" i="1"/>
  <c r="Q76" i="1"/>
  <c r="Q77" i="1"/>
  <c r="L78" i="1"/>
  <c r="Q78" i="1"/>
  <c r="Q79" i="1"/>
  <c r="Q80" i="1"/>
  <c r="Q81" i="1"/>
  <c r="Q82" i="1"/>
  <c r="Q83" i="1"/>
  <c r="Q84" i="1"/>
  <c r="Q85" i="1"/>
  <c r="L86" i="1"/>
  <c r="Q86" i="1"/>
  <c r="Q87" i="1"/>
  <c r="Q88" i="1"/>
  <c r="Q89" i="1"/>
  <c r="Q90" i="1"/>
  <c r="J91" i="1"/>
  <c r="Q91" i="1"/>
  <c r="Q92" i="1"/>
  <c r="Q93" i="1"/>
  <c r="L94" i="1"/>
  <c r="Q94" i="1"/>
  <c r="Q95" i="1"/>
  <c r="Q96" i="1"/>
  <c r="Q97" i="1"/>
  <c r="Q98" i="1"/>
  <c r="L99" i="1"/>
  <c r="Q99" i="1"/>
  <c r="Q100" i="1"/>
  <c r="Q101" i="1"/>
  <c r="L102" i="1"/>
  <c r="Q102" i="1"/>
  <c r="Q103" i="1"/>
  <c r="Q104" i="1"/>
  <c r="Q105" i="1"/>
  <c r="Q106" i="1"/>
  <c r="J107" i="1"/>
  <c r="Q107" i="1"/>
  <c r="Q108" i="1"/>
  <c r="Q109" i="1"/>
  <c r="J110" i="1"/>
  <c r="Q110" i="1"/>
  <c r="Q111" i="1"/>
  <c r="Q112" i="1"/>
  <c r="Q113" i="1"/>
  <c r="Q114" i="1"/>
  <c r="J115" i="1"/>
  <c r="Q115" i="1"/>
  <c r="Q116" i="1"/>
  <c r="Q117" i="1"/>
  <c r="J118" i="1"/>
  <c r="Q118" i="1"/>
  <c r="Q119" i="1"/>
  <c r="Q120" i="1"/>
  <c r="Q121" i="1"/>
  <c r="Q122" i="1"/>
  <c r="J123" i="1"/>
  <c r="Q123" i="1"/>
  <c r="Q124" i="1"/>
  <c r="Q125" i="1"/>
  <c r="J126" i="1"/>
  <c r="Q126" i="1"/>
  <c r="G11" i="2"/>
  <c r="C11" i="2"/>
  <c r="E11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11" i="2"/>
  <c r="D11" i="2"/>
  <c r="B11" i="2"/>
  <c r="A11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F83" i="2"/>
  <c r="D83" i="2"/>
  <c r="B83" i="2"/>
  <c r="A83" i="2"/>
  <c r="H82" i="2"/>
  <c r="B82" i="2"/>
  <c r="F82" i="2"/>
  <c r="D82" i="2"/>
  <c r="A82" i="2"/>
  <c r="H81" i="2"/>
  <c r="B81" i="2"/>
  <c r="F81" i="2"/>
  <c r="D81" i="2"/>
  <c r="A81" i="2"/>
  <c r="H80" i="2"/>
  <c r="B80" i="2"/>
  <c r="F80" i="2"/>
  <c r="D80" i="2"/>
  <c r="A80" i="2"/>
  <c r="H79" i="2"/>
  <c r="F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G11" i="1"/>
  <c r="Q127" i="1"/>
  <c r="Q128" i="1"/>
  <c r="E14" i="1"/>
  <c r="E15" i="1" s="1"/>
  <c r="C17" i="1"/>
  <c r="Q65" i="1"/>
  <c r="H65" i="1"/>
  <c r="C11" i="1"/>
  <c r="C12" i="1"/>
  <c r="O131" i="1" l="1"/>
  <c r="O21" i="1"/>
  <c r="O62" i="1"/>
  <c r="O45" i="1"/>
  <c r="O130" i="1"/>
  <c r="O24" i="1"/>
  <c r="O27" i="1"/>
  <c r="O32" i="1"/>
  <c r="O128" i="1"/>
  <c r="O97" i="1"/>
  <c r="O53" i="1"/>
  <c r="O83" i="1"/>
  <c r="O41" i="1"/>
  <c r="O116" i="1"/>
  <c r="O46" i="1"/>
  <c r="O58" i="1"/>
  <c r="O66" i="1"/>
  <c r="O99" i="1"/>
  <c r="O85" i="1"/>
  <c r="O70" i="1"/>
  <c r="O52" i="1"/>
  <c r="O23" i="1"/>
  <c r="O48" i="1"/>
  <c r="O108" i="1"/>
  <c r="O123" i="1"/>
  <c r="O74" i="1"/>
  <c r="O37" i="1"/>
  <c r="O93" i="1"/>
  <c r="O121" i="1"/>
  <c r="O72" i="1"/>
  <c r="O22" i="1"/>
  <c r="O34" i="1"/>
  <c r="O57" i="1"/>
  <c r="O65" i="1"/>
  <c r="O40" i="1"/>
  <c r="O73" i="1"/>
  <c r="O110" i="1"/>
  <c r="O90" i="1"/>
  <c r="O59" i="1"/>
  <c r="C15" i="1"/>
  <c r="O124" i="1"/>
  <c r="O109" i="1"/>
  <c r="O91" i="1"/>
  <c r="O47" i="1"/>
  <c r="O119" i="1"/>
  <c r="O86" i="1"/>
  <c r="O35" i="1"/>
  <c r="O76" i="1"/>
  <c r="O63" i="1"/>
  <c r="O28" i="1"/>
  <c r="O78" i="1"/>
  <c r="O96" i="1"/>
  <c r="O127" i="1"/>
  <c r="O51" i="1"/>
  <c r="O42" i="1"/>
  <c r="O30" i="1"/>
  <c r="O111" i="1"/>
  <c r="O79" i="1"/>
  <c r="O25" i="1"/>
  <c r="O98" i="1"/>
  <c r="O60" i="1"/>
  <c r="O56" i="1"/>
  <c r="O55" i="1"/>
  <c r="O50" i="1"/>
  <c r="O118" i="1"/>
  <c r="O26" i="1"/>
  <c r="O71" i="1"/>
  <c r="O129" i="1"/>
  <c r="O31" i="1"/>
  <c r="O100" i="1"/>
  <c r="O126" i="1"/>
  <c r="O95" i="1"/>
  <c r="O112" i="1"/>
  <c r="O117" i="1"/>
  <c r="O54" i="1"/>
  <c r="O29" i="1"/>
  <c r="O104" i="1"/>
  <c r="O44" i="1"/>
  <c r="O114" i="1"/>
  <c r="O113" i="1"/>
  <c r="O120" i="1"/>
  <c r="O80" i="1"/>
  <c r="O125" i="1"/>
  <c r="O107" i="1"/>
  <c r="O69" i="1"/>
  <c r="O77" i="1"/>
  <c r="O105" i="1"/>
  <c r="O84" i="1"/>
  <c r="O81" i="1"/>
  <c r="O88" i="1"/>
  <c r="O68" i="1"/>
  <c r="O87" i="1"/>
  <c r="O36" i="1"/>
  <c r="O102" i="1"/>
  <c r="O101" i="1"/>
  <c r="O33" i="1"/>
  <c r="O61" i="1"/>
  <c r="O89" i="1"/>
  <c r="O43" i="1"/>
  <c r="O64" i="1"/>
  <c r="O38" i="1"/>
  <c r="O67" i="1"/>
  <c r="O75" i="1"/>
  <c r="O122" i="1"/>
  <c r="O106" i="1"/>
  <c r="O94" i="1"/>
  <c r="O82" i="1"/>
  <c r="O115" i="1"/>
  <c r="O92" i="1"/>
  <c r="O49" i="1"/>
  <c r="O39" i="1"/>
  <c r="O103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<sst xmlns="http://schemas.openxmlformats.org/spreadsheetml/2006/main" count="1022" uniqueCount="384">
  <si>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</si>
  <si>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</si>
  <si>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</si>
  <si>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</si>
  <si>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</si>
  <si>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</si>
  <si>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</si>
  <si>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</si>
  <si>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</si>
  <si>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</si>
  <si>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</si>
  <si>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</si>
  <si>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</si>
  <si>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</si>
  <si>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</si>
  <si>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</si>
  <si>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</si>
  <si>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</si>
  <si>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</si>
  <si>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</si>
  <si>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</si>
  <si>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</si>
  <si>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</si>
  <si>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</si>
  <si>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</si>
  <si>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</si>
  <si>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</si>
  <si>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</si>
  <si>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</si>
  <si>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</si>
  <si>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</si>
  <si>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</si>
  <si>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</si>
  <si>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</si>
  <si>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</si>
  <si>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</si>
  <si>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</si>
  <si>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</si>
  <si>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</si>
  <si>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</si>
  <si>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</si>
  <si>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</si>
  <si>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FW Lib</t>
  </si>
  <si>
    <t>FW Lib / GSC 6181-0349</t>
  </si>
  <si>
    <t>EB:/KE</t>
  </si>
  <si>
    <t>Kreiner</t>
  </si>
  <si>
    <t>J.M. Kreiner, 2004, Acta Astronomica, vol. 54, pp 207-210.</t>
  </si>
  <si>
    <t>IBVS 5690</t>
  </si>
  <si>
    <t>I</t>
  </si>
  <si>
    <t>G6181-0349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</si>
  <si>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</si>
  <si>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</si>
  <si>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</si>
  <si>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</si>
  <si>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</si>
  <si>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</si>
  <si>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</si>
  <si>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</si>
  <si>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</si>
  <si>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</si>
  <si>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</si>
  <si>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2415077.881 </t>
  </si>
  <si>
    <t> 27.02.1900 09:08 </t>
  </si>
  <si>
    <t> 0.179 </t>
  </si>
  <si>
    <t>P </t>
  </si>
  <si>
    <t> H.Bauernfeind </t>
  </si>
  <si>
    <t> VB 8.81 </t>
  </si>
  <si>
    <t>2415112.850 </t>
  </si>
  <si>
    <t> 03.04.1900 08:24 </t>
  </si>
  <si>
    <t> 0.013 </t>
  </si>
  <si>
    <t>2416909.850 </t>
  </si>
  <si>
    <t> 05.03.1905 08:24 </t>
  </si>
  <si>
    <t> -0.091 </t>
  </si>
  <si>
    <t>2416990.678 </t>
  </si>
  <si>
    <t> 25.05.1905 04:16 </t>
  </si>
  <si>
    <t> 0.001 </t>
  </si>
  <si>
    <t>2417017.669 </t>
  </si>
  <si>
    <t> 21.06.1905 04:03 </t>
  </si>
  <si>
    <t> 0.081 </t>
  </si>
  <si>
    <t>2417629.881 </t>
  </si>
  <si>
    <t> 23.02.1907 09:08 </t>
  </si>
  <si>
    <t> 0.051 </t>
  </si>
  <si>
    <t>2417728.671 </t>
  </si>
  <si>
    <t> 02.06.1907 04:06 </t>
  </si>
  <si>
    <t> 0.165 </t>
  </si>
  <si>
    <t>2417806.511 </t>
  </si>
  <si>
    <t> 19.08.1907 00:15 </t>
  </si>
  <si>
    <t> 0.260 </t>
  </si>
  <si>
    <t>2418071.754 </t>
  </si>
  <si>
    <t> 10.05.1908 06:05 </t>
  </si>
  <si>
    <t> 0.124 </t>
  </si>
  <si>
    <t>2418387.881 </t>
  </si>
  <si>
    <t> 22.03.1909 09:08 </t>
  </si>
  <si>
    <t> 0.038 </t>
  </si>
  <si>
    <t>2418414.773 </t>
  </si>
  <si>
    <t> 18.04.1909 06:33 </t>
  </si>
  <si>
    <t> 0.018 </t>
  </si>
  <si>
    <t>2418423.770 </t>
  </si>
  <si>
    <t> 27.04.1909 06:28 </t>
  </si>
  <si>
    <t> 0.045 </t>
  </si>
  <si>
    <t>2418477.607 </t>
  </si>
  <si>
    <t> 20.06.1909 02:34 </t>
  </si>
  <si>
    <t> 0.058 </t>
  </si>
  <si>
    <t>2418522.540 </t>
  </si>
  <si>
    <t> 04.08.1909 00:57 </t>
  </si>
  <si>
    <t> 0.139 </t>
  </si>
  <si>
    <t>2418531.517 </t>
  </si>
  <si>
    <t> 13.08.1909 00:24 </t>
  </si>
  <si>
    <t> 0.145 </t>
  </si>
  <si>
    <t>2418540.510 </t>
  </si>
  <si>
    <t> 22.08.1909 00:14 </t>
  </si>
  <si>
    <t> 0.167 </t>
  </si>
  <si>
    <t>2418791.767 </t>
  </si>
  <si>
    <t> 30.04.1910 06:24 </t>
  </si>
  <si>
    <t> 0.249 </t>
  </si>
  <si>
    <t>2418820.689 </t>
  </si>
  <si>
    <t> 29.05.1910 04:32 </t>
  </si>
  <si>
    <t> 0.016 </t>
  </si>
  <si>
    <t>2418883.532 </t>
  </si>
  <si>
    <t> 31.07.1910 00:46 </t>
  </si>
  <si>
    <t> 0.065 </t>
  </si>
  <si>
    <t>2419236.522 </t>
  </si>
  <si>
    <t> 19.07.1911 00:31 </t>
  </si>
  <si>
    <t> 0.213 </t>
  </si>
  <si>
    <t>2419511.732 </t>
  </si>
  <si>
    <t> 19.04.1912 05:34 </t>
  </si>
  <si>
    <t> 0.325 </t>
  </si>
  <si>
    <t>2419829.903 </t>
  </si>
  <si>
    <t> 03.03.1913 09:40 </t>
  </si>
  <si>
    <t> 0.041 </t>
  </si>
  <si>
    <t>2419865.831 </t>
  </si>
  <si>
    <t> 08.04.1913 07:56 </t>
  </si>
  <si>
    <t> 0.087 </t>
  </si>
  <si>
    <t>2420188.920 </t>
  </si>
  <si>
    <t> 25.02.1914 10:04 </t>
  </si>
  <si>
    <t> 0.235 </t>
  </si>
  <si>
    <t>2420280.736 </t>
  </si>
  <si>
    <t> 28.05.1914 05:39 </t>
  </si>
  <si>
    <t> 0.103 </t>
  </si>
  <si>
    <t>2420594.791 </t>
  </si>
  <si>
    <t> 07.04.1915 06:59 </t>
  </si>
  <si>
    <t> 0.188 </t>
  </si>
  <si>
    <t>2420922.824 </t>
  </si>
  <si>
    <t> 29.02.1916 07:46 </t>
  </si>
  <si>
    <t> 0.048 </t>
  </si>
  <si>
    <t>2420964.759 </t>
  </si>
  <si>
    <t> 11.04.1916 06:12 </t>
  </si>
  <si>
    <t> 0.120 </t>
  </si>
  <si>
    <t>2421011.671 </t>
  </si>
  <si>
    <t> 28.05.1916 04:06 </t>
  </si>
  <si>
    <t> -0.064 </t>
  </si>
  <si>
    <t>2421370.664 </t>
  </si>
  <si>
    <t> 22.05.1917 03:56 </t>
  </si>
  <si>
    <t> 0.107 </t>
  </si>
  <si>
    <t>2421991.902 </t>
  </si>
  <si>
    <t> 02.02.1919 09:38 </t>
  </si>
  <si>
    <t> -0.615 </t>
  </si>
  <si>
    <t>2423178.660 </t>
  </si>
  <si>
    <t> 04.05.1922 03:50 </t>
  </si>
  <si>
    <t> -0.215 </t>
  </si>
  <si>
    <t>2423740.356 </t>
  </si>
  <si>
    <t> 16.11.1923 20:32 </t>
  </si>
  <si>
    <t> 0.073 </t>
  </si>
  <si>
    <t>2424200.869 </t>
  </si>
  <si>
    <t> 19.02.1925 08:51 </t>
  </si>
  <si>
    <t> 0.097 </t>
  </si>
  <si>
    <t>2424209.886 </t>
  </si>
  <si>
    <t> 28.02.1925 09:15 </t>
  </si>
  <si>
    <t> 0.143 </t>
  </si>
  <si>
    <t>2424288.926 </t>
  </si>
  <si>
    <t> 18.05.1925 10:13 </t>
  </si>
  <si>
    <t> -0.057 </t>
  </si>
  <si>
    <t>2424373.506 </t>
  </si>
  <si>
    <t> 11.08.1925 00:08 </t>
  </si>
  <si>
    <t> 0.050 </t>
  </si>
  <si>
    <t>2424624.749 </t>
  </si>
  <si>
    <t> 19.04.1926 05:58 </t>
  </si>
  <si>
    <t> 0.117 </t>
  </si>
  <si>
    <t>2424696.569 </t>
  </si>
  <si>
    <t> 30.06.1926 01:39 </t>
  </si>
  <si>
    <t> 0.173 </t>
  </si>
  <si>
    <t>2425689.844 </t>
  </si>
  <si>
    <t> 19.03.1929 08:15 </t>
  </si>
  <si>
    <t> -0.043 </t>
  </si>
  <si>
    <t>2426095.744 </t>
  </si>
  <si>
    <t> 29.04.1930 05:51 </t>
  </si>
  <si>
    <t> -0.061 </t>
  </si>
  <si>
    <t>2426153.354 </t>
  </si>
  <si>
    <t> 25.06.1930 20:29 </t>
  </si>
  <si>
    <t> -0.012 </t>
  </si>
  <si>
    <t>2426183.282 </t>
  </si>
  <si>
    <t> 25.07.1930 18:46 </t>
  </si>
  <si>
    <t> 0.014 </t>
  </si>
  <si>
    <t>2426572.225 </t>
  </si>
  <si>
    <t> 18.08.1931 17:24 </t>
  </si>
  <si>
    <t> 0.232 </t>
  </si>
  <si>
    <t>2427156.592 </t>
  </si>
  <si>
    <t> 25.03.1933 02:12 </t>
  </si>
  <si>
    <t> 0.017 </t>
  </si>
  <si>
    <t> H.Gessner </t>
  </si>
  <si>
    <t>IBVS 237 </t>
  </si>
  <si>
    <t>2427183.485 </t>
  </si>
  <si>
    <t> 20.04.1933 23:38 </t>
  </si>
  <si>
    <t> -0.002 </t>
  </si>
  <si>
    <t>2427210.396 </t>
  </si>
  <si>
    <t> 17.05.1933 21:30 </t>
  </si>
  <si>
    <t>2427519.849 </t>
  </si>
  <si>
    <t> 23.03.1934 08:22 </t>
  </si>
  <si>
    <t> -0.034 </t>
  </si>
  <si>
    <t>2427537.782 </t>
  </si>
  <si>
    <t> 10.04.1934 06:46 </t>
  </si>
  <si>
    <t> -0.042 </t>
  </si>
  <si>
    <t>2427600.650 </t>
  </si>
  <si>
    <t> 12.06.1934 03:36 </t>
  </si>
  <si>
    <t> 0.032 </t>
  </si>
  <si>
    <t>2428246.607 </t>
  </si>
  <si>
    <t> 19.03.1936 02:34 </t>
  </si>
  <si>
    <t> 0.108 </t>
  </si>
  <si>
    <t>2428309.305 </t>
  </si>
  <si>
    <t> 20.05.1936 19:19 </t>
  </si>
  <si>
    <t> 0.012 </t>
  </si>
  <si>
    <t>2428329.629 </t>
  </si>
  <si>
    <t> 10.06.1936 03:05 </t>
  </si>
  <si>
    <t> 0.152 </t>
  </si>
  <si>
    <t>2428338.409 </t>
  </si>
  <si>
    <t> 18.06.1936 21:48 </t>
  </si>
  <si>
    <t> -0.039 </t>
  </si>
  <si>
    <t>2428636.788 </t>
  </si>
  <si>
    <t> 13.04.1937 06:54 </t>
  </si>
  <si>
    <t> 0.069 </t>
  </si>
  <si>
    <t>2428754.287 </t>
  </si>
  <si>
    <t> 08.08.1937 18:53 </t>
  </si>
  <si>
    <t> 0.203 </t>
  </si>
  <si>
    <t>2428995.571 </t>
  </si>
  <si>
    <t> 07.04.1938 01:42 </t>
  </si>
  <si>
    <t> 0.029 </t>
  </si>
  <si>
    <t>2429015.716 </t>
  </si>
  <si>
    <t> 27.04.1938 05:11 </t>
  </si>
  <si>
    <t> -0.010 </t>
  </si>
  <si>
    <t>2429022.442 </t>
  </si>
  <si>
    <t> 03.05.1938 22:36 </t>
  </si>
  <si>
    <t>2429365.556 </t>
  </si>
  <si>
    <t> 12.04.1939 01:20 </t>
  </si>
  <si>
    <t> -0.022 </t>
  </si>
  <si>
    <t>2429374.517 </t>
  </si>
  <si>
    <t> 21.04.1939 00:24 </t>
  </si>
  <si>
    <t> -0.031 </t>
  </si>
  <si>
    <t>2429428.416 </t>
  </si>
  <si>
    <t> 13.06.1939 21:59 </t>
  </si>
  <si>
    <t> 0.044 </t>
  </si>
  <si>
    <t>2429699.842 </t>
  </si>
  <si>
    <t> 11.03.1940 08:12 </t>
  </si>
  <si>
    <t> 0.110 </t>
  </si>
  <si>
    <t>2429708.805 </t>
  </si>
  <si>
    <t> 20.03.1940 07:19 </t>
  </si>
  <si>
    <t>2429807.386 </t>
  </si>
  <si>
    <t> 26.06.1940 21:15 </t>
  </si>
  <si>
    <t> 0.008 </t>
  </si>
  <si>
    <t>2429843.265 </t>
  </si>
  <si>
    <t> 01.08.1940 18:21 </t>
  </si>
  <si>
    <t> 0.004 </t>
  </si>
  <si>
    <t>2430050.897 </t>
  </si>
  <si>
    <t> 25.02.1941 09:31 </t>
  </si>
  <si>
    <t> -0.182 </t>
  </si>
  <si>
    <t>2430083.792 </t>
  </si>
  <si>
    <t> 30.03.1941 07:00 </t>
  </si>
  <si>
    <t> -0.179 </t>
  </si>
  <si>
    <t>2430085.465 </t>
  </si>
  <si>
    <t> 31.03.1941 23:09 </t>
  </si>
  <si>
    <t> -0.001 </t>
  </si>
  <si>
    <t>2430103.508 </t>
  </si>
  <si>
    <t> 19.04.1941 00:11 </t>
  </si>
  <si>
    <t> 0.101 </t>
  </si>
  <si>
    <t>2430473.392 </t>
  </si>
  <si>
    <t> 23.04.1942 21:24 </t>
  </si>
  <si>
    <t> -0.051 </t>
  </si>
  <si>
    <t>2430475.759 </t>
  </si>
  <si>
    <t> 26.04.1942 06:12 </t>
  </si>
  <si>
    <t>2430879.293 </t>
  </si>
  <si>
    <t> 03.06.1943 19:01 </t>
  </si>
  <si>
    <t> -0.069 </t>
  </si>
  <si>
    <t>2431168.806 </t>
  </si>
  <si>
    <t> 19.03.1944 07:20 </t>
  </si>
  <si>
    <t> 0.144 </t>
  </si>
  <si>
    <t>2431261.386 </t>
  </si>
  <si>
    <t> 19.06.1944 21:15 </t>
  </si>
  <si>
    <t> 0.028 </t>
  </si>
  <si>
    <t>2431312.287 </t>
  </si>
  <si>
    <t> 09.08.1944 18:53 </t>
  </si>
  <si>
    <t> 0.095 </t>
  </si>
  <si>
    <t>2431879.499 </t>
  </si>
  <si>
    <t> 27.02.1946 23:58 </t>
  </si>
  <si>
    <t> -0.081 </t>
  </si>
  <si>
    <t>2432041.226 </t>
  </si>
  <si>
    <t> 08.08.1946 17:25 </t>
  </si>
  <si>
    <t> 0.176 </t>
  </si>
  <si>
    <t>2432314.693 </t>
  </si>
  <si>
    <t> 09.05.1947 04:37 </t>
  </si>
  <si>
    <t> 0.040 </t>
  </si>
  <si>
    <t>2432332.643 </t>
  </si>
  <si>
    <t> 27.05.1947 03:25 </t>
  </si>
  <si>
    <t> 0.049 </t>
  </si>
  <si>
    <t>2432359.613 </t>
  </si>
  <si>
    <t> 23.06.1947 02:42 </t>
  </si>
  <si>
    <t>2432671.396 </t>
  </si>
  <si>
    <t> 29.04.1948 21:30 </t>
  </si>
  <si>
    <t> 0.163 </t>
  </si>
  <si>
    <t>2433095.217 </t>
  </si>
  <si>
    <t> 27.06.1949 17:12 </t>
  </si>
  <si>
    <t> 0.125 </t>
  </si>
  <si>
    <t>2433456.273 </t>
  </si>
  <si>
    <t> 23.06.1950 18:33 </t>
  </si>
  <si>
    <t> 0.115 </t>
  </si>
  <si>
    <t>2433718.592 </t>
  </si>
  <si>
    <t> 13.03.1951 02:12 </t>
  </si>
  <si>
    <t>2433736.532 </t>
  </si>
  <si>
    <t> 31.03.1951 00:46 </t>
  </si>
  <si>
    <t>2434133.522 </t>
  </si>
  <si>
    <t> 01.05.1952 00:31 </t>
  </si>
  <si>
    <t> 0.086 </t>
  </si>
  <si>
    <t>2434485.535 </t>
  </si>
  <si>
    <t> 18.04.1953 00:50 </t>
  </si>
  <si>
    <t>2438091.626 </t>
  </si>
  <si>
    <t> 03.03.1963 03:01 </t>
  </si>
  <si>
    <t> -0.074 </t>
  </si>
  <si>
    <t>2438199.312 </t>
  </si>
  <si>
    <t> 18.06.1963 19:29 </t>
  </si>
  <si>
    <t> -0.035 </t>
  </si>
  <si>
    <t> W.Strohmeier </t>
  </si>
  <si>
    <t>2438205.281 </t>
  </si>
  <si>
    <t> 24.06.1963 18:44 </t>
  </si>
  <si>
    <t> -0.046 </t>
  </si>
  <si>
    <t>2438474.533 </t>
  </si>
  <si>
    <t> 20.03.1964 00:47 </t>
  </si>
  <si>
    <t> 0.089 </t>
  </si>
  <si>
    <t>2438524.433 </t>
  </si>
  <si>
    <t> 08.05.1964 22:23 </t>
  </si>
  <si>
    <t> -0.097 </t>
  </si>
  <si>
    <t>2438551.332 </t>
  </si>
  <si>
    <t> 04.06.1964 19:58 </t>
  </si>
  <si>
    <t> -0.110 </t>
  </si>
  <si>
    <t>2438551.446 </t>
  </si>
  <si>
    <t> 04.06.1964 22:42 </t>
  </si>
  <si>
    <t>2438560.331 </t>
  </si>
  <si>
    <t> 13.06.1964 19:56 </t>
  </si>
  <si>
    <t>2438587.251 </t>
  </si>
  <si>
    <t> 10.07.1964 18:01 </t>
  </si>
  <si>
    <t> -0.073 </t>
  </si>
  <si>
    <t>2438590.249 </t>
  </si>
  <si>
    <t> 13.07.1964 17:58 </t>
  </si>
  <si>
    <t> -0.065 </t>
  </si>
  <si>
    <t>2438605.208 </t>
  </si>
  <si>
    <t> 28.07.1964 16:59 </t>
  </si>
  <si>
    <t>2438883.409 </t>
  </si>
  <si>
    <t> 02.05.1965 21:48 </t>
  </si>
  <si>
    <t> 0.056 </t>
  </si>
  <si>
    <t>2439232.462 </t>
  </si>
  <si>
    <t> 16.04.1966 23:05 </t>
  </si>
  <si>
    <t> 0.005 </t>
  </si>
  <si>
    <t>2439235.410 </t>
  </si>
  <si>
    <t> 19.04.1966 21:50 </t>
  </si>
  <si>
    <t> -0.038 </t>
  </si>
  <si>
    <t>2439298.278 </t>
  </si>
  <si>
    <t> 21.06.1966 18:40 </t>
  </si>
  <si>
    <t> 0.037 </t>
  </si>
  <si>
    <t>2439313.256 </t>
  </si>
  <si>
    <t> 06.07.1966 18:08 </t>
  </si>
  <si>
    <t> 0.064 </t>
  </si>
  <si>
    <t>2439319.219 </t>
  </si>
  <si>
    <t> 12.07.1966 17:15 </t>
  </si>
  <si>
    <t> 0.046 </t>
  </si>
  <si>
    <t>2453552.7437 </t>
  </si>
  <si>
    <t> 01.07.2005 05:50 </t>
  </si>
  <si>
    <t> 0.2665 </t>
  </si>
  <si>
    <t>E </t>
  </si>
  <si>
    <t>?</t>
  </si>
  <si>
    <t> T. Krajci </t>
  </si>
  <si>
    <t>IBVS 5690 </t>
  </si>
  <si>
    <t>II</t>
  </si>
  <si>
    <t>Checked by ToMcata 2016-10-04</t>
  </si>
  <si>
    <t>VSB 069</t>
  </si>
  <si>
    <t>Ic</t>
  </si>
  <si>
    <t>JAVSO 49, 108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</si>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</sst>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6" fillId="0" borderId="2" applyNumberFormat="0" applyFont="0" applyFill="0" applyAlignment="0" applyProtection="0"/>
    <xf numFmtId="43" fontId="23" fillId="0" borderId="0" applyFon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1" fillId="0" borderId="0" xfId="0" applyFont="1" applyAlignment="1"/>
    <xf numFmtId="0" fontId="0" fillId="0" borderId="1" xfId="0" applyBorder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22" fillId="0" borderId="0" xfId="8" applyFont="1"/>
    <xf numFmtId="0" fontId="22" fillId="0" borderId="0" xfId="8" applyFont="1" applyAlignment="1">
      <alignment horizontal="center"/>
    </xf>
    <xf numFmtId="0" fontId="22" fillId="0" borderId="0" xfId="8" applyFont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43" fontId="24" fillId="0" borderId="0" xfId="10" applyFont="1" applyBorder="1"/>
    <xf numFmtId="165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>
      <alignment vertical="center" wrapText="1"/>
    </xf>
  </cellXfs>
  <cellStyles count="11">
    <cellStyle name="Comma" xfId="10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Lib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  <c:pt idx="110">
                  <c:v>3236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4">
                  <c:v>1.7570000018167775E-3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8-4E9E-9A3E-5126A89241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  <c:pt idx="110">
                  <c:v>3236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0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68-4E9E-9A3E-5126A89241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  <c:pt idx="110">
                  <c:v>3236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5">
                  <c:v>1.8757000001642155E-2</c:v>
                </c:pt>
                <c:pt idx="46">
                  <c:v>-1.269999957003165E-4</c:v>
                </c:pt>
                <c:pt idx="47">
                  <c:v>-1.0109999966516625E-3</c:v>
                </c:pt>
                <c:pt idx="51">
                  <c:v>0.1024550000038289</c:v>
                </c:pt>
                <c:pt idx="59">
                  <c:v>-2.1866999999474501E-2</c:v>
                </c:pt>
                <c:pt idx="60">
                  <c:v>-3.4387999996397411E-2</c:v>
                </c:pt>
                <c:pt idx="61">
                  <c:v>-4.4015999996190658E-2</c:v>
                </c:pt>
                <c:pt idx="70">
                  <c:v>8.3459000004950212E-2</c:v>
                </c:pt>
                <c:pt idx="85">
                  <c:v>4.3749999967985786E-3</c:v>
                </c:pt>
                <c:pt idx="86">
                  <c:v>3.1190000008791685E-3</c:v>
                </c:pt>
                <c:pt idx="87">
                  <c:v>4.2829999998502899E-2</c:v>
                </c:pt>
                <c:pt idx="88">
                  <c:v>-4.1318999996292405E-2</c:v>
                </c:pt>
                <c:pt idx="89">
                  <c:v>-0.14277500000025611</c:v>
                </c:pt>
                <c:pt idx="90">
                  <c:v>-0.10431099999550497</c:v>
                </c:pt>
                <c:pt idx="91">
                  <c:v>0.25804650000645779</c:v>
                </c:pt>
                <c:pt idx="92">
                  <c:v>0.39120650000404567</c:v>
                </c:pt>
                <c:pt idx="93">
                  <c:v>-0.16857600000366801</c:v>
                </c:pt>
                <c:pt idx="94">
                  <c:v>-0.18145999999251217</c:v>
                </c:pt>
                <c:pt idx="95">
                  <c:v>-6.7459999991115183E-2</c:v>
                </c:pt>
                <c:pt idx="96">
                  <c:v>-0.15308799999911571</c:v>
                </c:pt>
                <c:pt idx="97">
                  <c:v>-0.14497200000187149</c:v>
                </c:pt>
                <c:pt idx="98">
                  <c:v>-0.51095749999512918</c:v>
                </c:pt>
                <c:pt idx="99">
                  <c:v>-0.12922799999796553</c:v>
                </c:pt>
                <c:pt idx="100">
                  <c:v>-1.7695999995339662E-2</c:v>
                </c:pt>
                <c:pt idx="101">
                  <c:v>0.30214050000358839</c:v>
                </c:pt>
                <c:pt idx="102">
                  <c:v>-0.11384499999257969</c:v>
                </c:pt>
                <c:pt idx="103">
                  <c:v>-4.0241000002424698E-2</c:v>
                </c:pt>
                <c:pt idx="104">
                  <c:v>0.36048850000224775</c:v>
                </c:pt>
                <c:pt idx="105">
                  <c:v>-0.40448250000190455</c:v>
                </c:pt>
                <c:pt idx="107">
                  <c:v>9.7567000004346482E-2</c:v>
                </c:pt>
                <c:pt idx="108">
                  <c:v>0.39569600000686478</c:v>
                </c:pt>
                <c:pt idx="109">
                  <c:v>0.20465949999925215</c:v>
                </c:pt>
                <c:pt idx="110">
                  <c:v>0.42494800002896227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68-4E9E-9A3E-5126A89241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  <c:pt idx="110">
                  <c:v>3236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68-4E9E-9A3E-5126A89241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  <c:pt idx="110">
                  <c:v>3236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0">
                  <c:v>0.25835899999765388</c:v>
                </c:pt>
                <c:pt idx="1">
                  <c:v>0.46617549999973562</c:v>
                </c:pt>
                <c:pt idx="2">
                  <c:v>-2.3410000001604203E-2</c:v>
                </c:pt>
                <c:pt idx="3">
                  <c:v>6.893800000398187E-2</c:v>
                </c:pt>
                <c:pt idx="4">
                  <c:v>0.14805400000477675</c:v>
                </c:pt>
                <c:pt idx="5">
                  <c:v>0.11469300000317162</c:v>
                </c:pt>
                <c:pt idx="6">
                  <c:v>0.22778499999913038</c:v>
                </c:pt>
                <c:pt idx="7">
                  <c:v>-0.42521000000124332</c:v>
                </c:pt>
                <c:pt idx="8">
                  <c:v>0.18426400000316789</c:v>
                </c:pt>
                <c:pt idx="9">
                  <c:v>9.6627000006265007E-2</c:v>
                </c:pt>
                <c:pt idx="10">
                  <c:v>7.674300000508083E-2</c:v>
                </c:pt>
                <c:pt idx="11">
                  <c:v>0.10311500000170781</c:v>
                </c:pt>
                <c:pt idx="12">
                  <c:v>0.11634699999922304</c:v>
                </c:pt>
                <c:pt idx="13">
                  <c:v>0.19620700000086799</c:v>
                </c:pt>
                <c:pt idx="14">
                  <c:v>0.20257900000433438</c:v>
                </c:pt>
                <c:pt idx="15">
                  <c:v>0.22495100000014645</c:v>
                </c:pt>
                <c:pt idx="16">
                  <c:v>0.30436700000427663</c:v>
                </c:pt>
                <c:pt idx="17">
                  <c:v>7.1825999999418855E-2</c:v>
                </c:pt>
                <c:pt idx="18">
                  <c:v>0.12043000000267057</c:v>
                </c:pt>
                <c:pt idx="19">
                  <c:v>-0.1080474999944272</c:v>
                </c:pt>
                <c:pt idx="20">
                  <c:v>0.37646999999924446</c:v>
                </c:pt>
                <c:pt idx="21">
                  <c:v>9.0176000001520151E-2</c:v>
                </c:pt>
                <c:pt idx="22">
                  <c:v>0.13566400000127032</c:v>
                </c:pt>
                <c:pt idx="23">
                  <c:v>0.28205600000001141</c:v>
                </c:pt>
                <c:pt idx="24">
                  <c:v>0.14911900000151945</c:v>
                </c:pt>
                <c:pt idx="25">
                  <c:v>0.23213900000337162</c:v>
                </c:pt>
                <c:pt idx="26">
                  <c:v>-0.28411149999737972</c:v>
                </c:pt>
                <c:pt idx="27">
                  <c:v>0.16173400000116089</c:v>
                </c:pt>
                <c:pt idx="28">
                  <c:v>-2.2063000000343891E-2</c:v>
                </c:pt>
                <c:pt idx="29">
                  <c:v>0.14581700000417186</c:v>
                </c:pt>
                <c:pt idx="30">
                  <c:v>0.16782800000146381</c:v>
                </c:pt>
                <c:pt idx="31">
                  <c:v>0.56027500000345754</c:v>
                </c:pt>
                <c:pt idx="32">
                  <c:v>0.47069650000048568</c:v>
                </c:pt>
                <c:pt idx="33">
                  <c:v>0.11768300000039744</c:v>
                </c:pt>
                <c:pt idx="34">
                  <c:v>0.16405500000109896</c:v>
                </c:pt>
                <c:pt idx="35">
                  <c:v>-0.41026849999980186</c:v>
                </c:pt>
                <c:pt idx="36">
                  <c:v>7.0094000002427492E-2</c:v>
                </c:pt>
                <c:pt idx="37">
                  <c:v>0.1355100000037055</c:v>
                </c:pt>
                <c:pt idx="38">
                  <c:v>0.19048600000314764</c:v>
                </c:pt>
                <c:pt idx="39">
                  <c:v>-3.1564999997499399E-2</c:v>
                </c:pt>
                <c:pt idx="40">
                  <c:v>-5.2481999999145046E-2</c:v>
                </c:pt>
                <c:pt idx="41">
                  <c:v>0.36976450000292971</c:v>
                </c:pt>
                <c:pt idx="42">
                  <c:v>2.1895000001677545E-2</c:v>
                </c:pt>
                <c:pt idx="43">
                  <c:v>-0.13609449999785284</c:v>
                </c:pt>
                <c:pt idx="48">
                  <c:v>-3.4676999999646796E-2</c:v>
                </c:pt>
                <c:pt idx="49">
                  <c:v>-4.2932999996992294E-2</c:v>
                </c:pt>
                <c:pt idx="50">
                  <c:v>3.0671000004076632E-2</c:v>
                </c:pt>
                <c:pt idx="52">
                  <c:v>6.0590000030060764E-3</c:v>
                </c:pt>
                <c:pt idx="53">
                  <c:v>0.14614600000277278</c:v>
                </c:pt>
                <c:pt idx="54">
                  <c:v>-4.4481999997515231E-2</c:v>
                </c:pt>
                <c:pt idx="55">
                  <c:v>6.1137000004237052E-2</c:v>
                </c:pt>
                <c:pt idx="56">
                  <c:v>-0.17935549999674549</c:v>
                </c:pt>
                <c:pt idx="57">
                  <c:v>1.901700000234996E-2</c:v>
                </c:pt>
                <c:pt idx="58">
                  <c:v>-1.9895999997970648E-2</c:v>
                </c:pt>
                <c:pt idx="62">
                  <c:v>3.12160000030417E-2</c:v>
                </c:pt>
                <c:pt idx="63">
                  <c:v>9.571900000446476E-2</c:v>
                </c:pt>
                <c:pt idx="64">
                  <c:v>8.8091000001440989E-2</c:v>
                </c:pt>
                <c:pt idx="65">
                  <c:v>-7.8169999978854321E-3</c:v>
                </c:pt>
                <c:pt idx="66">
                  <c:v>-1.1328999997203937E-2</c:v>
                </c:pt>
                <c:pt idx="67">
                  <c:v>0.17489850000492879</c:v>
                </c:pt>
                <c:pt idx="68">
                  <c:v>0.55137200000535813</c:v>
                </c:pt>
                <c:pt idx="69">
                  <c:v>-1.8284999998286366E-2</c:v>
                </c:pt>
                <c:pt idx="71">
                  <c:v>-7.0945999996183673E-2</c:v>
                </c:pt>
                <c:pt idx="72">
                  <c:v>5.3396999999677064E-2</c:v>
                </c:pt>
                <c:pt idx="73">
                  <c:v>-9.0862999997625593E-2</c:v>
                </c:pt>
                <c:pt idx="74">
                  <c:v>0.11938400000144611</c:v>
                </c:pt>
                <c:pt idx="75">
                  <c:v>-0.37088149999908637</c:v>
                </c:pt>
                <c:pt idx="76">
                  <c:v>7.0336000004317611E-2</c:v>
                </c:pt>
                <c:pt idx="77">
                  <c:v>-0.10988499999803025</c:v>
                </c:pt>
                <c:pt idx="78">
                  <c:v>0.14581100000214064</c:v>
                </c:pt>
                <c:pt idx="79">
                  <c:v>8.6570000021310989E-3</c:v>
                </c:pt>
                <c:pt idx="80">
                  <c:v>1.7401000000972999E-2</c:v>
                </c:pt>
                <c:pt idx="81">
                  <c:v>7.5517000004765578E-2</c:v>
                </c:pt>
                <c:pt idx="82">
                  <c:v>0.1291940000046452</c:v>
                </c:pt>
                <c:pt idx="83">
                  <c:v>8.802099999593338E-2</c:v>
                </c:pt>
                <c:pt idx="84">
                  <c:v>7.6244000003498513E-2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68-4E9E-9A3E-5126A89241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  <c:pt idx="110">
                  <c:v>3236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68-4E9E-9A3E-5126A89241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4">
                    <c:v>0</c:v>
                  </c:pt>
                  <c:pt idx="107">
                    <c:v>2.9999999999999997E-4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  <c:pt idx="110">
                  <c:v>3236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68-4E9E-9A3E-5126A89241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  <c:pt idx="110">
                  <c:v>3236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8.5462566828340913E-2</c:v>
                </c:pt>
                <c:pt idx="1">
                  <c:v>8.5395228062752418E-2</c:v>
                </c:pt>
                <c:pt idx="2">
                  <c:v>8.191316221635353E-2</c:v>
                </c:pt>
                <c:pt idx="3">
                  <c:v>8.1756762502728633E-2</c:v>
                </c:pt>
                <c:pt idx="4">
                  <c:v>8.1704629264853668E-2</c:v>
                </c:pt>
                <c:pt idx="5">
                  <c:v>8.0518598103198155E-2</c:v>
                </c:pt>
                <c:pt idx="6">
                  <c:v>8.0327442897656601E-2</c:v>
                </c:pt>
                <c:pt idx="7">
                  <c:v>8.0175387620521274E-2</c:v>
                </c:pt>
                <c:pt idx="8">
                  <c:v>7.9662744114750772E-2</c:v>
                </c:pt>
                <c:pt idx="9">
                  <c:v>7.9050178569719895E-2</c:v>
                </c:pt>
                <c:pt idx="10">
                  <c:v>7.8998045331844929E-2</c:v>
                </c:pt>
                <c:pt idx="11">
                  <c:v>7.8980667585886608E-2</c:v>
                </c:pt>
                <c:pt idx="12">
                  <c:v>7.8876401110136676E-2</c:v>
                </c:pt>
                <c:pt idx="13">
                  <c:v>7.8789512380345053E-2</c:v>
                </c:pt>
                <c:pt idx="14">
                  <c:v>7.8772134634386731E-2</c:v>
                </c:pt>
                <c:pt idx="15">
                  <c:v>7.8754756888428409E-2</c:v>
                </c:pt>
                <c:pt idx="16">
                  <c:v>7.8268180001595383E-2</c:v>
                </c:pt>
                <c:pt idx="17">
                  <c:v>7.8211702327230834E-2</c:v>
                </c:pt>
                <c:pt idx="18">
                  <c:v>7.8090058105522581E-2</c:v>
                </c:pt>
                <c:pt idx="19">
                  <c:v>7.7405809358413624E-2</c:v>
                </c:pt>
                <c:pt idx="20">
                  <c:v>7.6873615888439994E-2</c:v>
                </c:pt>
                <c:pt idx="21">
                  <c:v>7.6256705906919547E-2</c:v>
                </c:pt>
                <c:pt idx="22">
                  <c:v>7.618719492308626E-2</c:v>
                </c:pt>
                <c:pt idx="23">
                  <c:v>7.5561596068586645E-2</c:v>
                </c:pt>
                <c:pt idx="24">
                  <c:v>7.5383474172513842E-2</c:v>
                </c:pt>
                <c:pt idx="25">
                  <c:v>7.4775253063972549E-2</c:v>
                </c:pt>
                <c:pt idx="26">
                  <c:v>7.4138793118248988E-2</c:v>
                </c:pt>
                <c:pt idx="27">
                  <c:v>7.4058421043191741E-2</c:v>
                </c:pt>
                <c:pt idx="28">
                  <c:v>7.3967187876910562E-2</c:v>
                </c:pt>
                <c:pt idx="29">
                  <c:v>7.3272078038577659E-2</c:v>
                </c:pt>
                <c:pt idx="30">
                  <c:v>7.2068669130963825E-2</c:v>
                </c:pt>
                <c:pt idx="31">
                  <c:v>6.9770462227975671E-2</c:v>
                </c:pt>
                <c:pt idx="32">
                  <c:v>6.8682180887335714E-2</c:v>
                </c:pt>
                <c:pt idx="33">
                  <c:v>6.7789399188726895E-2</c:v>
                </c:pt>
                <c:pt idx="34">
                  <c:v>6.777202144276856E-2</c:v>
                </c:pt>
                <c:pt idx="35">
                  <c:v>6.7617793947388455E-2</c:v>
                </c:pt>
                <c:pt idx="36">
                  <c:v>6.7454877579029182E-2</c:v>
                </c:pt>
                <c:pt idx="37">
                  <c:v>6.6968300692196142E-2</c:v>
                </c:pt>
                <c:pt idx="38">
                  <c:v>6.6829278724529567E-2</c:v>
                </c:pt>
                <c:pt idx="39">
                  <c:v>6.4904693359645355E-2</c:v>
                </c:pt>
                <c:pt idx="40">
                  <c:v>6.4118350355031259E-2</c:v>
                </c:pt>
                <c:pt idx="41">
                  <c:v>6.4007567224546952E-2</c:v>
                </c:pt>
                <c:pt idx="42">
                  <c:v>6.394891733193761E-2</c:v>
                </c:pt>
                <c:pt idx="43">
                  <c:v>6.3195157600995366E-2</c:v>
                </c:pt>
                <c:pt idx="44">
                  <c:v>6.2063431895459618E-2</c:v>
                </c:pt>
                <c:pt idx="45">
                  <c:v>6.2063431895459618E-2</c:v>
                </c:pt>
                <c:pt idx="46">
                  <c:v>6.2011298657584646E-2</c:v>
                </c:pt>
                <c:pt idx="47">
                  <c:v>6.195916541970968E-2</c:v>
                </c:pt>
                <c:pt idx="48">
                  <c:v>6.1359633184147555E-2</c:v>
                </c:pt>
                <c:pt idx="49">
                  <c:v>6.1324877692230911E-2</c:v>
                </c:pt>
                <c:pt idx="50">
                  <c:v>6.1203233470522651E-2</c:v>
                </c:pt>
                <c:pt idx="51">
                  <c:v>5.9952035761523428E-2</c:v>
                </c:pt>
                <c:pt idx="52">
                  <c:v>5.9830391539815168E-2</c:v>
                </c:pt>
                <c:pt idx="53">
                  <c:v>5.9791291611408948E-2</c:v>
                </c:pt>
                <c:pt idx="54">
                  <c:v>5.9773913865450619E-2</c:v>
                </c:pt>
                <c:pt idx="55">
                  <c:v>5.9196103812336399E-2</c:v>
                </c:pt>
                <c:pt idx="56">
                  <c:v>5.8968020896633416E-2</c:v>
                </c:pt>
                <c:pt idx="57">
                  <c:v>5.8500993974003497E-2</c:v>
                </c:pt>
                <c:pt idx="58">
                  <c:v>5.8461894045597269E-2</c:v>
                </c:pt>
                <c:pt idx="59">
                  <c:v>5.8448860736128531E-2</c:v>
                </c:pt>
                <c:pt idx="60">
                  <c:v>5.7784161953222689E-2</c:v>
                </c:pt>
                <c:pt idx="61">
                  <c:v>5.7766784207264367E-2</c:v>
                </c:pt>
                <c:pt idx="62">
                  <c:v>5.7662517731514436E-2</c:v>
                </c:pt>
                <c:pt idx="63">
                  <c:v>5.7136840916275175E-2</c:v>
                </c:pt>
                <c:pt idx="64">
                  <c:v>5.7119463170316853E-2</c:v>
                </c:pt>
                <c:pt idx="65">
                  <c:v>5.6928307964775306E-2</c:v>
                </c:pt>
                <c:pt idx="66">
                  <c:v>5.6858796980942018E-2</c:v>
                </c:pt>
                <c:pt idx="67">
                  <c:v>5.6456936605655809E-2</c:v>
                </c:pt>
                <c:pt idx="68">
                  <c:v>5.6393942276556891E-2</c:v>
                </c:pt>
                <c:pt idx="69">
                  <c:v>5.6389597840067307E-2</c:v>
                </c:pt>
                <c:pt idx="70">
                  <c:v>5.6354842348150663E-2</c:v>
                </c:pt>
                <c:pt idx="71">
                  <c:v>5.5638010327369855E-2</c:v>
                </c:pt>
                <c:pt idx="72">
                  <c:v>5.5633665890880278E-2</c:v>
                </c:pt>
                <c:pt idx="73">
                  <c:v>5.4851667322755766E-2</c:v>
                </c:pt>
                <c:pt idx="74">
                  <c:v>5.4291235015599862E-2</c:v>
                </c:pt>
                <c:pt idx="75">
                  <c:v>5.4110940901282267E-2</c:v>
                </c:pt>
                <c:pt idx="76">
                  <c:v>5.4013191080266698E-2</c:v>
                </c:pt>
                <c:pt idx="77">
                  <c:v>5.2914048648402802E-2</c:v>
                </c:pt>
                <c:pt idx="78">
                  <c:v>5.2601249221152994E-2</c:v>
                </c:pt>
                <c:pt idx="79">
                  <c:v>5.2071227969424157E-2</c:v>
                </c:pt>
                <c:pt idx="80">
                  <c:v>5.2036472477507513E-2</c:v>
                </c:pt>
                <c:pt idx="81">
                  <c:v>5.1984339239632547E-2</c:v>
                </c:pt>
                <c:pt idx="82">
                  <c:v>5.1380462567580838E-2</c:v>
                </c:pt>
                <c:pt idx="83">
                  <c:v>5.0559364071050099E-2</c:v>
                </c:pt>
                <c:pt idx="84">
                  <c:v>4.9859909796227612E-2</c:v>
                </c:pt>
                <c:pt idx="85">
                  <c:v>4.9351610726946681E-2</c:v>
                </c:pt>
                <c:pt idx="86">
                  <c:v>4.9316855235030037E-2</c:v>
                </c:pt>
                <c:pt idx="87">
                  <c:v>4.8547889976374263E-2</c:v>
                </c:pt>
                <c:pt idx="88">
                  <c:v>4.7865813447510105E-2</c:v>
                </c:pt>
                <c:pt idx="89">
                  <c:v>4.0879959572264445E-2</c:v>
                </c:pt>
                <c:pt idx="90">
                  <c:v>4.0671426620764575E-2</c:v>
                </c:pt>
                <c:pt idx="91">
                  <c:v>4.0660565529540622E-2</c:v>
                </c:pt>
                <c:pt idx="92">
                  <c:v>4.0139233150790946E-2</c:v>
                </c:pt>
                <c:pt idx="93">
                  <c:v>4.0041483329775376E-2</c:v>
                </c:pt>
                <c:pt idx="94">
                  <c:v>3.9989350091900411E-2</c:v>
                </c:pt>
                <c:pt idx="95">
                  <c:v>3.9989350091900411E-2</c:v>
                </c:pt>
                <c:pt idx="96">
                  <c:v>3.9971972345942089E-2</c:v>
                </c:pt>
                <c:pt idx="97">
                  <c:v>3.9919839108067123E-2</c:v>
                </c:pt>
                <c:pt idx="98">
                  <c:v>3.9913322453332747E-2</c:v>
                </c:pt>
                <c:pt idx="99">
                  <c:v>3.988508361615048E-2</c:v>
                </c:pt>
                <c:pt idx="100">
                  <c:v>3.9346373491442481E-2</c:v>
                </c:pt>
                <c:pt idx="101">
                  <c:v>3.8670813617312692E-2</c:v>
                </c:pt>
                <c:pt idx="102">
                  <c:v>3.8664296962578323E-2</c:v>
                </c:pt>
                <c:pt idx="103">
                  <c:v>3.8542652740870063E-2</c:v>
                </c:pt>
                <c:pt idx="104">
                  <c:v>3.8514413903687789E-2</c:v>
                </c:pt>
                <c:pt idx="105">
                  <c:v>3.8501380594219051E-2</c:v>
                </c:pt>
                <c:pt idx="106">
                  <c:v>1.2966955126708868E-2</c:v>
                </c:pt>
                <c:pt idx="107">
                  <c:v>1.0929414413095551E-2</c:v>
                </c:pt>
                <c:pt idx="108">
                  <c:v>4.8973352863328559E-4</c:v>
                </c:pt>
                <c:pt idx="109">
                  <c:v>2.9640610484694789E-4</c:v>
                </c:pt>
                <c:pt idx="110">
                  <c:v>-1.091641353574065E-3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68-4E9E-9A3E-5126A892418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-16687</c:v>
                </c:pt>
                <c:pt idx="1">
                  <c:v>-16671.5</c:v>
                </c:pt>
                <c:pt idx="2">
                  <c:v>-15870</c:v>
                </c:pt>
                <c:pt idx="3">
                  <c:v>-15834</c:v>
                </c:pt>
                <c:pt idx="4">
                  <c:v>-15822</c:v>
                </c:pt>
                <c:pt idx="5">
                  <c:v>-15549</c:v>
                </c:pt>
                <c:pt idx="6">
                  <c:v>-15505</c:v>
                </c:pt>
                <c:pt idx="7">
                  <c:v>-15470</c:v>
                </c:pt>
                <c:pt idx="8">
                  <c:v>-15352</c:v>
                </c:pt>
                <c:pt idx="9">
                  <c:v>-15211</c:v>
                </c:pt>
                <c:pt idx="10">
                  <c:v>-15199</c:v>
                </c:pt>
                <c:pt idx="11">
                  <c:v>-15195</c:v>
                </c:pt>
                <c:pt idx="12">
                  <c:v>-15171</c:v>
                </c:pt>
                <c:pt idx="13">
                  <c:v>-15151</c:v>
                </c:pt>
                <c:pt idx="14">
                  <c:v>-15147</c:v>
                </c:pt>
                <c:pt idx="15">
                  <c:v>-15143</c:v>
                </c:pt>
                <c:pt idx="16">
                  <c:v>-15031</c:v>
                </c:pt>
                <c:pt idx="17">
                  <c:v>-15018</c:v>
                </c:pt>
                <c:pt idx="18">
                  <c:v>-14990</c:v>
                </c:pt>
                <c:pt idx="19">
                  <c:v>-14832.5</c:v>
                </c:pt>
                <c:pt idx="20">
                  <c:v>-14710</c:v>
                </c:pt>
                <c:pt idx="21">
                  <c:v>-14568</c:v>
                </c:pt>
                <c:pt idx="22">
                  <c:v>-14552</c:v>
                </c:pt>
                <c:pt idx="23">
                  <c:v>-14408</c:v>
                </c:pt>
                <c:pt idx="24">
                  <c:v>-14367</c:v>
                </c:pt>
                <c:pt idx="25">
                  <c:v>-14227</c:v>
                </c:pt>
                <c:pt idx="26">
                  <c:v>-14080.5</c:v>
                </c:pt>
                <c:pt idx="27">
                  <c:v>-14062</c:v>
                </c:pt>
                <c:pt idx="28">
                  <c:v>-14041</c:v>
                </c:pt>
                <c:pt idx="29">
                  <c:v>-13881</c:v>
                </c:pt>
                <c:pt idx="30">
                  <c:v>-13604</c:v>
                </c:pt>
                <c:pt idx="31">
                  <c:v>-13075</c:v>
                </c:pt>
                <c:pt idx="32">
                  <c:v>-12824.5</c:v>
                </c:pt>
                <c:pt idx="33">
                  <c:v>-12619</c:v>
                </c:pt>
                <c:pt idx="34">
                  <c:v>-12615</c:v>
                </c:pt>
                <c:pt idx="35">
                  <c:v>-12579.5</c:v>
                </c:pt>
                <c:pt idx="36">
                  <c:v>-12542</c:v>
                </c:pt>
                <c:pt idx="37">
                  <c:v>-12430</c:v>
                </c:pt>
                <c:pt idx="38">
                  <c:v>-12398</c:v>
                </c:pt>
                <c:pt idx="39">
                  <c:v>-11955</c:v>
                </c:pt>
                <c:pt idx="40">
                  <c:v>-11774</c:v>
                </c:pt>
                <c:pt idx="41">
                  <c:v>-11748.5</c:v>
                </c:pt>
                <c:pt idx="42">
                  <c:v>-11735</c:v>
                </c:pt>
                <c:pt idx="43">
                  <c:v>-11561.5</c:v>
                </c:pt>
                <c:pt idx="44">
                  <c:v>-11301</c:v>
                </c:pt>
                <c:pt idx="45">
                  <c:v>-11301</c:v>
                </c:pt>
                <c:pt idx="46">
                  <c:v>-11289</c:v>
                </c:pt>
                <c:pt idx="47">
                  <c:v>-11277</c:v>
                </c:pt>
                <c:pt idx="48">
                  <c:v>-11139</c:v>
                </c:pt>
                <c:pt idx="49">
                  <c:v>-11131</c:v>
                </c:pt>
                <c:pt idx="50">
                  <c:v>-11103</c:v>
                </c:pt>
                <c:pt idx="51">
                  <c:v>-10815</c:v>
                </c:pt>
                <c:pt idx="52">
                  <c:v>-10787</c:v>
                </c:pt>
                <c:pt idx="53">
                  <c:v>-10778</c:v>
                </c:pt>
                <c:pt idx="54">
                  <c:v>-10774</c:v>
                </c:pt>
                <c:pt idx="55">
                  <c:v>-10641</c:v>
                </c:pt>
                <c:pt idx="56">
                  <c:v>-10588.5</c:v>
                </c:pt>
                <c:pt idx="57">
                  <c:v>-10481</c:v>
                </c:pt>
                <c:pt idx="58">
                  <c:v>-10472</c:v>
                </c:pt>
                <c:pt idx="59">
                  <c:v>-10469</c:v>
                </c:pt>
                <c:pt idx="60">
                  <c:v>-10316</c:v>
                </c:pt>
                <c:pt idx="61">
                  <c:v>-10312</c:v>
                </c:pt>
                <c:pt idx="62">
                  <c:v>-10288</c:v>
                </c:pt>
                <c:pt idx="63">
                  <c:v>-10167</c:v>
                </c:pt>
                <c:pt idx="64">
                  <c:v>-10163</c:v>
                </c:pt>
                <c:pt idx="65">
                  <c:v>-10119</c:v>
                </c:pt>
                <c:pt idx="66">
                  <c:v>-10103</c:v>
                </c:pt>
                <c:pt idx="67">
                  <c:v>-10010.5</c:v>
                </c:pt>
                <c:pt idx="68">
                  <c:v>-9996</c:v>
                </c:pt>
                <c:pt idx="69">
                  <c:v>-9995</c:v>
                </c:pt>
                <c:pt idx="70">
                  <c:v>-9987</c:v>
                </c:pt>
                <c:pt idx="71">
                  <c:v>-9822</c:v>
                </c:pt>
                <c:pt idx="72">
                  <c:v>-9821</c:v>
                </c:pt>
                <c:pt idx="73">
                  <c:v>-9641</c:v>
                </c:pt>
                <c:pt idx="74">
                  <c:v>-9512</c:v>
                </c:pt>
                <c:pt idx="75">
                  <c:v>-9470.5</c:v>
                </c:pt>
                <c:pt idx="76">
                  <c:v>-9448</c:v>
                </c:pt>
                <c:pt idx="77">
                  <c:v>-9195</c:v>
                </c:pt>
                <c:pt idx="78">
                  <c:v>-9123</c:v>
                </c:pt>
                <c:pt idx="79">
                  <c:v>-9001</c:v>
                </c:pt>
                <c:pt idx="80">
                  <c:v>-8993</c:v>
                </c:pt>
                <c:pt idx="81">
                  <c:v>-8981</c:v>
                </c:pt>
                <c:pt idx="82">
                  <c:v>-8842</c:v>
                </c:pt>
                <c:pt idx="83">
                  <c:v>-8653</c:v>
                </c:pt>
                <c:pt idx="84">
                  <c:v>-8492</c:v>
                </c:pt>
                <c:pt idx="85">
                  <c:v>-8375</c:v>
                </c:pt>
                <c:pt idx="86">
                  <c:v>-8367</c:v>
                </c:pt>
                <c:pt idx="87">
                  <c:v>-8190</c:v>
                </c:pt>
                <c:pt idx="88">
                  <c:v>-8033</c:v>
                </c:pt>
                <c:pt idx="89">
                  <c:v>-6425</c:v>
                </c:pt>
                <c:pt idx="90">
                  <c:v>-6377</c:v>
                </c:pt>
                <c:pt idx="91">
                  <c:v>-6374.5</c:v>
                </c:pt>
                <c:pt idx="92">
                  <c:v>-6254.5</c:v>
                </c:pt>
                <c:pt idx="93">
                  <c:v>-6232</c:v>
                </c:pt>
                <c:pt idx="94">
                  <c:v>-6220</c:v>
                </c:pt>
                <c:pt idx="95">
                  <c:v>-6220</c:v>
                </c:pt>
                <c:pt idx="96">
                  <c:v>-6216</c:v>
                </c:pt>
                <c:pt idx="97">
                  <c:v>-6204</c:v>
                </c:pt>
                <c:pt idx="98">
                  <c:v>-6202.5</c:v>
                </c:pt>
                <c:pt idx="99">
                  <c:v>-6196</c:v>
                </c:pt>
                <c:pt idx="100">
                  <c:v>-6072</c:v>
                </c:pt>
                <c:pt idx="101">
                  <c:v>-5916.5</c:v>
                </c:pt>
                <c:pt idx="102">
                  <c:v>-5915</c:v>
                </c:pt>
                <c:pt idx="103">
                  <c:v>-5887</c:v>
                </c:pt>
                <c:pt idx="104">
                  <c:v>-5880.5</c:v>
                </c:pt>
                <c:pt idx="105">
                  <c:v>-5877.5</c:v>
                </c:pt>
                <c:pt idx="106">
                  <c:v>0</c:v>
                </c:pt>
                <c:pt idx="107">
                  <c:v>469</c:v>
                </c:pt>
                <c:pt idx="108">
                  <c:v>2872</c:v>
                </c:pt>
                <c:pt idx="109">
                  <c:v>2916.5</c:v>
                </c:pt>
                <c:pt idx="110">
                  <c:v>3236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68-4E9E-9A3E-5126A8924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291744"/>
        <c:axId val="1"/>
      </c:scatterChart>
      <c:valAx>
        <c:axId val="36729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291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99248120300752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19050</xdr:rowOff>
    </xdr:from>
    <xdr:to>
      <xdr:col>16</xdr:col>
      <xdr:colOff>571500</xdr:colOff>
      <xdr:row>19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07B5FE7-9A52-AA31-CDBB-F659C95AE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37" TargetMode="External"/><Relationship Id="rId13" Type="http://schemas.openxmlformats.org/officeDocument/2006/relationships/hyperlink" Target="http://www.konkoly.hu/cgi-bin/IBVS?237" TargetMode="External"/><Relationship Id="rId18" Type="http://schemas.openxmlformats.org/officeDocument/2006/relationships/hyperlink" Target="http://www.konkoly.hu/cgi-bin/IBVS?237" TargetMode="External"/><Relationship Id="rId26" Type="http://schemas.openxmlformats.org/officeDocument/2006/relationships/hyperlink" Target="http://www.konkoly.hu/cgi-bin/IBVS?237" TargetMode="External"/><Relationship Id="rId3" Type="http://schemas.openxmlformats.org/officeDocument/2006/relationships/hyperlink" Target="http://www.konkoly.hu/cgi-bin/IBVS?237" TargetMode="External"/><Relationship Id="rId21" Type="http://schemas.openxmlformats.org/officeDocument/2006/relationships/hyperlink" Target="http://www.konkoly.hu/cgi-bin/IBVS?237" TargetMode="External"/><Relationship Id="rId7" Type="http://schemas.openxmlformats.org/officeDocument/2006/relationships/hyperlink" Target="http://www.konkoly.hu/cgi-bin/IBVS?237" TargetMode="External"/><Relationship Id="rId12" Type="http://schemas.openxmlformats.org/officeDocument/2006/relationships/hyperlink" Target="http://www.konkoly.hu/cgi-bin/IBVS?237" TargetMode="External"/><Relationship Id="rId17" Type="http://schemas.openxmlformats.org/officeDocument/2006/relationships/hyperlink" Target="http://www.konkoly.hu/cgi-bin/IBVS?237" TargetMode="External"/><Relationship Id="rId25" Type="http://schemas.openxmlformats.org/officeDocument/2006/relationships/hyperlink" Target="http://www.konkoly.hu/cgi-bin/IBVS?237" TargetMode="External"/><Relationship Id="rId2" Type="http://schemas.openxmlformats.org/officeDocument/2006/relationships/hyperlink" Target="http://www.konkoly.hu/cgi-bin/IBVS?237" TargetMode="External"/><Relationship Id="rId16" Type="http://schemas.openxmlformats.org/officeDocument/2006/relationships/hyperlink" Target="http://www.konkoly.hu/cgi-bin/IBVS?237" TargetMode="External"/><Relationship Id="rId20" Type="http://schemas.openxmlformats.org/officeDocument/2006/relationships/hyperlink" Target="http://www.konkoly.hu/cgi-bin/IBVS?237" TargetMode="External"/><Relationship Id="rId29" Type="http://schemas.openxmlformats.org/officeDocument/2006/relationships/hyperlink" Target="http://www.konkoly.hu/cgi-bin/IBVS?237" TargetMode="External"/><Relationship Id="rId1" Type="http://schemas.openxmlformats.org/officeDocument/2006/relationships/hyperlink" Target="http://www.konkoly.hu/cgi-bin/IBVS?237" TargetMode="External"/><Relationship Id="rId6" Type="http://schemas.openxmlformats.org/officeDocument/2006/relationships/hyperlink" Target="http://www.konkoly.hu/cgi-bin/IBVS?237" TargetMode="External"/><Relationship Id="rId11" Type="http://schemas.openxmlformats.org/officeDocument/2006/relationships/hyperlink" Target="http://www.konkoly.hu/cgi-bin/IBVS?237" TargetMode="External"/><Relationship Id="rId24" Type="http://schemas.openxmlformats.org/officeDocument/2006/relationships/hyperlink" Target="http://www.konkoly.hu/cgi-bin/IBVS?237" TargetMode="External"/><Relationship Id="rId5" Type="http://schemas.openxmlformats.org/officeDocument/2006/relationships/hyperlink" Target="http://www.konkoly.hu/cgi-bin/IBVS?237" TargetMode="External"/><Relationship Id="rId15" Type="http://schemas.openxmlformats.org/officeDocument/2006/relationships/hyperlink" Target="http://www.konkoly.hu/cgi-bin/IBVS?237" TargetMode="External"/><Relationship Id="rId23" Type="http://schemas.openxmlformats.org/officeDocument/2006/relationships/hyperlink" Target="http://www.konkoly.hu/cgi-bin/IBVS?237" TargetMode="External"/><Relationship Id="rId28" Type="http://schemas.openxmlformats.org/officeDocument/2006/relationships/hyperlink" Target="http://www.konkoly.hu/cgi-bin/IBVS?237" TargetMode="External"/><Relationship Id="rId10" Type="http://schemas.openxmlformats.org/officeDocument/2006/relationships/hyperlink" Target="http://www.konkoly.hu/cgi-bin/IBVS?237" TargetMode="External"/><Relationship Id="rId19" Type="http://schemas.openxmlformats.org/officeDocument/2006/relationships/hyperlink" Target="http://www.konkoly.hu/cgi-bin/IBVS?237" TargetMode="External"/><Relationship Id="rId4" Type="http://schemas.openxmlformats.org/officeDocument/2006/relationships/hyperlink" Target="http://www.konkoly.hu/cgi-bin/IBVS?237" TargetMode="External"/><Relationship Id="rId9" Type="http://schemas.openxmlformats.org/officeDocument/2006/relationships/hyperlink" Target="http://www.konkoly.hu/cgi-bin/IBVS?237" TargetMode="External"/><Relationship Id="rId14" Type="http://schemas.openxmlformats.org/officeDocument/2006/relationships/hyperlink" Target="http://www.konkoly.hu/cgi-bin/IBVS?237" TargetMode="External"/><Relationship Id="rId22" Type="http://schemas.openxmlformats.org/officeDocument/2006/relationships/hyperlink" Target="http://www.konkoly.hu/cgi-bin/IBVS?237" TargetMode="External"/><Relationship Id="rId27" Type="http://schemas.openxmlformats.org/officeDocument/2006/relationships/hyperlink" Target="http://www.konkoly.hu/cgi-bin/IBVS?237" TargetMode="External"/><Relationship Id="rId30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120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0" t="s">
        <v>42</v>
      </c>
      <c r="F1" t="s">
        <v>49</v>
      </c>
    </row>
    <row r="2" spans="1:7" x14ac:dyDescent="0.2">
      <c r="A2" t="s">
        <v>23</v>
      </c>
      <c r="B2" t="s">
        <v>44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27156.575000000001</v>
      </c>
      <c r="D4" s="9">
        <v>1.4950950000000001</v>
      </c>
    </row>
    <row r="5" spans="1:7" x14ac:dyDescent="0.2">
      <c r="D5" s="51" t="s">
        <v>379</v>
      </c>
    </row>
    <row r="6" spans="1:7" x14ac:dyDescent="0.2">
      <c r="A6" s="5" t="s">
        <v>1</v>
      </c>
      <c r="C6" s="32" t="s">
        <v>46</v>
      </c>
    </row>
    <row r="7" spans="1:7" x14ac:dyDescent="0.2">
      <c r="A7" t="s">
        <v>2</v>
      </c>
      <c r="C7">
        <v>52500.84</v>
      </c>
      <c r="D7" s="31" t="s">
        <v>45</v>
      </c>
    </row>
    <row r="8" spans="1:7" x14ac:dyDescent="0.2">
      <c r="A8" t="s">
        <v>3</v>
      </c>
      <c r="C8">
        <v>2.2426569999999999</v>
      </c>
      <c r="D8" s="31" t="s">
        <v>45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1.2966955126708868E-2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16</v>
      </c>
      <c r="B12" s="12"/>
      <c r="C12" s="24">
        <f ca="1">SLOPE(INDIRECT($G$11):G992,INDIRECT($F$11):F992)</f>
        <v>-4.3444364895806343E-6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60171.770403703704</v>
      </c>
    </row>
    <row r="15" spans="1:7" x14ac:dyDescent="0.2">
      <c r="A15" s="14" t="s">
        <v>17</v>
      </c>
      <c r="B15" s="12"/>
      <c r="C15" s="15">
        <f ca="1">(C7+C11)+(C8+C12)*INT(MAX(F21:F3533))</f>
        <v>59758.076960358638</v>
      </c>
      <c r="D15" s="16" t="s">
        <v>40</v>
      </c>
      <c r="E15" s="17">
        <f ca="1">ROUND(2*(E14-$C$7)/$C$8,0)/2+E13</f>
        <v>3421.5</v>
      </c>
    </row>
    <row r="16" spans="1:7" x14ac:dyDescent="0.2">
      <c r="A16" s="18" t="s">
        <v>4</v>
      </c>
      <c r="B16" s="12"/>
      <c r="C16" s="19">
        <f ca="1">+C8+C12</f>
        <v>2.2426526555635102</v>
      </c>
      <c r="D16" s="16" t="s">
        <v>33</v>
      </c>
      <c r="E16" s="26">
        <f ca="1">ROUND(2*(E14-$C$15)/$C$16,0)/2+E13</f>
        <v>185.5</v>
      </c>
    </row>
    <row r="17" spans="1:18" ht="13.5" thickBot="1" x14ac:dyDescent="0.25">
      <c r="A17" s="16" t="s">
        <v>29</v>
      </c>
      <c r="B17" s="12"/>
      <c r="C17" s="12">
        <f>COUNT(C21:C2191)</f>
        <v>111</v>
      </c>
      <c r="D17" s="16" t="s">
        <v>34</v>
      </c>
      <c r="E17" s="20">
        <f ca="1">+$C$15+$C$16*E16-15018.5-$C$9/24</f>
        <v>45155.984861299003</v>
      </c>
    </row>
    <row r="18" spans="1:18" ht="14.25" thickTop="1" thickBot="1" x14ac:dyDescent="0.25">
      <c r="A18" s="18" t="s">
        <v>5</v>
      </c>
      <c r="B18" s="12"/>
      <c r="C18" s="21">
        <f ca="1">+C15</f>
        <v>59758.076960358638</v>
      </c>
      <c r="D18" s="22">
        <f ca="1">+C16</f>
        <v>2.2426526555635102</v>
      </c>
      <c r="E18" s="23" t="s">
        <v>35</v>
      </c>
    </row>
    <row r="19" spans="1:18" ht="13.5" thickTop="1" x14ac:dyDescent="0.2">
      <c r="A19" s="27" t="s">
        <v>36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45</v>
      </c>
      <c r="J20" s="7" t="s">
        <v>28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s="48" t="s">
        <v>66</v>
      </c>
      <c r="B21" s="50" t="s">
        <v>48</v>
      </c>
      <c r="C21" s="49">
        <v>15077.880999999999</v>
      </c>
      <c r="D21" s="10"/>
      <c r="E21">
        <f t="shared" ref="E21:E52" si="0">+(C21-C$7)/C$8</f>
        <v>-16686.884797809027</v>
      </c>
      <c r="F21">
        <f t="shared" ref="F21:F52" si="1">ROUND(2*E21,0)/2</f>
        <v>-16687</v>
      </c>
      <c r="G21">
        <f t="shared" ref="G21:G52" si="2">+C21-(C$7+F21*C$8)</f>
        <v>0.25835899999765388</v>
      </c>
      <c r="L21">
        <f t="shared" ref="L21:L64" si="3">+G21</f>
        <v>0.25835899999765388</v>
      </c>
      <c r="O21">
        <f t="shared" ref="O21:O52" ca="1" si="4">+C$11+C$12*$F21</f>
        <v>8.5462566828340913E-2</v>
      </c>
      <c r="Q21" s="2">
        <f t="shared" ref="Q21:Q52" si="5">+C21-15018.5</f>
        <v>59.380999999999403</v>
      </c>
    </row>
    <row r="22" spans="1:18" x14ac:dyDescent="0.2">
      <c r="A22" s="48" t="s">
        <v>66</v>
      </c>
      <c r="B22" s="50" t="s">
        <v>378</v>
      </c>
      <c r="C22" s="49">
        <v>15112.85</v>
      </c>
      <c r="D22" s="10"/>
      <c r="E22">
        <f t="shared" si="0"/>
        <v>-16671.29213250176</v>
      </c>
      <c r="F22">
        <f t="shared" si="1"/>
        <v>-16671.5</v>
      </c>
      <c r="G22">
        <f t="shared" si="2"/>
        <v>0.46617549999973562</v>
      </c>
      <c r="L22">
        <f t="shared" si="3"/>
        <v>0.46617549999973562</v>
      </c>
      <c r="O22">
        <f t="shared" ca="1" si="4"/>
        <v>8.5395228062752418E-2</v>
      </c>
      <c r="Q22" s="2">
        <f t="shared" si="5"/>
        <v>94.350000000000364</v>
      </c>
    </row>
    <row r="23" spans="1:18" x14ac:dyDescent="0.2">
      <c r="A23" s="48" t="s">
        <v>66</v>
      </c>
      <c r="B23" s="50" t="s">
        <v>378</v>
      </c>
      <c r="C23" s="49">
        <v>16909.849999999999</v>
      </c>
      <c r="D23" s="10"/>
      <c r="E23">
        <f t="shared" si="0"/>
        <v>-15870.010438511104</v>
      </c>
      <c r="F23">
        <f t="shared" si="1"/>
        <v>-15870</v>
      </c>
      <c r="G23">
        <f t="shared" si="2"/>
        <v>-2.3410000001604203E-2</v>
      </c>
      <c r="L23">
        <f t="shared" si="3"/>
        <v>-2.3410000001604203E-2</v>
      </c>
      <c r="O23">
        <f t="shared" ca="1" si="4"/>
        <v>8.191316221635353E-2</v>
      </c>
      <c r="Q23" s="2">
        <f t="shared" si="5"/>
        <v>1891.3499999999985</v>
      </c>
    </row>
    <row r="24" spans="1:18" x14ac:dyDescent="0.2">
      <c r="A24" s="48" t="s">
        <v>66</v>
      </c>
      <c r="B24" s="50" t="s">
        <v>378</v>
      </c>
      <c r="C24" s="49">
        <v>16990.678</v>
      </c>
      <c r="D24" s="10"/>
      <c r="E24">
        <f t="shared" si="0"/>
        <v>-15833.969260569047</v>
      </c>
      <c r="F24">
        <f t="shared" si="1"/>
        <v>-15834</v>
      </c>
      <c r="G24">
        <f t="shared" si="2"/>
        <v>6.893800000398187E-2</v>
      </c>
      <c r="L24">
        <f t="shared" si="3"/>
        <v>6.893800000398187E-2</v>
      </c>
      <c r="O24">
        <f t="shared" ca="1" si="4"/>
        <v>8.1756762502728633E-2</v>
      </c>
      <c r="Q24" s="2">
        <f t="shared" si="5"/>
        <v>1972.1779999999999</v>
      </c>
    </row>
    <row r="25" spans="1:18" x14ac:dyDescent="0.2">
      <c r="A25" s="48" t="s">
        <v>66</v>
      </c>
      <c r="B25" s="50" t="s">
        <v>378</v>
      </c>
      <c r="C25" s="49">
        <v>17017.669000000002</v>
      </c>
      <c r="D25" s="10"/>
      <c r="E25">
        <f t="shared" si="0"/>
        <v>-15821.933982771327</v>
      </c>
      <c r="F25">
        <f t="shared" si="1"/>
        <v>-15822</v>
      </c>
      <c r="G25">
        <f t="shared" si="2"/>
        <v>0.14805400000477675</v>
      </c>
      <c r="L25">
        <f t="shared" si="3"/>
        <v>0.14805400000477675</v>
      </c>
      <c r="O25">
        <f t="shared" ca="1" si="4"/>
        <v>8.1704629264853668E-2</v>
      </c>
      <c r="Q25" s="2">
        <f t="shared" si="5"/>
        <v>1999.1690000000017</v>
      </c>
    </row>
    <row r="26" spans="1:18" x14ac:dyDescent="0.2">
      <c r="A26" s="48" t="s">
        <v>66</v>
      </c>
      <c r="B26" s="50" t="s">
        <v>48</v>
      </c>
      <c r="C26" s="49">
        <v>17629.881000000001</v>
      </c>
      <c r="D26" s="10"/>
      <c r="E26">
        <f t="shared" si="0"/>
        <v>-15548.948858429976</v>
      </c>
      <c r="F26">
        <f t="shared" si="1"/>
        <v>-15549</v>
      </c>
      <c r="G26">
        <f t="shared" si="2"/>
        <v>0.11469300000317162</v>
      </c>
      <c r="L26">
        <f t="shared" si="3"/>
        <v>0.11469300000317162</v>
      </c>
      <c r="O26">
        <f t="shared" ca="1" si="4"/>
        <v>8.0518598103198155E-2</v>
      </c>
      <c r="Q26" s="2">
        <f t="shared" si="5"/>
        <v>2611.3810000000012</v>
      </c>
    </row>
    <row r="27" spans="1:18" x14ac:dyDescent="0.2">
      <c r="A27" s="48" t="s">
        <v>66</v>
      </c>
      <c r="B27" s="50" t="s">
        <v>48</v>
      </c>
      <c r="C27" s="49">
        <v>17728.670999999998</v>
      </c>
      <c r="D27" s="10"/>
      <c r="E27">
        <f t="shared" si="0"/>
        <v>-15504.898430745316</v>
      </c>
      <c r="F27">
        <f t="shared" si="1"/>
        <v>-15505</v>
      </c>
      <c r="G27">
        <f t="shared" si="2"/>
        <v>0.22778499999913038</v>
      </c>
      <c r="L27">
        <f t="shared" si="3"/>
        <v>0.22778499999913038</v>
      </c>
      <c r="O27">
        <f t="shared" ca="1" si="4"/>
        <v>8.0327442897656601E-2</v>
      </c>
      <c r="Q27" s="2">
        <f t="shared" si="5"/>
        <v>2710.1709999999985</v>
      </c>
    </row>
    <row r="28" spans="1:18" x14ac:dyDescent="0.2">
      <c r="A28" s="48" t="s">
        <v>66</v>
      </c>
      <c r="B28" s="50" t="s">
        <v>48</v>
      </c>
      <c r="C28" s="49">
        <v>17806.510999999999</v>
      </c>
      <c r="D28" s="10"/>
      <c r="E28">
        <f t="shared" si="0"/>
        <v>-15470.189600995605</v>
      </c>
      <c r="F28">
        <f t="shared" si="1"/>
        <v>-15470</v>
      </c>
      <c r="G28">
        <f t="shared" si="2"/>
        <v>-0.42521000000124332</v>
      </c>
      <c r="L28">
        <f t="shared" si="3"/>
        <v>-0.42521000000124332</v>
      </c>
      <c r="O28">
        <f t="shared" ca="1" si="4"/>
        <v>8.0175387620521274E-2</v>
      </c>
      <c r="Q28" s="2">
        <f t="shared" si="5"/>
        <v>2788.0109999999986</v>
      </c>
    </row>
    <row r="29" spans="1:18" x14ac:dyDescent="0.2">
      <c r="A29" s="48" t="s">
        <v>66</v>
      </c>
      <c r="B29" s="50" t="s">
        <v>378</v>
      </c>
      <c r="C29" s="49">
        <v>18071.754000000001</v>
      </c>
      <c r="D29" s="10"/>
      <c r="E29">
        <f t="shared" si="0"/>
        <v>-15351.917836744538</v>
      </c>
      <c r="F29">
        <f t="shared" si="1"/>
        <v>-15352</v>
      </c>
      <c r="G29">
        <f t="shared" si="2"/>
        <v>0.18426400000316789</v>
      </c>
      <c r="L29">
        <f t="shared" si="3"/>
        <v>0.18426400000316789</v>
      </c>
      <c r="O29">
        <f t="shared" ca="1" si="4"/>
        <v>7.9662744114750772E-2</v>
      </c>
      <c r="Q29" s="2">
        <f t="shared" si="5"/>
        <v>3053.2540000000008</v>
      </c>
    </row>
    <row r="30" spans="1:18" x14ac:dyDescent="0.2">
      <c r="A30" s="48" t="s">
        <v>66</v>
      </c>
      <c r="B30" s="50" t="s">
        <v>48</v>
      </c>
      <c r="C30" s="49">
        <v>18387.881000000001</v>
      </c>
      <c r="D30" s="10"/>
      <c r="E30">
        <f t="shared" si="0"/>
        <v>-15210.956914053284</v>
      </c>
      <c r="F30">
        <f t="shared" si="1"/>
        <v>-15211</v>
      </c>
      <c r="G30">
        <f t="shared" si="2"/>
        <v>9.6627000006265007E-2</v>
      </c>
      <c r="L30">
        <f t="shared" si="3"/>
        <v>9.6627000006265007E-2</v>
      </c>
      <c r="O30">
        <f t="shared" ca="1" si="4"/>
        <v>7.9050178569719895E-2</v>
      </c>
      <c r="Q30" s="2">
        <f t="shared" si="5"/>
        <v>3369.3810000000012</v>
      </c>
    </row>
    <row r="31" spans="1:18" x14ac:dyDescent="0.2">
      <c r="A31" s="48" t="s">
        <v>66</v>
      </c>
      <c r="B31" s="50" t="s">
        <v>48</v>
      </c>
      <c r="C31" s="49">
        <v>18414.773000000001</v>
      </c>
      <c r="D31" s="10"/>
      <c r="E31">
        <f t="shared" si="0"/>
        <v>-15198.96578032218</v>
      </c>
      <c r="F31">
        <f t="shared" si="1"/>
        <v>-15199</v>
      </c>
      <c r="G31">
        <f t="shared" si="2"/>
        <v>7.674300000508083E-2</v>
      </c>
      <c r="L31">
        <f t="shared" si="3"/>
        <v>7.674300000508083E-2</v>
      </c>
      <c r="O31">
        <f t="shared" ca="1" si="4"/>
        <v>7.8998045331844929E-2</v>
      </c>
      <c r="Q31" s="2">
        <f t="shared" si="5"/>
        <v>3396.273000000001</v>
      </c>
    </row>
    <row r="32" spans="1:18" x14ac:dyDescent="0.2">
      <c r="A32" s="48" t="s">
        <v>66</v>
      </c>
      <c r="B32" s="50" t="s">
        <v>48</v>
      </c>
      <c r="C32" s="49">
        <v>18423.77</v>
      </c>
      <c r="D32" s="10"/>
      <c r="E32">
        <f t="shared" si="0"/>
        <v>-15194.954021056272</v>
      </c>
      <c r="F32">
        <f t="shared" si="1"/>
        <v>-15195</v>
      </c>
      <c r="G32">
        <f t="shared" si="2"/>
        <v>0.10311500000170781</v>
      </c>
      <c r="L32">
        <f t="shared" si="3"/>
        <v>0.10311500000170781</v>
      </c>
      <c r="O32">
        <f t="shared" ca="1" si="4"/>
        <v>7.8980667585886608E-2</v>
      </c>
      <c r="Q32" s="2">
        <f t="shared" si="5"/>
        <v>3405.2700000000004</v>
      </c>
    </row>
    <row r="33" spans="1:17" x14ac:dyDescent="0.2">
      <c r="A33" s="48" t="s">
        <v>66</v>
      </c>
      <c r="B33" s="50" t="s">
        <v>48</v>
      </c>
      <c r="C33" s="49">
        <v>18477.607</v>
      </c>
      <c r="D33" s="10"/>
      <c r="E33">
        <f t="shared" si="0"/>
        <v>-15170.948120911933</v>
      </c>
      <c r="F33">
        <f t="shared" si="1"/>
        <v>-15171</v>
      </c>
      <c r="G33">
        <f t="shared" si="2"/>
        <v>0.11634699999922304</v>
      </c>
      <c r="L33">
        <f t="shared" si="3"/>
        <v>0.11634699999922304</v>
      </c>
      <c r="O33">
        <f t="shared" ca="1" si="4"/>
        <v>7.8876401110136676E-2</v>
      </c>
      <c r="Q33" s="2">
        <f t="shared" si="5"/>
        <v>3459.107</v>
      </c>
    </row>
    <row r="34" spans="1:17" x14ac:dyDescent="0.2">
      <c r="A34" s="48" t="s">
        <v>66</v>
      </c>
      <c r="B34" s="50" t="s">
        <v>48</v>
      </c>
      <c r="C34" s="49">
        <v>18522.54</v>
      </c>
      <c r="D34" s="10"/>
      <c r="E34">
        <f t="shared" si="0"/>
        <v>-15150.912511364866</v>
      </c>
      <c r="F34">
        <f t="shared" si="1"/>
        <v>-15151</v>
      </c>
      <c r="G34">
        <f t="shared" si="2"/>
        <v>0.19620700000086799</v>
      </c>
      <c r="L34">
        <f t="shared" si="3"/>
        <v>0.19620700000086799</v>
      </c>
      <c r="O34">
        <f t="shared" ca="1" si="4"/>
        <v>7.8789512380345053E-2</v>
      </c>
      <c r="Q34" s="2">
        <f t="shared" si="5"/>
        <v>3504.0400000000009</v>
      </c>
    </row>
    <row r="35" spans="1:17" x14ac:dyDescent="0.2">
      <c r="A35" s="48" t="s">
        <v>66</v>
      </c>
      <c r="B35" s="50" t="s">
        <v>48</v>
      </c>
      <c r="C35" s="49">
        <v>18531.517</v>
      </c>
      <c r="D35" s="10"/>
      <c r="E35">
        <f t="shared" si="0"/>
        <v>-15146.909670092216</v>
      </c>
      <c r="F35">
        <f t="shared" si="1"/>
        <v>-15147</v>
      </c>
      <c r="G35">
        <f t="shared" si="2"/>
        <v>0.20257900000433438</v>
      </c>
      <c r="L35">
        <f t="shared" si="3"/>
        <v>0.20257900000433438</v>
      </c>
      <c r="O35">
        <f t="shared" ca="1" si="4"/>
        <v>7.8772134634386731E-2</v>
      </c>
      <c r="Q35" s="2">
        <f t="shared" si="5"/>
        <v>3513.0169999999998</v>
      </c>
    </row>
    <row r="36" spans="1:17" x14ac:dyDescent="0.2">
      <c r="A36" s="48" t="s">
        <v>66</v>
      </c>
      <c r="B36" s="50" t="s">
        <v>48</v>
      </c>
      <c r="C36" s="49">
        <v>18540.509999999998</v>
      </c>
      <c r="D36" s="10"/>
      <c r="E36">
        <f t="shared" si="0"/>
        <v>-15142.899694424963</v>
      </c>
      <c r="F36">
        <f t="shared" si="1"/>
        <v>-15143</v>
      </c>
      <c r="G36">
        <f t="shared" si="2"/>
        <v>0.22495100000014645</v>
      </c>
      <c r="L36">
        <f t="shared" si="3"/>
        <v>0.22495100000014645</v>
      </c>
      <c r="O36">
        <f t="shared" ca="1" si="4"/>
        <v>7.8754756888428409E-2</v>
      </c>
      <c r="Q36" s="2">
        <f t="shared" si="5"/>
        <v>3522.0099999999984</v>
      </c>
    </row>
    <row r="37" spans="1:17" x14ac:dyDescent="0.2">
      <c r="A37" s="48" t="s">
        <v>66</v>
      </c>
      <c r="B37" s="50" t="s">
        <v>48</v>
      </c>
      <c r="C37" s="49">
        <v>18791.767</v>
      </c>
      <c r="D37" s="10"/>
      <c r="E37">
        <f t="shared" si="0"/>
        <v>-15030.864282857343</v>
      </c>
      <c r="F37">
        <f t="shared" si="1"/>
        <v>-15031</v>
      </c>
      <c r="G37">
        <f t="shared" si="2"/>
        <v>0.30436700000427663</v>
      </c>
      <c r="L37">
        <f t="shared" si="3"/>
        <v>0.30436700000427663</v>
      </c>
      <c r="O37">
        <f t="shared" ca="1" si="4"/>
        <v>7.8268180001595383E-2</v>
      </c>
      <c r="Q37" s="2">
        <f t="shared" si="5"/>
        <v>3773.2669999999998</v>
      </c>
    </row>
    <row r="38" spans="1:17" x14ac:dyDescent="0.2">
      <c r="A38" s="48" t="s">
        <v>66</v>
      </c>
      <c r="B38" s="50" t="s">
        <v>378</v>
      </c>
      <c r="C38" s="49">
        <v>18820.688999999998</v>
      </c>
      <c r="D38" s="10"/>
      <c r="E38">
        <f t="shared" si="0"/>
        <v>-15017.967972810822</v>
      </c>
      <c r="F38">
        <f t="shared" si="1"/>
        <v>-15018</v>
      </c>
      <c r="G38">
        <f t="shared" si="2"/>
        <v>7.1825999999418855E-2</v>
      </c>
      <c r="L38">
        <f t="shared" si="3"/>
        <v>7.1825999999418855E-2</v>
      </c>
      <c r="O38">
        <f t="shared" ca="1" si="4"/>
        <v>7.8211702327230834E-2</v>
      </c>
      <c r="Q38" s="2">
        <f t="shared" si="5"/>
        <v>3802.1889999999985</v>
      </c>
    </row>
    <row r="39" spans="1:17" x14ac:dyDescent="0.2">
      <c r="A39" s="48" t="s">
        <v>66</v>
      </c>
      <c r="B39" s="50" t="s">
        <v>378</v>
      </c>
      <c r="C39" s="49">
        <v>18883.531999999999</v>
      </c>
      <c r="D39" s="10"/>
      <c r="E39">
        <f t="shared" si="0"/>
        <v>-14989.946300303613</v>
      </c>
      <c r="F39">
        <f t="shared" si="1"/>
        <v>-14990</v>
      </c>
      <c r="G39">
        <f t="shared" si="2"/>
        <v>0.12043000000267057</v>
      </c>
      <c r="L39">
        <f t="shared" si="3"/>
        <v>0.12043000000267057</v>
      </c>
      <c r="O39">
        <f t="shared" ca="1" si="4"/>
        <v>7.8090058105522581E-2</v>
      </c>
      <c r="Q39" s="2">
        <f t="shared" si="5"/>
        <v>3865.0319999999992</v>
      </c>
    </row>
    <row r="40" spans="1:17" x14ac:dyDescent="0.2">
      <c r="A40" s="48" t="s">
        <v>66</v>
      </c>
      <c r="B40" s="50" t="s">
        <v>378</v>
      </c>
      <c r="C40" s="49">
        <v>19236.522000000001</v>
      </c>
      <c r="D40" s="10"/>
      <c r="E40">
        <f t="shared" si="0"/>
        <v>-14832.548178343814</v>
      </c>
      <c r="F40">
        <f t="shared" si="1"/>
        <v>-14832.5</v>
      </c>
      <c r="G40">
        <f t="shared" si="2"/>
        <v>-0.1080474999944272</v>
      </c>
      <c r="L40">
        <f t="shared" si="3"/>
        <v>-0.1080474999944272</v>
      </c>
      <c r="O40">
        <f t="shared" ca="1" si="4"/>
        <v>7.7405809358413624E-2</v>
      </c>
      <c r="Q40" s="2">
        <f t="shared" si="5"/>
        <v>4218.0220000000008</v>
      </c>
    </row>
    <row r="41" spans="1:17" x14ac:dyDescent="0.2">
      <c r="A41" s="48" t="s">
        <v>66</v>
      </c>
      <c r="B41" s="50" t="s">
        <v>378</v>
      </c>
      <c r="C41" s="49">
        <v>19511.732</v>
      </c>
      <c r="D41" s="10"/>
      <c r="E41">
        <f t="shared" si="0"/>
        <v>-14709.832132153955</v>
      </c>
      <c r="F41">
        <f t="shared" si="1"/>
        <v>-14710</v>
      </c>
      <c r="G41">
        <f t="shared" si="2"/>
        <v>0.37646999999924446</v>
      </c>
      <c r="L41">
        <f t="shared" si="3"/>
        <v>0.37646999999924446</v>
      </c>
      <c r="O41">
        <f t="shared" ca="1" si="4"/>
        <v>7.6873615888439994E-2</v>
      </c>
      <c r="Q41" s="2">
        <f t="shared" si="5"/>
        <v>4493.232</v>
      </c>
    </row>
    <row r="42" spans="1:17" x14ac:dyDescent="0.2">
      <c r="A42" s="48" t="s">
        <v>66</v>
      </c>
      <c r="B42" s="50" t="s">
        <v>378</v>
      </c>
      <c r="C42" s="49">
        <v>19829.902999999998</v>
      </c>
      <c r="D42" s="10"/>
      <c r="E42">
        <f t="shared" si="0"/>
        <v>-14567.95979055201</v>
      </c>
      <c r="F42">
        <f t="shared" si="1"/>
        <v>-14568</v>
      </c>
      <c r="G42">
        <f t="shared" si="2"/>
        <v>9.0176000001520151E-2</v>
      </c>
      <c r="L42">
        <f t="shared" si="3"/>
        <v>9.0176000001520151E-2</v>
      </c>
      <c r="O42">
        <f t="shared" ca="1" si="4"/>
        <v>7.6256705906919547E-2</v>
      </c>
      <c r="Q42" s="2">
        <f t="shared" si="5"/>
        <v>4811.4029999999984</v>
      </c>
    </row>
    <row r="43" spans="1:17" x14ac:dyDescent="0.2">
      <c r="A43" s="48" t="s">
        <v>66</v>
      </c>
      <c r="B43" s="50" t="s">
        <v>378</v>
      </c>
      <c r="C43" s="49">
        <v>19865.830999999998</v>
      </c>
      <c r="D43" s="10"/>
      <c r="E43">
        <f t="shared" si="0"/>
        <v>-14551.939507468151</v>
      </c>
      <c r="F43">
        <f t="shared" si="1"/>
        <v>-14552</v>
      </c>
      <c r="G43">
        <f t="shared" si="2"/>
        <v>0.13566400000127032</v>
      </c>
      <c r="L43">
        <f t="shared" si="3"/>
        <v>0.13566400000127032</v>
      </c>
      <c r="O43">
        <f t="shared" ca="1" si="4"/>
        <v>7.618719492308626E-2</v>
      </c>
      <c r="Q43" s="2">
        <f t="shared" si="5"/>
        <v>4847.3309999999983</v>
      </c>
    </row>
    <row r="44" spans="1:17" x14ac:dyDescent="0.2">
      <c r="A44" s="48" t="s">
        <v>66</v>
      </c>
      <c r="B44" s="50" t="s">
        <v>378</v>
      </c>
      <c r="C44" s="49">
        <v>20188.919999999998</v>
      </c>
      <c r="D44" s="10"/>
      <c r="E44">
        <f t="shared" si="0"/>
        <v>-14407.874231324718</v>
      </c>
      <c r="F44">
        <f t="shared" si="1"/>
        <v>-14408</v>
      </c>
      <c r="G44">
        <f t="shared" si="2"/>
        <v>0.28205600000001141</v>
      </c>
      <c r="L44">
        <f t="shared" si="3"/>
        <v>0.28205600000001141</v>
      </c>
      <c r="O44">
        <f t="shared" ca="1" si="4"/>
        <v>7.5561596068586645E-2</v>
      </c>
      <c r="Q44" s="2">
        <f t="shared" si="5"/>
        <v>5170.4199999999983</v>
      </c>
    </row>
    <row r="45" spans="1:17" x14ac:dyDescent="0.2">
      <c r="A45" s="48" t="s">
        <v>66</v>
      </c>
      <c r="B45" s="50" t="s">
        <v>48</v>
      </c>
      <c r="C45" s="49">
        <v>20280.736000000001</v>
      </c>
      <c r="D45" s="10"/>
      <c r="E45">
        <f t="shared" si="0"/>
        <v>-14366.933507888187</v>
      </c>
      <c r="F45">
        <f t="shared" si="1"/>
        <v>-14367</v>
      </c>
      <c r="G45">
        <f t="shared" si="2"/>
        <v>0.14911900000151945</v>
      </c>
      <c r="L45">
        <f t="shared" si="3"/>
        <v>0.14911900000151945</v>
      </c>
      <c r="O45">
        <f t="shared" ca="1" si="4"/>
        <v>7.5383474172513842E-2</v>
      </c>
      <c r="Q45" s="2">
        <f t="shared" si="5"/>
        <v>5262.2360000000008</v>
      </c>
    </row>
    <row r="46" spans="1:17" x14ac:dyDescent="0.2">
      <c r="A46" s="48" t="s">
        <v>66</v>
      </c>
      <c r="B46" s="50" t="s">
        <v>48</v>
      </c>
      <c r="C46" s="49">
        <v>20594.791000000001</v>
      </c>
      <c r="D46" s="10"/>
      <c r="E46">
        <f t="shared" si="0"/>
        <v>-14226.896489298184</v>
      </c>
      <c r="F46">
        <f t="shared" si="1"/>
        <v>-14227</v>
      </c>
      <c r="G46">
        <f t="shared" si="2"/>
        <v>0.23213900000337162</v>
      </c>
      <c r="L46">
        <f t="shared" si="3"/>
        <v>0.23213900000337162</v>
      </c>
      <c r="O46">
        <f t="shared" ca="1" si="4"/>
        <v>7.4775253063972549E-2</v>
      </c>
      <c r="Q46" s="2">
        <f t="shared" si="5"/>
        <v>5576.2910000000011</v>
      </c>
    </row>
    <row r="47" spans="1:17" x14ac:dyDescent="0.2">
      <c r="A47" s="48" t="s">
        <v>66</v>
      </c>
      <c r="B47" s="50" t="s">
        <v>378</v>
      </c>
      <c r="C47" s="49">
        <v>20922.824000000001</v>
      </c>
      <c r="D47" s="10"/>
      <c r="E47">
        <f t="shared" si="0"/>
        <v>-14080.626685222036</v>
      </c>
      <c r="F47">
        <f t="shared" si="1"/>
        <v>-14080.5</v>
      </c>
      <c r="G47">
        <f t="shared" si="2"/>
        <v>-0.28411149999737972</v>
      </c>
      <c r="L47">
        <f t="shared" si="3"/>
        <v>-0.28411149999737972</v>
      </c>
      <c r="O47">
        <f t="shared" ca="1" si="4"/>
        <v>7.4138793118248988E-2</v>
      </c>
      <c r="Q47" s="2">
        <f t="shared" si="5"/>
        <v>5904.3240000000005</v>
      </c>
    </row>
    <row r="48" spans="1:17" x14ac:dyDescent="0.2">
      <c r="A48" s="48" t="s">
        <v>66</v>
      </c>
      <c r="B48" s="50" t="s">
        <v>378</v>
      </c>
      <c r="C48" s="49">
        <v>20964.758999999998</v>
      </c>
      <c r="D48" s="10"/>
      <c r="E48">
        <f t="shared" si="0"/>
        <v>-14061.927882863942</v>
      </c>
      <c r="F48">
        <f t="shared" si="1"/>
        <v>-14062</v>
      </c>
      <c r="G48">
        <f t="shared" si="2"/>
        <v>0.16173400000116089</v>
      </c>
      <c r="L48">
        <f t="shared" si="3"/>
        <v>0.16173400000116089</v>
      </c>
      <c r="O48">
        <f t="shared" ca="1" si="4"/>
        <v>7.4058421043191741E-2</v>
      </c>
      <c r="Q48" s="2">
        <f t="shared" si="5"/>
        <v>5946.2589999999982</v>
      </c>
    </row>
    <row r="49" spans="1:17" x14ac:dyDescent="0.2">
      <c r="A49" s="48" t="s">
        <v>66</v>
      </c>
      <c r="B49" s="50" t="s">
        <v>48</v>
      </c>
      <c r="C49" s="49">
        <v>21011.670999999998</v>
      </c>
      <c r="D49" s="10"/>
      <c r="E49">
        <f t="shared" si="0"/>
        <v>-14041.009837884259</v>
      </c>
      <c r="F49">
        <f t="shared" si="1"/>
        <v>-14041</v>
      </c>
      <c r="G49">
        <f t="shared" si="2"/>
        <v>-2.2063000000343891E-2</v>
      </c>
      <c r="L49">
        <f t="shared" si="3"/>
        <v>-2.2063000000343891E-2</v>
      </c>
      <c r="O49">
        <f t="shared" ca="1" si="4"/>
        <v>7.3967187876910562E-2</v>
      </c>
      <c r="Q49" s="2">
        <f t="shared" si="5"/>
        <v>5993.1709999999985</v>
      </c>
    </row>
    <row r="50" spans="1:17" x14ac:dyDescent="0.2">
      <c r="A50" s="48" t="s">
        <v>66</v>
      </c>
      <c r="B50" s="50" t="s">
        <v>48</v>
      </c>
      <c r="C50" s="49">
        <v>21370.664000000001</v>
      </c>
      <c r="D50" s="10"/>
      <c r="E50">
        <f t="shared" si="0"/>
        <v>-13880.934980248872</v>
      </c>
      <c r="F50">
        <f t="shared" si="1"/>
        <v>-13881</v>
      </c>
      <c r="G50">
        <f t="shared" si="2"/>
        <v>0.14581700000417186</v>
      </c>
      <c r="L50">
        <f t="shared" si="3"/>
        <v>0.14581700000417186</v>
      </c>
      <c r="O50">
        <f t="shared" ca="1" si="4"/>
        <v>7.3272078038577659E-2</v>
      </c>
      <c r="Q50" s="2">
        <f t="shared" si="5"/>
        <v>6352.1640000000007</v>
      </c>
    </row>
    <row r="51" spans="1:17" x14ac:dyDescent="0.2">
      <c r="A51" s="48" t="s">
        <v>66</v>
      </c>
      <c r="B51" s="50" t="s">
        <v>48</v>
      </c>
      <c r="C51" s="49">
        <v>21991.901999999998</v>
      </c>
      <c r="D51" s="10"/>
      <c r="E51">
        <f t="shared" si="0"/>
        <v>-13603.925165551396</v>
      </c>
      <c r="F51">
        <f t="shared" si="1"/>
        <v>-13604</v>
      </c>
      <c r="G51">
        <f t="shared" si="2"/>
        <v>0.16782800000146381</v>
      </c>
      <c r="L51">
        <f t="shared" si="3"/>
        <v>0.16782800000146381</v>
      </c>
      <c r="O51">
        <f t="shared" ca="1" si="4"/>
        <v>7.2068669130963825E-2</v>
      </c>
      <c r="Q51" s="2">
        <f t="shared" si="5"/>
        <v>6973.4019999999982</v>
      </c>
    </row>
    <row r="52" spans="1:17" x14ac:dyDescent="0.2">
      <c r="A52" s="48" t="s">
        <v>66</v>
      </c>
      <c r="B52" s="50" t="s">
        <v>378</v>
      </c>
      <c r="C52" s="49">
        <v>23178.66</v>
      </c>
      <c r="D52" s="10"/>
      <c r="E52">
        <f t="shared" si="0"/>
        <v>-13074.750173566443</v>
      </c>
      <c r="F52">
        <f t="shared" si="1"/>
        <v>-13075</v>
      </c>
      <c r="G52">
        <f t="shared" si="2"/>
        <v>0.56027500000345754</v>
      </c>
      <c r="L52">
        <f t="shared" si="3"/>
        <v>0.56027500000345754</v>
      </c>
      <c r="O52">
        <f t="shared" ca="1" si="4"/>
        <v>6.9770462227975671E-2</v>
      </c>
      <c r="Q52" s="2">
        <f t="shared" si="5"/>
        <v>8160.16</v>
      </c>
    </row>
    <row r="53" spans="1:17" x14ac:dyDescent="0.2">
      <c r="A53" s="48" t="s">
        <v>66</v>
      </c>
      <c r="B53" s="50" t="s">
        <v>48</v>
      </c>
      <c r="C53" s="49">
        <v>23740.356</v>
      </c>
      <c r="D53" s="10"/>
      <c r="E53">
        <f t="shared" ref="E53:E84" si="6">+(C53-C$7)/C$8</f>
        <v>-12824.290116589384</v>
      </c>
      <c r="F53">
        <f t="shared" ref="F53:F84" si="7">ROUND(2*E53,0)/2</f>
        <v>-12824.5</v>
      </c>
      <c r="G53">
        <f t="shared" ref="G53:G84" si="8">+C53-(C$7+F53*C$8)</f>
        <v>0.47069650000048568</v>
      </c>
      <c r="L53">
        <f t="shared" si="3"/>
        <v>0.47069650000048568</v>
      </c>
      <c r="O53">
        <f t="shared" ref="O53:O84" ca="1" si="9">+C$11+C$12*$F53</f>
        <v>6.8682180887335714E-2</v>
      </c>
      <c r="Q53" s="2">
        <f t="shared" ref="Q53:Q84" si="10">+C53-15018.5</f>
        <v>8721.8559999999998</v>
      </c>
    </row>
    <row r="54" spans="1:17" x14ac:dyDescent="0.2">
      <c r="A54" s="48" t="s">
        <v>66</v>
      </c>
      <c r="B54" s="50" t="s">
        <v>48</v>
      </c>
      <c r="C54" s="49">
        <v>24200.868999999999</v>
      </c>
      <c r="D54" s="10"/>
      <c r="E54">
        <f t="shared" si="6"/>
        <v>-12618.947525189986</v>
      </c>
      <c r="F54">
        <f t="shared" si="7"/>
        <v>-12619</v>
      </c>
      <c r="G54">
        <f t="shared" si="8"/>
        <v>0.11768300000039744</v>
      </c>
      <c r="L54">
        <f t="shared" si="3"/>
        <v>0.11768300000039744</v>
      </c>
      <c r="O54">
        <f t="shared" ca="1" si="9"/>
        <v>6.7789399188726895E-2</v>
      </c>
      <c r="Q54" s="2">
        <f t="shared" si="10"/>
        <v>9182.3689999999988</v>
      </c>
    </row>
    <row r="55" spans="1:17" x14ac:dyDescent="0.2">
      <c r="A55" s="48" t="s">
        <v>66</v>
      </c>
      <c r="B55" s="50" t="s">
        <v>48</v>
      </c>
      <c r="C55" s="49">
        <v>24209.885999999999</v>
      </c>
      <c r="D55" s="10"/>
      <c r="E55">
        <f t="shared" si="6"/>
        <v>-12614.926847930825</v>
      </c>
      <c r="F55">
        <f t="shared" si="7"/>
        <v>-12615</v>
      </c>
      <c r="G55">
        <f t="shared" si="8"/>
        <v>0.16405500000109896</v>
      </c>
      <c r="L55">
        <f t="shared" si="3"/>
        <v>0.16405500000109896</v>
      </c>
      <c r="O55">
        <f t="shared" ca="1" si="9"/>
        <v>6.777202144276856E-2</v>
      </c>
      <c r="Q55" s="2">
        <f t="shared" si="10"/>
        <v>9191.3859999999986</v>
      </c>
    </row>
    <row r="56" spans="1:17" x14ac:dyDescent="0.2">
      <c r="A56" s="48" t="s">
        <v>66</v>
      </c>
      <c r="B56" s="50" t="s">
        <v>48</v>
      </c>
      <c r="C56" s="49">
        <v>24288.925999999999</v>
      </c>
      <c r="D56" s="10"/>
      <c r="E56">
        <f t="shared" si="6"/>
        <v>-12579.682938585793</v>
      </c>
      <c r="F56">
        <f t="shared" si="7"/>
        <v>-12579.5</v>
      </c>
      <c r="G56">
        <f t="shared" si="8"/>
        <v>-0.41026849999980186</v>
      </c>
      <c r="L56">
        <f t="shared" si="3"/>
        <v>-0.41026849999980186</v>
      </c>
      <c r="O56">
        <f t="shared" ca="1" si="9"/>
        <v>6.7617793947388455E-2</v>
      </c>
      <c r="Q56" s="2">
        <f t="shared" si="10"/>
        <v>9270.4259999999995</v>
      </c>
    </row>
    <row r="57" spans="1:17" x14ac:dyDescent="0.2">
      <c r="A57" s="48" t="s">
        <v>66</v>
      </c>
      <c r="B57" s="50" t="s">
        <v>378</v>
      </c>
      <c r="C57" s="49">
        <v>24373.506000000001</v>
      </c>
      <c r="D57" s="10"/>
      <c r="E57">
        <f t="shared" si="6"/>
        <v>-12541.968745109036</v>
      </c>
      <c r="F57">
        <f t="shared" si="7"/>
        <v>-12542</v>
      </c>
      <c r="G57">
        <f t="shared" si="8"/>
        <v>7.0094000002427492E-2</v>
      </c>
      <c r="L57">
        <f t="shared" si="3"/>
        <v>7.0094000002427492E-2</v>
      </c>
      <c r="O57">
        <f t="shared" ca="1" si="9"/>
        <v>6.7454877579029182E-2</v>
      </c>
      <c r="Q57" s="2">
        <f t="shared" si="10"/>
        <v>9355.0060000000012</v>
      </c>
    </row>
    <row r="58" spans="1:17" x14ac:dyDescent="0.2">
      <c r="A58" s="48" t="s">
        <v>66</v>
      </c>
      <c r="B58" s="50" t="s">
        <v>378</v>
      </c>
      <c r="C58" s="49">
        <v>24624.749</v>
      </c>
      <c r="D58" s="10"/>
      <c r="E58">
        <f t="shared" si="6"/>
        <v>-12429.939576136698</v>
      </c>
      <c r="F58">
        <f t="shared" si="7"/>
        <v>-12430</v>
      </c>
      <c r="G58">
        <f t="shared" si="8"/>
        <v>0.1355100000037055</v>
      </c>
      <c r="L58">
        <f t="shared" si="3"/>
        <v>0.1355100000037055</v>
      </c>
      <c r="O58">
        <f t="shared" ca="1" si="9"/>
        <v>6.6968300692196142E-2</v>
      </c>
      <c r="Q58" s="2">
        <f t="shared" si="10"/>
        <v>9606.2489999999998</v>
      </c>
    </row>
    <row r="59" spans="1:17" x14ac:dyDescent="0.2">
      <c r="A59" s="48" t="s">
        <v>66</v>
      </c>
      <c r="B59" s="50" t="s">
        <v>378</v>
      </c>
      <c r="C59" s="49">
        <v>24696.569</v>
      </c>
      <c r="D59" s="10"/>
      <c r="E59">
        <f t="shared" si="6"/>
        <v>-12397.915062356838</v>
      </c>
      <c r="F59">
        <f t="shared" si="7"/>
        <v>-12398</v>
      </c>
      <c r="G59">
        <f t="shared" si="8"/>
        <v>0.19048600000314764</v>
      </c>
      <c r="L59">
        <f t="shared" si="3"/>
        <v>0.19048600000314764</v>
      </c>
      <c r="O59">
        <f t="shared" ca="1" si="9"/>
        <v>6.6829278724529567E-2</v>
      </c>
      <c r="Q59" s="2">
        <f t="shared" si="10"/>
        <v>9678.0689999999995</v>
      </c>
    </row>
    <row r="60" spans="1:17" x14ac:dyDescent="0.2">
      <c r="A60" s="48" t="s">
        <v>66</v>
      </c>
      <c r="B60" s="50" t="s">
        <v>48</v>
      </c>
      <c r="C60" s="49">
        <v>25689.844000000001</v>
      </c>
      <c r="D60" s="10"/>
      <c r="E60">
        <f t="shared" si="6"/>
        <v>-11955.014074822853</v>
      </c>
      <c r="F60">
        <f t="shared" si="7"/>
        <v>-11955</v>
      </c>
      <c r="G60">
        <f t="shared" si="8"/>
        <v>-3.1564999997499399E-2</v>
      </c>
      <c r="L60">
        <f t="shared" si="3"/>
        <v>-3.1564999997499399E-2</v>
      </c>
      <c r="O60">
        <f t="shared" ca="1" si="9"/>
        <v>6.4904693359645355E-2</v>
      </c>
      <c r="Q60" s="2">
        <f t="shared" si="10"/>
        <v>10671.344000000001</v>
      </c>
    </row>
    <row r="61" spans="1:17" x14ac:dyDescent="0.2">
      <c r="A61" s="48" t="s">
        <v>66</v>
      </c>
      <c r="B61" s="50" t="s">
        <v>378</v>
      </c>
      <c r="C61" s="49">
        <v>26095.743999999999</v>
      </c>
      <c r="D61" s="10"/>
      <c r="E61">
        <f t="shared" si="6"/>
        <v>-11774.023401706101</v>
      </c>
      <c r="F61">
        <f t="shared" si="7"/>
        <v>-11774</v>
      </c>
      <c r="G61">
        <f t="shared" si="8"/>
        <v>-5.2481999999145046E-2</v>
      </c>
      <c r="L61">
        <f t="shared" si="3"/>
        <v>-5.2481999999145046E-2</v>
      </c>
      <c r="O61">
        <f t="shared" ca="1" si="9"/>
        <v>6.4118350355031259E-2</v>
      </c>
      <c r="Q61" s="2">
        <f t="shared" si="10"/>
        <v>11077.243999999999</v>
      </c>
    </row>
    <row r="62" spans="1:17" x14ac:dyDescent="0.2">
      <c r="A62" s="48" t="s">
        <v>66</v>
      </c>
      <c r="B62" s="50" t="s">
        <v>48</v>
      </c>
      <c r="C62" s="49">
        <v>26153.353999999999</v>
      </c>
      <c r="D62" s="10"/>
      <c r="E62">
        <f t="shared" si="6"/>
        <v>-11748.335122134147</v>
      </c>
      <c r="F62">
        <f t="shared" si="7"/>
        <v>-11748.5</v>
      </c>
      <c r="G62">
        <f t="shared" si="8"/>
        <v>0.36976450000292971</v>
      </c>
      <c r="L62">
        <f t="shared" si="3"/>
        <v>0.36976450000292971</v>
      </c>
      <c r="O62">
        <f t="shared" ca="1" si="9"/>
        <v>6.4007567224546952E-2</v>
      </c>
      <c r="Q62" s="2">
        <f t="shared" si="10"/>
        <v>11134.853999999999</v>
      </c>
    </row>
    <row r="63" spans="1:17" x14ac:dyDescent="0.2">
      <c r="A63" s="48" t="s">
        <v>66</v>
      </c>
      <c r="B63" s="50" t="s">
        <v>48</v>
      </c>
      <c r="C63" s="49">
        <v>26183.281999999999</v>
      </c>
      <c r="D63" s="10"/>
      <c r="E63">
        <f t="shared" si="6"/>
        <v>-11734.990237026883</v>
      </c>
      <c r="F63">
        <f t="shared" si="7"/>
        <v>-11735</v>
      </c>
      <c r="G63">
        <f t="shared" si="8"/>
        <v>2.1895000001677545E-2</v>
      </c>
      <c r="L63">
        <f t="shared" si="3"/>
        <v>2.1895000001677545E-2</v>
      </c>
      <c r="O63">
        <f t="shared" ca="1" si="9"/>
        <v>6.394891733193761E-2</v>
      </c>
      <c r="Q63" s="2">
        <f t="shared" si="10"/>
        <v>11164.781999999999</v>
      </c>
    </row>
    <row r="64" spans="1:17" x14ac:dyDescent="0.2">
      <c r="A64" s="48" t="s">
        <v>66</v>
      </c>
      <c r="B64" s="50" t="s">
        <v>48</v>
      </c>
      <c r="C64" s="49">
        <v>26572.224999999999</v>
      </c>
      <c r="D64" s="10"/>
      <c r="E64">
        <f t="shared" si="6"/>
        <v>-11561.560684491655</v>
      </c>
      <c r="F64">
        <f t="shared" si="7"/>
        <v>-11561.5</v>
      </c>
      <c r="G64">
        <f t="shared" si="8"/>
        <v>-0.13609449999785284</v>
      </c>
      <c r="L64">
        <f t="shared" si="3"/>
        <v>-0.13609449999785284</v>
      </c>
      <c r="O64">
        <f t="shared" ca="1" si="9"/>
        <v>6.3195157600995366E-2</v>
      </c>
      <c r="Q64" s="2">
        <f t="shared" si="10"/>
        <v>11553.724999999999</v>
      </c>
    </row>
    <row r="65" spans="1:17" x14ac:dyDescent="0.2">
      <c r="A65" s="31" t="s">
        <v>41</v>
      </c>
      <c r="C65" s="10">
        <v>27156.575000000001</v>
      </c>
      <c r="D65" s="10" t="s">
        <v>13</v>
      </c>
      <c r="E65">
        <f t="shared" si="6"/>
        <v>-11300.999216554292</v>
      </c>
      <c r="F65">
        <f t="shared" si="7"/>
        <v>-11301</v>
      </c>
      <c r="G65">
        <f t="shared" si="8"/>
        <v>1.7570000018167775E-3</v>
      </c>
      <c r="H65">
        <f>+G65</f>
        <v>1.7570000018167775E-3</v>
      </c>
      <c r="O65">
        <f t="shared" ca="1" si="9"/>
        <v>6.2063431895459618E-2</v>
      </c>
      <c r="Q65" s="2">
        <f t="shared" si="10"/>
        <v>12138.075000000001</v>
      </c>
    </row>
    <row r="66" spans="1:17" x14ac:dyDescent="0.2">
      <c r="A66" s="48" t="s">
        <v>200</v>
      </c>
      <c r="B66" s="50" t="s">
        <v>48</v>
      </c>
      <c r="C66" s="49">
        <v>27156.592000000001</v>
      </c>
      <c r="D66" s="10"/>
      <c r="E66">
        <f t="shared" si="6"/>
        <v>-11300.991636260023</v>
      </c>
      <c r="F66">
        <f t="shared" si="7"/>
        <v>-11301</v>
      </c>
      <c r="G66">
        <f t="shared" si="8"/>
        <v>1.8757000001642155E-2</v>
      </c>
      <c r="J66">
        <f>+G66</f>
        <v>1.8757000001642155E-2</v>
      </c>
      <c r="O66">
        <f t="shared" ca="1" si="9"/>
        <v>6.2063431895459618E-2</v>
      </c>
      <c r="Q66" s="2">
        <f t="shared" si="10"/>
        <v>12138.092000000001</v>
      </c>
    </row>
    <row r="67" spans="1:17" x14ac:dyDescent="0.2">
      <c r="A67" s="48" t="s">
        <v>200</v>
      </c>
      <c r="B67" s="50" t="s">
        <v>48</v>
      </c>
      <c r="C67" s="49">
        <v>27183.485000000001</v>
      </c>
      <c r="D67" s="10"/>
      <c r="E67">
        <f t="shared" si="6"/>
        <v>-11289.000056629257</v>
      </c>
      <c r="F67">
        <f t="shared" si="7"/>
        <v>-11289</v>
      </c>
      <c r="G67">
        <f t="shared" si="8"/>
        <v>-1.269999957003165E-4</v>
      </c>
      <c r="J67">
        <f>+G67</f>
        <v>-1.269999957003165E-4</v>
      </c>
      <c r="O67">
        <f t="shared" ca="1" si="9"/>
        <v>6.2011298657584646E-2</v>
      </c>
      <c r="Q67" s="2">
        <f t="shared" si="10"/>
        <v>12164.985000000001</v>
      </c>
    </row>
    <row r="68" spans="1:17" x14ac:dyDescent="0.2">
      <c r="A68" s="48" t="s">
        <v>200</v>
      </c>
      <c r="B68" s="50" t="s">
        <v>48</v>
      </c>
      <c r="C68" s="49">
        <v>27210.396000000001</v>
      </c>
      <c r="D68" s="10"/>
      <c r="E68">
        <f t="shared" si="6"/>
        <v>-11277.000450804559</v>
      </c>
      <c r="F68">
        <f t="shared" si="7"/>
        <v>-11277</v>
      </c>
      <c r="G68">
        <f t="shared" si="8"/>
        <v>-1.0109999966516625E-3</v>
      </c>
      <c r="J68">
        <f>+G68</f>
        <v>-1.0109999966516625E-3</v>
      </c>
      <c r="O68">
        <f t="shared" ca="1" si="9"/>
        <v>6.195916541970968E-2</v>
      </c>
      <c r="Q68" s="2">
        <f t="shared" si="10"/>
        <v>12191.896000000001</v>
      </c>
    </row>
    <row r="69" spans="1:17" x14ac:dyDescent="0.2">
      <c r="A69" s="48" t="s">
        <v>66</v>
      </c>
      <c r="B69" s="50" t="s">
        <v>48</v>
      </c>
      <c r="C69" s="49">
        <v>27519.848999999998</v>
      </c>
      <c r="D69" s="10"/>
      <c r="E69">
        <f t="shared" si="6"/>
        <v>-11139.015462462605</v>
      </c>
      <c r="F69">
        <f t="shared" si="7"/>
        <v>-11139</v>
      </c>
      <c r="G69">
        <f t="shared" si="8"/>
        <v>-3.4676999999646796E-2</v>
      </c>
      <c r="L69">
        <f>+G69</f>
        <v>-3.4676999999646796E-2</v>
      </c>
      <c r="O69">
        <f t="shared" ca="1" si="9"/>
        <v>6.1359633184147555E-2</v>
      </c>
      <c r="Q69" s="2">
        <f t="shared" si="10"/>
        <v>12501.348999999998</v>
      </c>
    </row>
    <row r="70" spans="1:17" x14ac:dyDescent="0.2">
      <c r="A70" s="48" t="s">
        <v>66</v>
      </c>
      <c r="B70" s="50" t="s">
        <v>48</v>
      </c>
      <c r="C70" s="49">
        <v>27537.781999999999</v>
      </c>
      <c r="D70" s="10"/>
      <c r="E70">
        <f t="shared" si="6"/>
        <v>-11131.019143810221</v>
      </c>
      <c r="F70">
        <f t="shared" si="7"/>
        <v>-11131</v>
      </c>
      <c r="G70">
        <f t="shared" si="8"/>
        <v>-4.2932999996992294E-2</v>
      </c>
      <c r="L70">
        <f>+G70</f>
        <v>-4.2932999996992294E-2</v>
      </c>
      <c r="O70">
        <f t="shared" ca="1" si="9"/>
        <v>6.1324877692230911E-2</v>
      </c>
      <c r="Q70" s="2">
        <f t="shared" si="10"/>
        <v>12519.281999999999</v>
      </c>
    </row>
    <row r="71" spans="1:17" x14ac:dyDescent="0.2">
      <c r="A71" s="48" t="s">
        <v>66</v>
      </c>
      <c r="B71" s="50" t="s">
        <v>48</v>
      </c>
      <c r="C71" s="49">
        <v>27600.65</v>
      </c>
      <c r="D71" s="10"/>
      <c r="E71">
        <f t="shared" si="6"/>
        <v>-11102.986323811441</v>
      </c>
      <c r="F71">
        <f t="shared" si="7"/>
        <v>-11103</v>
      </c>
      <c r="G71">
        <f t="shared" si="8"/>
        <v>3.0671000004076632E-2</v>
      </c>
      <c r="L71">
        <f>+G71</f>
        <v>3.0671000004076632E-2</v>
      </c>
      <c r="O71">
        <f t="shared" ca="1" si="9"/>
        <v>6.1203233470522651E-2</v>
      </c>
      <c r="Q71" s="2">
        <f t="shared" si="10"/>
        <v>12582.150000000001</v>
      </c>
    </row>
    <row r="72" spans="1:17" x14ac:dyDescent="0.2">
      <c r="A72" s="48" t="s">
        <v>200</v>
      </c>
      <c r="B72" s="50" t="s">
        <v>48</v>
      </c>
      <c r="C72" s="49">
        <v>28246.607</v>
      </c>
      <c r="D72" s="10"/>
      <c r="E72">
        <f t="shared" si="6"/>
        <v>-10814.954315350051</v>
      </c>
      <c r="F72">
        <f t="shared" si="7"/>
        <v>-10815</v>
      </c>
      <c r="G72">
        <f t="shared" si="8"/>
        <v>0.1024550000038289</v>
      </c>
      <c r="J72">
        <f>+G72</f>
        <v>0.1024550000038289</v>
      </c>
      <c r="O72">
        <f t="shared" ca="1" si="9"/>
        <v>5.9952035761523428E-2</v>
      </c>
      <c r="Q72" s="2">
        <f t="shared" si="10"/>
        <v>13228.107</v>
      </c>
    </row>
    <row r="73" spans="1:17" x14ac:dyDescent="0.2">
      <c r="A73" s="48" t="s">
        <v>66</v>
      </c>
      <c r="B73" s="50" t="s">
        <v>48</v>
      </c>
      <c r="C73" s="49">
        <v>28309.305</v>
      </c>
      <c r="D73" s="10"/>
      <c r="E73">
        <f t="shared" si="6"/>
        <v>-10786.997298293942</v>
      </c>
      <c r="F73">
        <f t="shared" si="7"/>
        <v>-10787</v>
      </c>
      <c r="G73">
        <f t="shared" si="8"/>
        <v>6.0590000030060764E-3</v>
      </c>
      <c r="L73">
        <f t="shared" ref="L73:L79" si="11">+G73</f>
        <v>6.0590000030060764E-3</v>
      </c>
      <c r="O73">
        <f t="shared" ca="1" si="9"/>
        <v>5.9830391539815168E-2</v>
      </c>
      <c r="Q73" s="2">
        <f t="shared" si="10"/>
        <v>13290.805</v>
      </c>
    </row>
    <row r="74" spans="1:17" x14ac:dyDescent="0.2">
      <c r="A74" s="48" t="s">
        <v>66</v>
      </c>
      <c r="B74" s="50" t="s">
        <v>378</v>
      </c>
      <c r="C74" s="49">
        <v>28329.629000000001</v>
      </c>
      <c r="D74" s="10"/>
      <c r="E74">
        <f t="shared" si="6"/>
        <v>-10777.934833547884</v>
      </c>
      <c r="F74">
        <f t="shared" si="7"/>
        <v>-10778</v>
      </c>
      <c r="G74">
        <f t="shared" si="8"/>
        <v>0.14614600000277278</v>
      </c>
      <c r="L74">
        <f t="shared" si="11"/>
        <v>0.14614600000277278</v>
      </c>
      <c r="O74">
        <f t="shared" ca="1" si="9"/>
        <v>5.9791291611408948E-2</v>
      </c>
      <c r="Q74" s="2">
        <f t="shared" si="10"/>
        <v>13311.129000000001</v>
      </c>
    </row>
    <row r="75" spans="1:17" x14ac:dyDescent="0.2">
      <c r="A75" s="48" t="s">
        <v>66</v>
      </c>
      <c r="B75" s="50" t="s">
        <v>378</v>
      </c>
      <c r="C75" s="49">
        <v>28338.409</v>
      </c>
      <c r="D75" s="10"/>
      <c r="E75">
        <f t="shared" si="6"/>
        <v>-10774.019834508797</v>
      </c>
      <c r="F75">
        <f t="shared" si="7"/>
        <v>-10774</v>
      </c>
      <c r="G75">
        <f t="shared" si="8"/>
        <v>-4.4481999997515231E-2</v>
      </c>
      <c r="L75">
        <f t="shared" si="11"/>
        <v>-4.4481999997515231E-2</v>
      </c>
      <c r="O75">
        <f t="shared" ca="1" si="9"/>
        <v>5.9773913865450619E-2</v>
      </c>
      <c r="Q75" s="2">
        <f t="shared" si="10"/>
        <v>13319.909</v>
      </c>
    </row>
    <row r="76" spans="1:17" x14ac:dyDescent="0.2">
      <c r="A76" s="48" t="s">
        <v>66</v>
      </c>
      <c r="B76" s="50" t="s">
        <v>48</v>
      </c>
      <c r="C76" s="49">
        <v>28636.788</v>
      </c>
      <c r="D76" s="10"/>
      <c r="E76">
        <f t="shared" si="6"/>
        <v>-10640.972739032317</v>
      </c>
      <c r="F76">
        <f t="shared" si="7"/>
        <v>-10641</v>
      </c>
      <c r="G76">
        <f t="shared" si="8"/>
        <v>6.1137000004237052E-2</v>
      </c>
      <c r="L76">
        <f t="shared" si="11"/>
        <v>6.1137000004237052E-2</v>
      </c>
      <c r="O76">
        <f t="shared" ca="1" si="9"/>
        <v>5.9196103812336399E-2</v>
      </c>
      <c r="Q76" s="2">
        <f t="shared" si="10"/>
        <v>13618.288</v>
      </c>
    </row>
    <row r="77" spans="1:17" x14ac:dyDescent="0.2">
      <c r="A77" s="48" t="s">
        <v>66</v>
      </c>
      <c r="B77" s="50" t="s">
        <v>378</v>
      </c>
      <c r="C77" s="49">
        <v>28754.287</v>
      </c>
      <c r="D77" s="10"/>
      <c r="E77">
        <f t="shared" si="6"/>
        <v>-10588.579974556964</v>
      </c>
      <c r="F77">
        <f t="shared" si="7"/>
        <v>-10588.5</v>
      </c>
      <c r="G77">
        <f t="shared" si="8"/>
        <v>-0.17935549999674549</v>
      </c>
      <c r="L77">
        <f t="shared" si="11"/>
        <v>-0.17935549999674549</v>
      </c>
      <c r="O77">
        <f t="shared" ca="1" si="9"/>
        <v>5.8968020896633416E-2</v>
      </c>
      <c r="Q77" s="2">
        <f t="shared" si="10"/>
        <v>13735.787</v>
      </c>
    </row>
    <row r="78" spans="1:17" x14ac:dyDescent="0.2">
      <c r="A78" s="48" t="s">
        <v>66</v>
      </c>
      <c r="B78" s="50" t="s">
        <v>48</v>
      </c>
      <c r="C78" s="49">
        <v>28995.571</v>
      </c>
      <c r="D78" s="10"/>
      <c r="E78">
        <f t="shared" si="6"/>
        <v>-10480.991520326112</v>
      </c>
      <c r="F78">
        <f t="shared" si="7"/>
        <v>-10481</v>
      </c>
      <c r="G78">
        <f t="shared" si="8"/>
        <v>1.901700000234996E-2</v>
      </c>
      <c r="L78">
        <f t="shared" si="11"/>
        <v>1.901700000234996E-2</v>
      </c>
      <c r="O78">
        <f t="shared" ca="1" si="9"/>
        <v>5.8500993974003497E-2</v>
      </c>
      <c r="Q78" s="2">
        <f t="shared" si="10"/>
        <v>13977.071</v>
      </c>
    </row>
    <row r="79" spans="1:17" x14ac:dyDescent="0.2">
      <c r="A79" s="48" t="s">
        <v>66</v>
      </c>
      <c r="B79" s="50" t="s">
        <v>378</v>
      </c>
      <c r="C79" s="49">
        <v>29015.716</v>
      </c>
      <c r="D79" s="10"/>
      <c r="E79">
        <f t="shared" si="6"/>
        <v>-10472.00887161969</v>
      </c>
      <c r="F79">
        <f t="shared" si="7"/>
        <v>-10472</v>
      </c>
      <c r="G79">
        <f t="shared" si="8"/>
        <v>-1.9895999997970648E-2</v>
      </c>
      <c r="L79">
        <f t="shared" si="11"/>
        <v>-1.9895999997970648E-2</v>
      </c>
      <c r="O79">
        <f t="shared" ca="1" si="9"/>
        <v>5.8461894045597269E-2</v>
      </c>
      <c r="Q79" s="2">
        <f t="shared" si="10"/>
        <v>13997.216</v>
      </c>
    </row>
    <row r="80" spans="1:17" x14ac:dyDescent="0.2">
      <c r="A80" s="48" t="s">
        <v>200</v>
      </c>
      <c r="B80" s="50" t="s">
        <v>48</v>
      </c>
      <c r="C80" s="49">
        <v>29022.441999999999</v>
      </c>
      <c r="D80" s="10"/>
      <c r="E80">
        <f t="shared" si="6"/>
        <v>-10469.009750487925</v>
      </c>
      <c r="F80">
        <f t="shared" si="7"/>
        <v>-10469</v>
      </c>
      <c r="G80">
        <f t="shared" si="8"/>
        <v>-2.1866999999474501E-2</v>
      </c>
      <c r="J80">
        <f>+G80</f>
        <v>-2.1866999999474501E-2</v>
      </c>
      <c r="O80">
        <f t="shared" ca="1" si="9"/>
        <v>5.8448860736128531E-2</v>
      </c>
      <c r="Q80" s="2">
        <f t="shared" si="10"/>
        <v>14003.941999999999</v>
      </c>
    </row>
    <row r="81" spans="1:17" x14ac:dyDescent="0.2">
      <c r="A81" s="48" t="s">
        <v>200</v>
      </c>
      <c r="B81" s="50" t="s">
        <v>378</v>
      </c>
      <c r="C81" s="49">
        <v>29365.556</v>
      </c>
      <c r="D81" s="10"/>
      <c r="E81">
        <f t="shared" si="6"/>
        <v>-10316.015333597601</v>
      </c>
      <c r="F81">
        <f t="shared" si="7"/>
        <v>-10316</v>
      </c>
      <c r="G81">
        <f t="shared" si="8"/>
        <v>-3.4387999996397411E-2</v>
      </c>
      <c r="J81">
        <f>+G81</f>
        <v>-3.4387999996397411E-2</v>
      </c>
      <c r="O81">
        <f t="shared" ca="1" si="9"/>
        <v>5.7784161953222689E-2</v>
      </c>
      <c r="Q81" s="2">
        <f t="shared" si="10"/>
        <v>14347.056</v>
      </c>
    </row>
    <row r="82" spans="1:17" x14ac:dyDescent="0.2">
      <c r="A82" s="48" t="s">
        <v>200</v>
      </c>
      <c r="B82" s="50" t="s">
        <v>378</v>
      </c>
      <c r="C82" s="49">
        <v>29374.517</v>
      </c>
      <c r="D82" s="10"/>
      <c r="E82">
        <f t="shared" si="6"/>
        <v>-10312.019626719555</v>
      </c>
      <c r="F82">
        <f t="shared" si="7"/>
        <v>-10312</v>
      </c>
      <c r="G82">
        <f t="shared" si="8"/>
        <v>-4.4015999996190658E-2</v>
      </c>
      <c r="J82">
        <f>+G82</f>
        <v>-4.4015999996190658E-2</v>
      </c>
      <c r="O82">
        <f t="shared" ca="1" si="9"/>
        <v>5.7766784207264367E-2</v>
      </c>
      <c r="Q82" s="2">
        <f t="shared" si="10"/>
        <v>14356.017</v>
      </c>
    </row>
    <row r="83" spans="1:17" x14ac:dyDescent="0.2">
      <c r="A83" s="48" t="s">
        <v>66</v>
      </c>
      <c r="B83" s="50" t="s">
        <v>378</v>
      </c>
      <c r="C83" s="49">
        <v>29428.416000000001</v>
      </c>
      <c r="D83" s="10"/>
      <c r="E83">
        <f t="shared" si="6"/>
        <v>-10287.986080796125</v>
      </c>
      <c r="F83">
        <f t="shared" si="7"/>
        <v>-10288</v>
      </c>
      <c r="G83">
        <f t="shared" si="8"/>
        <v>3.12160000030417E-2</v>
      </c>
      <c r="L83">
        <f t="shared" ref="L83:L90" si="12">+G83</f>
        <v>3.12160000030417E-2</v>
      </c>
      <c r="O83">
        <f t="shared" ca="1" si="9"/>
        <v>5.7662517731514436E-2</v>
      </c>
      <c r="Q83" s="2">
        <f t="shared" si="10"/>
        <v>14409.916000000001</v>
      </c>
    </row>
    <row r="84" spans="1:17" x14ac:dyDescent="0.2">
      <c r="A84" s="48" t="s">
        <v>66</v>
      </c>
      <c r="B84" s="50" t="s">
        <v>48</v>
      </c>
      <c r="C84" s="49">
        <v>29699.842000000001</v>
      </c>
      <c r="D84" s="10"/>
      <c r="E84">
        <f t="shared" si="6"/>
        <v>-10166.957318930179</v>
      </c>
      <c r="F84">
        <f t="shared" si="7"/>
        <v>-10167</v>
      </c>
      <c r="G84">
        <f t="shared" si="8"/>
        <v>9.571900000446476E-2</v>
      </c>
      <c r="L84">
        <f t="shared" si="12"/>
        <v>9.571900000446476E-2</v>
      </c>
      <c r="O84">
        <f t="shared" ca="1" si="9"/>
        <v>5.7136840916275175E-2</v>
      </c>
      <c r="Q84" s="2">
        <f t="shared" si="10"/>
        <v>14681.342000000001</v>
      </c>
    </row>
    <row r="85" spans="1:17" x14ac:dyDescent="0.2">
      <c r="A85" s="48" t="s">
        <v>66</v>
      </c>
      <c r="B85" s="50" t="s">
        <v>48</v>
      </c>
      <c r="C85" s="49">
        <v>29708.805</v>
      </c>
      <c r="D85" s="10"/>
      <c r="E85">
        <f t="shared" ref="E85:E116" si="13">+(C85-C$7)/C$8</f>
        <v>-10162.960720252806</v>
      </c>
      <c r="F85">
        <f t="shared" ref="F85:F116" si="14">ROUND(2*E85,0)/2</f>
        <v>-10163</v>
      </c>
      <c r="G85">
        <f t="shared" ref="G85:G116" si="15">+C85-(C$7+F85*C$8)</f>
        <v>8.8091000001440989E-2</v>
      </c>
      <c r="L85">
        <f t="shared" si="12"/>
        <v>8.8091000001440989E-2</v>
      </c>
      <c r="O85">
        <f t="shared" ref="O85:O116" ca="1" si="16">+C$11+C$12*$F85</f>
        <v>5.7119463170316853E-2</v>
      </c>
      <c r="Q85" s="2">
        <f t="shared" ref="Q85:Q116" si="17">+C85-15018.5</f>
        <v>14690.305</v>
      </c>
    </row>
    <row r="86" spans="1:17" x14ac:dyDescent="0.2">
      <c r="A86" s="48" t="s">
        <v>66</v>
      </c>
      <c r="B86" s="50" t="s">
        <v>48</v>
      </c>
      <c r="C86" s="49">
        <v>29807.385999999999</v>
      </c>
      <c r="D86" s="10"/>
      <c r="E86">
        <f t="shared" si="13"/>
        <v>-10119.003485597663</v>
      </c>
      <c r="F86">
        <f t="shared" si="14"/>
        <v>-10119</v>
      </c>
      <c r="G86">
        <f t="shared" si="15"/>
        <v>-7.8169999978854321E-3</v>
      </c>
      <c r="L86">
        <f t="shared" si="12"/>
        <v>-7.8169999978854321E-3</v>
      </c>
      <c r="O86">
        <f t="shared" ca="1" si="16"/>
        <v>5.6928307964775306E-2</v>
      </c>
      <c r="Q86" s="2">
        <f t="shared" si="17"/>
        <v>14788.885999999999</v>
      </c>
    </row>
    <row r="87" spans="1:17" x14ac:dyDescent="0.2">
      <c r="A87" s="48" t="s">
        <v>66</v>
      </c>
      <c r="B87" s="50" t="s">
        <v>48</v>
      </c>
      <c r="C87" s="49">
        <v>29843.264999999999</v>
      </c>
      <c r="D87" s="10"/>
      <c r="E87">
        <f t="shared" si="13"/>
        <v>-10103.005051597278</v>
      </c>
      <c r="F87">
        <f t="shared" si="14"/>
        <v>-10103</v>
      </c>
      <c r="G87">
        <f t="shared" si="15"/>
        <v>-1.1328999997203937E-2</v>
      </c>
      <c r="L87">
        <f t="shared" si="12"/>
        <v>-1.1328999997203937E-2</v>
      </c>
      <c r="O87">
        <f t="shared" ca="1" si="16"/>
        <v>5.6858796980942018E-2</v>
      </c>
      <c r="Q87" s="2">
        <f t="shared" si="17"/>
        <v>14824.764999999999</v>
      </c>
    </row>
    <row r="88" spans="1:17" x14ac:dyDescent="0.2">
      <c r="A88" s="48" t="s">
        <v>66</v>
      </c>
      <c r="B88" s="50" t="s">
        <v>48</v>
      </c>
      <c r="C88" s="49">
        <v>30050.897000000001</v>
      </c>
      <c r="D88" s="10"/>
      <c r="E88">
        <f t="shared" si="13"/>
        <v>-10010.422012817829</v>
      </c>
      <c r="F88">
        <f t="shared" si="14"/>
        <v>-10010.5</v>
      </c>
      <c r="G88">
        <f t="shared" si="15"/>
        <v>0.17489850000492879</v>
      </c>
      <c r="L88">
        <f t="shared" si="12"/>
        <v>0.17489850000492879</v>
      </c>
      <c r="O88">
        <f t="shared" ca="1" si="16"/>
        <v>5.6456936605655809E-2</v>
      </c>
      <c r="Q88" s="2">
        <f t="shared" si="17"/>
        <v>15032.397000000001</v>
      </c>
    </row>
    <row r="89" spans="1:17" x14ac:dyDescent="0.2">
      <c r="A89" s="48" t="s">
        <v>66</v>
      </c>
      <c r="B89" s="50" t="s">
        <v>48</v>
      </c>
      <c r="C89" s="49">
        <v>30083.792000000001</v>
      </c>
      <c r="D89" s="10"/>
      <c r="E89">
        <f t="shared" si="13"/>
        <v>-9995.754143411139</v>
      </c>
      <c r="F89">
        <f t="shared" si="14"/>
        <v>-9996</v>
      </c>
      <c r="G89">
        <f t="shared" si="15"/>
        <v>0.55137200000535813</v>
      </c>
      <c r="L89">
        <f t="shared" si="12"/>
        <v>0.55137200000535813</v>
      </c>
      <c r="O89">
        <f t="shared" ca="1" si="16"/>
        <v>5.6393942276556891E-2</v>
      </c>
      <c r="Q89" s="2">
        <f t="shared" si="17"/>
        <v>15065.292000000001</v>
      </c>
    </row>
    <row r="90" spans="1:17" x14ac:dyDescent="0.2">
      <c r="A90" s="48" t="s">
        <v>66</v>
      </c>
      <c r="B90" s="50" t="s">
        <v>48</v>
      </c>
      <c r="C90" s="49">
        <v>30085.465</v>
      </c>
      <c r="D90" s="10"/>
      <c r="E90">
        <f t="shared" si="13"/>
        <v>-9995.008153275332</v>
      </c>
      <c r="F90">
        <f t="shared" si="14"/>
        <v>-9995</v>
      </c>
      <c r="G90">
        <f t="shared" si="15"/>
        <v>-1.8284999998286366E-2</v>
      </c>
      <c r="L90">
        <f t="shared" si="12"/>
        <v>-1.8284999998286366E-2</v>
      </c>
      <c r="O90">
        <f t="shared" ca="1" si="16"/>
        <v>5.6389597840067307E-2</v>
      </c>
      <c r="Q90" s="2">
        <f t="shared" si="17"/>
        <v>15066.965</v>
      </c>
    </row>
    <row r="91" spans="1:17" x14ac:dyDescent="0.2">
      <c r="A91" s="48" t="s">
        <v>200</v>
      </c>
      <c r="B91" s="50" t="s">
        <v>48</v>
      </c>
      <c r="C91" s="49">
        <v>30103.508000000002</v>
      </c>
      <c r="D91" s="10"/>
      <c r="E91">
        <f t="shared" si="13"/>
        <v>-9986.9627856600437</v>
      </c>
      <c r="F91">
        <f t="shared" si="14"/>
        <v>-9987</v>
      </c>
      <c r="G91">
        <f t="shared" si="15"/>
        <v>8.3459000004950212E-2</v>
      </c>
      <c r="J91">
        <f>+G91</f>
        <v>8.3459000004950212E-2</v>
      </c>
      <c r="O91">
        <f t="shared" ca="1" si="16"/>
        <v>5.6354842348150663E-2</v>
      </c>
      <c r="Q91" s="2">
        <f t="shared" si="17"/>
        <v>15085.008000000002</v>
      </c>
    </row>
    <row r="92" spans="1:17" x14ac:dyDescent="0.2">
      <c r="A92" s="48" t="s">
        <v>66</v>
      </c>
      <c r="B92" s="50" t="s">
        <v>378</v>
      </c>
      <c r="C92" s="49">
        <v>30473.392</v>
      </c>
      <c r="D92" s="10"/>
      <c r="E92">
        <f t="shared" si="13"/>
        <v>-9822.0316347974731</v>
      </c>
      <c r="F92">
        <f t="shared" si="14"/>
        <v>-9822</v>
      </c>
      <c r="G92">
        <f t="shared" si="15"/>
        <v>-7.0945999996183673E-2</v>
      </c>
      <c r="L92">
        <f t="shared" ref="L92:L105" si="18">+G92</f>
        <v>-7.0945999996183673E-2</v>
      </c>
      <c r="O92">
        <f t="shared" ca="1" si="16"/>
        <v>5.5638010327369855E-2</v>
      </c>
      <c r="Q92" s="2">
        <f t="shared" si="17"/>
        <v>15454.892</v>
      </c>
    </row>
    <row r="93" spans="1:17" x14ac:dyDescent="0.2">
      <c r="A93" s="48" t="s">
        <v>66</v>
      </c>
      <c r="B93" s="50" t="s">
        <v>48</v>
      </c>
      <c r="C93" s="49">
        <v>30475.758999999998</v>
      </c>
      <c r="D93" s="10"/>
      <c r="E93">
        <f t="shared" si="13"/>
        <v>-9820.9761902957071</v>
      </c>
      <c r="F93">
        <f t="shared" si="14"/>
        <v>-9821</v>
      </c>
      <c r="G93">
        <f t="shared" si="15"/>
        <v>5.3396999999677064E-2</v>
      </c>
      <c r="L93">
        <f t="shared" si="18"/>
        <v>5.3396999999677064E-2</v>
      </c>
      <c r="O93">
        <f t="shared" ca="1" si="16"/>
        <v>5.5633665890880278E-2</v>
      </c>
      <c r="Q93" s="2">
        <f t="shared" si="17"/>
        <v>15457.258999999998</v>
      </c>
    </row>
    <row r="94" spans="1:17" x14ac:dyDescent="0.2">
      <c r="A94" s="48" t="s">
        <v>66</v>
      </c>
      <c r="B94" s="50" t="s">
        <v>48</v>
      </c>
      <c r="C94" s="49">
        <v>30879.293000000001</v>
      </c>
      <c r="D94" s="10"/>
      <c r="E94">
        <f t="shared" si="13"/>
        <v>-9641.0405157810565</v>
      </c>
      <c r="F94">
        <f t="shared" si="14"/>
        <v>-9641</v>
      </c>
      <c r="G94">
        <f t="shared" si="15"/>
        <v>-9.0862999997625593E-2</v>
      </c>
      <c r="L94">
        <f t="shared" si="18"/>
        <v>-9.0862999997625593E-2</v>
      </c>
      <c r="O94">
        <f t="shared" ca="1" si="16"/>
        <v>5.4851667322755766E-2</v>
      </c>
      <c r="Q94" s="2">
        <f t="shared" si="17"/>
        <v>15860.793000000001</v>
      </c>
    </row>
    <row r="95" spans="1:17" x14ac:dyDescent="0.2">
      <c r="A95" s="48" t="s">
        <v>66</v>
      </c>
      <c r="B95" s="50" t="s">
        <v>378</v>
      </c>
      <c r="C95" s="49">
        <v>31168.806</v>
      </c>
      <c r="D95" s="10"/>
      <c r="E95">
        <f t="shared" si="13"/>
        <v>-9511.9467667146582</v>
      </c>
      <c r="F95">
        <f t="shared" si="14"/>
        <v>-9512</v>
      </c>
      <c r="G95">
        <f t="shared" si="15"/>
        <v>0.11938400000144611</v>
      </c>
      <c r="L95">
        <f t="shared" si="18"/>
        <v>0.11938400000144611</v>
      </c>
      <c r="O95">
        <f t="shared" ca="1" si="16"/>
        <v>5.4291235015599862E-2</v>
      </c>
      <c r="Q95" s="2">
        <f t="shared" si="17"/>
        <v>16150.306</v>
      </c>
    </row>
    <row r="96" spans="1:17" x14ac:dyDescent="0.2">
      <c r="A96" s="48" t="s">
        <v>66</v>
      </c>
      <c r="B96" s="50" t="s">
        <v>378</v>
      </c>
      <c r="C96" s="49">
        <v>31261.385999999999</v>
      </c>
      <c r="D96" s="10"/>
      <c r="E96">
        <f t="shared" si="13"/>
        <v>-9470.665375935776</v>
      </c>
      <c r="F96">
        <f t="shared" si="14"/>
        <v>-9470.5</v>
      </c>
      <c r="G96">
        <f t="shared" si="15"/>
        <v>-0.37088149999908637</v>
      </c>
      <c r="L96">
        <f t="shared" si="18"/>
        <v>-0.37088149999908637</v>
      </c>
      <c r="O96">
        <f t="shared" ca="1" si="16"/>
        <v>5.4110940901282267E-2</v>
      </c>
      <c r="Q96" s="2">
        <f t="shared" si="17"/>
        <v>16242.885999999999</v>
      </c>
    </row>
    <row r="97" spans="1:17" x14ac:dyDescent="0.2">
      <c r="A97" s="48" t="s">
        <v>66</v>
      </c>
      <c r="B97" s="50" t="s">
        <v>378</v>
      </c>
      <c r="C97" s="49">
        <v>31312.287</v>
      </c>
      <c r="D97" s="10"/>
      <c r="E97">
        <f t="shared" si="13"/>
        <v>-9447.9686372013184</v>
      </c>
      <c r="F97">
        <f t="shared" si="14"/>
        <v>-9448</v>
      </c>
      <c r="G97">
        <f t="shared" si="15"/>
        <v>7.0336000004317611E-2</v>
      </c>
      <c r="L97">
        <f t="shared" si="18"/>
        <v>7.0336000004317611E-2</v>
      </c>
      <c r="O97">
        <f t="shared" ca="1" si="16"/>
        <v>5.4013191080266698E-2</v>
      </c>
      <c r="Q97" s="2">
        <f t="shared" si="17"/>
        <v>16293.787</v>
      </c>
    </row>
    <row r="98" spans="1:17" x14ac:dyDescent="0.2">
      <c r="A98" s="48" t="s">
        <v>66</v>
      </c>
      <c r="B98" s="50" t="s">
        <v>48</v>
      </c>
      <c r="C98" s="49">
        <v>31879.499</v>
      </c>
      <c r="D98" s="10"/>
      <c r="E98">
        <f t="shared" si="13"/>
        <v>-9195.0489976844419</v>
      </c>
      <c r="F98">
        <f t="shared" si="14"/>
        <v>-9195</v>
      </c>
      <c r="G98">
        <f t="shared" si="15"/>
        <v>-0.10988499999803025</v>
      </c>
      <c r="L98">
        <f t="shared" si="18"/>
        <v>-0.10988499999803025</v>
      </c>
      <c r="O98">
        <f t="shared" ca="1" si="16"/>
        <v>5.2914048648402802E-2</v>
      </c>
      <c r="Q98" s="2">
        <f t="shared" si="17"/>
        <v>16860.999</v>
      </c>
    </row>
    <row r="99" spans="1:17" x14ac:dyDescent="0.2">
      <c r="A99" s="48" t="s">
        <v>66</v>
      </c>
      <c r="B99" s="50" t="s">
        <v>48</v>
      </c>
      <c r="C99" s="49">
        <v>32041.225999999999</v>
      </c>
      <c r="D99" s="10"/>
      <c r="E99">
        <f t="shared" si="13"/>
        <v>-9122.934982924271</v>
      </c>
      <c r="F99">
        <f t="shared" si="14"/>
        <v>-9123</v>
      </c>
      <c r="G99">
        <f t="shared" si="15"/>
        <v>0.14581100000214064</v>
      </c>
      <c r="L99">
        <f t="shared" si="18"/>
        <v>0.14581100000214064</v>
      </c>
      <c r="O99">
        <f t="shared" ca="1" si="16"/>
        <v>5.2601249221152994E-2</v>
      </c>
      <c r="Q99" s="2">
        <f t="shared" si="17"/>
        <v>17022.725999999999</v>
      </c>
    </row>
    <row r="100" spans="1:17" x14ac:dyDescent="0.2">
      <c r="A100" s="48" t="s">
        <v>66</v>
      </c>
      <c r="B100" s="50" t="s">
        <v>48</v>
      </c>
      <c r="C100" s="49">
        <v>32314.692999999999</v>
      </c>
      <c r="D100" s="10"/>
      <c r="E100">
        <f t="shared" si="13"/>
        <v>-9000.9961398466185</v>
      </c>
      <c r="F100">
        <f t="shared" si="14"/>
        <v>-9001</v>
      </c>
      <c r="G100">
        <f t="shared" si="15"/>
        <v>8.6570000021310989E-3</v>
      </c>
      <c r="L100">
        <f t="shared" si="18"/>
        <v>8.6570000021310989E-3</v>
      </c>
      <c r="O100">
        <f t="shared" ca="1" si="16"/>
        <v>5.2071227969424157E-2</v>
      </c>
      <c r="Q100" s="2">
        <f t="shared" si="17"/>
        <v>17296.192999999999</v>
      </c>
    </row>
    <row r="101" spans="1:17" x14ac:dyDescent="0.2">
      <c r="A101" s="48" t="s">
        <v>66</v>
      </c>
      <c r="B101" s="50" t="s">
        <v>48</v>
      </c>
      <c r="C101" s="49">
        <v>32332.643</v>
      </c>
      <c r="D101" s="10"/>
      <c r="E101">
        <f t="shared" si="13"/>
        <v>-8992.9922408999664</v>
      </c>
      <c r="F101">
        <f t="shared" si="14"/>
        <v>-8993</v>
      </c>
      <c r="G101">
        <f t="shared" si="15"/>
        <v>1.7401000000972999E-2</v>
      </c>
      <c r="L101">
        <f t="shared" si="18"/>
        <v>1.7401000000972999E-2</v>
      </c>
      <c r="O101">
        <f t="shared" ca="1" si="16"/>
        <v>5.2036472477507513E-2</v>
      </c>
      <c r="Q101" s="2">
        <f t="shared" si="17"/>
        <v>17314.143</v>
      </c>
    </row>
    <row r="102" spans="1:17" x14ac:dyDescent="0.2">
      <c r="A102" s="48" t="s">
        <v>66</v>
      </c>
      <c r="B102" s="50" t="s">
        <v>48</v>
      </c>
      <c r="C102" s="49">
        <v>32359.613000000001</v>
      </c>
      <c r="D102" s="10"/>
      <c r="E102">
        <f t="shared" si="13"/>
        <v>-8980.9663269951652</v>
      </c>
      <c r="F102">
        <f t="shared" si="14"/>
        <v>-8981</v>
      </c>
      <c r="G102">
        <f t="shared" si="15"/>
        <v>7.5517000004765578E-2</v>
      </c>
      <c r="L102">
        <f t="shared" si="18"/>
        <v>7.5517000004765578E-2</v>
      </c>
      <c r="O102">
        <f t="shared" ca="1" si="16"/>
        <v>5.1984339239632547E-2</v>
      </c>
      <c r="Q102" s="2">
        <f t="shared" si="17"/>
        <v>17341.113000000001</v>
      </c>
    </row>
    <row r="103" spans="1:17" x14ac:dyDescent="0.2">
      <c r="A103" s="48" t="s">
        <v>66</v>
      </c>
      <c r="B103" s="50" t="s">
        <v>378</v>
      </c>
      <c r="C103" s="49">
        <v>32671.396000000001</v>
      </c>
      <c r="D103" s="10"/>
      <c r="E103">
        <f t="shared" si="13"/>
        <v>-8841.9423924389666</v>
      </c>
      <c r="F103">
        <f t="shared" si="14"/>
        <v>-8842</v>
      </c>
      <c r="G103">
        <f t="shared" si="15"/>
        <v>0.1291940000046452</v>
      </c>
      <c r="L103">
        <f t="shared" si="18"/>
        <v>0.1291940000046452</v>
      </c>
      <c r="O103">
        <f t="shared" ca="1" si="16"/>
        <v>5.1380462567580838E-2</v>
      </c>
      <c r="Q103" s="2">
        <f t="shared" si="17"/>
        <v>17652.896000000001</v>
      </c>
    </row>
    <row r="104" spans="1:17" x14ac:dyDescent="0.2">
      <c r="A104" s="48" t="s">
        <v>66</v>
      </c>
      <c r="B104" s="50" t="s">
        <v>48</v>
      </c>
      <c r="C104" s="49">
        <v>33095.216999999997</v>
      </c>
      <c r="D104" s="10"/>
      <c r="E104">
        <f t="shared" si="13"/>
        <v>-8652.9607514657837</v>
      </c>
      <c r="F104">
        <f t="shared" si="14"/>
        <v>-8653</v>
      </c>
      <c r="G104">
        <f t="shared" si="15"/>
        <v>8.802099999593338E-2</v>
      </c>
      <c r="L104">
        <f t="shared" si="18"/>
        <v>8.802099999593338E-2</v>
      </c>
      <c r="O104">
        <f t="shared" ca="1" si="16"/>
        <v>5.0559364071050099E-2</v>
      </c>
      <c r="Q104" s="2">
        <f t="shared" si="17"/>
        <v>18076.716999999997</v>
      </c>
    </row>
    <row r="105" spans="1:17" x14ac:dyDescent="0.2">
      <c r="A105" s="48" t="s">
        <v>66</v>
      </c>
      <c r="B105" s="50" t="s">
        <v>378</v>
      </c>
      <c r="C105" s="49">
        <v>33456.273000000001</v>
      </c>
      <c r="D105" s="10"/>
      <c r="E105">
        <f t="shared" si="13"/>
        <v>-8491.9660028261096</v>
      </c>
      <c r="F105">
        <f t="shared" si="14"/>
        <v>-8492</v>
      </c>
      <c r="G105">
        <f t="shared" si="15"/>
        <v>7.6244000003498513E-2</v>
      </c>
      <c r="L105">
        <f t="shared" si="18"/>
        <v>7.6244000003498513E-2</v>
      </c>
      <c r="O105">
        <f t="shared" ca="1" si="16"/>
        <v>4.9859909796227612E-2</v>
      </c>
      <c r="Q105" s="2">
        <f t="shared" si="17"/>
        <v>18437.773000000001</v>
      </c>
    </row>
    <row r="106" spans="1:17" x14ac:dyDescent="0.2">
      <c r="A106" s="48" t="s">
        <v>200</v>
      </c>
      <c r="B106" s="50" t="s">
        <v>48</v>
      </c>
      <c r="C106" s="49">
        <v>33718.591999999997</v>
      </c>
      <c r="D106" s="10"/>
      <c r="E106">
        <f t="shared" si="13"/>
        <v>-8374.9980491889764</v>
      </c>
      <c r="F106">
        <f t="shared" si="14"/>
        <v>-8375</v>
      </c>
      <c r="G106">
        <f t="shared" si="15"/>
        <v>4.3749999967985786E-3</v>
      </c>
      <c r="J106">
        <f t="shared" ref="J106:J126" si="19">+G106</f>
        <v>4.3749999967985786E-3</v>
      </c>
      <c r="O106">
        <f t="shared" ca="1" si="16"/>
        <v>4.9351610726946681E-2</v>
      </c>
      <c r="Q106" s="2">
        <f t="shared" si="17"/>
        <v>18700.091999999997</v>
      </c>
    </row>
    <row r="107" spans="1:17" x14ac:dyDescent="0.2">
      <c r="A107" s="48" t="s">
        <v>200</v>
      </c>
      <c r="B107" s="50" t="s">
        <v>48</v>
      </c>
      <c r="C107" s="49">
        <v>33736.531999999999</v>
      </c>
      <c r="D107" s="10"/>
      <c r="E107">
        <f t="shared" si="13"/>
        <v>-8366.9986092389518</v>
      </c>
      <c r="F107">
        <f t="shared" si="14"/>
        <v>-8367</v>
      </c>
      <c r="G107">
        <f t="shared" si="15"/>
        <v>3.1190000008791685E-3</v>
      </c>
      <c r="J107">
        <f t="shared" si="19"/>
        <v>3.1190000008791685E-3</v>
      </c>
      <c r="O107">
        <f t="shared" ca="1" si="16"/>
        <v>4.9316855235030037E-2</v>
      </c>
      <c r="Q107" s="2">
        <f t="shared" si="17"/>
        <v>18718.031999999999</v>
      </c>
    </row>
    <row r="108" spans="1:17" x14ac:dyDescent="0.2">
      <c r="A108" s="48" t="s">
        <v>200</v>
      </c>
      <c r="B108" s="50" t="s">
        <v>378</v>
      </c>
      <c r="C108" s="49">
        <v>34133.521999999997</v>
      </c>
      <c r="D108" s="10"/>
      <c r="E108">
        <f t="shared" si="13"/>
        <v>-8189.9809021174442</v>
      </c>
      <c r="F108">
        <f t="shared" si="14"/>
        <v>-8190</v>
      </c>
      <c r="G108">
        <f t="shared" si="15"/>
        <v>4.2829999998502899E-2</v>
      </c>
      <c r="J108">
        <f t="shared" si="19"/>
        <v>4.2829999998502899E-2</v>
      </c>
      <c r="O108">
        <f t="shared" ca="1" si="16"/>
        <v>4.8547889976374263E-2</v>
      </c>
      <c r="Q108" s="2">
        <f t="shared" si="17"/>
        <v>19115.021999999997</v>
      </c>
    </row>
    <row r="109" spans="1:17" x14ac:dyDescent="0.2">
      <c r="A109" s="48" t="s">
        <v>200</v>
      </c>
      <c r="B109" s="50" t="s">
        <v>48</v>
      </c>
      <c r="C109" s="49">
        <v>34485.535000000003</v>
      </c>
      <c r="D109" s="10"/>
      <c r="E109">
        <f t="shared" si="13"/>
        <v>-8033.0184241281631</v>
      </c>
      <c r="F109">
        <f t="shared" si="14"/>
        <v>-8033</v>
      </c>
      <c r="G109">
        <f t="shared" si="15"/>
        <v>-4.1318999996292405E-2</v>
      </c>
      <c r="J109">
        <f t="shared" si="19"/>
        <v>-4.1318999996292405E-2</v>
      </c>
      <c r="O109">
        <f t="shared" ca="1" si="16"/>
        <v>4.7865813447510105E-2</v>
      </c>
      <c r="Q109" s="2">
        <f t="shared" si="17"/>
        <v>19467.035000000003</v>
      </c>
    </row>
    <row r="110" spans="1:17" x14ac:dyDescent="0.2">
      <c r="A110" s="48" t="s">
        <v>200</v>
      </c>
      <c r="B110" s="50" t="s">
        <v>48</v>
      </c>
      <c r="C110" s="49">
        <v>38091.625999999997</v>
      </c>
      <c r="D110" s="10"/>
      <c r="E110">
        <f t="shared" si="13"/>
        <v>-6425.0636633243521</v>
      </c>
      <c r="F110">
        <f t="shared" si="14"/>
        <v>-6425</v>
      </c>
      <c r="G110">
        <f t="shared" si="15"/>
        <v>-0.14277500000025611</v>
      </c>
      <c r="J110">
        <f t="shared" si="19"/>
        <v>-0.14277500000025611</v>
      </c>
      <c r="O110">
        <f t="shared" ca="1" si="16"/>
        <v>4.0879959572264445E-2</v>
      </c>
      <c r="Q110" s="2">
        <f t="shared" si="17"/>
        <v>23073.125999999997</v>
      </c>
    </row>
    <row r="111" spans="1:17" x14ac:dyDescent="0.2">
      <c r="A111" s="48" t="s">
        <v>200</v>
      </c>
      <c r="B111" s="50" t="s">
        <v>48</v>
      </c>
      <c r="C111" s="49">
        <v>38199.311999999998</v>
      </c>
      <c r="D111" s="10"/>
      <c r="E111">
        <f t="shared" si="13"/>
        <v>-6377.0465122397227</v>
      </c>
      <c r="F111">
        <f t="shared" si="14"/>
        <v>-6377</v>
      </c>
      <c r="G111">
        <f t="shared" si="15"/>
        <v>-0.10431099999550497</v>
      </c>
      <c r="J111">
        <f t="shared" si="19"/>
        <v>-0.10431099999550497</v>
      </c>
      <c r="O111">
        <f t="shared" ca="1" si="16"/>
        <v>4.0671426620764575E-2</v>
      </c>
      <c r="Q111" s="2">
        <f t="shared" si="17"/>
        <v>23180.811999999998</v>
      </c>
    </row>
    <row r="112" spans="1:17" x14ac:dyDescent="0.2">
      <c r="A112" s="48" t="s">
        <v>200</v>
      </c>
      <c r="B112" s="50" t="s">
        <v>48</v>
      </c>
      <c r="C112" s="49">
        <v>38205.281000000003</v>
      </c>
      <c r="D112" s="10"/>
      <c r="E112">
        <f t="shared" si="13"/>
        <v>-6374.3849371526694</v>
      </c>
      <c r="F112">
        <f t="shared" si="14"/>
        <v>-6374.5</v>
      </c>
      <c r="G112">
        <f t="shared" si="15"/>
        <v>0.25804650000645779</v>
      </c>
      <c r="J112">
        <f t="shared" si="19"/>
        <v>0.25804650000645779</v>
      </c>
      <c r="O112">
        <f t="shared" ca="1" si="16"/>
        <v>4.0660565529540622E-2</v>
      </c>
      <c r="Q112" s="2">
        <f t="shared" si="17"/>
        <v>23186.781000000003</v>
      </c>
    </row>
    <row r="113" spans="1:17" x14ac:dyDescent="0.2">
      <c r="A113" s="48" t="s">
        <v>200</v>
      </c>
      <c r="B113" s="50" t="s">
        <v>48</v>
      </c>
      <c r="C113" s="49">
        <v>38474.533000000003</v>
      </c>
      <c r="D113" s="10"/>
      <c r="E113">
        <f t="shared" si="13"/>
        <v>-6254.3255611535751</v>
      </c>
      <c r="F113">
        <f t="shared" si="14"/>
        <v>-6254.5</v>
      </c>
      <c r="G113">
        <f t="shared" si="15"/>
        <v>0.39120650000404567</v>
      </c>
      <c r="J113">
        <f t="shared" si="19"/>
        <v>0.39120650000404567</v>
      </c>
      <c r="O113">
        <f t="shared" ca="1" si="16"/>
        <v>4.0139233150790946E-2</v>
      </c>
      <c r="Q113" s="2">
        <f t="shared" si="17"/>
        <v>23456.033000000003</v>
      </c>
    </row>
    <row r="114" spans="1:17" x14ac:dyDescent="0.2">
      <c r="A114" s="48" t="s">
        <v>200</v>
      </c>
      <c r="B114" s="50" t="s">
        <v>378</v>
      </c>
      <c r="C114" s="49">
        <v>38524.432999999997</v>
      </c>
      <c r="D114" s="10"/>
      <c r="E114">
        <f t="shared" si="13"/>
        <v>-6232.0751679815503</v>
      </c>
      <c r="F114">
        <f t="shared" si="14"/>
        <v>-6232</v>
      </c>
      <c r="G114">
        <f t="shared" si="15"/>
        <v>-0.16857600000366801</v>
      </c>
      <c r="J114">
        <f t="shared" si="19"/>
        <v>-0.16857600000366801</v>
      </c>
      <c r="O114">
        <f t="shared" ca="1" si="16"/>
        <v>4.0041483329775376E-2</v>
      </c>
      <c r="Q114" s="2">
        <f t="shared" si="17"/>
        <v>23505.932999999997</v>
      </c>
    </row>
    <row r="115" spans="1:17" x14ac:dyDescent="0.2">
      <c r="A115" s="48" t="s">
        <v>200</v>
      </c>
      <c r="B115" s="50" t="s">
        <v>378</v>
      </c>
      <c r="C115" s="49">
        <v>38551.332000000002</v>
      </c>
      <c r="D115" s="10"/>
      <c r="E115">
        <f t="shared" si="13"/>
        <v>-6220.0809129528034</v>
      </c>
      <c r="F115">
        <f t="shared" si="14"/>
        <v>-6220</v>
      </c>
      <c r="G115">
        <f t="shared" si="15"/>
        <v>-0.18145999999251217</v>
      </c>
      <c r="J115">
        <f t="shared" si="19"/>
        <v>-0.18145999999251217</v>
      </c>
      <c r="O115">
        <f t="shared" ca="1" si="16"/>
        <v>3.9989350091900411E-2</v>
      </c>
      <c r="Q115" s="2">
        <f t="shared" si="17"/>
        <v>23532.832000000002</v>
      </c>
    </row>
    <row r="116" spans="1:17" x14ac:dyDescent="0.2">
      <c r="A116" s="48" t="s">
        <v>200</v>
      </c>
      <c r="B116" s="50" t="s">
        <v>378</v>
      </c>
      <c r="C116" s="49">
        <v>38551.446000000004</v>
      </c>
      <c r="D116" s="10"/>
      <c r="E116">
        <f t="shared" si="13"/>
        <v>-6220.0300803912469</v>
      </c>
      <c r="F116">
        <f t="shared" si="14"/>
        <v>-6220</v>
      </c>
      <c r="G116">
        <f t="shared" si="15"/>
        <v>-6.7459999991115183E-2</v>
      </c>
      <c r="J116">
        <f t="shared" si="19"/>
        <v>-6.7459999991115183E-2</v>
      </c>
      <c r="O116">
        <f t="shared" ca="1" si="16"/>
        <v>3.9989350091900411E-2</v>
      </c>
      <c r="Q116" s="2">
        <f t="shared" si="17"/>
        <v>23532.946000000004</v>
      </c>
    </row>
    <row r="117" spans="1:17" x14ac:dyDescent="0.2">
      <c r="A117" s="48" t="s">
        <v>200</v>
      </c>
      <c r="B117" s="50" t="s">
        <v>378</v>
      </c>
      <c r="C117" s="49">
        <v>38560.330999999998</v>
      </c>
      <c r="D117" s="10"/>
      <c r="E117">
        <f t="shared" ref="E117:E128" si="20">+(C117-C$7)/C$8</f>
        <v>-6216.0682618875726</v>
      </c>
      <c r="F117">
        <f t="shared" ref="F117:F129" si="21">ROUND(2*E117,0)/2</f>
        <v>-6216</v>
      </c>
      <c r="G117">
        <f t="shared" ref="G117:G128" si="22">+C117-(C$7+F117*C$8)</f>
        <v>-0.15308799999911571</v>
      </c>
      <c r="J117">
        <f t="shared" si="19"/>
        <v>-0.15308799999911571</v>
      </c>
      <c r="O117">
        <f t="shared" ref="O117:O128" ca="1" si="23">+C$11+C$12*$F117</f>
        <v>3.9971972345942089E-2</v>
      </c>
      <c r="Q117" s="2">
        <f t="shared" ref="Q117:Q128" si="24">+C117-15018.5</f>
        <v>23541.830999999998</v>
      </c>
    </row>
    <row r="118" spans="1:17" x14ac:dyDescent="0.2">
      <c r="A118" s="48" t="s">
        <v>200</v>
      </c>
      <c r="B118" s="50" t="s">
        <v>378</v>
      </c>
      <c r="C118" s="49">
        <v>38587.250999999997</v>
      </c>
      <c r="D118" s="10"/>
      <c r="E118">
        <f t="shared" si="20"/>
        <v>-6204.0646429659109</v>
      </c>
      <c r="F118">
        <f t="shared" si="21"/>
        <v>-6204</v>
      </c>
      <c r="G118">
        <f t="shared" si="22"/>
        <v>-0.14497200000187149</v>
      </c>
      <c r="J118">
        <f t="shared" si="19"/>
        <v>-0.14497200000187149</v>
      </c>
      <c r="O118">
        <f t="shared" ca="1" si="23"/>
        <v>3.9919839108067123E-2</v>
      </c>
      <c r="Q118" s="2">
        <f t="shared" si="24"/>
        <v>23568.750999999997</v>
      </c>
    </row>
    <row r="119" spans="1:17" x14ac:dyDescent="0.2">
      <c r="A119" s="48" t="s">
        <v>200</v>
      </c>
      <c r="B119" s="50" t="s">
        <v>378</v>
      </c>
      <c r="C119" s="49">
        <v>38590.249000000003</v>
      </c>
      <c r="D119" s="10"/>
      <c r="E119">
        <f t="shared" si="20"/>
        <v>-6202.7278357769346</v>
      </c>
      <c r="F119">
        <f t="shared" si="21"/>
        <v>-6202.5</v>
      </c>
      <c r="G119">
        <f t="shared" si="22"/>
        <v>-0.51095749999512918</v>
      </c>
      <c r="J119">
        <f t="shared" si="19"/>
        <v>-0.51095749999512918</v>
      </c>
      <c r="O119">
        <f t="shared" ca="1" si="23"/>
        <v>3.9913322453332747E-2</v>
      </c>
      <c r="Q119" s="2">
        <f t="shared" si="24"/>
        <v>23571.749000000003</v>
      </c>
    </row>
    <row r="120" spans="1:17" x14ac:dyDescent="0.2">
      <c r="A120" s="48" t="s">
        <v>200</v>
      </c>
      <c r="B120" s="50" t="s">
        <v>378</v>
      </c>
      <c r="C120" s="49">
        <v>38605.207999999999</v>
      </c>
      <c r="D120" s="10"/>
      <c r="E120">
        <f t="shared" si="20"/>
        <v>-6196.0576227216188</v>
      </c>
      <c r="F120">
        <f t="shared" si="21"/>
        <v>-6196</v>
      </c>
      <c r="G120">
        <f t="shared" si="22"/>
        <v>-0.12922799999796553</v>
      </c>
      <c r="J120">
        <f t="shared" si="19"/>
        <v>-0.12922799999796553</v>
      </c>
      <c r="O120">
        <f t="shared" ca="1" si="23"/>
        <v>3.988508361615048E-2</v>
      </c>
      <c r="Q120" s="2">
        <f t="shared" si="24"/>
        <v>23586.707999999999</v>
      </c>
    </row>
    <row r="121" spans="1:17" x14ac:dyDescent="0.2">
      <c r="A121" s="48" t="s">
        <v>200</v>
      </c>
      <c r="B121" s="50" t="s">
        <v>378</v>
      </c>
      <c r="C121" s="49">
        <v>38883.409</v>
      </c>
      <c r="D121" s="10"/>
      <c r="E121">
        <f t="shared" si="20"/>
        <v>-6072.0078906404315</v>
      </c>
      <c r="F121">
        <f t="shared" si="21"/>
        <v>-6072</v>
      </c>
      <c r="G121">
        <f t="shared" si="22"/>
        <v>-1.7695999995339662E-2</v>
      </c>
      <c r="J121">
        <f t="shared" si="19"/>
        <v>-1.7695999995339662E-2</v>
      </c>
      <c r="O121">
        <f t="shared" ca="1" si="23"/>
        <v>3.9346373491442481E-2</v>
      </c>
      <c r="Q121" s="2">
        <f t="shared" si="24"/>
        <v>23864.909</v>
      </c>
    </row>
    <row r="122" spans="1:17" x14ac:dyDescent="0.2">
      <c r="A122" s="48" t="s">
        <v>200</v>
      </c>
      <c r="B122" s="50" t="s">
        <v>48</v>
      </c>
      <c r="C122" s="49">
        <v>39232.462</v>
      </c>
      <c r="D122" s="10"/>
      <c r="E122">
        <f t="shared" si="20"/>
        <v>-5916.3652756529409</v>
      </c>
      <c r="F122">
        <f t="shared" si="21"/>
        <v>-5916.5</v>
      </c>
      <c r="G122">
        <f t="shared" si="22"/>
        <v>0.30214050000358839</v>
      </c>
      <c r="J122">
        <f t="shared" si="19"/>
        <v>0.30214050000358839</v>
      </c>
      <c r="O122">
        <f t="shared" ca="1" si="23"/>
        <v>3.8670813617312692E-2</v>
      </c>
      <c r="Q122" s="2">
        <f t="shared" si="24"/>
        <v>24213.962</v>
      </c>
    </row>
    <row r="123" spans="1:17" x14ac:dyDescent="0.2">
      <c r="A123" s="48" t="s">
        <v>200</v>
      </c>
      <c r="B123" s="50" t="s">
        <v>48</v>
      </c>
      <c r="C123" s="49">
        <v>39235.410000000003</v>
      </c>
      <c r="D123" s="10"/>
      <c r="E123">
        <f t="shared" si="20"/>
        <v>-5915.0507634471051</v>
      </c>
      <c r="F123">
        <f t="shared" si="21"/>
        <v>-5915</v>
      </c>
      <c r="G123">
        <f t="shared" si="22"/>
        <v>-0.11384499999257969</v>
      </c>
      <c r="J123">
        <f t="shared" si="19"/>
        <v>-0.11384499999257969</v>
      </c>
      <c r="O123">
        <f t="shared" ca="1" si="23"/>
        <v>3.8664296962578323E-2</v>
      </c>
      <c r="Q123" s="2">
        <f t="shared" si="24"/>
        <v>24216.910000000003</v>
      </c>
    </row>
    <row r="124" spans="1:17" x14ac:dyDescent="0.2">
      <c r="A124" s="48" t="s">
        <v>200</v>
      </c>
      <c r="B124" s="50" t="s">
        <v>48</v>
      </c>
      <c r="C124" s="49">
        <v>39298.277999999998</v>
      </c>
      <c r="D124" s="10"/>
      <c r="E124">
        <f t="shared" si="20"/>
        <v>-5887.0179434483289</v>
      </c>
      <c r="F124">
        <f t="shared" si="21"/>
        <v>-5887</v>
      </c>
      <c r="G124">
        <f t="shared" si="22"/>
        <v>-4.0241000002424698E-2</v>
      </c>
      <c r="J124">
        <f t="shared" si="19"/>
        <v>-4.0241000002424698E-2</v>
      </c>
      <c r="O124">
        <f t="shared" ca="1" si="23"/>
        <v>3.8542652740870063E-2</v>
      </c>
      <c r="Q124" s="2">
        <f t="shared" si="24"/>
        <v>24279.777999999998</v>
      </c>
    </row>
    <row r="125" spans="1:17" x14ac:dyDescent="0.2">
      <c r="A125" s="48" t="s">
        <v>200</v>
      </c>
      <c r="B125" s="50" t="s">
        <v>48</v>
      </c>
      <c r="C125" s="49">
        <v>39313.256000000001</v>
      </c>
      <c r="D125" s="10"/>
      <c r="E125">
        <f t="shared" si="20"/>
        <v>-5880.3392582994175</v>
      </c>
      <c r="F125">
        <f t="shared" si="21"/>
        <v>-5880.5</v>
      </c>
      <c r="G125">
        <f t="shared" si="22"/>
        <v>0.36048850000224775</v>
      </c>
      <c r="J125">
        <f t="shared" si="19"/>
        <v>0.36048850000224775</v>
      </c>
      <c r="O125">
        <f t="shared" ca="1" si="23"/>
        <v>3.8514413903687789E-2</v>
      </c>
      <c r="Q125" s="2">
        <f t="shared" si="24"/>
        <v>24294.756000000001</v>
      </c>
    </row>
    <row r="126" spans="1:17" x14ac:dyDescent="0.2">
      <c r="A126" s="48" t="s">
        <v>200</v>
      </c>
      <c r="B126" s="50" t="s">
        <v>48</v>
      </c>
      <c r="C126" s="49">
        <v>39319.218999999997</v>
      </c>
      <c r="D126" s="10"/>
      <c r="E126">
        <f t="shared" si="20"/>
        <v>-5877.6803586103442</v>
      </c>
      <c r="F126">
        <f t="shared" si="21"/>
        <v>-5877.5</v>
      </c>
      <c r="G126">
        <f t="shared" si="22"/>
        <v>-0.40448250000190455</v>
      </c>
      <c r="J126">
        <f t="shared" si="19"/>
        <v>-0.40448250000190455</v>
      </c>
      <c r="O126">
        <f t="shared" ca="1" si="23"/>
        <v>3.8501380594219051E-2</v>
      </c>
      <c r="Q126" s="2">
        <f t="shared" si="24"/>
        <v>24300.718999999997</v>
      </c>
    </row>
    <row r="127" spans="1:17" x14ac:dyDescent="0.2">
      <c r="A127" s="31" t="s">
        <v>45</v>
      </c>
      <c r="C127" s="10">
        <v>52500.84</v>
      </c>
      <c r="E127">
        <f t="shared" si="20"/>
        <v>0</v>
      </c>
      <c r="F127">
        <f t="shared" si="21"/>
        <v>0</v>
      </c>
      <c r="G127">
        <f t="shared" si="22"/>
        <v>0</v>
      </c>
      <c r="I127">
        <f>+G127</f>
        <v>0</v>
      </c>
      <c r="O127">
        <f t="shared" ca="1" si="23"/>
        <v>1.2966955126708868E-2</v>
      </c>
      <c r="Q127" s="2">
        <f t="shared" si="24"/>
        <v>37482.339999999997</v>
      </c>
    </row>
    <row r="128" spans="1:17" x14ac:dyDescent="0.2">
      <c r="A128" s="33" t="s">
        <v>47</v>
      </c>
      <c r="B128" s="34" t="s">
        <v>48</v>
      </c>
      <c r="C128" s="33">
        <v>53552.743699999999</v>
      </c>
      <c r="D128" s="33">
        <v>2.9999999999999997E-4</v>
      </c>
      <c r="E128">
        <f t="shared" si="20"/>
        <v>469.04350509239828</v>
      </c>
      <c r="F128">
        <f t="shared" si="21"/>
        <v>469</v>
      </c>
      <c r="G128">
        <f t="shared" si="22"/>
        <v>9.7567000004346482E-2</v>
      </c>
      <c r="J128">
        <f>+G128</f>
        <v>9.7567000004346482E-2</v>
      </c>
      <c r="O128">
        <f t="shared" ca="1" si="23"/>
        <v>1.0929414413095551E-2</v>
      </c>
      <c r="Q128" s="2">
        <f t="shared" si="24"/>
        <v>38534.243699999999</v>
      </c>
    </row>
    <row r="129" spans="1:17" x14ac:dyDescent="0.2">
      <c r="A129" s="52" t="s">
        <v>380</v>
      </c>
      <c r="B129" s="53" t="s">
        <v>48</v>
      </c>
      <c r="C129" s="54">
        <v>58942.1466</v>
      </c>
      <c r="D129" s="54" t="s">
        <v>381</v>
      </c>
      <c r="E129">
        <f>+(C129-C$7)/C$8</f>
        <v>2872.1764407129594</v>
      </c>
      <c r="F129">
        <f t="shared" si="21"/>
        <v>2872</v>
      </c>
      <c r="G129">
        <f>+C129-(C$7+F129*C$8)</f>
        <v>0.39569600000686478</v>
      </c>
      <c r="J129">
        <f>+G129</f>
        <v>0.39569600000686478</v>
      </c>
      <c r="O129">
        <f ca="1">+C$11+C$12*$F129</f>
        <v>4.8973352863328559E-4</v>
      </c>
      <c r="Q129" s="2">
        <f>+C129-15018.5</f>
        <v>43923.6466</v>
      </c>
    </row>
    <row r="130" spans="1:17" x14ac:dyDescent="0.2">
      <c r="A130" s="55" t="s">
        <v>382</v>
      </c>
      <c r="B130" s="56" t="s">
        <v>48</v>
      </c>
      <c r="C130" s="57">
        <v>59041.753799999999</v>
      </c>
      <c r="D130" s="57">
        <v>5.0000000000000001E-4</v>
      </c>
      <c r="E130">
        <f>+(C130-C$7)/C$8</f>
        <v>2916.5912576020328</v>
      </c>
      <c r="F130">
        <f>ROUND(2*E130,0)/2</f>
        <v>2916.5</v>
      </c>
      <c r="G130">
        <f>+C130-(C$7+F130*C$8)</f>
        <v>0.20465949999925215</v>
      </c>
      <c r="J130">
        <f>+G130</f>
        <v>0.20465949999925215</v>
      </c>
      <c r="O130">
        <f ca="1">+C$11+C$12*$F130</f>
        <v>2.9640610484694789E-4</v>
      </c>
      <c r="Q130" s="2">
        <f>+C130-15018.5</f>
        <v>44023.253799999999</v>
      </c>
    </row>
    <row r="131" spans="1:17" x14ac:dyDescent="0.2">
      <c r="A131" s="58" t="s">
        <v>383</v>
      </c>
      <c r="B131" s="58" t="s">
        <v>48</v>
      </c>
      <c r="C131" s="59">
        <v>59758.503000000026</v>
      </c>
      <c r="D131" s="60">
        <v>5.0000000000000001E-3</v>
      </c>
      <c r="E131">
        <f>+(C131-C$7)/C$8</f>
        <v>3236.1894841699063</v>
      </c>
      <c r="F131">
        <f>ROUND(2*E131,0)/2</f>
        <v>3236</v>
      </c>
      <c r="G131">
        <f>+C131-(C$7+F131*C$8)</f>
        <v>0.42494800002896227</v>
      </c>
      <c r="J131">
        <f>+G131</f>
        <v>0.42494800002896227</v>
      </c>
      <c r="O131">
        <f ca="1">+C$11+C$12*$F131</f>
        <v>-1.091641353574065E-3</v>
      </c>
      <c r="Q131" s="2">
        <f>+C131-15018.5</f>
        <v>44740.003000000026</v>
      </c>
    </row>
    <row r="132" spans="1:17" x14ac:dyDescent="0.2">
      <c r="B132" s="3"/>
      <c r="C132" s="10"/>
      <c r="D132" s="10"/>
    </row>
    <row r="133" spans="1:17" x14ac:dyDescent="0.2">
      <c r="B133" s="3"/>
      <c r="C133" s="10"/>
      <c r="D133" s="10"/>
    </row>
    <row r="134" spans="1:17" x14ac:dyDescent="0.2">
      <c r="B134" s="3"/>
      <c r="C134" s="10"/>
      <c r="D134" s="10"/>
    </row>
    <row r="135" spans="1:17" x14ac:dyDescent="0.2">
      <c r="B135" s="3"/>
      <c r="C135" s="10"/>
      <c r="D135" s="10"/>
    </row>
    <row r="136" spans="1:17" x14ac:dyDescent="0.2">
      <c r="B136" s="3"/>
      <c r="C136" s="10"/>
      <c r="D136" s="10"/>
    </row>
    <row r="137" spans="1:17" x14ac:dyDescent="0.2">
      <c r="B137" s="3"/>
      <c r="C137" s="10"/>
      <c r="D137" s="10"/>
    </row>
    <row r="138" spans="1:17" x14ac:dyDescent="0.2">
      <c r="B138" s="3"/>
      <c r="C138" s="10"/>
      <c r="D138" s="10"/>
    </row>
    <row r="139" spans="1:17" x14ac:dyDescent="0.2">
      <c r="B139" s="3"/>
      <c r="C139" s="10"/>
      <c r="D139" s="10"/>
    </row>
    <row r="140" spans="1:17" x14ac:dyDescent="0.2">
      <c r="B140" s="3"/>
      <c r="C140" s="10"/>
      <c r="D140" s="10"/>
    </row>
    <row r="141" spans="1:17" x14ac:dyDescent="0.2">
      <c r="B141" s="3"/>
      <c r="C141" s="10"/>
      <c r="D141" s="10"/>
    </row>
    <row r="142" spans="1:17" x14ac:dyDescent="0.2">
      <c r="B142" s="3"/>
      <c r="C142" s="10"/>
      <c r="D142" s="10"/>
    </row>
    <row r="143" spans="1:17" x14ac:dyDescent="0.2">
      <c r="B143" s="3"/>
      <c r="C143" s="10"/>
      <c r="D143" s="10"/>
    </row>
    <row r="144" spans="1:17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B246" s="3"/>
      <c r="C246" s="10"/>
      <c r="D246" s="10"/>
    </row>
    <row r="247" spans="2:4" x14ac:dyDescent="0.2">
      <c r="B247" s="3"/>
      <c r="C247" s="10"/>
      <c r="D247" s="10"/>
    </row>
    <row r="248" spans="2:4" x14ac:dyDescent="0.2">
      <c r="B248" s="3"/>
      <c r="C248" s="10"/>
      <c r="D248" s="10"/>
    </row>
    <row r="249" spans="2:4" x14ac:dyDescent="0.2">
      <c r="B249" s="3"/>
      <c r="C249" s="10"/>
      <c r="D249" s="10"/>
    </row>
    <row r="250" spans="2:4" x14ac:dyDescent="0.2">
      <c r="B250" s="3"/>
      <c r="C250" s="10"/>
      <c r="D250" s="10"/>
    </row>
    <row r="251" spans="2:4" x14ac:dyDescent="0.2">
      <c r="B251" s="3"/>
      <c r="C251" s="10"/>
      <c r="D251" s="10"/>
    </row>
    <row r="252" spans="2:4" x14ac:dyDescent="0.2">
      <c r="B252" s="3"/>
      <c r="C252" s="10"/>
      <c r="D252" s="10"/>
    </row>
    <row r="253" spans="2:4" x14ac:dyDescent="0.2">
      <c r="B253" s="3"/>
      <c r="C253" s="10"/>
      <c r="D253" s="10"/>
    </row>
    <row r="254" spans="2:4" x14ac:dyDescent="0.2">
      <c r="B254" s="3"/>
      <c r="C254" s="10"/>
      <c r="D254" s="10"/>
    </row>
    <row r="255" spans="2:4" x14ac:dyDescent="0.2">
      <c r="B255" s="3"/>
      <c r="C255" s="10"/>
      <c r="D255" s="10"/>
    </row>
    <row r="256" spans="2:4" x14ac:dyDescent="0.2">
      <c r="B256" s="3"/>
      <c r="C256" s="10"/>
      <c r="D256" s="10"/>
    </row>
    <row r="257" spans="2:4" x14ac:dyDescent="0.2">
      <c r="B257" s="3"/>
      <c r="C257" s="10"/>
      <c r="D257" s="10"/>
    </row>
    <row r="258" spans="2:4" x14ac:dyDescent="0.2">
      <c r="B258" s="3"/>
      <c r="C258" s="10"/>
      <c r="D258" s="10"/>
    </row>
    <row r="259" spans="2:4" x14ac:dyDescent="0.2">
      <c r="B259" s="3"/>
      <c r="C259" s="10"/>
      <c r="D259" s="10"/>
    </row>
    <row r="260" spans="2:4" x14ac:dyDescent="0.2">
      <c r="B260" s="3"/>
      <c r="C260" s="10"/>
      <c r="D260" s="10"/>
    </row>
    <row r="261" spans="2:4" x14ac:dyDescent="0.2">
      <c r="B261" s="3"/>
      <c r="C261" s="10"/>
      <c r="D261" s="10"/>
    </row>
    <row r="262" spans="2:4" x14ac:dyDescent="0.2">
      <c r="B262" s="3"/>
      <c r="C262" s="10"/>
      <c r="D262" s="10"/>
    </row>
    <row r="263" spans="2:4" x14ac:dyDescent="0.2">
      <c r="B263" s="3"/>
      <c r="C263" s="10"/>
      <c r="D263" s="10"/>
    </row>
    <row r="264" spans="2:4" x14ac:dyDescent="0.2">
      <c r="B264" s="3"/>
      <c r="C264" s="10"/>
      <c r="D264" s="10"/>
    </row>
    <row r="265" spans="2:4" x14ac:dyDescent="0.2">
      <c r="B265" s="3"/>
      <c r="C265" s="10"/>
      <c r="D265" s="10"/>
    </row>
    <row r="266" spans="2:4" x14ac:dyDescent="0.2">
      <c r="B266" s="3"/>
      <c r="C266" s="10"/>
      <c r="D266" s="10"/>
    </row>
    <row r="267" spans="2:4" x14ac:dyDescent="0.2">
      <c r="B267" s="3"/>
      <c r="C267" s="10"/>
      <c r="D267" s="10"/>
    </row>
    <row r="268" spans="2:4" x14ac:dyDescent="0.2">
      <c r="B268" s="3"/>
      <c r="C268" s="10"/>
      <c r="D268" s="10"/>
    </row>
    <row r="269" spans="2:4" x14ac:dyDescent="0.2">
      <c r="B269" s="3"/>
      <c r="C269" s="10"/>
      <c r="D269" s="10"/>
    </row>
    <row r="270" spans="2:4" x14ac:dyDescent="0.2">
      <c r="B270" s="3"/>
      <c r="C270" s="10"/>
      <c r="D270" s="10"/>
    </row>
    <row r="271" spans="2:4" x14ac:dyDescent="0.2">
      <c r="B271" s="3"/>
      <c r="C271" s="10"/>
      <c r="D271" s="10"/>
    </row>
    <row r="272" spans="2:4" x14ac:dyDescent="0.2">
      <c r="B272" s="3"/>
      <c r="C272" s="10"/>
      <c r="D272" s="10"/>
    </row>
    <row r="273" spans="2:4" x14ac:dyDescent="0.2">
      <c r="B273" s="3"/>
      <c r="C273" s="10"/>
      <c r="D273" s="10"/>
    </row>
    <row r="274" spans="2:4" x14ac:dyDescent="0.2">
      <c r="B274" s="3"/>
      <c r="C274" s="10"/>
      <c r="D274" s="10"/>
    </row>
    <row r="275" spans="2:4" x14ac:dyDescent="0.2">
      <c r="B275" s="3"/>
      <c r="C275" s="10"/>
      <c r="D275" s="10"/>
    </row>
    <row r="276" spans="2:4" x14ac:dyDescent="0.2">
      <c r="B276" s="3"/>
      <c r="C276" s="10"/>
      <c r="D276" s="10"/>
    </row>
    <row r="277" spans="2:4" x14ac:dyDescent="0.2">
      <c r="B277" s="3"/>
      <c r="C277" s="10"/>
      <c r="D277" s="10"/>
    </row>
    <row r="278" spans="2:4" x14ac:dyDescent="0.2">
      <c r="B278" s="3"/>
      <c r="C278" s="10"/>
      <c r="D278" s="10"/>
    </row>
    <row r="279" spans="2:4" x14ac:dyDescent="0.2">
      <c r="B279" s="3"/>
      <c r="C279" s="10"/>
      <c r="D279" s="10"/>
    </row>
    <row r="280" spans="2:4" x14ac:dyDescent="0.2">
      <c r="B280" s="3"/>
      <c r="C280" s="10"/>
      <c r="D280" s="10"/>
    </row>
    <row r="281" spans="2:4" x14ac:dyDescent="0.2">
      <c r="B281" s="3"/>
      <c r="C281" s="10"/>
      <c r="D281" s="10"/>
    </row>
    <row r="282" spans="2:4" x14ac:dyDescent="0.2">
      <c r="B282" s="3"/>
      <c r="C282" s="10"/>
      <c r="D282" s="10"/>
    </row>
    <row r="283" spans="2:4" x14ac:dyDescent="0.2">
      <c r="B283" s="3"/>
      <c r="C283" s="10"/>
      <c r="D283" s="10"/>
    </row>
    <row r="284" spans="2:4" x14ac:dyDescent="0.2">
      <c r="B284" s="3"/>
      <c r="C284" s="10"/>
      <c r="D284" s="10"/>
    </row>
    <row r="285" spans="2:4" x14ac:dyDescent="0.2">
      <c r="B285" s="3"/>
      <c r="C285" s="10"/>
      <c r="D285" s="10"/>
    </row>
    <row r="286" spans="2:4" x14ac:dyDescent="0.2">
      <c r="B286" s="3"/>
      <c r="C286" s="10"/>
      <c r="D286" s="10"/>
    </row>
    <row r="287" spans="2:4" x14ac:dyDescent="0.2">
      <c r="B287" s="3"/>
      <c r="C287" s="10"/>
      <c r="D287" s="10"/>
    </row>
    <row r="288" spans="2:4" x14ac:dyDescent="0.2">
      <c r="B288" s="3"/>
      <c r="C288" s="10"/>
      <c r="D288" s="10"/>
    </row>
    <row r="289" spans="2:4" x14ac:dyDescent="0.2">
      <c r="B289" s="3"/>
      <c r="C289" s="10"/>
      <c r="D289" s="10"/>
    </row>
    <row r="290" spans="2:4" x14ac:dyDescent="0.2">
      <c r="B290" s="3"/>
      <c r="C290" s="10"/>
      <c r="D290" s="10"/>
    </row>
    <row r="291" spans="2:4" x14ac:dyDescent="0.2">
      <c r="B291" s="3"/>
      <c r="C291" s="10"/>
      <c r="D291" s="10"/>
    </row>
    <row r="292" spans="2:4" x14ac:dyDescent="0.2">
      <c r="B292" s="3"/>
      <c r="C292" s="10"/>
      <c r="D292" s="10"/>
    </row>
    <row r="293" spans="2:4" x14ac:dyDescent="0.2">
      <c r="B293" s="3"/>
      <c r="C293" s="10"/>
      <c r="D293" s="10"/>
    </row>
    <row r="294" spans="2:4" x14ac:dyDescent="0.2">
      <c r="B294" s="3"/>
      <c r="C294" s="10"/>
      <c r="D294" s="10"/>
    </row>
    <row r="295" spans="2:4" x14ac:dyDescent="0.2">
      <c r="B295" s="3"/>
      <c r="C295" s="10"/>
      <c r="D295" s="10"/>
    </row>
    <row r="296" spans="2:4" x14ac:dyDescent="0.2">
      <c r="B296" s="3"/>
      <c r="C296" s="10"/>
      <c r="D296" s="10"/>
    </row>
    <row r="297" spans="2:4" x14ac:dyDescent="0.2">
      <c r="B297" s="3"/>
      <c r="C297" s="10"/>
      <c r="D297" s="10"/>
    </row>
    <row r="298" spans="2:4" x14ac:dyDescent="0.2">
      <c r="B298" s="3"/>
      <c r="C298" s="10"/>
      <c r="D298" s="10"/>
    </row>
    <row r="299" spans="2:4" x14ac:dyDescent="0.2">
      <c r="B299" s="3"/>
      <c r="C299" s="10"/>
      <c r="D299" s="10"/>
    </row>
    <row r="300" spans="2:4" x14ac:dyDescent="0.2">
      <c r="B300" s="3"/>
      <c r="C300" s="10"/>
      <c r="D300" s="10"/>
    </row>
    <row r="301" spans="2:4" x14ac:dyDescent="0.2">
      <c r="B301" s="3"/>
      <c r="C301" s="10"/>
      <c r="D301" s="10"/>
    </row>
    <row r="302" spans="2:4" x14ac:dyDescent="0.2">
      <c r="B302" s="3"/>
      <c r="C302" s="10"/>
      <c r="D302" s="10"/>
    </row>
    <row r="303" spans="2:4" x14ac:dyDescent="0.2">
      <c r="B303" s="3"/>
      <c r="C303" s="10"/>
      <c r="D303" s="10"/>
    </row>
    <row r="304" spans="2:4" x14ac:dyDescent="0.2">
      <c r="B304" s="3"/>
      <c r="C304" s="10"/>
      <c r="D304" s="10"/>
    </row>
    <row r="305" spans="2:4" x14ac:dyDescent="0.2">
      <c r="B305" s="3"/>
      <c r="C305" s="10"/>
      <c r="D305" s="10"/>
    </row>
    <row r="306" spans="2:4" x14ac:dyDescent="0.2">
      <c r="B306" s="3"/>
      <c r="C306" s="10"/>
      <c r="D306" s="10"/>
    </row>
    <row r="307" spans="2:4" x14ac:dyDescent="0.2">
      <c r="B307" s="3"/>
      <c r="C307" s="10"/>
      <c r="D307" s="10"/>
    </row>
    <row r="308" spans="2:4" x14ac:dyDescent="0.2">
      <c r="B308" s="3"/>
      <c r="C308" s="10"/>
      <c r="D308" s="10"/>
    </row>
    <row r="309" spans="2:4" x14ac:dyDescent="0.2">
      <c r="B309" s="3"/>
      <c r="C309" s="10"/>
      <c r="D309" s="10"/>
    </row>
    <row r="310" spans="2:4" x14ac:dyDescent="0.2">
      <c r="B310" s="3"/>
      <c r="C310" s="10"/>
      <c r="D310" s="10"/>
    </row>
    <row r="311" spans="2:4" x14ac:dyDescent="0.2">
      <c r="B311" s="3"/>
      <c r="C311" s="10"/>
      <c r="D311" s="10"/>
    </row>
    <row r="312" spans="2:4" x14ac:dyDescent="0.2">
      <c r="B312" s="3"/>
      <c r="C312" s="10"/>
      <c r="D312" s="10"/>
    </row>
    <row r="313" spans="2:4" x14ac:dyDescent="0.2">
      <c r="B313" s="3"/>
      <c r="C313" s="10"/>
      <c r="D313" s="10"/>
    </row>
    <row r="314" spans="2:4" x14ac:dyDescent="0.2">
      <c r="B314" s="3"/>
      <c r="C314" s="10"/>
      <c r="D314" s="10"/>
    </row>
    <row r="315" spans="2:4" x14ac:dyDescent="0.2">
      <c r="B315" s="3"/>
      <c r="C315" s="10"/>
      <c r="D315" s="10"/>
    </row>
    <row r="316" spans="2:4" x14ac:dyDescent="0.2">
      <c r="B316" s="3"/>
      <c r="C316" s="10"/>
      <c r="D316" s="10"/>
    </row>
    <row r="317" spans="2:4" x14ac:dyDescent="0.2">
      <c r="B317" s="3"/>
      <c r="C317" s="10"/>
      <c r="D317" s="10"/>
    </row>
    <row r="318" spans="2:4" x14ac:dyDescent="0.2">
      <c r="B318" s="3"/>
      <c r="C318" s="10"/>
      <c r="D318" s="10"/>
    </row>
    <row r="319" spans="2:4" x14ac:dyDescent="0.2">
      <c r="B319" s="3"/>
      <c r="C319" s="10"/>
      <c r="D319" s="10"/>
    </row>
    <row r="320" spans="2:4" x14ac:dyDescent="0.2">
      <c r="B320" s="3"/>
      <c r="C320" s="10"/>
      <c r="D320" s="10"/>
    </row>
    <row r="321" spans="2:4" x14ac:dyDescent="0.2">
      <c r="B321" s="3"/>
      <c r="C321" s="10"/>
      <c r="D321" s="10"/>
    </row>
    <row r="322" spans="2:4" x14ac:dyDescent="0.2">
      <c r="B322" s="3"/>
      <c r="C322" s="10"/>
      <c r="D322" s="10"/>
    </row>
    <row r="323" spans="2:4" x14ac:dyDescent="0.2">
      <c r="B323" s="3"/>
      <c r="C323" s="10"/>
      <c r="D323" s="10"/>
    </row>
    <row r="324" spans="2:4" x14ac:dyDescent="0.2">
      <c r="B324" s="3"/>
      <c r="C324" s="10"/>
      <c r="D324" s="10"/>
    </row>
    <row r="325" spans="2:4" x14ac:dyDescent="0.2">
      <c r="B325" s="3"/>
      <c r="C325" s="10"/>
      <c r="D325" s="10"/>
    </row>
    <row r="326" spans="2:4" x14ac:dyDescent="0.2">
      <c r="B326" s="3"/>
      <c r="C326" s="10"/>
      <c r="D326" s="10"/>
    </row>
    <row r="327" spans="2:4" x14ac:dyDescent="0.2">
      <c r="B327" s="3"/>
      <c r="C327" s="10"/>
      <c r="D327" s="10"/>
    </row>
    <row r="328" spans="2:4" x14ac:dyDescent="0.2">
      <c r="B328" s="3"/>
      <c r="C328" s="10"/>
      <c r="D328" s="10"/>
    </row>
    <row r="329" spans="2:4" x14ac:dyDescent="0.2">
      <c r="B329" s="3"/>
      <c r="C329" s="10"/>
      <c r="D329" s="10"/>
    </row>
    <row r="330" spans="2:4" x14ac:dyDescent="0.2">
      <c r="B330" s="3"/>
      <c r="C330" s="10"/>
      <c r="D330" s="10"/>
    </row>
    <row r="331" spans="2:4" x14ac:dyDescent="0.2">
      <c r="B331" s="3"/>
      <c r="C331" s="10"/>
      <c r="D331" s="10"/>
    </row>
    <row r="332" spans="2:4" x14ac:dyDescent="0.2">
      <c r="B332" s="3"/>
      <c r="C332" s="10"/>
      <c r="D332" s="10"/>
    </row>
    <row r="333" spans="2:4" x14ac:dyDescent="0.2">
      <c r="B333" s="3"/>
      <c r="C333" s="10"/>
      <c r="D333" s="10"/>
    </row>
    <row r="334" spans="2:4" x14ac:dyDescent="0.2">
      <c r="B334" s="3"/>
      <c r="C334" s="10"/>
      <c r="D334" s="10"/>
    </row>
    <row r="335" spans="2:4" x14ac:dyDescent="0.2">
      <c r="B335" s="3"/>
      <c r="C335" s="10"/>
      <c r="D335" s="10"/>
    </row>
    <row r="336" spans="2:4" x14ac:dyDescent="0.2">
      <c r="B336" s="3"/>
      <c r="C336" s="10"/>
      <c r="D336" s="10"/>
    </row>
    <row r="337" spans="2:4" x14ac:dyDescent="0.2">
      <c r="B337" s="3"/>
      <c r="C337" s="10"/>
      <c r="D337" s="10"/>
    </row>
    <row r="338" spans="2:4" x14ac:dyDescent="0.2">
      <c r="B338" s="3"/>
      <c r="C338" s="10"/>
      <c r="D338" s="10"/>
    </row>
    <row r="339" spans="2:4" x14ac:dyDescent="0.2">
      <c r="B339" s="3"/>
      <c r="C339" s="10"/>
      <c r="D339" s="10"/>
    </row>
    <row r="340" spans="2:4" x14ac:dyDescent="0.2">
      <c r="B340" s="3"/>
      <c r="C340" s="10"/>
      <c r="D340" s="10"/>
    </row>
    <row r="341" spans="2:4" x14ac:dyDescent="0.2">
      <c r="B341" s="3"/>
      <c r="C341" s="10"/>
      <c r="D341" s="10"/>
    </row>
    <row r="342" spans="2:4" x14ac:dyDescent="0.2">
      <c r="B342" s="3"/>
      <c r="C342" s="10"/>
      <c r="D342" s="10"/>
    </row>
    <row r="343" spans="2:4" x14ac:dyDescent="0.2">
      <c r="B343" s="3"/>
      <c r="C343" s="10"/>
      <c r="D343" s="10"/>
    </row>
    <row r="344" spans="2:4" x14ac:dyDescent="0.2">
      <c r="B344" s="3"/>
      <c r="C344" s="10"/>
      <c r="D344" s="10"/>
    </row>
    <row r="345" spans="2:4" x14ac:dyDescent="0.2">
      <c r="B345" s="3"/>
      <c r="C345" s="10"/>
      <c r="D345" s="10"/>
    </row>
    <row r="346" spans="2:4" x14ac:dyDescent="0.2">
      <c r="B346" s="3"/>
      <c r="C346" s="10"/>
      <c r="D346" s="10"/>
    </row>
    <row r="347" spans="2:4" x14ac:dyDescent="0.2">
      <c r="B347" s="3"/>
      <c r="C347" s="10"/>
      <c r="D347" s="10"/>
    </row>
    <row r="348" spans="2:4" x14ac:dyDescent="0.2">
      <c r="B348" s="3"/>
      <c r="C348" s="10"/>
      <c r="D348" s="10"/>
    </row>
    <row r="349" spans="2:4" x14ac:dyDescent="0.2">
      <c r="B349" s="3"/>
      <c r="C349" s="10"/>
      <c r="D349" s="10"/>
    </row>
    <row r="350" spans="2:4" x14ac:dyDescent="0.2">
      <c r="B350" s="3"/>
      <c r="C350" s="10"/>
      <c r="D350" s="10"/>
    </row>
    <row r="351" spans="2:4" x14ac:dyDescent="0.2">
      <c r="B351" s="3"/>
      <c r="C351" s="10"/>
      <c r="D351" s="10"/>
    </row>
    <row r="352" spans="2:4" x14ac:dyDescent="0.2">
      <c r="B352" s="3"/>
      <c r="C352" s="10"/>
      <c r="D352" s="10"/>
    </row>
    <row r="353" spans="2:4" x14ac:dyDescent="0.2">
      <c r="B353" s="3"/>
      <c r="C353" s="10"/>
      <c r="D353" s="10"/>
    </row>
    <row r="354" spans="2:4" x14ac:dyDescent="0.2">
      <c r="B354" s="3"/>
      <c r="C354" s="10"/>
      <c r="D354" s="10"/>
    </row>
    <row r="355" spans="2:4" x14ac:dyDescent="0.2">
      <c r="B355" s="3"/>
      <c r="C355" s="10"/>
      <c r="D355" s="10"/>
    </row>
    <row r="356" spans="2:4" x14ac:dyDescent="0.2">
      <c r="B356" s="3"/>
      <c r="C356" s="10"/>
      <c r="D356" s="10"/>
    </row>
    <row r="357" spans="2:4" x14ac:dyDescent="0.2">
      <c r="B357" s="3"/>
      <c r="C357" s="10"/>
      <c r="D357" s="10"/>
    </row>
    <row r="358" spans="2:4" x14ac:dyDescent="0.2">
      <c r="B358" s="3"/>
      <c r="C358" s="10"/>
      <c r="D358" s="10"/>
    </row>
    <row r="359" spans="2:4" x14ac:dyDescent="0.2">
      <c r="B359" s="3"/>
      <c r="C359" s="10"/>
      <c r="D359" s="10"/>
    </row>
    <row r="360" spans="2:4" x14ac:dyDescent="0.2">
      <c r="B360" s="3"/>
      <c r="C360" s="10"/>
      <c r="D360" s="10"/>
    </row>
    <row r="361" spans="2:4" x14ac:dyDescent="0.2">
      <c r="B361" s="3"/>
      <c r="C361" s="10"/>
      <c r="D361" s="10"/>
    </row>
    <row r="362" spans="2:4" x14ac:dyDescent="0.2">
      <c r="B362" s="3"/>
      <c r="C362" s="10"/>
      <c r="D362" s="10"/>
    </row>
    <row r="363" spans="2:4" x14ac:dyDescent="0.2">
      <c r="B363" s="3"/>
      <c r="C363" s="10"/>
      <c r="D363" s="10"/>
    </row>
    <row r="364" spans="2:4" x14ac:dyDescent="0.2">
      <c r="B364" s="3"/>
      <c r="C364" s="10"/>
      <c r="D364" s="10"/>
    </row>
    <row r="365" spans="2:4" x14ac:dyDescent="0.2">
      <c r="B365" s="3"/>
      <c r="C365" s="10"/>
      <c r="D365" s="10"/>
    </row>
    <row r="366" spans="2:4" x14ac:dyDescent="0.2">
      <c r="B366" s="3"/>
      <c r="C366" s="10"/>
      <c r="D366" s="10"/>
    </row>
    <row r="367" spans="2:4" x14ac:dyDescent="0.2">
      <c r="B367" s="3"/>
      <c r="C367" s="10"/>
      <c r="D367" s="10"/>
    </row>
    <row r="368" spans="2:4" x14ac:dyDescent="0.2">
      <c r="B368" s="3"/>
      <c r="C368" s="10"/>
      <c r="D368" s="10"/>
    </row>
    <row r="369" spans="2:4" x14ac:dyDescent="0.2">
      <c r="B369" s="3"/>
      <c r="C369" s="10"/>
      <c r="D369" s="10"/>
    </row>
    <row r="370" spans="2:4" x14ac:dyDescent="0.2">
      <c r="B370" s="3"/>
      <c r="C370" s="10"/>
      <c r="D370" s="10"/>
    </row>
    <row r="371" spans="2:4" x14ac:dyDescent="0.2">
      <c r="B371" s="3"/>
      <c r="C371" s="10"/>
      <c r="D371" s="10"/>
    </row>
    <row r="372" spans="2:4" x14ac:dyDescent="0.2">
      <c r="B372" s="3"/>
      <c r="C372" s="10"/>
      <c r="D372" s="10"/>
    </row>
    <row r="373" spans="2:4" x14ac:dyDescent="0.2">
      <c r="B373" s="3"/>
      <c r="C373" s="10"/>
      <c r="D373" s="10"/>
    </row>
    <row r="374" spans="2:4" x14ac:dyDescent="0.2">
      <c r="B374" s="3"/>
      <c r="C374" s="10"/>
      <c r="D374" s="10"/>
    </row>
    <row r="375" spans="2:4" x14ac:dyDescent="0.2">
      <c r="B375" s="3"/>
      <c r="C375" s="10"/>
      <c r="D375" s="10"/>
    </row>
    <row r="376" spans="2:4" x14ac:dyDescent="0.2">
      <c r="B376" s="3"/>
      <c r="C376" s="10"/>
      <c r="D376" s="10"/>
    </row>
    <row r="377" spans="2:4" x14ac:dyDescent="0.2">
      <c r="B377" s="3"/>
      <c r="C377" s="10"/>
      <c r="D377" s="10"/>
    </row>
    <row r="378" spans="2:4" x14ac:dyDescent="0.2">
      <c r="B378" s="3"/>
      <c r="C378" s="10"/>
      <c r="D378" s="10"/>
    </row>
    <row r="379" spans="2:4" x14ac:dyDescent="0.2">
      <c r="B379" s="3"/>
      <c r="C379" s="10"/>
      <c r="D379" s="10"/>
    </row>
    <row r="380" spans="2:4" x14ac:dyDescent="0.2">
      <c r="B380" s="3"/>
      <c r="C380" s="10"/>
      <c r="D380" s="10"/>
    </row>
    <row r="381" spans="2:4" x14ac:dyDescent="0.2">
      <c r="B381" s="3"/>
      <c r="C381" s="10"/>
      <c r="D381" s="10"/>
    </row>
    <row r="382" spans="2:4" x14ac:dyDescent="0.2">
      <c r="B382" s="3"/>
      <c r="C382" s="10"/>
      <c r="D382" s="10"/>
    </row>
    <row r="383" spans="2:4" x14ac:dyDescent="0.2">
      <c r="B383" s="3"/>
      <c r="C383" s="10"/>
      <c r="D383" s="10"/>
    </row>
    <row r="384" spans="2:4" x14ac:dyDescent="0.2">
      <c r="B384" s="3"/>
      <c r="C384" s="10"/>
      <c r="D384" s="10"/>
    </row>
    <row r="385" spans="2:4" x14ac:dyDescent="0.2">
      <c r="B385" s="3"/>
      <c r="C385" s="10"/>
      <c r="D385" s="10"/>
    </row>
    <row r="386" spans="2:4" x14ac:dyDescent="0.2">
      <c r="B386" s="3"/>
      <c r="C386" s="10"/>
      <c r="D386" s="10"/>
    </row>
    <row r="387" spans="2:4" x14ac:dyDescent="0.2">
      <c r="B387" s="3"/>
      <c r="C387" s="10"/>
      <c r="D387" s="10"/>
    </row>
    <row r="388" spans="2:4" x14ac:dyDescent="0.2">
      <c r="B388" s="3"/>
      <c r="C388" s="10"/>
      <c r="D388" s="10"/>
    </row>
    <row r="389" spans="2:4" x14ac:dyDescent="0.2">
      <c r="B389" s="3"/>
      <c r="C389" s="10"/>
      <c r="D389" s="10"/>
    </row>
    <row r="390" spans="2:4" x14ac:dyDescent="0.2">
      <c r="B390" s="3"/>
      <c r="C390" s="10"/>
      <c r="D390" s="10"/>
    </row>
    <row r="391" spans="2:4" x14ac:dyDescent="0.2">
      <c r="B391" s="3"/>
      <c r="C391" s="10"/>
      <c r="D391" s="10"/>
    </row>
    <row r="392" spans="2:4" x14ac:dyDescent="0.2">
      <c r="B392" s="3"/>
      <c r="C392" s="10"/>
      <c r="D392" s="10"/>
    </row>
    <row r="393" spans="2:4" x14ac:dyDescent="0.2">
      <c r="B393" s="3"/>
      <c r="C393" s="10"/>
      <c r="D393" s="10"/>
    </row>
    <row r="394" spans="2:4" x14ac:dyDescent="0.2">
      <c r="B394" s="3"/>
      <c r="C394" s="10"/>
      <c r="D394" s="10"/>
    </row>
    <row r="395" spans="2:4" x14ac:dyDescent="0.2">
      <c r="B395" s="3"/>
      <c r="C395" s="10"/>
      <c r="D395" s="10"/>
    </row>
    <row r="396" spans="2:4" x14ac:dyDescent="0.2">
      <c r="B396" s="3"/>
      <c r="C396" s="10"/>
      <c r="D396" s="10"/>
    </row>
    <row r="397" spans="2:4" x14ac:dyDescent="0.2">
      <c r="B397" s="3"/>
      <c r="C397" s="10"/>
      <c r="D397" s="10"/>
    </row>
    <row r="398" spans="2:4" x14ac:dyDescent="0.2">
      <c r="B398" s="3"/>
      <c r="C398" s="10"/>
      <c r="D398" s="10"/>
    </row>
    <row r="399" spans="2:4" x14ac:dyDescent="0.2">
      <c r="B399" s="3"/>
      <c r="C399" s="10"/>
      <c r="D399" s="10"/>
    </row>
    <row r="400" spans="2:4" x14ac:dyDescent="0.2">
      <c r="B400" s="3"/>
      <c r="C400" s="10"/>
      <c r="D400" s="10"/>
    </row>
    <row r="401" spans="2:4" x14ac:dyDescent="0.2">
      <c r="B401" s="3"/>
      <c r="C401" s="10"/>
      <c r="D401" s="10"/>
    </row>
    <row r="402" spans="2:4" x14ac:dyDescent="0.2">
      <c r="B402" s="3"/>
      <c r="C402" s="10"/>
      <c r="D402" s="10"/>
    </row>
    <row r="403" spans="2:4" x14ac:dyDescent="0.2">
      <c r="B403" s="3"/>
      <c r="C403" s="10"/>
      <c r="D403" s="10"/>
    </row>
    <row r="404" spans="2:4" x14ac:dyDescent="0.2">
      <c r="B404" s="3"/>
      <c r="C404" s="10"/>
      <c r="D404" s="10"/>
    </row>
    <row r="405" spans="2:4" x14ac:dyDescent="0.2">
      <c r="B405" s="3"/>
      <c r="C405" s="10"/>
      <c r="D405" s="10"/>
    </row>
    <row r="406" spans="2:4" x14ac:dyDescent="0.2">
      <c r="B406" s="3"/>
      <c r="C406" s="10"/>
      <c r="D406" s="10"/>
    </row>
    <row r="407" spans="2:4" x14ac:dyDescent="0.2">
      <c r="B407" s="3"/>
      <c r="C407" s="10"/>
      <c r="D407" s="10"/>
    </row>
    <row r="408" spans="2:4" x14ac:dyDescent="0.2">
      <c r="B408" s="3"/>
      <c r="C408" s="10"/>
      <c r="D408" s="10"/>
    </row>
    <row r="409" spans="2:4" x14ac:dyDescent="0.2">
      <c r="B409" s="3"/>
      <c r="C409" s="10"/>
      <c r="D409" s="10"/>
    </row>
    <row r="410" spans="2:4" x14ac:dyDescent="0.2">
      <c r="B410" s="3"/>
      <c r="C410" s="10"/>
      <c r="D410" s="10"/>
    </row>
    <row r="411" spans="2:4" x14ac:dyDescent="0.2">
      <c r="B411" s="3"/>
      <c r="C411" s="10"/>
      <c r="D411" s="10"/>
    </row>
    <row r="412" spans="2:4" x14ac:dyDescent="0.2">
      <c r="B412" s="3"/>
      <c r="C412" s="10"/>
      <c r="D412" s="10"/>
    </row>
    <row r="413" spans="2:4" x14ac:dyDescent="0.2">
      <c r="B413" s="3"/>
      <c r="C413" s="10"/>
      <c r="D413" s="10"/>
    </row>
    <row r="414" spans="2:4" x14ac:dyDescent="0.2">
      <c r="B414" s="3"/>
      <c r="C414" s="10"/>
      <c r="D414" s="10"/>
    </row>
    <row r="415" spans="2:4" x14ac:dyDescent="0.2">
      <c r="B415" s="3"/>
      <c r="C415" s="10"/>
      <c r="D415" s="10"/>
    </row>
    <row r="416" spans="2:4" x14ac:dyDescent="0.2">
      <c r="B416" s="3"/>
      <c r="C416" s="10"/>
      <c r="D416" s="10"/>
    </row>
    <row r="417" spans="2:4" x14ac:dyDescent="0.2">
      <c r="B417" s="3"/>
      <c r="C417" s="10"/>
      <c r="D417" s="10"/>
    </row>
    <row r="418" spans="2:4" x14ac:dyDescent="0.2">
      <c r="B418" s="3"/>
      <c r="C418" s="10"/>
      <c r="D418" s="10"/>
    </row>
    <row r="419" spans="2:4" x14ac:dyDescent="0.2">
      <c r="B419" s="3"/>
      <c r="C419" s="10"/>
      <c r="D419" s="10"/>
    </row>
    <row r="420" spans="2:4" x14ac:dyDescent="0.2">
      <c r="B420" s="3"/>
      <c r="C420" s="10"/>
      <c r="D420" s="10"/>
    </row>
    <row r="421" spans="2:4" x14ac:dyDescent="0.2">
      <c r="B421" s="3"/>
      <c r="C421" s="10"/>
      <c r="D421" s="10"/>
    </row>
    <row r="422" spans="2:4" x14ac:dyDescent="0.2">
      <c r="B422" s="3"/>
      <c r="C422" s="10"/>
      <c r="D422" s="10"/>
    </row>
    <row r="423" spans="2:4" x14ac:dyDescent="0.2">
      <c r="B423" s="3"/>
      <c r="C423" s="10"/>
      <c r="D423" s="10"/>
    </row>
    <row r="424" spans="2:4" x14ac:dyDescent="0.2">
      <c r="B424" s="3"/>
      <c r="C424" s="10"/>
      <c r="D424" s="10"/>
    </row>
    <row r="425" spans="2:4" x14ac:dyDescent="0.2">
      <c r="B425" s="3"/>
      <c r="C425" s="10"/>
      <c r="D425" s="10"/>
    </row>
    <row r="426" spans="2:4" x14ac:dyDescent="0.2">
      <c r="B426" s="3"/>
      <c r="C426" s="10"/>
      <c r="D426" s="10"/>
    </row>
    <row r="427" spans="2:4" x14ac:dyDescent="0.2">
      <c r="B427" s="3"/>
      <c r="C427" s="10"/>
      <c r="D427" s="10"/>
    </row>
    <row r="428" spans="2:4" x14ac:dyDescent="0.2">
      <c r="B428" s="3"/>
      <c r="C428" s="10"/>
      <c r="D428" s="10"/>
    </row>
    <row r="429" spans="2:4" x14ac:dyDescent="0.2">
      <c r="B429" s="3"/>
      <c r="C429" s="10"/>
      <c r="D429" s="10"/>
    </row>
    <row r="430" spans="2:4" x14ac:dyDescent="0.2">
      <c r="B430" s="3"/>
      <c r="C430" s="10"/>
      <c r="D430" s="10"/>
    </row>
    <row r="431" spans="2:4" x14ac:dyDescent="0.2">
      <c r="B431" s="3"/>
      <c r="C431" s="10"/>
      <c r="D431" s="10"/>
    </row>
    <row r="432" spans="2:4" x14ac:dyDescent="0.2">
      <c r="B432" s="3"/>
      <c r="C432" s="10"/>
      <c r="D432" s="10"/>
    </row>
    <row r="433" spans="2:4" x14ac:dyDescent="0.2">
      <c r="B433" s="3"/>
      <c r="C433" s="10"/>
      <c r="D433" s="10"/>
    </row>
    <row r="434" spans="2:4" x14ac:dyDescent="0.2">
      <c r="B434" s="3"/>
      <c r="C434" s="10"/>
      <c r="D434" s="10"/>
    </row>
    <row r="435" spans="2:4" x14ac:dyDescent="0.2">
      <c r="B435" s="3"/>
      <c r="C435" s="10"/>
      <c r="D435" s="10"/>
    </row>
    <row r="436" spans="2:4" x14ac:dyDescent="0.2">
      <c r="B436" s="3"/>
      <c r="C436" s="10"/>
      <c r="D436" s="10"/>
    </row>
    <row r="437" spans="2:4" x14ac:dyDescent="0.2">
      <c r="B437" s="3"/>
      <c r="C437" s="10"/>
      <c r="D437" s="10"/>
    </row>
    <row r="438" spans="2:4" x14ac:dyDescent="0.2">
      <c r="B438" s="3"/>
      <c r="C438" s="10"/>
      <c r="D438" s="10"/>
    </row>
    <row r="439" spans="2:4" x14ac:dyDescent="0.2">
      <c r="B439" s="3"/>
      <c r="C439" s="10"/>
      <c r="D439" s="10"/>
    </row>
    <row r="440" spans="2:4" x14ac:dyDescent="0.2">
      <c r="B440" s="3"/>
      <c r="C440" s="10"/>
      <c r="D440" s="10"/>
    </row>
    <row r="441" spans="2:4" x14ac:dyDescent="0.2">
      <c r="B441" s="3"/>
      <c r="C441" s="10"/>
      <c r="D441" s="10"/>
    </row>
    <row r="442" spans="2:4" x14ac:dyDescent="0.2">
      <c r="B442" s="3"/>
      <c r="C442" s="10"/>
      <c r="D442" s="10"/>
    </row>
    <row r="443" spans="2:4" x14ac:dyDescent="0.2">
      <c r="B443" s="3"/>
      <c r="C443" s="10"/>
      <c r="D443" s="10"/>
    </row>
    <row r="444" spans="2:4" x14ac:dyDescent="0.2">
      <c r="B444" s="3"/>
      <c r="C444" s="10"/>
      <c r="D444" s="10"/>
    </row>
    <row r="445" spans="2:4" x14ac:dyDescent="0.2">
      <c r="B445" s="3"/>
      <c r="C445" s="10"/>
      <c r="D445" s="10"/>
    </row>
    <row r="446" spans="2:4" x14ac:dyDescent="0.2">
      <c r="B446" s="3"/>
      <c r="C446" s="10"/>
      <c r="D446" s="10"/>
    </row>
    <row r="447" spans="2:4" x14ac:dyDescent="0.2">
      <c r="B447" s="3"/>
      <c r="C447" s="10"/>
      <c r="D447" s="10"/>
    </row>
    <row r="448" spans="2:4" x14ac:dyDescent="0.2">
      <c r="B448" s="3"/>
      <c r="C448" s="10"/>
      <c r="D448" s="10"/>
    </row>
    <row r="449" spans="2:4" x14ac:dyDescent="0.2">
      <c r="B449" s="3"/>
      <c r="C449" s="10"/>
      <c r="D449" s="10"/>
    </row>
    <row r="450" spans="2:4" x14ac:dyDescent="0.2">
      <c r="B450" s="3"/>
      <c r="C450" s="10"/>
      <c r="D450" s="10"/>
    </row>
    <row r="451" spans="2:4" x14ac:dyDescent="0.2">
      <c r="B451" s="3"/>
      <c r="C451" s="10"/>
      <c r="D451" s="10"/>
    </row>
    <row r="452" spans="2:4" x14ac:dyDescent="0.2">
      <c r="B452" s="3"/>
      <c r="C452" s="10"/>
      <c r="D452" s="10"/>
    </row>
    <row r="453" spans="2:4" x14ac:dyDescent="0.2">
      <c r="B453" s="3"/>
      <c r="C453" s="10"/>
      <c r="D453" s="10"/>
    </row>
    <row r="454" spans="2:4" x14ac:dyDescent="0.2">
      <c r="B454" s="3"/>
      <c r="C454" s="10"/>
      <c r="D454" s="10"/>
    </row>
    <row r="455" spans="2:4" x14ac:dyDescent="0.2">
      <c r="B455" s="3"/>
      <c r="C455" s="10"/>
      <c r="D455" s="10"/>
    </row>
    <row r="456" spans="2:4" x14ac:dyDescent="0.2">
      <c r="B456" s="3"/>
      <c r="C456" s="10"/>
      <c r="D456" s="10"/>
    </row>
    <row r="457" spans="2:4" x14ac:dyDescent="0.2">
      <c r="B457" s="3"/>
      <c r="C457" s="10"/>
      <c r="D457" s="10"/>
    </row>
    <row r="458" spans="2:4" x14ac:dyDescent="0.2">
      <c r="B458" s="3"/>
      <c r="C458" s="10"/>
      <c r="D458" s="10"/>
    </row>
    <row r="459" spans="2:4" x14ac:dyDescent="0.2">
      <c r="B459" s="3"/>
      <c r="C459" s="10"/>
      <c r="D459" s="10"/>
    </row>
    <row r="460" spans="2:4" x14ac:dyDescent="0.2">
      <c r="B460" s="3"/>
      <c r="C460" s="10"/>
      <c r="D460" s="10"/>
    </row>
    <row r="461" spans="2:4" x14ac:dyDescent="0.2">
      <c r="B461" s="3"/>
      <c r="C461" s="10"/>
      <c r="D461" s="10"/>
    </row>
    <row r="462" spans="2:4" x14ac:dyDescent="0.2">
      <c r="B462" s="3"/>
      <c r="C462" s="10"/>
      <c r="D462" s="10"/>
    </row>
    <row r="463" spans="2:4" x14ac:dyDescent="0.2">
      <c r="B463" s="3"/>
      <c r="C463" s="10"/>
      <c r="D463" s="10"/>
    </row>
    <row r="464" spans="2:4" x14ac:dyDescent="0.2">
      <c r="B464" s="3"/>
      <c r="C464" s="10"/>
      <c r="D464" s="10"/>
    </row>
    <row r="465" spans="2:4" x14ac:dyDescent="0.2">
      <c r="B465" s="3"/>
      <c r="C465" s="10"/>
      <c r="D465" s="10"/>
    </row>
    <row r="466" spans="2:4" x14ac:dyDescent="0.2">
      <c r="B466" s="3"/>
      <c r="C466" s="10"/>
      <c r="D466" s="10"/>
    </row>
    <row r="467" spans="2:4" x14ac:dyDescent="0.2">
      <c r="B467" s="3"/>
      <c r="C467" s="10"/>
      <c r="D467" s="10"/>
    </row>
    <row r="468" spans="2:4" x14ac:dyDescent="0.2">
      <c r="B468" s="3"/>
      <c r="C468" s="10"/>
      <c r="D468" s="10"/>
    </row>
    <row r="469" spans="2:4" x14ac:dyDescent="0.2">
      <c r="B469" s="3"/>
      <c r="C469" s="10"/>
      <c r="D469" s="10"/>
    </row>
    <row r="470" spans="2:4" x14ac:dyDescent="0.2">
      <c r="B470" s="3"/>
      <c r="C470" s="10"/>
      <c r="D470" s="10"/>
    </row>
    <row r="471" spans="2:4" x14ac:dyDescent="0.2">
      <c r="B471" s="3"/>
      <c r="C471" s="10"/>
      <c r="D471" s="10"/>
    </row>
    <row r="472" spans="2:4" x14ac:dyDescent="0.2">
      <c r="B472" s="3"/>
      <c r="C472" s="10"/>
      <c r="D472" s="10"/>
    </row>
    <row r="473" spans="2:4" x14ac:dyDescent="0.2">
      <c r="B473" s="3"/>
      <c r="C473" s="10"/>
      <c r="D473" s="10"/>
    </row>
    <row r="474" spans="2:4" x14ac:dyDescent="0.2">
      <c r="B474" s="3"/>
      <c r="C474" s="10"/>
      <c r="D474" s="10"/>
    </row>
    <row r="475" spans="2:4" x14ac:dyDescent="0.2">
      <c r="B475" s="3"/>
      <c r="C475" s="10"/>
      <c r="D475" s="10"/>
    </row>
    <row r="476" spans="2:4" x14ac:dyDescent="0.2">
      <c r="B476" s="3"/>
      <c r="C476" s="10"/>
      <c r="D476" s="10"/>
    </row>
    <row r="477" spans="2:4" x14ac:dyDescent="0.2">
      <c r="B477" s="3"/>
      <c r="C477" s="10"/>
      <c r="D477" s="10"/>
    </row>
    <row r="478" spans="2:4" x14ac:dyDescent="0.2">
      <c r="B478" s="3"/>
      <c r="C478" s="10"/>
      <c r="D478" s="10"/>
    </row>
    <row r="479" spans="2:4" x14ac:dyDescent="0.2">
      <c r="B479" s="3"/>
      <c r="C479" s="10"/>
      <c r="D479" s="10"/>
    </row>
    <row r="480" spans="2:4" x14ac:dyDescent="0.2">
      <c r="B480" s="3"/>
      <c r="C480" s="10"/>
      <c r="D480" s="10"/>
    </row>
    <row r="481" spans="2:4" x14ac:dyDescent="0.2">
      <c r="B481" s="3"/>
      <c r="C481" s="10"/>
      <c r="D481" s="10"/>
    </row>
    <row r="482" spans="2:4" x14ac:dyDescent="0.2">
      <c r="B482" s="3"/>
      <c r="C482" s="10"/>
      <c r="D482" s="10"/>
    </row>
    <row r="483" spans="2:4" x14ac:dyDescent="0.2">
      <c r="B483" s="3"/>
      <c r="C483" s="10"/>
      <c r="D483" s="10"/>
    </row>
    <row r="484" spans="2:4" x14ac:dyDescent="0.2">
      <c r="B484" s="3"/>
      <c r="C484" s="10"/>
      <c r="D484" s="10"/>
    </row>
    <row r="485" spans="2:4" x14ac:dyDescent="0.2">
      <c r="B485" s="3"/>
      <c r="C485" s="10"/>
      <c r="D485" s="10"/>
    </row>
    <row r="486" spans="2:4" x14ac:dyDescent="0.2">
      <c r="B486" s="3"/>
      <c r="C486" s="10"/>
      <c r="D486" s="10"/>
    </row>
    <row r="487" spans="2:4" x14ac:dyDescent="0.2">
      <c r="B487" s="3"/>
      <c r="C487" s="10"/>
      <c r="D487" s="10"/>
    </row>
    <row r="488" spans="2:4" x14ac:dyDescent="0.2">
      <c r="B488" s="3"/>
      <c r="C488" s="10"/>
      <c r="D488" s="10"/>
    </row>
    <row r="489" spans="2:4" x14ac:dyDescent="0.2">
      <c r="B489" s="3"/>
      <c r="C489" s="10"/>
      <c r="D489" s="10"/>
    </row>
    <row r="490" spans="2:4" x14ac:dyDescent="0.2">
      <c r="B490" s="3"/>
      <c r="C490" s="10"/>
      <c r="D490" s="10"/>
    </row>
    <row r="491" spans="2:4" x14ac:dyDescent="0.2">
      <c r="B491" s="3"/>
      <c r="C491" s="10"/>
      <c r="D491" s="10"/>
    </row>
    <row r="492" spans="2:4" x14ac:dyDescent="0.2">
      <c r="B492" s="3"/>
      <c r="C492" s="10"/>
      <c r="D492" s="10"/>
    </row>
    <row r="493" spans="2:4" x14ac:dyDescent="0.2">
      <c r="B493" s="3"/>
      <c r="C493" s="10"/>
      <c r="D493" s="10"/>
    </row>
    <row r="494" spans="2:4" x14ac:dyDescent="0.2">
      <c r="B494" s="3"/>
      <c r="C494" s="10"/>
      <c r="D494" s="10"/>
    </row>
    <row r="495" spans="2:4" x14ac:dyDescent="0.2">
      <c r="C495" s="10"/>
      <c r="D495" s="10"/>
    </row>
    <row r="496" spans="2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129:D129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6"/>
  <sheetViews>
    <sheetView workbookViewId="0"/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5" t="s">
        <v>50</v>
      </c>
      <c r="I1" s="36" t="s">
        <v>51</v>
      </c>
      <c r="J1" s="37" t="s">
        <v>52</v>
      </c>
    </row>
    <row r="2" spans="1:16" x14ac:dyDescent="0.2">
      <c r="I2" s="38" t="s">
        <v>53</v>
      </c>
      <c r="J2" s="39" t="s">
        <v>54</v>
      </c>
    </row>
    <row r="3" spans="1:16" x14ac:dyDescent="0.2">
      <c r="A3" s="40" t="s">
        <v>55</v>
      </c>
      <c r="I3" s="38" t="s">
        <v>56</v>
      </c>
      <c r="J3" s="39" t="s">
        <v>57</v>
      </c>
    </row>
    <row r="4" spans="1:16" x14ac:dyDescent="0.2">
      <c r="I4" s="38" t="s">
        <v>58</v>
      </c>
      <c r="J4" s="39" t="s">
        <v>57</v>
      </c>
    </row>
    <row r="5" spans="1:16" ht="13.5" thickBot="1" x14ac:dyDescent="0.25">
      <c r="I5" s="41" t="s">
        <v>59</v>
      </c>
      <c r="J5" s="42" t="s">
        <v>60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5690 </v>
      </c>
      <c r="B11" s="3" t="str">
        <f t="shared" ref="B11:B42" si="1">IF(H11=INT(H11),"I","II")</f>
        <v>I</v>
      </c>
      <c r="C11" s="10">
        <f t="shared" ref="C11:C42" si="2">1*G11</f>
        <v>53552.743699999999</v>
      </c>
      <c r="D11" s="12" t="str">
        <f t="shared" ref="D11:D42" si="3">VLOOKUP(F11,I$1:J$5,2,FALSE)</f>
        <v>vis</v>
      </c>
      <c r="E11" s="43">
        <f>VLOOKUP(C11,Active!C$21:E$973,3,FALSE)</f>
        <v>469.04350509239828</v>
      </c>
      <c r="F11" s="3" t="s">
        <v>59</v>
      </c>
      <c r="G11" s="12" t="str">
        <f t="shared" ref="G11:G42" si="4">MID(I11,3,LEN(I11)-3)</f>
        <v>53552.7437</v>
      </c>
      <c r="H11" s="10">
        <f t="shared" ref="H11:H42" si="5">1*K11</f>
        <v>17655</v>
      </c>
      <c r="I11" s="44" t="s">
        <v>371</v>
      </c>
      <c r="J11" s="45" t="s">
        <v>372</v>
      </c>
      <c r="K11" s="44">
        <v>17655</v>
      </c>
      <c r="L11" s="44" t="s">
        <v>373</v>
      </c>
      <c r="M11" s="45" t="s">
        <v>374</v>
      </c>
      <c r="N11" s="45" t="s">
        <v>375</v>
      </c>
      <c r="O11" s="46" t="s">
        <v>376</v>
      </c>
      <c r="P11" s="47" t="s">
        <v>377</v>
      </c>
    </row>
    <row r="12" spans="1:16" ht="12.75" customHeight="1" thickBot="1" x14ac:dyDescent="0.25">
      <c r="A12" s="10" t="str">
        <f t="shared" si="0"/>
        <v> VB 8.81 </v>
      </c>
      <c r="B12" s="3" t="str">
        <f t="shared" si="1"/>
        <v>I</v>
      </c>
      <c r="C12" s="10">
        <f t="shared" si="2"/>
        <v>15077.880999999999</v>
      </c>
      <c r="D12" s="12" t="str">
        <f t="shared" si="3"/>
        <v>vis</v>
      </c>
      <c r="E12" s="43">
        <f>VLOOKUP(C12,Active!C$21:E$973,3,FALSE)</f>
        <v>-16686.884797809027</v>
      </c>
      <c r="F12" s="3" t="s">
        <v>59</v>
      </c>
      <c r="G12" s="12" t="str">
        <f t="shared" si="4"/>
        <v>15077.881</v>
      </c>
      <c r="H12" s="10">
        <f t="shared" si="5"/>
        <v>-8079</v>
      </c>
      <c r="I12" s="44" t="s">
        <v>61</v>
      </c>
      <c r="J12" s="45" t="s">
        <v>62</v>
      </c>
      <c r="K12" s="44">
        <v>-8079</v>
      </c>
      <c r="L12" s="44" t="s">
        <v>63</v>
      </c>
      <c r="M12" s="45" t="s">
        <v>64</v>
      </c>
      <c r="N12" s="45"/>
      <c r="O12" s="46" t="s">
        <v>65</v>
      </c>
      <c r="P12" s="46" t="s">
        <v>66</v>
      </c>
    </row>
    <row r="13" spans="1:16" ht="12.75" customHeight="1" thickBot="1" x14ac:dyDescent="0.25">
      <c r="A13" s="10" t="str">
        <f t="shared" si="0"/>
        <v> VB 8.81 </v>
      </c>
      <c r="B13" s="3" t="str">
        <f t="shared" si="1"/>
        <v>II</v>
      </c>
      <c r="C13" s="10">
        <f t="shared" si="2"/>
        <v>15112.85</v>
      </c>
      <c r="D13" s="12" t="str">
        <f t="shared" si="3"/>
        <v>vis</v>
      </c>
      <c r="E13" s="43">
        <f>VLOOKUP(C13,Active!C$21:E$973,3,FALSE)</f>
        <v>-16671.29213250176</v>
      </c>
      <c r="F13" s="3" t="s">
        <v>59</v>
      </c>
      <c r="G13" s="12" t="str">
        <f t="shared" si="4"/>
        <v>15112.850</v>
      </c>
      <c r="H13" s="10">
        <f t="shared" si="5"/>
        <v>-8055.5</v>
      </c>
      <c r="I13" s="44" t="s">
        <v>67</v>
      </c>
      <c r="J13" s="45" t="s">
        <v>68</v>
      </c>
      <c r="K13" s="44">
        <v>-8055.5</v>
      </c>
      <c r="L13" s="44" t="s">
        <v>69</v>
      </c>
      <c r="M13" s="45" t="s">
        <v>64</v>
      </c>
      <c r="N13" s="45"/>
      <c r="O13" s="46" t="s">
        <v>65</v>
      </c>
      <c r="P13" s="46" t="s">
        <v>66</v>
      </c>
    </row>
    <row r="14" spans="1:16" ht="12.75" customHeight="1" thickBot="1" x14ac:dyDescent="0.25">
      <c r="A14" s="10" t="str">
        <f t="shared" si="0"/>
        <v> VB 8.81 </v>
      </c>
      <c r="B14" s="3" t="str">
        <f t="shared" si="1"/>
        <v>II</v>
      </c>
      <c r="C14" s="10">
        <f t="shared" si="2"/>
        <v>16909.849999999999</v>
      </c>
      <c r="D14" s="12" t="str">
        <f t="shared" si="3"/>
        <v>vis</v>
      </c>
      <c r="E14" s="43">
        <f>VLOOKUP(C14,Active!C$21:E$973,3,FALSE)</f>
        <v>-15870.010438511104</v>
      </c>
      <c r="F14" s="3" t="s">
        <v>59</v>
      </c>
      <c r="G14" s="12" t="str">
        <f t="shared" si="4"/>
        <v>16909.850</v>
      </c>
      <c r="H14" s="10">
        <f t="shared" si="5"/>
        <v>-6853.5</v>
      </c>
      <c r="I14" s="44" t="s">
        <v>70</v>
      </c>
      <c r="J14" s="45" t="s">
        <v>71</v>
      </c>
      <c r="K14" s="44">
        <v>-6853.5</v>
      </c>
      <c r="L14" s="44" t="s">
        <v>72</v>
      </c>
      <c r="M14" s="45" t="s">
        <v>64</v>
      </c>
      <c r="N14" s="45"/>
      <c r="O14" s="46" t="s">
        <v>65</v>
      </c>
      <c r="P14" s="46" t="s">
        <v>66</v>
      </c>
    </row>
    <row r="15" spans="1:16" ht="12.75" customHeight="1" thickBot="1" x14ac:dyDescent="0.25">
      <c r="A15" s="10" t="str">
        <f t="shared" si="0"/>
        <v> VB 8.81 </v>
      </c>
      <c r="B15" s="3" t="str">
        <f t="shared" si="1"/>
        <v>II</v>
      </c>
      <c r="C15" s="10">
        <f t="shared" si="2"/>
        <v>16990.678</v>
      </c>
      <c r="D15" s="12" t="str">
        <f t="shared" si="3"/>
        <v>vis</v>
      </c>
      <c r="E15" s="43">
        <f>VLOOKUP(C15,Active!C$21:E$973,3,FALSE)</f>
        <v>-15833.969260569047</v>
      </c>
      <c r="F15" s="3" t="s">
        <v>59</v>
      </c>
      <c r="G15" s="12" t="str">
        <f t="shared" si="4"/>
        <v>16990.678</v>
      </c>
      <c r="H15" s="10">
        <f t="shared" si="5"/>
        <v>-6799.5</v>
      </c>
      <c r="I15" s="44" t="s">
        <v>73</v>
      </c>
      <c r="J15" s="45" t="s">
        <v>74</v>
      </c>
      <c r="K15" s="44">
        <v>-6799.5</v>
      </c>
      <c r="L15" s="44" t="s">
        <v>75</v>
      </c>
      <c r="M15" s="45" t="s">
        <v>64</v>
      </c>
      <c r="N15" s="45"/>
      <c r="O15" s="46" t="s">
        <v>65</v>
      </c>
      <c r="P15" s="46" t="s">
        <v>66</v>
      </c>
    </row>
    <row r="16" spans="1:16" ht="12.75" customHeight="1" thickBot="1" x14ac:dyDescent="0.25">
      <c r="A16" s="10" t="str">
        <f t="shared" si="0"/>
        <v> VB 8.81 </v>
      </c>
      <c r="B16" s="3" t="str">
        <f t="shared" si="1"/>
        <v>II</v>
      </c>
      <c r="C16" s="10">
        <f t="shared" si="2"/>
        <v>17017.669000000002</v>
      </c>
      <c r="D16" s="12" t="str">
        <f t="shared" si="3"/>
        <v>vis</v>
      </c>
      <c r="E16" s="43">
        <f>VLOOKUP(C16,Active!C$21:E$973,3,FALSE)</f>
        <v>-15821.933982771327</v>
      </c>
      <c r="F16" s="3" t="s">
        <v>59</v>
      </c>
      <c r="G16" s="12" t="str">
        <f t="shared" si="4"/>
        <v>17017.669</v>
      </c>
      <c r="H16" s="10">
        <f t="shared" si="5"/>
        <v>-6781.5</v>
      </c>
      <c r="I16" s="44" t="s">
        <v>76</v>
      </c>
      <c r="J16" s="45" t="s">
        <v>77</v>
      </c>
      <c r="K16" s="44">
        <v>-6781.5</v>
      </c>
      <c r="L16" s="44" t="s">
        <v>78</v>
      </c>
      <c r="M16" s="45" t="s">
        <v>64</v>
      </c>
      <c r="N16" s="45"/>
      <c r="O16" s="46" t="s">
        <v>65</v>
      </c>
      <c r="P16" s="46" t="s">
        <v>66</v>
      </c>
    </row>
    <row r="17" spans="1:16" ht="12.75" customHeight="1" thickBot="1" x14ac:dyDescent="0.25">
      <c r="A17" s="10" t="str">
        <f t="shared" si="0"/>
        <v> VB 8.81 </v>
      </c>
      <c r="B17" s="3" t="str">
        <f t="shared" si="1"/>
        <v>I</v>
      </c>
      <c r="C17" s="10">
        <f t="shared" si="2"/>
        <v>17629.881000000001</v>
      </c>
      <c r="D17" s="12" t="str">
        <f t="shared" si="3"/>
        <v>vis</v>
      </c>
      <c r="E17" s="43">
        <f>VLOOKUP(C17,Active!C$21:E$973,3,FALSE)</f>
        <v>-15548.948858429976</v>
      </c>
      <c r="F17" s="3" t="s">
        <v>59</v>
      </c>
      <c r="G17" s="12" t="str">
        <f t="shared" si="4"/>
        <v>17629.881</v>
      </c>
      <c r="H17" s="10">
        <f t="shared" si="5"/>
        <v>-6372</v>
      </c>
      <c r="I17" s="44" t="s">
        <v>79</v>
      </c>
      <c r="J17" s="45" t="s">
        <v>80</v>
      </c>
      <c r="K17" s="44">
        <v>-6372</v>
      </c>
      <c r="L17" s="44" t="s">
        <v>81</v>
      </c>
      <c r="M17" s="45" t="s">
        <v>64</v>
      </c>
      <c r="N17" s="45"/>
      <c r="O17" s="46" t="s">
        <v>65</v>
      </c>
      <c r="P17" s="46" t="s">
        <v>66</v>
      </c>
    </row>
    <row r="18" spans="1:16" ht="12.75" customHeight="1" thickBot="1" x14ac:dyDescent="0.25">
      <c r="A18" s="10" t="str">
        <f t="shared" si="0"/>
        <v> VB 8.81 </v>
      </c>
      <c r="B18" s="3" t="str">
        <f t="shared" si="1"/>
        <v>I</v>
      </c>
      <c r="C18" s="10">
        <f t="shared" si="2"/>
        <v>17728.670999999998</v>
      </c>
      <c r="D18" s="12" t="str">
        <f t="shared" si="3"/>
        <v>vis</v>
      </c>
      <c r="E18" s="43">
        <f>VLOOKUP(C18,Active!C$21:E$973,3,FALSE)</f>
        <v>-15504.898430745316</v>
      </c>
      <c r="F18" s="3" t="s">
        <v>59</v>
      </c>
      <c r="G18" s="12" t="str">
        <f t="shared" si="4"/>
        <v>17728.671</v>
      </c>
      <c r="H18" s="10">
        <f t="shared" si="5"/>
        <v>-6306</v>
      </c>
      <c r="I18" s="44" t="s">
        <v>82</v>
      </c>
      <c r="J18" s="45" t="s">
        <v>83</v>
      </c>
      <c r="K18" s="44">
        <v>-6306</v>
      </c>
      <c r="L18" s="44" t="s">
        <v>84</v>
      </c>
      <c r="M18" s="45" t="s">
        <v>64</v>
      </c>
      <c r="N18" s="45"/>
      <c r="O18" s="46" t="s">
        <v>65</v>
      </c>
      <c r="P18" s="46" t="s">
        <v>66</v>
      </c>
    </row>
    <row r="19" spans="1:16" ht="12.75" customHeight="1" thickBot="1" x14ac:dyDescent="0.25">
      <c r="A19" s="10" t="str">
        <f t="shared" si="0"/>
        <v> VB 8.81 </v>
      </c>
      <c r="B19" s="3" t="str">
        <f t="shared" si="1"/>
        <v>I</v>
      </c>
      <c r="C19" s="10">
        <f t="shared" si="2"/>
        <v>17806.510999999999</v>
      </c>
      <c r="D19" s="12" t="str">
        <f t="shared" si="3"/>
        <v>vis</v>
      </c>
      <c r="E19" s="43">
        <f>VLOOKUP(C19,Active!C$21:E$973,3,FALSE)</f>
        <v>-15470.189600995605</v>
      </c>
      <c r="F19" s="3" t="s">
        <v>59</v>
      </c>
      <c r="G19" s="12" t="str">
        <f t="shared" si="4"/>
        <v>17806.511</v>
      </c>
      <c r="H19" s="10">
        <f t="shared" si="5"/>
        <v>-6254</v>
      </c>
      <c r="I19" s="44" t="s">
        <v>85</v>
      </c>
      <c r="J19" s="45" t="s">
        <v>86</v>
      </c>
      <c r="K19" s="44">
        <v>-6254</v>
      </c>
      <c r="L19" s="44" t="s">
        <v>87</v>
      </c>
      <c r="M19" s="45" t="s">
        <v>64</v>
      </c>
      <c r="N19" s="45"/>
      <c r="O19" s="46" t="s">
        <v>65</v>
      </c>
      <c r="P19" s="46" t="s">
        <v>66</v>
      </c>
    </row>
    <row r="20" spans="1:16" ht="12.75" customHeight="1" thickBot="1" x14ac:dyDescent="0.25">
      <c r="A20" s="10" t="str">
        <f t="shared" si="0"/>
        <v> VB 8.81 </v>
      </c>
      <c r="B20" s="3" t="str">
        <f t="shared" si="1"/>
        <v>II</v>
      </c>
      <c r="C20" s="10">
        <f t="shared" si="2"/>
        <v>18071.754000000001</v>
      </c>
      <c r="D20" s="12" t="str">
        <f t="shared" si="3"/>
        <v>vis</v>
      </c>
      <c r="E20" s="43">
        <f>VLOOKUP(C20,Active!C$21:E$973,3,FALSE)</f>
        <v>-15351.917836744538</v>
      </c>
      <c r="F20" s="3" t="s">
        <v>59</v>
      </c>
      <c r="G20" s="12" t="str">
        <f t="shared" si="4"/>
        <v>18071.754</v>
      </c>
      <c r="H20" s="10">
        <f t="shared" si="5"/>
        <v>-6076.5</v>
      </c>
      <c r="I20" s="44" t="s">
        <v>88</v>
      </c>
      <c r="J20" s="45" t="s">
        <v>89</v>
      </c>
      <c r="K20" s="44">
        <v>-6076.5</v>
      </c>
      <c r="L20" s="44" t="s">
        <v>90</v>
      </c>
      <c r="M20" s="45" t="s">
        <v>64</v>
      </c>
      <c r="N20" s="45"/>
      <c r="O20" s="46" t="s">
        <v>65</v>
      </c>
      <c r="P20" s="46" t="s">
        <v>66</v>
      </c>
    </row>
    <row r="21" spans="1:16" ht="12.75" customHeight="1" thickBot="1" x14ac:dyDescent="0.25">
      <c r="A21" s="10" t="str">
        <f t="shared" si="0"/>
        <v> VB 8.81 </v>
      </c>
      <c r="B21" s="3" t="str">
        <f t="shared" si="1"/>
        <v>I</v>
      </c>
      <c r="C21" s="10">
        <f t="shared" si="2"/>
        <v>18387.881000000001</v>
      </c>
      <c r="D21" s="12" t="str">
        <f t="shared" si="3"/>
        <v>vis</v>
      </c>
      <c r="E21" s="43">
        <f>VLOOKUP(C21,Active!C$21:E$973,3,FALSE)</f>
        <v>-15210.956914053284</v>
      </c>
      <c r="F21" s="3" t="s">
        <v>59</v>
      </c>
      <c r="G21" s="12" t="str">
        <f t="shared" si="4"/>
        <v>18387.881</v>
      </c>
      <c r="H21" s="10">
        <f t="shared" si="5"/>
        <v>-5865</v>
      </c>
      <c r="I21" s="44" t="s">
        <v>91</v>
      </c>
      <c r="J21" s="45" t="s">
        <v>92</v>
      </c>
      <c r="K21" s="44">
        <v>-5865</v>
      </c>
      <c r="L21" s="44" t="s">
        <v>93</v>
      </c>
      <c r="M21" s="45" t="s">
        <v>64</v>
      </c>
      <c r="N21" s="45"/>
      <c r="O21" s="46" t="s">
        <v>65</v>
      </c>
      <c r="P21" s="46" t="s">
        <v>66</v>
      </c>
    </row>
    <row r="22" spans="1:16" ht="12.75" customHeight="1" thickBot="1" x14ac:dyDescent="0.25">
      <c r="A22" s="10" t="str">
        <f t="shared" si="0"/>
        <v> VB 8.81 </v>
      </c>
      <c r="B22" s="3" t="str">
        <f t="shared" si="1"/>
        <v>I</v>
      </c>
      <c r="C22" s="10">
        <f t="shared" si="2"/>
        <v>18414.773000000001</v>
      </c>
      <c r="D22" s="12" t="str">
        <f t="shared" si="3"/>
        <v>vis</v>
      </c>
      <c r="E22" s="43">
        <f>VLOOKUP(C22,Active!C$21:E$973,3,FALSE)</f>
        <v>-15198.96578032218</v>
      </c>
      <c r="F22" s="3" t="s">
        <v>59</v>
      </c>
      <c r="G22" s="12" t="str">
        <f t="shared" si="4"/>
        <v>18414.773</v>
      </c>
      <c r="H22" s="10">
        <f t="shared" si="5"/>
        <v>-5847</v>
      </c>
      <c r="I22" s="44" t="s">
        <v>94</v>
      </c>
      <c r="J22" s="45" t="s">
        <v>95</v>
      </c>
      <c r="K22" s="44">
        <v>-5847</v>
      </c>
      <c r="L22" s="44" t="s">
        <v>96</v>
      </c>
      <c r="M22" s="45" t="s">
        <v>64</v>
      </c>
      <c r="N22" s="45"/>
      <c r="O22" s="46" t="s">
        <v>65</v>
      </c>
      <c r="P22" s="46" t="s">
        <v>66</v>
      </c>
    </row>
    <row r="23" spans="1:16" ht="12.75" customHeight="1" thickBot="1" x14ac:dyDescent="0.25">
      <c r="A23" s="10" t="str">
        <f t="shared" si="0"/>
        <v> VB 8.81 </v>
      </c>
      <c r="B23" s="3" t="str">
        <f t="shared" si="1"/>
        <v>I</v>
      </c>
      <c r="C23" s="10">
        <f t="shared" si="2"/>
        <v>18423.77</v>
      </c>
      <c r="D23" s="12" t="str">
        <f t="shared" si="3"/>
        <v>vis</v>
      </c>
      <c r="E23" s="43">
        <f>VLOOKUP(C23,Active!C$21:E$973,3,FALSE)</f>
        <v>-15194.954021056272</v>
      </c>
      <c r="F23" s="3" t="s">
        <v>59</v>
      </c>
      <c r="G23" s="12" t="str">
        <f t="shared" si="4"/>
        <v>18423.770</v>
      </c>
      <c r="H23" s="10">
        <f t="shared" si="5"/>
        <v>-5841</v>
      </c>
      <c r="I23" s="44" t="s">
        <v>97</v>
      </c>
      <c r="J23" s="45" t="s">
        <v>98</v>
      </c>
      <c r="K23" s="44">
        <v>-5841</v>
      </c>
      <c r="L23" s="44" t="s">
        <v>99</v>
      </c>
      <c r="M23" s="45" t="s">
        <v>64</v>
      </c>
      <c r="N23" s="45"/>
      <c r="O23" s="46" t="s">
        <v>65</v>
      </c>
      <c r="P23" s="46" t="s">
        <v>66</v>
      </c>
    </row>
    <row r="24" spans="1:16" ht="12.75" customHeight="1" thickBot="1" x14ac:dyDescent="0.25">
      <c r="A24" s="10" t="str">
        <f t="shared" si="0"/>
        <v> VB 8.81 </v>
      </c>
      <c r="B24" s="3" t="str">
        <f t="shared" si="1"/>
        <v>I</v>
      </c>
      <c r="C24" s="10">
        <f t="shared" si="2"/>
        <v>18477.607</v>
      </c>
      <c r="D24" s="12" t="str">
        <f t="shared" si="3"/>
        <v>vis</v>
      </c>
      <c r="E24" s="43">
        <f>VLOOKUP(C24,Active!C$21:E$973,3,FALSE)</f>
        <v>-15170.948120911933</v>
      </c>
      <c r="F24" s="3" t="s">
        <v>59</v>
      </c>
      <c r="G24" s="12" t="str">
        <f t="shared" si="4"/>
        <v>18477.607</v>
      </c>
      <c r="H24" s="10">
        <f t="shared" si="5"/>
        <v>-5805</v>
      </c>
      <c r="I24" s="44" t="s">
        <v>100</v>
      </c>
      <c r="J24" s="45" t="s">
        <v>101</v>
      </c>
      <c r="K24" s="44">
        <v>-5805</v>
      </c>
      <c r="L24" s="44" t="s">
        <v>102</v>
      </c>
      <c r="M24" s="45" t="s">
        <v>64</v>
      </c>
      <c r="N24" s="45"/>
      <c r="O24" s="46" t="s">
        <v>65</v>
      </c>
      <c r="P24" s="46" t="s">
        <v>66</v>
      </c>
    </row>
    <row r="25" spans="1:16" ht="12.75" customHeight="1" thickBot="1" x14ac:dyDescent="0.25">
      <c r="A25" s="10" t="str">
        <f t="shared" si="0"/>
        <v> VB 8.81 </v>
      </c>
      <c r="B25" s="3" t="str">
        <f t="shared" si="1"/>
        <v>I</v>
      </c>
      <c r="C25" s="10">
        <f t="shared" si="2"/>
        <v>18522.54</v>
      </c>
      <c r="D25" s="12" t="str">
        <f t="shared" si="3"/>
        <v>vis</v>
      </c>
      <c r="E25" s="43">
        <f>VLOOKUP(C25,Active!C$21:E$973,3,FALSE)</f>
        <v>-15150.912511364866</v>
      </c>
      <c r="F25" s="3" t="s">
        <v>59</v>
      </c>
      <c r="G25" s="12" t="str">
        <f t="shared" si="4"/>
        <v>18522.540</v>
      </c>
      <c r="H25" s="10">
        <f t="shared" si="5"/>
        <v>-5775</v>
      </c>
      <c r="I25" s="44" t="s">
        <v>103</v>
      </c>
      <c r="J25" s="45" t="s">
        <v>104</v>
      </c>
      <c r="K25" s="44">
        <v>-5775</v>
      </c>
      <c r="L25" s="44" t="s">
        <v>105</v>
      </c>
      <c r="M25" s="45" t="s">
        <v>64</v>
      </c>
      <c r="N25" s="45"/>
      <c r="O25" s="46" t="s">
        <v>65</v>
      </c>
      <c r="P25" s="46" t="s">
        <v>66</v>
      </c>
    </row>
    <row r="26" spans="1:16" ht="12.75" customHeight="1" thickBot="1" x14ac:dyDescent="0.25">
      <c r="A26" s="10" t="str">
        <f t="shared" si="0"/>
        <v> VB 8.81 </v>
      </c>
      <c r="B26" s="3" t="str">
        <f t="shared" si="1"/>
        <v>I</v>
      </c>
      <c r="C26" s="10">
        <f t="shared" si="2"/>
        <v>18531.517</v>
      </c>
      <c r="D26" s="12" t="str">
        <f t="shared" si="3"/>
        <v>vis</v>
      </c>
      <c r="E26" s="43">
        <f>VLOOKUP(C26,Active!C$21:E$973,3,FALSE)</f>
        <v>-15146.909670092216</v>
      </c>
      <c r="F26" s="3" t="s">
        <v>59</v>
      </c>
      <c r="G26" s="12" t="str">
        <f t="shared" si="4"/>
        <v>18531.517</v>
      </c>
      <c r="H26" s="10">
        <f t="shared" si="5"/>
        <v>-5769</v>
      </c>
      <c r="I26" s="44" t="s">
        <v>106</v>
      </c>
      <c r="J26" s="45" t="s">
        <v>107</v>
      </c>
      <c r="K26" s="44">
        <v>-5769</v>
      </c>
      <c r="L26" s="44" t="s">
        <v>108</v>
      </c>
      <c r="M26" s="45" t="s">
        <v>64</v>
      </c>
      <c r="N26" s="45"/>
      <c r="O26" s="46" t="s">
        <v>65</v>
      </c>
      <c r="P26" s="46" t="s">
        <v>66</v>
      </c>
    </row>
    <row r="27" spans="1:16" ht="12.75" customHeight="1" thickBot="1" x14ac:dyDescent="0.25">
      <c r="A27" s="10" t="str">
        <f t="shared" si="0"/>
        <v> VB 8.81 </v>
      </c>
      <c r="B27" s="3" t="str">
        <f t="shared" si="1"/>
        <v>I</v>
      </c>
      <c r="C27" s="10">
        <f t="shared" si="2"/>
        <v>18540.509999999998</v>
      </c>
      <c r="D27" s="12" t="str">
        <f t="shared" si="3"/>
        <v>vis</v>
      </c>
      <c r="E27" s="43">
        <f>VLOOKUP(C27,Active!C$21:E$973,3,FALSE)</f>
        <v>-15142.899694424963</v>
      </c>
      <c r="F27" s="3" t="s">
        <v>59</v>
      </c>
      <c r="G27" s="12" t="str">
        <f t="shared" si="4"/>
        <v>18540.510</v>
      </c>
      <c r="H27" s="10">
        <f t="shared" si="5"/>
        <v>-5763</v>
      </c>
      <c r="I27" s="44" t="s">
        <v>109</v>
      </c>
      <c r="J27" s="45" t="s">
        <v>110</v>
      </c>
      <c r="K27" s="44">
        <v>-5763</v>
      </c>
      <c r="L27" s="44" t="s">
        <v>111</v>
      </c>
      <c r="M27" s="45" t="s">
        <v>64</v>
      </c>
      <c r="N27" s="45"/>
      <c r="O27" s="46" t="s">
        <v>65</v>
      </c>
      <c r="P27" s="46" t="s">
        <v>66</v>
      </c>
    </row>
    <row r="28" spans="1:16" ht="12.75" customHeight="1" thickBot="1" x14ac:dyDescent="0.25">
      <c r="A28" s="10" t="str">
        <f t="shared" si="0"/>
        <v> VB 8.81 </v>
      </c>
      <c r="B28" s="3" t="str">
        <f t="shared" si="1"/>
        <v>I</v>
      </c>
      <c r="C28" s="10">
        <f t="shared" si="2"/>
        <v>18791.767</v>
      </c>
      <c r="D28" s="12" t="str">
        <f t="shared" si="3"/>
        <v>vis</v>
      </c>
      <c r="E28" s="43">
        <f>VLOOKUP(C28,Active!C$21:E$973,3,FALSE)</f>
        <v>-15030.864282857343</v>
      </c>
      <c r="F28" s="3" t="s">
        <v>59</v>
      </c>
      <c r="G28" s="12" t="str">
        <f t="shared" si="4"/>
        <v>18791.767</v>
      </c>
      <c r="H28" s="10">
        <f t="shared" si="5"/>
        <v>-5595</v>
      </c>
      <c r="I28" s="44" t="s">
        <v>112</v>
      </c>
      <c r="J28" s="45" t="s">
        <v>113</v>
      </c>
      <c r="K28" s="44">
        <v>-5595</v>
      </c>
      <c r="L28" s="44" t="s">
        <v>114</v>
      </c>
      <c r="M28" s="45" t="s">
        <v>64</v>
      </c>
      <c r="N28" s="45"/>
      <c r="O28" s="46" t="s">
        <v>65</v>
      </c>
      <c r="P28" s="46" t="s">
        <v>66</v>
      </c>
    </row>
    <row r="29" spans="1:16" ht="12.75" customHeight="1" thickBot="1" x14ac:dyDescent="0.25">
      <c r="A29" s="10" t="str">
        <f t="shared" si="0"/>
        <v> VB 8.81 </v>
      </c>
      <c r="B29" s="3" t="str">
        <f t="shared" si="1"/>
        <v>II</v>
      </c>
      <c r="C29" s="10">
        <f t="shared" si="2"/>
        <v>18820.688999999998</v>
      </c>
      <c r="D29" s="12" t="str">
        <f t="shared" si="3"/>
        <v>vis</v>
      </c>
      <c r="E29" s="43">
        <f>VLOOKUP(C29,Active!C$21:E$973,3,FALSE)</f>
        <v>-15017.967972810822</v>
      </c>
      <c r="F29" s="3" t="s">
        <v>59</v>
      </c>
      <c r="G29" s="12" t="str">
        <f t="shared" si="4"/>
        <v>18820.689</v>
      </c>
      <c r="H29" s="10">
        <f t="shared" si="5"/>
        <v>-5575.5</v>
      </c>
      <c r="I29" s="44" t="s">
        <v>115</v>
      </c>
      <c r="J29" s="45" t="s">
        <v>116</v>
      </c>
      <c r="K29" s="44">
        <v>-5575.5</v>
      </c>
      <c r="L29" s="44" t="s">
        <v>117</v>
      </c>
      <c r="M29" s="45" t="s">
        <v>64</v>
      </c>
      <c r="N29" s="45"/>
      <c r="O29" s="46" t="s">
        <v>65</v>
      </c>
      <c r="P29" s="46" t="s">
        <v>66</v>
      </c>
    </row>
    <row r="30" spans="1:16" ht="12.75" customHeight="1" thickBot="1" x14ac:dyDescent="0.25">
      <c r="A30" s="10" t="str">
        <f t="shared" si="0"/>
        <v> VB 8.81 </v>
      </c>
      <c r="B30" s="3" t="str">
        <f t="shared" si="1"/>
        <v>II</v>
      </c>
      <c r="C30" s="10">
        <f t="shared" si="2"/>
        <v>18883.531999999999</v>
      </c>
      <c r="D30" s="12" t="str">
        <f t="shared" si="3"/>
        <v>vis</v>
      </c>
      <c r="E30" s="43">
        <f>VLOOKUP(C30,Active!C$21:E$973,3,FALSE)</f>
        <v>-14989.946300303613</v>
      </c>
      <c r="F30" s="3" t="s">
        <v>59</v>
      </c>
      <c r="G30" s="12" t="str">
        <f t="shared" si="4"/>
        <v>18883.532</v>
      </c>
      <c r="H30" s="10">
        <f t="shared" si="5"/>
        <v>-5533.5</v>
      </c>
      <c r="I30" s="44" t="s">
        <v>118</v>
      </c>
      <c r="J30" s="45" t="s">
        <v>119</v>
      </c>
      <c r="K30" s="44">
        <v>-5533.5</v>
      </c>
      <c r="L30" s="44" t="s">
        <v>120</v>
      </c>
      <c r="M30" s="45" t="s">
        <v>64</v>
      </c>
      <c r="N30" s="45"/>
      <c r="O30" s="46" t="s">
        <v>65</v>
      </c>
      <c r="P30" s="46" t="s">
        <v>66</v>
      </c>
    </row>
    <row r="31" spans="1:16" ht="12.75" customHeight="1" thickBot="1" x14ac:dyDescent="0.25">
      <c r="A31" s="10" t="str">
        <f t="shared" si="0"/>
        <v> VB 8.81 </v>
      </c>
      <c r="B31" s="3" t="str">
        <f t="shared" si="1"/>
        <v>II</v>
      </c>
      <c r="C31" s="10">
        <f t="shared" si="2"/>
        <v>19236.522000000001</v>
      </c>
      <c r="D31" s="12" t="str">
        <f t="shared" si="3"/>
        <v>vis</v>
      </c>
      <c r="E31" s="43">
        <f>VLOOKUP(C31,Active!C$21:E$973,3,FALSE)</f>
        <v>-14832.548178343814</v>
      </c>
      <c r="F31" s="3" t="s">
        <v>59</v>
      </c>
      <c r="G31" s="12" t="str">
        <f t="shared" si="4"/>
        <v>19236.522</v>
      </c>
      <c r="H31" s="10">
        <f t="shared" si="5"/>
        <v>-5297.5</v>
      </c>
      <c r="I31" s="44" t="s">
        <v>121</v>
      </c>
      <c r="J31" s="45" t="s">
        <v>122</v>
      </c>
      <c r="K31" s="44">
        <v>-5297.5</v>
      </c>
      <c r="L31" s="44" t="s">
        <v>123</v>
      </c>
      <c r="M31" s="45" t="s">
        <v>64</v>
      </c>
      <c r="N31" s="45"/>
      <c r="O31" s="46" t="s">
        <v>65</v>
      </c>
      <c r="P31" s="46" t="s">
        <v>66</v>
      </c>
    </row>
    <row r="32" spans="1:16" ht="12.75" customHeight="1" thickBot="1" x14ac:dyDescent="0.25">
      <c r="A32" s="10" t="str">
        <f t="shared" si="0"/>
        <v> VB 8.81 </v>
      </c>
      <c r="B32" s="3" t="str">
        <f t="shared" si="1"/>
        <v>II</v>
      </c>
      <c r="C32" s="10">
        <f t="shared" si="2"/>
        <v>19511.732</v>
      </c>
      <c r="D32" s="12" t="str">
        <f t="shared" si="3"/>
        <v>vis</v>
      </c>
      <c r="E32" s="43">
        <f>VLOOKUP(C32,Active!C$21:E$973,3,FALSE)</f>
        <v>-14709.832132153955</v>
      </c>
      <c r="F32" s="3" t="s">
        <v>59</v>
      </c>
      <c r="G32" s="12" t="str">
        <f t="shared" si="4"/>
        <v>19511.732</v>
      </c>
      <c r="H32" s="10">
        <f t="shared" si="5"/>
        <v>-5113.5</v>
      </c>
      <c r="I32" s="44" t="s">
        <v>124</v>
      </c>
      <c r="J32" s="45" t="s">
        <v>125</v>
      </c>
      <c r="K32" s="44">
        <v>-5113.5</v>
      </c>
      <c r="L32" s="44" t="s">
        <v>126</v>
      </c>
      <c r="M32" s="45" t="s">
        <v>64</v>
      </c>
      <c r="N32" s="45"/>
      <c r="O32" s="46" t="s">
        <v>65</v>
      </c>
      <c r="P32" s="46" t="s">
        <v>66</v>
      </c>
    </row>
    <row r="33" spans="1:16" ht="12.75" customHeight="1" thickBot="1" x14ac:dyDescent="0.25">
      <c r="A33" s="10" t="str">
        <f t="shared" si="0"/>
        <v> VB 8.81 </v>
      </c>
      <c r="B33" s="3" t="str">
        <f t="shared" si="1"/>
        <v>II</v>
      </c>
      <c r="C33" s="10">
        <f t="shared" si="2"/>
        <v>19829.902999999998</v>
      </c>
      <c r="D33" s="12" t="str">
        <f t="shared" si="3"/>
        <v>vis</v>
      </c>
      <c r="E33" s="43">
        <f>VLOOKUP(C33,Active!C$21:E$973,3,FALSE)</f>
        <v>-14567.95979055201</v>
      </c>
      <c r="F33" s="3" t="s">
        <v>59</v>
      </c>
      <c r="G33" s="12" t="str">
        <f t="shared" si="4"/>
        <v>19829.903</v>
      </c>
      <c r="H33" s="10">
        <f t="shared" si="5"/>
        <v>-4900.5</v>
      </c>
      <c r="I33" s="44" t="s">
        <v>127</v>
      </c>
      <c r="J33" s="45" t="s">
        <v>128</v>
      </c>
      <c r="K33" s="44">
        <v>-4900.5</v>
      </c>
      <c r="L33" s="44" t="s">
        <v>129</v>
      </c>
      <c r="M33" s="45" t="s">
        <v>64</v>
      </c>
      <c r="N33" s="45"/>
      <c r="O33" s="46" t="s">
        <v>65</v>
      </c>
      <c r="P33" s="46" t="s">
        <v>66</v>
      </c>
    </row>
    <row r="34" spans="1:16" ht="12.75" customHeight="1" thickBot="1" x14ac:dyDescent="0.25">
      <c r="A34" s="10" t="str">
        <f t="shared" si="0"/>
        <v> VB 8.81 </v>
      </c>
      <c r="B34" s="3" t="str">
        <f t="shared" si="1"/>
        <v>II</v>
      </c>
      <c r="C34" s="10">
        <f t="shared" si="2"/>
        <v>19865.830999999998</v>
      </c>
      <c r="D34" s="12" t="str">
        <f t="shared" si="3"/>
        <v>vis</v>
      </c>
      <c r="E34" s="43">
        <f>VLOOKUP(C34,Active!C$21:E$973,3,FALSE)</f>
        <v>-14551.939507468151</v>
      </c>
      <c r="F34" s="3" t="s">
        <v>59</v>
      </c>
      <c r="G34" s="12" t="str">
        <f t="shared" si="4"/>
        <v>19865.831</v>
      </c>
      <c r="H34" s="10">
        <f t="shared" si="5"/>
        <v>-4876.5</v>
      </c>
      <c r="I34" s="44" t="s">
        <v>130</v>
      </c>
      <c r="J34" s="45" t="s">
        <v>131</v>
      </c>
      <c r="K34" s="44">
        <v>-4876.5</v>
      </c>
      <c r="L34" s="44" t="s">
        <v>132</v>
      </c>
      <c r="M34" s="45" t="s">
        <v>64</v>
      </c>
      <c r="N34" s="45"/>
      <c r="O34" s="46" t="s">
        <v>65</v>
      </c>
      <c r="P34" s="46" t="s">
        <v>66</v>
      </c>
    </row>
    <row r="35" spans="1:16" ht="12.75" customHeight="1" thickBot="1" x14ac:dyDescent="0.25">
      <c r="A35" s="10" t="str">
        <f t="shared" si="0"/>
        <v> VB 8.81 </v>
      </c>
      <c r="B35" s="3" t="str">
        <f t="shared" si="1"/>
        <v>II</v>
      </c>
      <c r="C35" s="10">
        <f t="shared" si="2"/>
        <v>20188.919999999998</v>
      </c>
      <c r="D35" s="12" t="str">
        <f t="shared" si="3"/>
        <v>vis</v>
      </c>
      <c r="E35" s="43">
        <f>VLOOKUP(C35,Active!C$21:E$973,3,FALSE)</f>
        <v>-14407.874231324718</v>
      </c>
      <c r="F35" s="3" t="s">
        <v>59</v>
      </c>
      <c r="G35" s="12" t="str">
        <f t="shared" si="4"/>
        <v>20188.920</v>
      </c>
      <c r="H35" s="10">
        <f t="shared" si="5"/>
        <v>-4660.5</v>
      </c>
      <c r="I35" s="44" t="s">
        <v>133</v>
      </c>
      <c r="J35" s="45" t="s">
        <v>134</v>
      </c>
      <c r="K35" s="44">
        <v>-4660.5</v>
      </c>
      <c r="L35" s="44" t="s">
        <v>135</v>
      </c>
      <c r="M35" s="45" t="s">
        <v>64</v>
      </c>
      <c r="N35" s="45"/>
      <c r="O35" s="46" t="s">
        <v>65</v>
      </c>
      <c r="P35" s="46" t="s">
        <v>66</v>
      </c>
    </row>
    <row r="36" spans="1:16" ht="12.75" customHeight="1" thickBot="1" x14ac:dyDescent="0.25">
      <c r="A36" s="10" t="str">
        <f t="shared" si="0"/>
        <v> VB 8.81 </v>
      </c>
      <c r="B36" s="3" t="str">
        <f t="shared" si="1"/>
        <v>I</v>
      </c>
      <c r="C36" s="10">
        <f t="shared" si="2"/>
        <v>20280.736000000001</v>
      </c>
      <c r="D36" s="12" t="str">
        <f t="shared" si="3"/>
        <v>vis</v>
      </c>
      <c r="E36" s="43">
        <f>VLOOKUP(C36,Active!C$21:E$973,3,FALSE)</f>
        <v>-14366.933507888187</v>
      </c>
      <c r="F36" s="3" t="s">
        <v>59</v>
      </c>
      <c r="G36" s="12" t="str">
        <f t="shared" si="4"/>
        <v>20280.736</v>
      </c>
      <c r="H36" s="10">
        <f t="shared" si="5"/>
        <v>-4599</v>
      </c>
      <c r="I36" s="44" t="s">
        <v>136</v>
      </c>
      <c r="J36" s="45" t="s">
        <v>137</v>
      </c>
      <c r="K36" s="44">
        <v>-4599</v>
      </c>
      <c r="L36" s="44" t="s">
        <v>138</v>
      </c>
      <c r="M36" s="45" t="s">
        <v>64</v>
      </c>
      <c r="N36" s="45"/>
      <c r="O36" s="46" t="s">
        <v>65</v>
      </c>
      <c r="P36" s="46" t="s">
        <v>66</v>
      </c>
    </row>
    <row r="37" spans="1:16" ht="12.75" customHeight="1" thickBot="1" x14ac:dyDescent="0.25">
      <c r="A37" s="10" t="str">
        <f t="shared" si="0"/>
        <v> VB 8.81 </v>
      </c>
      <c r="B37" s="3" t="str">
        <f t="shared" si="1"/>
        <v>I</v>
      </c>
      <c r="C37" s="10">
        <f t="shared" si="2"/>
        <v>20594.791000000001</v>
      </c>
      <c r="D37" s="12" t="str">
        <f t="shared" si="3"/>
        <v>vis</v>
      </c>
      <c r="E37" s="43">
        <f>VLOOKUP(C37,Active!C$21:E$973,3,FALSE)</f>
        <v>-14226.896489298184</v>
      </c>
      <c r="F37" s="3" t="s">
        <v>59</v>
      </c>
      <c r="G37" s="12" t="str">
        <f t="shared" si="4"/>
        <v>20594.791</v>
      </c>
      <c r="H37" s="10">
        <f t="shared" si="5"/>
        <v>-4389</v>
      </c>
      <c r="I37" s="44" t="s">
        <v>139</v>
      </c>
      <c r="J37" s="45" t="s">
        <v>140</v>
      </c>
      <c r="K37" s="44">
        <v>-4389</v>
      </c>
      <c r="L37" s="44" t="s">
        <v>141</v>
      </c>
      <c r="M37" s="45" t="s">
        <v>64</v>
      </c>
      <c r="N37" s="45"/>
      <c r="O37" s="46" t="s">
        <v>65</v>
      </c>
      <c r="P37" s="46" t="s">
        <v>66</v>
      </c>
    </row>
    <row r="38" spans="1:16" ht="12.75" customHeight="1" thickBot="1" x14ac:dyDescent="0.25">
      <c r="A38" s="10" t="str">
        <f t="shared" si="0"/>
        <v> VB 8.81 </v>
      </c>
      <c r="B38" s="3" t="str">
        <f t="shared" si="1"/>
        <v>II</v>
      </c>
      <c r="C38" s="10">
        <f t="shared" si="2"/>
        <v>20922.824000000001</v>
      </c>
      <c r="D38" s="12" t="str">
        <f t="shared" si="3"/>
        <v>vis</v>
      </c>
      <c r="E38" s="43">
        <f>VLOOKUP(C38,Active!C$21:E$973,3,FALSE)</f>
        <v>-14080.626685222036</v>
      </c>
      <c r="F38" s="3" t="s">
        <v>59</v>
      </c>
      <c r="G38" s="12" t="str">
        <f t="shared" si="4"/>
        <v>20922.824</v>
      </c>
      <c r="H38" s="10">
        <f t="shared" si="5"/>
        <v>-4169.5</v>
      </c>
      <c r="I38" s="44" t="s">
        <v>142</v>
      </c>
      <c r="J38" s="45" t="s">
        <v>143</v>
      </c>
      <c r="K38" s="44">
        <v>-4169.5</v>
      </c>
      <c r="L38" s="44" t="s">
        <v>144</v>
      </c>
      <c r="M38" s="45" t="s">
        <v>64</v>
      </c>
      <c r="N38" s="45"/>
      <c r="O38" s="46" t="s">
        <v>65</v>
      </c>
      <c r="P38" s="46" t="s">
        <v>66</v>
      </c>
    </row>
    <row r="39" spans="1:16" ht="12.75" customHeight="1" thickBot="1" x14ac:dyDescent="0.25">
      <c r="A39" s="10" t="str">
        <f t="shared" si="0"/>
        <v> VB 8.81 </v>
      </c>
      <c r="B39" s="3" t="str">
        <f t="shared" si="1"/>
        <v>II</v>
      </c>
      <c r="C39" s="10">
        <f t="shared" si="2"/>
        <v>20964.758999999998</v>
      </c>
      <c r="D39" s="12" t="str">
        <f t="shared" si="3"/>
        <v>vis</v>
      </c>
      <c r="E39" s="43">
        <f>VLOOKUP(C39,Active!C$21:E$973,3,FALSE)</f>
        <v>-14061.927882863942</v>
      </c>
      <c r="F39" s="3" t="s">
        <v>59</v>
      </c>
      <c r="G39" s="12" t="str">
        <f t="shared" si="4"/>
        <v>20964.759</v>
      </c>
      <c r="H39" s="10">
        <f t="shared" si="5"/>
        <v>-4141.5</v>
      </c>
      <c r="I39" s="44" t="s">
        <v>145</v>
      </c>
      <c r="J39" s="45" t="s">
        <v>146</v>
      </c>
      <c r="K39" s="44">
        <v>-4141.5</v>
      </c>
      <c r="L39" s="44" t="s">
        <v>147</v>
      </c>
      <c r="M39" s="45" t="s">
        <v>64</v>
      </c>
      <c r="N39" s="45"/>
      <c r="O39" s="46" t="s">
        <v>65</v>
      </c>
      <c r="P39" s="46" t="s">
        <v>66</v>
      </c>
    </row>
    <row r="40" spans="1:16" ht="12.75" customHeight="1" thickBot="1" x14ac:dyDescent="0.25">
      <c r="A40" s="10" t="str">
        <f t="shared" si="0"/>
        <v> VB 8.81 </v>
      </c>
      <c r="B40" s="3" t="str">
        <f t="shared" si="1"/>
        <v>I</v>
      </c>
      <c r="C40" s="10">
        <f t="shared" si="2"/>
        <v>21011.670999999998</v>
      </c>
      <c r="D40" s="12" t="str">
        <f t="shared" si="3"/>
        <v>vis</v>
      </c>
      <c r="E40" s="43">
        <f>VLOOKUP(C40,Active!C$21:E$973,3,FALSE)</f>
        <v>-14041.009837884259</v>
      </c>
      <c r="F40" s="3" t="s">
        <v>59</v>
      </c>
      <c r="G40" s="12" t="str">
        <f t="shared" si="4"/>
        <v>21011.671</v>
      </c>
      <c r="H40" s="10">
        <f t="shared" si="5"/>
        <v>-4110</v>
      </c>
      <c r="I40" s="44" t="s">
        <v>148</v>
      </c>
      <c r="J40" s="45" t="s">
        <v>149</v>
      </c>
      <c r="K40" s="44">
        <v>-4110</v>
      </c>
      <c r="L40" s="44" t="s">
        <v>150</v>
      </c>
      <c r="M40" s="45" t="s">
        <v>64</v>
      </c>
      <c r="N40" s="45"/>
      <c r="O40" s="46" t="s">
        <v>65</v>
      </c>
      <c r="P40" s="46" t="s">
        <v>66</v>
      </c>
    </row>
    <row r="41" spans="1:16" ht="12.75" customHeight="1" thickBot="1" x14ac:dyDescent="0.25">
      <c r="A41" s="10" t="str">
        <f t="shared" si="0"/>
        <v> VB 8.81 </v>
      </c>
      <c r="B41" s="3" t="str">
        <f t="shared" si="1"/>
        <v>I</v>
      </c>
      <c r="C41" s="10">
        <f t="shared" si="2"/>
        <v>21370.664000000001</v>
      </c>
      <c r="D41" s="12" t="str">
        <f t="shared" si="3"/>
        <v>vis</v>
      </c>
      <c r="E41" s="43">
        <f>VLOOKUP(C41,Active!C$21:E$973,3,FALSE)</f>
        <v>-13880.934980248872</v>
      </c>
      <c r="F41" s="3" t="s">
        <v>59</v>
      </c>
      <c r="G41" s="12" t="str">
        <f t="shared" si="4"/>
        <v>21370.664</v>
      </c>
      <c r="H41" s="10">
        <f t="shared" si="5"/>
        <v>-3870</v>
      </c>
      <c r="I41" s="44" t="s">
        <v>151</v>
      </c>
      <c r="J41" s="45" t="s">
        <v>152</v>
      </c>
      <c r="K41" s="44">
        <v>-3870</v>
      </c>
      <c r="L41" s="44" t="s">
        <v>153</v>
      </c>
      <c r="M41" s="45" t="s">
        <v>64</v>
      </c>
      <c r="N41" s="45"/>
      <c r="O41" s="46" t="s">
        <v>65</v>
      </c>
      <c r="P41" s="46" t="s">
        <v>66</v>
      </c>
    </row>
    <row r="42" spans="1:16" ht="12.75" customHeight="1" thickBot="1" x14ac:dyDescent="0.25">
      <c r="A42" s="10" t="str">
        <f t="shared" si="0"/>
        <v> VB 8.81 </v>
      </c>
      <c r="B42" s="3" t="str">
        <f t="shared" si="1"/>
        <v>I</v>
      </c>
      <c r="C42" s="10">
        <f t="shared" si="2"/>
        <v>21991.901999999998</v>
      </c>
      <c r="D42" s="12" t="str">
        <f t="shared" si="3"/>
        <v>vis</v>
      </c>
      <c r="E42" s="43">
        <f>VLOOKUP(C42,Active!C$21:E$973,3,FALSE)</f>
        <v>-13603.925165551396</v>
      </c>
      <c r="F42" s="3" t="s">
        <v>59</v>
      </c>
      <c r="G42" s="12" t="str">
        <f t="shared" si="4"/>
        <v>21991.902</v>
      </c>
      <c r="H42" s="10">
        <f t="shared" si="5"/>
        <v>-3454</v>
      </c>
      <c r="I42" s="44" t="s">
        <v>154</v>
      </c>
      <c r="J42" s="45" t="s">
        <v>155</v>
      </c>
      <c r="K42" s="44">
        <v>-3454</v>
      </c>
      <c r="L42" s="44" t="s">
        <v>156</v>
      </c>
      <c r="M42" s="45" t="s">
        <v>64</v>
      </c>
      <c r="N42" s="45"/>
      <c r="O42" s="46" t="s">
        <v>65</v>
      </c>
      <c r="P42" s="46" t="s">
        <v>66</v>
      </c>
    </row>
    <row r="43" spans="1:16" ht="12.75" customHeight="1" thickBot="1" x14ac:dyDescent="0.25">
      <c r="A43" s="10" t="str">
        <f t="shared" ref="A43:A74" si="6">P43</f>
        <v> VB 8.81 </v>
      </c>
      <c r="B43" s="3" t="str">
        <f t="shared" ref="B43:B74" si="7">IF(H43=INT(H43),"I","II")</f>
        <v>II</v>
      </c>
      <c r="C43" s="10">
        <f t="shared" ref="C43:C74" si="8">1*G43</f>
        <v>23178.66</v>
      </c>
      <c r="D43" s="12" t="str">
        <f t="shared" ref="D43:D74" si="9">VLOOKUP(F43,I$1:J$5,2,FALSE)</f>
        <v>vis</v>
      </c>
      <c r="E43" s="43">
        <f>VLOOKUP(C43,Active!C$21:E$973,3,FALSE)</f>
        <v>-13074.750173566443</v>
      </c>
      <c r="F43" s="3" t="s">
        <v>59</v>
      </c>
      <c r="G43" s="12" t="str">
        <f t="shared" ref="G43:G74" si="10">MID(I43,3,LEN(I43)-3)</f>
        <v>23178.660</v>
      </c>
      <c r="H43" s="10">
        <f t="shared" ref="H43:H74" si="11">1*K43</f>
        <v>-2660.5</v>
      </c>
      <c r="I43" s="44" t="s">
        <v>157</v>
      </c>
      <c r="J43" s="45" t="s">
        <v>158</v>
      </c>
      <c r="K43" s="44">
        <v>-2660.5</v>
      </c>
      <c r="L43" s="44" t="s">
        <v>159</v>
      </c>
      <c r="M43" s="45" t="s">
        <v>64</v>
      </c>
      <c r="N43" s="45"/>
      <c r="O43" s="46" t="s">
        <v>65</v>
      </c>
      <c r="P43" s="46" t="s">
        <v>66</v>
      </c>
    </row>
    <row r="44" spans="1:16" ht="12.75" customHeight="1" thickBot="1" x14ac:dyDescent="0.25">
      <c r="A44" s="10" t="str">
        <f t="shared" si="6"/>
        <v> VB 8.81 </v>
      </c>
      <c r="B44" s="3" t="str">
        <f t="shared" si="7"/>
        <v>I</v>
      </c>
      <c r="C44" s="10">
        <f t="shared" si="8"/>
        <v>23740.356</v>
      </c>
      <c r="D44" s="12" t="str">
        <f t="shared" si="9"/>
        <v>vis</v>
      </c>
      <c r="E44" s="43">
        <f>VLOOKUP(C44,Active!C$21:E$973,3,FALSE)</f>
        <v>-12824.290116589384</v>
      </c>
      <c r="F44" s="3" t="s">
        <v>59</v>
      </c>
      <c r="G44" s="12" t="str">
        <f t="shared" si="10"/>
        <v>23740.356</v>
      </c>
      <c r="H44" s="10">
        <f t="shared" si="11"/>
        <v>-2285</v>
      </c>
      <c r="I44" s="44" t="s">
        <v>160</v>
      </c>
      <c r="J44" s="45" t="s">
        <v>161</v>
      </c>
      <c r="K44" s="44">
        <v>-2285</v>
      </c>
      <c r="L44" s="44" t="s">
        <v>162</v>
      </c>
      <c r="M44" s="45" t="s">
        <v>64</v>
      </c>
      <c r="N44" s="45"/>
      <c r="O44" s="46" t="s">
        <v>65</v>
      </c>
      <c r="P44" s="46" t="s">
        <v>66</v>
      </c>
    </row>
    <row r="45" spans="1:16" ht="12.75" customHeight="1" thickBot="1" x14ac:dyDescent="0.25">
      <c r="A45" s="10" t="str">
        <f t="shared" si="6"/>
        <v> VB 8.81 </v>
      </c>
      <c r="B45" s="3" t="str">
        <f t="shared" si="7"/>
        <v>I</v>
      </c>
      <c r="C45" s="10">
        <f t="shared" si="8"/>
        <v>24200.868999999999</v>
      </c>
      <c r="D45" s="12" t="str">
        <f t="shared" si="9"/>
        <v>vis</v>
      </c>
      <c r="E45" s="43">
        <f>VLOOKUP(C45,Active!C$21:E$973,3,FALSE)</f>
        <v>-12618.947525189986</v>
      </c>
      <c r="F45" s="3" t="s">
        <v>59</v>
      </c>
      <c r="G45" s="12" t="str">
        <f t="shared" si="10"/>
        <v>24200.869</v>
      </c>
      <c r="H45" s="10">
        <f t="shared" si="11"/>
        <v>-1977</v>
      </c>
      <c r="I45" s="44" t="s">
        <v>163</v>
      </c>
      <c r="J45" s="45" t="s">
        <v>164</v>
      </c>
      <c r="K45" s="44">
        <v>-1977</v>
      </c>
      <c r="L45" s="44" t="s">
        <v>165</v>
      </c>
      <c r="M45" s="45" t="s">
        <v>64</v>
      </c>
      <c r="N45" s="45"/>
      <c r="O45" s="46" t="s">
        <v>65</v>
      </c>
      <c r="P45" s="46" t="s">
        <v>66</v>
      </c>
    </row>
    <row r="46" spans="1:16" ht="12.75" customHeight="1" thickBot="1" x14ac:dyDescent="0.25">
      <c r="A46" s="10" t="str">
        <f t="shared" si="6"/>
        <v> VB 8.81 </v>
      </c>
      <c r="B46" s="3" t="str">
        <f t="shared" si="7"/>
        <v>I</v>
      </c>
      <c r="C46" s="10">
        <f t="shared" si="8"/>
        <v>24209.885999999999</v>
      </c>
      <c r="D46" s="12" t="str">
        <f t="shared" si="9"/>
        <v>vis</v>
      </c>
      <c r="E46" s="43">
        <f>VLOOKUP(C46,Active!C$21:E$973,3,FALSE)</f>
        <v>-12614.926847930825</v>
      </c>
      <c r="F46" s="3" t="s">
        <v>59</v>
      </c>
      <c r="G46" s="12" t="str">
        <f t="shared" si="10"/>
        <v>24209.886</v>
      </c>
      <c r="H46" s="10">
        <f t="shared" si="11"/>
        <v>-1971</v>
      </c>
      <c r="I46" s="44" t="s">
        <v>166</v>
      </c>
      <c r="J46" s="45" t="s">
        <v>167</v>
      </c>
      <c r="K46" s="44">
        <v>-1971</v>
      </c>
      <c r="L46" s="44" t="s">
        <v>168</v>
      </c>
      <c r="M46" s="45" t="s">
        <v>64</v>
      </c>
      <c r="N46" s="45"/>
      <c r="O46" s="46" t="s">
        <v>65</v>
      </c>
      <c r="P46" s="46" t="s">
        <v>66</v>
      </c>
    </row>
    <row r="47" spans="1:16" ht="12.75" customHeight="1" thickBot="1" x14ac:dyDescent="0.25">
      <c r="A47" s="10" t="str">
        <f t="shared" si="6"/>
        <v> VB 8.81 </v>
      </c>
      <c r="B47" s="3" t="str">
        <f t="shared" si="7"/>
        <v>I</v>
      </c>
      <c r="C47" s="10">
        <f t="shared" si="8"/>
        <v>24288.925999999999</v>
      </c>
      <c r="D47" s="12" t="str">
        <f t="shared" si="9"/>
        <v>vis</v>
      </c>
      <c r="E47" s="43">
        <f>VLOOKUP(C47,Active!C$21:E$973,3,FALSE)</f>
        <v>-12579.682938585793</v>
      </c>
      <c r="F47" s="3" t="s">
        <v>59</v>
      </c>
      <c r="G47" s="12" t="str">
        <f t="shared" si="10"/>
        <v>24288.926</v>
      </c>
      <c r="H47" s="10">
        <f t="shared" si="11"/>
        <v>-1918</v>
      </c>
      <c r="I47" s="44" t="s">
        <v>169</v>
      </c>
      <c r="J47" s="45" t="s">
        <v>170</v>
      </c>
      <c r="K47" s="44">
        <v>-1918</v>
      </c>
      <c r="L47" s="44" t="s">
        <v>171</v>
      </c>
      <c r="M47" s="45" t="s">
        <v>64</v>
      </c>
      <c r="N47" s="45"/>
      <c r="O47" s="46" t="s">
        <v>65</v>
      </c>
      <c r="P47" s="46" t="s">
        <v>66</v>
      </c>
    </row>
    <row r="48" spans="1:16" ht="12.75" customHeight="1" thickBot="1" x14ac:dyDescent="0.25">
      <c r="A48" s="10" t="str">
        <f t="shared" si="6"/>
        <v> VB 8.81 </v>
      </c>
      <c r="B48" s="3" t="str">
        <f t="shared" si="7"/>
        <v>II</v>
      </c>
      <c r="C48" s="10">
        <f t="shared" si="8"/>
        <v>24373.506000000001</v>
      </c>
      <c r="D48" s="12" t="str">
        <f t="shared" si="9"/>
        <v>vis</v>
      </c>
      <c r="E48" s="43">
        <f>VLOOKUP(C48,Active!C$21:E$973,3,FALSE)</f>
        <v>-12541.968745109036</v>
      </c>
      <c r="F48" s="3" t="s">
        <v>59</v>
      </c>
      <c r="G48" s="12" t="str">
        <f t="shared" si="10"/>
        <v>24373.506</v>
      </c>
      <c r="H48" s="10">
        <f t="shared" si="11"/>
        <v>-1861.5</v>
      </c>
      <c r="I48" s="44" t="s">
        <v>172</v>
      </c>
      <c r="J48" s="45" t="s">
        <v>173</v>
      </c>
      <c r="K48" s="44">
        <v>-1861.5</v>
      </c>
      <c r="L48" s="44" t="s">
        <v>174</v>
      </c>
      <c r="M48" s="45" t="s">
        <v>64</v>
      </c>
      <c r="N48" s="45"/>
      <c r="O48" s="46" t="s">
        <v>65</v>
      </c>
      <c r="P48" s="46" t="s">
        <v>66</v>
      </c>
    </row>
    <row r="49" spans="1:16" ht="12.75" customHeight="1" thickBot="1" x14ac:dyDescent="0.25">
      <c r="A49" s="10" t="str">
        <f t="shared" si="6"/>
        <v> VB 8.81 </v>
      </c>
      <c r="B49" s="3" t="str">
        <f t="shared" si="7"/>
        <v>II</v>
      </c>
      <c r="C49" s="10">
        <f t="shared" si="8"/>
        <v>24624.749</v>
      </c>
      <c r="D49" s="12" t="str">
        <f t="shared" si="9"/>
        <v>vis</v>
      </c>
      <c r="E49" s="43">
        <f>VLOOKUP(C49,Active!C$21:E$973,3,FALSE)</f>
        <v>-12429.939576136698</v>
      </c>
      <c r="F49" s="3" t="s">
        <v>59</v>
      </c>
      <c r="G49" s="12" t="str">
        <f t="shared" si="10"/>
        <v>24624.749</v>
      </c>
      <c r="H49" s="10">
        <f t="shared" si="11"/>
        <v>-1693.5</v>
      </c>
      <c r="I49" s="44" t="s">
        <v>175</v>
      </c>
      <c r="J49" s="45" t="s">
        <v>176</v>
      </c>
      <c r="K49" s="44">
        <v>-1693.5</v>
      </c>
      <c r="L49" s="44" t="s">
        <v>177</v>
      </c>
      <c r="M49" s="45" t="s">
        <v>64</v>
      </c>
      <c r="N49" s="45"/>
      <c r="O49" s="46" t="s">
        <v>65</v>
      </c>
      <c r="P49" s="46" t="s">
        <v>66</v>
      </c>
    </row>
    <row r="50" spans="1:16" ht="12.75" customHeight="1" thickBot="1" x14ac:dyDescent="0.25">
      <c r="A50" s="10" t="str">
        <f t="shared" si="6"/>
        <v> VB 8.81 </v>
      </c>
      <c r="B50" s="3" t="str">
        <f t="shared" si="7"/>
        <v>II</v>
      </c>
      <c r="C50" s="10">
        <f t="shared" si="8"/>
        <v>24696.569</v>
      </c>
      <c r="D50" s="12" t="str">
        <f t="shared" si="9"/>
        <v>vis</v>
      </c>
      <c r="E50" s="43">
        <f>VLOOKUP(C50,Active!C$21:E$973,3,FALSE)</f>
        <v>-12397.915062356838</v>
      </c>
      <c r="F50" s="3" t="s">
        <v>59</v>
      </c>
      <c r="G50" s="12" t="str">
        <f t="shared" si="10"/>
        <v>24696.569</v>
      </c>
      <c r="H50" s="10">
        <f t="shared" si="11"/>
        <v>-1645.5</v>
      </c>
      <c r="I50" s="44" t="s">
        <v>178</v>
      </c>
      <c r="J50" s="45" t="s">
        <v>179</v>
      </c>
      <c r="K50" s="44">
        <v>-1645.5</v>
      </c>
      <c r="L50" s="44" t="s">
        <v>180</v>
      </c>
      <c r="M50" s="45" t="s">
        <v>64</v>
      </c>
      <c r="N50" s="45"/>
      <c r="O50" s="46" t="s">
        <v>65</v>
      </c>
      <c r="P50" s="46" t="s">
        <v>66</v>
      </c>
    </row>
    <row r="51" spans="1:16" ht="12.75" customHeight="1" thickBot="1" x14ac:dyDescent="0.25">
      <c r="A51" s="10" t="str">
        <f t="shared" si="6"/>
        <v> VB 8.81 </v>
      </c>
      <c r="B51" s="3" t="str">
        <f t="shared" si="7"/>
        <v>I</v>
      </c>
      <c r="C51" s="10">
        <f t="shared" si="8"/>
        <v>25689.844000000001</v>
      </c>
      <c r="D51" s="12" t="str">
        <f t="shared" si="9"/>
        <v>vis</v>
      </c>
      <c r="E51" s="43">
        <f>VLOOKUP(C51,Active!C$21:E$973,3,FALSE)</f>
        <v>-11955.014074822853</v>
      </c>
      <c r="F51" s="3" t="s">
        <v>59</v>
      </c>
      <c r="G51" s="12" t="str">
        <f t="shared" si="10"/>
        <v>25689.844</v>
      </c>
      <c r="H51" s="10">
        <f t="shared" si="11"/>
        <v>-981</v>
      </c>
      <c r="I51" s="44" t="s">
        <v>181</v>
      </c>
      <c r="J51" s="45" t="s">
        <v>182</v>
      </c>
      <c r="K51" s="44">
        <v>-981</v>
      </c>
      <c r="L51" s="44" t="s">
        <v>183</v>
      </c>
      <c r="M51" s="45" t="s">
        <v>64</v>
      </c>
      <c r="N51" s="45"/>
      <c r="O51" s="46" t="s">
        <v>65</v>
      </c>
      <c r="P51" s="46" t="s">
        <v>66</v>
      </c>
    </row>
    <row r="52" spans="1:16" ht="12.75" customHeight="1" thickBot="1" x14ac:dyDescent="0.25">
      <c r="A52" s="10" t="str">
        <f t="shared" si="6"/>
        <v> VB 8.81 </v>
      </c>
      <c r="B52" s="3" t="str">
        <f t="shared" si="7"/>
        <v>II</v>
      </c>
      <c r="C52" s="10">
        <f t="shared" si="8"/>
        <v>26095.743999999999</v>
      </c>
      <c r="D52" s="12" t="str">
        <f t="shared" si="9"/>
        <v>vis</v>
      </c>
      <c r="E52" s="43">
        <f>VLOOKUP(C52,Active!C$21:E$973,3,FALSE)</f>
        <v>-11774.023401706101</v>
      </c>
      <c r="F52" s="3" t="s">
        <v>59</v>
      </c>
      <c r="G52" s="12" t="str">
        <f t="shared" si="10"/>
        <v>26095.744</v>
      </c>
      <c r="H52" s="10">
        <f t="shared" si="11"/>
        <v>-709.5</v>
      </c>
      <c r="I52" s="44" t="s">
        <v>184</v>
      </c>
      <c r="J52" s="45" t="s">
        <v>185</v>
      </c>
      <c r="K52" s="44">
        <v>-709.5</v>
      </c>
      <c r="L52" s="44" t="s">
        <v>186</v>
      </c>
      <c r="M52" s="45" t="s">
        <v>64</v>
      </c>
      <c r="N52" s="45"/>
      <c r="O52" s="46" t="s">
        <v>65</v>
      </c>
      <c r="P52" s="46" t="s">
        <v>66</v>
      </c>
    </row>
    <row r="53" spans="1:16" ht="12.75" customHeight="1" thickBot="1" x14ac:dyDescent="0.25">
      <c r="A53" s="10" t="str">
        <f t="shared" si="6"/>
        <v> VB 8.81 </v>
      </c>
      <c r="B53" s="3" t="str">
        <f t="shared" si="7"/>
        <v>I</v>
      </c>
      <c r="C53" s="10">
        <f t="shared" si="8"/>
        <v>26153.353999999999</v>
      </c>
      <c r="D53" s="12" t="str">
        <f t="shared" si="9"/>
        <v>vis</v>
      </c>
      <c r="E53" s="43">
        <f>VLOOKUP(C53,Active!C$21:E$973,3,FALSE)</f>
        <v>-11748.335122134147</v>
      </c>
      <c r="F53" s="3" t="s">
        <v>59</v>
      </c>
      <c r="G53" s="12" t="str">
        <f t="shared" si="10"/>
        <v>26153.354</v>
      </c>
      <c r="H53" s="10">
        <f t="shared" si="11"/>
        <v>-671</v>
      </c>
      <c r="I53" s="44" t="s">
        <v>187</v>
      </c>
      <c r="J53" s="45" t="s">
        <v>188</v>
      </c>
      <c r="K53" s="44">
        <v>-671</v>
      </c>
      <c r="L53" s="44" t="s">
        <v>189</v>
      </c>
      <c r="M53" s="45" t="s">
        <v>64</v>
      </c>
      <c r="N53" s="45"/>
      <c r="O53" s="46" t="s">
        <v>65</v>
      </c>
      <c r="P53" s="46" t="s">
        <v>66</v>
      </c>
    </row>
    <row r="54" spans="1:16" ht="12.75" customHeight="1" thickBot="1" x14ac:dyDescent="0.25">
      <c r="A54" s="10" t="str">
        <f t="shared" si="6"/>
        <v> VB 8.81 </v>
      </c>
      <c r="B54" s="3" t="str">
        <f t="shared" si="7"/>
        <v>I</v>
      </c>
      <c r="C54" s="10">
        <f t="shared" si="8"/>
        <v>26183.281999999999</v>
      </c>
      <c r="D54" s="12" t="str">
        <f t="shared" si="9"/>
        <v>vis</v>
      </c>
      <c r="E54" s="43">
        <f>VLOOKUP(C54,Active!C$21:E$973,3,FALSE)</f>
        <v>-11734.990237026883</v>
      </c>
      <c r="F54" s="3" t="s">
        <v>59</v>
      </c>
      <c r="G54" s="12" t="str">
        <f t="shared" si="10"/>
        <v>26183.282</v>
      </c>
      <c r="H54" s="10">
        <f t="shared" si="11"/>
        <v>-651</v>
      </c>
      <c r="I54" s="44" t="s">
        <v>190</v>
      </c>
      <c r="J54" s="45" t="s">
        <v>191</v>
      </c>
      <c r="K54" s="44">
        <v>-651</v>
      </c>
      <c r="L54" s="44" t="s">
        <v>192</v>
      </c>
      <c r="M54" s="45" t="s">
        <v>64</v>
      </c>
      <c r="N54" s="45"/>
      <c r="O54" s="46" t="s">
        <v>65</v>
      </c>
      <c r="P54" s="46" t="s">
        <v>66</v>
      </c>
    </row>
    <row r="55" spans="1:16" ht="12.75" customHeight="1" thickBot="1" x14ac:dyDescent="0.25">
      <c r="A55" s="10" t="str">
        <f t="shared" si="6"/>
        <v> VB 8.81 </v>
      </c>
      <c r="B55" s="3" t="str">
        <f t="shared" si="7"/>
        <v>I</v>
      </c>
      <c r="C55" s="10">
        <f t="shared" si="8"/>
        <v>26572.224999999999</v>
      </c>
      <c r="D55" s="12" t="str">
        <f t="shared" si="9"/>
        <v>vis</v>
      </c>
      <c r="E55" s="43">
        <f>VLOOKUP(C55,Active!C$21:E$973,3,FALSE)</f>
        <v>-11561.560684491655</v>
      </c>
      <c r="F55" s="3" t="s">
        <v>59</v>
      </c>
      <c r="G55" s="12" t="str">
        <f t="shared" si="10"/>
        <v>26572.225</v>
      </c>
      <c r="H55" s="10">
        <f t="shared" si="11"/>
        <v>-391</v>
      </c>
      <c r="I55" s="44" t="s">
        <v>193</v>
      </c>
      <c r="J55" s="45" t="s">
        <v>194</v>
      </c>
      <c r="K55" s="44">
        <v>-391</v>
      </c>
      <c r="L55" s="44" t="s">
        <v>195</v>
      </c>
      <c r="M55" s="45" t="s">
        <v>64</v>
      </c>
      <c r="N55" s="45"/>
      <c r="O55" s="46" t="s">
        <v>65</v>
      </c>
      <c r="P55" s="46" t="s">
        <v>66</v>
      </c>
    </row>
    <row r="56" spans="1:16" ht="12.75" customHeight="1" thickBot="1" x14ac:dyDescent="0.25">
      <c r="A56" s="10" t="str">
        <f t="shared" si="6"/>
        <v>IBVS 237 </v>
      </c>
      <c r="B56" s="3" t="str">
        <f t="shared" si="7"/>
        <v>I</v>
      </c>
      <c r="C56" s="10">
        <f t="shared" si="8"/>
        <v>27156.592000000001</v>
      </c>
      <c r="D56" s="12" t="str">
        <f t="shared" si="9"/>
        <v>vis</v>
      </c>
      <c r="E56" s="43">
        <f>VLOOKUP(C56,Active!C$21:E$973,3,FALSE)</f>
        <v>-11300.991636260023</v>
      </c>
      <c r="F56" s="3" t="s">
        <v>59</v>
      </c>
      <c r="G56" s="12" t="str">
        <f t="shared" si="10"/>
        <v>27156.592</v>
      </c>
      <c r="H56" s="10">
        <f t="shared" si="11"/>
        <v>0</v>
      </c>
      <c r="I56" s="44" t="s">
        <v>196</v>
      </c>
      <c r="J56" s="45" t="s">
        <v>197</v>
      </c>
      <c r="K56" s="44">
        <v>0</v>
      </c>
      <c r="L56" s="44" t="s">
        <v>198</v>
      </c>
      <c r="M56" s="45" t="s">
        <v>64</v>
      </c>
      <c r="N56" s="45"/>
      <c r="O56" s="46" t="s">
        <v>199</v>
      </c>
      <c r="P56" s="47" t="s">
        <v>200</v>
      </c>
    </row>
    <row r="57" spans="1:16" ht="12.75" customHeight="1" thickBot="1" x14ac:dyDescent="0.25">
      <c r="A57" s="10" t="str">
        <f t="shared" si="6"/>
        <v>IBVS 237 </v>
      </c>
      <c r="B57" s="3" t="str">
        <f t="shared" si="7"/>
        <v>I</v>
      </c>
      <c r="C57" s="10">
        <f t="shared" si="8"/>
        <v>27183.485000000001</v>
      </c>
      <c r="D57" s="12" t="str">
        <f t="shared" si="9"/>
        <v>vis</v>
      </c>
      <c r="E57" s="43">
        <f>VLOOKUP(C57,Active!C$21:E$973,3,FALSE)</f>
        <v>-11289.000056629257</v>
      </c>
      <c r="F57" s="3" t="s">
        <v>59</v>
      </c>
      <c r="G57" s="12" t="str">
        <f t="shared" si="10"/>
        <v>27183.485</v>
      </c>
      <c r="H57" s="10">
        <f t="shared" si="11"/>
        <v>18</v>
      </c>
      <c r="I57" s="44" t="s">
        <v>201</v>
      </c>
      <c r="J57" s="45" t="s">
        <v>202</v>
      </c>
      <c r="K57" s="44">
        <v>18</v>
      </c>
      <c r="L57" s="44" t="s">
        <v>203</v>
      </c>
      <c r="M57" s="45" t="s">
        <v>64</v>
      </c>
      <c r="N57" s="45"/>
      <c r="O57" s="46" t="s">
        <v>199</v>
      </c>
      <c r="P57" s="47" t="s">
        <v>200</v>
      </c>
    </row>
    <row r="58" spans="1:16" ht="12.75" customHeight="1" thickBot="1" x14ac:dyDescent="0.25">
      <c r="A58" s="10" t="str">
        <f t="shared" si="6"/>
        <v>IBVS 237 </v>
      </c>
      <c r="B58" s="3" t="str">
        <f t="shared" si="7"/>
        <v>I</v>
      </c>
      <c r="C58" s="10">
        <f t="shared" si="8"/>
        <v>27210.396000000001</v>
      </c>
      <c r="D58" s="12" t="str">
        <f t="shared" si="9"/>
        <v>vis</v>
      </c>
      <c r="E58" s="43">
        <f>VLOOKUP(C58,Active!C$21:E$973,3,FALSE)</f>
        <v>-11277.000450804559</v>
      </c>
      <c r="F58" s="3" t="s">
        <v>59</v>
      </c>
      <c r="G58" s="12" t="str">
        <f t="shared" si="10"/>
        <v>27210.396</v>
      </c>
      <c r="H58" s="10">
        <f t="shared" si="11"/>
        <v>36</v>
      </c>
      <c r="I58" s="44" t="s">
        <v>204</v>
      </c>
      <c r="J58" s="45" t="s">
        <v>205</v>
      </c>
      <c r="K58" s="44">
        <v>36</v>
      </c>
      <c r="L58" s="44" t="s">
        <v>203</v>
      </c>
      <c r="M58" s="45" t="s">
        <v>64</v>
      </c>
      <c r="N58" s="45"/>
      <c r="O58" s="46" t="s">
        <v>199</v>
      </c>
      <c r="P58" s="47" t="s">
        <v>200</v>
      </c>
    </row>
    <row r="59" spans="1:16" ht="12.75" customHeight="1" thickBot="1" x14ac:dyDescent="0.25">
      <c r="A59" s="10" t="str">
        <f t="shared" si="6"/>
        <v> VB 8.81 </v>
      </c>
      <c r="B59" s="3" t="str">
        <f t="shared" si="7"/>
        <v>I</v>
      </c>
      <c r="C59" s="10">
        <f t="shared" si="8"/>
        <v>27519.848999999998</v>
      </c>
      <c r="D59" s="12" t="str">
        <f t="shared" si="9"/>
        <v>vis</v>
      </c>
      <c r="E59" s="43">
        <f>VLOOKUP(C59,Active!C$21:E$973,3,FALSE)</f>
        <v>-11139.015462462605</v>
      </c>
      <c r="F59" s="3" t="s">
        <v>59</v>
      </c>
      <c r="G59" s="12" t="str">
        <f t="shared" si="10"/>
        <v>27519.849</v>
      </c>
      <c r="H59" s="10">
        <f t="shared" si="11"/>
        <v>243</v>
      </c>
      <c r="I59" s="44" t="s">
        <v>206</v>
      </c>
      <c r="J59" s="45" t="s">
        <v>207</v>
      </c>
      <c r="K59" s="44">
        <v>243</v>
      </c>
      <c r="L59" s="44" t="s">
        <v>208</v>
      </c>
      <c r="M59" s="45" t="s">
        <v>64</v>
      </c>
      <c r="N59" s="45"/>
      <c r="O59" s="46" t="s">
        <v>65</v>
      </c>
      <c r="P59" s="46" t="s">
        <v>66</v>
      </c>
    </row>
    <row r="60" spans="1:16" ht="12.75" customHeight="1" thickBot="1" x14ac:dyDescent="0.25">
      <c r="A60" s="10" t="str">
        <f t="shared" si="6"/>
        <v> VB 8.81 </v>
      </c>
      <c r="B60" s="3" t="str">
        <f t="shared" si="7"/>
        <v>I</v>
      </c>
      <c r="C60" s="10">
        <f t="shared" si="8"/>
        <v>27537.781999999999</v>
      </c>
      <c r="D60" s="12" t="str">
        <f t="shared" si="9"/>
        <v>vis</v>
      </c>
      <c r="E60" s="43">
        <f>VLOOKUP(C60,Active!C$21:E$973,3,FALSE)</f>
        <v>-11131.019143810221</v>
      </c>
      <c r="F60" s="3" t="s">
        <v>59</v>
      </c>
      <c r="G60" s="12" t="str">
        <f t="shared" si="10"/>
        <v>27537.782</v>
      </c>
      <c r="H60" s="10">
        <f t="shared" si="11"/>
        <v>255</v>
      </c>
      <c r="I60" s="44" t="s">
        <v>209</v>
      </c>
      <c r="J60" s="45" t="s">
        <v>210</v>
      </c>
      <c r="K60" s="44">
        <v>255</v>
      </c>
      <c r="L60" s="44" t="s">
        <v>211</v>
      </c>
      <c r="M60" s="45" t="s">
        <v>64</v>
      </c>
      <c r="N60" s="45"/>
      <c r="O60" s="46" t="s">
        <v>65</v>
      </c>
      <c r="P60" s="46" t="s">
        <v>66</v>
      </c>
    </row>
    <row r="61" spans="1:16" ht="12.75" customHeight="1" thickBot="1" x14ac:dyDescent="0.25">
      <c r="A61" s="10" t="str">
        <f t="shared" si="6"/>
        <v> VB 8.81 </v>
      </c>
      <c r="B61" s="3" t="str">
        <f t="shared" si="7"/>
        <v>I</v>
      </c>
      <c r="C61" s="10">
        <f t="shared" si="8"/>
        <v>27600.65</v>
      </c>
      <c r="D61" s="12" t="str">
        <f t="shared" si="9"/>
        <v>vis</v>
      </c>
      <c r="E61" s="43">
        <f>VLOOKUP(C61,Active!C$21:E$973,3,FALSE)</f>
        <v>-11102.986323811441</v>
      </c>
      <c r="F61" s="3" t="s">
        <v>59</v>
      </c>
      <c r="G61" s="12" t="str">
        <f t="shared" si="10"/>
        <v>27600.650</v>
      </c>
      <c r="H61" s="10">
        <f t="shared" si="11"/>
        <v>297</v>
      </c>
      <c r="I61" s="44" t="s">
        <v>212</v>
      </c>
      <c r="J61" s="45" t="s">
        <v>213</v>
      </c>
      <c r="K61" s="44">
        <v>297</v>
      </c>
      <c r="L61" s="44" t="s">
        <v>214</v>
      </c>
      <c r="M61" s="45" t="s">
        <v>64</v>
      </c>
      <c r="N61" s="45"/>
      <c r="O61" s="46" t="s">
        <v>65</v>
      </c>
      <c r="P61" s="46" t="s">
        <v>66</v>
      </c>
    </row>
    <row r="62" spans="1:16" ht="12.75" customHeight="1" thickBot="1" x14ac:dyDescent="0.25">
      <c r="A62" s="10" t="str">
        <f t="shared" si="6"/>
        <v>IBVS 237 </v>
      </c>
      <c r="B62" s="3" t="str">
        <f t="shared" si="7"/>
        <v>I</v>
      </c>
      <c r="C62" s="10">
        <f t="shared" si="8"/>
        <v>28246.607</v>
      </c>
      <c r="D62" s="12" t="str">
        <f t="shared" si="9"/>
        <v>vis</v>
      </c>
      <c r="E62" s="43">
        <f>VLOOKUP(C62,Active!C$21:E$973,3,FALSE)</f>
        <v>-10814.954315350051</v>
      </c>
      <c r="F62" s="3" t="s">
        <v>59</v>
      </c>
      <c r="G62" s="12" t="str">
        <f t="shared" si="10"/>
        <v>28246.607</v>
      </c>
      <c r="H62" s="10">
        <f t="shared" si="11"/>
        <v>729</v>
      </c>
      <c r="I62" s="44" t="s">
        <v>215</v>
      </c>
      <c r="J62" s="45" t="s">
        <v>216</v>
      </c>
      <c r="K62" s="44">
        <v>729</v>
      </c>
      <c r="L62" s="44" t="s">
        <v>217</v>
      </c>
      <c r="M62" s="45" t="s">
        <v>64</v>
      </c>
      <c r="N62" s="45"/>
      <c r="O62" s="46" t="s">
        <v>199</v>
      </c>
      <c r="P62" s="47" t="s">
        <v>200</v>
      </c>
    </row>
    <row r="63" spans="1:16" ht="12.75" customHeight="1" thickBot="1" x14ac:dyDescent="0.25">
      <c r="A63" s="10" t="str">
        <f t="shared" si="6"/>
        <v> VB 8.81 </v>
      </c>
      <c r="B63" s="3" t="str">
        <f t="shared" si="7"/>
        <v>I</v>
      </c>
      <c r="C63" s="10">
        <f t="shared" si="8"/>
        <v>28309.305</v>
      </c>
      <c r="D63" s="12" t="str">
        <f t="shared" si="9"/>
        <v>vis</v>
      </c>
      <c r="E63" s="43">
        <f>VLOOKUP(C63,Active!C$21:E$973,3,FALSE)</f>
        <v>-10786.997298293942</v>
      </c>
      <c r="F63" s="3" t="s">
        <v>59</v>
      </c>
      <c r="G63" s="12" t="str">
        <f t="shared" si="10"/>
        <v>28309.305</v>
      </c>
      <c r="H63" s="10">
        <f t="shared" si="11"/>
        <v>771</v>
      </c>
      <c r="I63" s="44" t="s">
        <v>218</v>
      </c>
      <c r="J63" s="45" t="s">
        <v>219</v>
      </c>
      <c r="K63" s="44">
        <v>771</v>
      </c>
      <c r="L63" s="44" t="s">
        <v>220</v>
      </c>
      <c r="M63" s="45" t="s">
        <v>64</v>
      </c>
      <c r="N63" s="45"/>
      <c r="O63" s="46" t="s">
        <v>65</v>
      </c>
      <c r="P63" s="46" t="s">
        <v>66</v>
      </c>
    </row>
    <row r="64" spans="1:16" ht="12.75" customHeight="1" thickBot="1" x14ac:dyDescent="0.25">
      <c r="A64" s="10" t="str">
        <f t="shared" si="6"/>
        <v> VB 8.81 </v>
      </c>
      <c r="B64" s="3" t="str">
        <f t="shared" si="7"/>
        <v>II</v>
      </c>
      <c r="C64" s="10">
        <f t="shared" si="8"/>
        <v>28329.629000000001</v>
      </c>
      <c r="D64" s="12" t="str">
        <f t="shared" si="9"/>
        <v>vis</v>
      </c>
      <c r="E64" s="43">
        <f>VLOOKUP(C64,Active!C$21:E$973,3,FALSE)</f>
        <v>-10777.934833547884</v>
      </c>
      <c r="F64" s="3" t="s">
        <v>59</v>
      </c>
      <c r="G64" s="12" t="str">
        <f t="shared" si="10"/>
        <v>28329.629</v>
      </c>
      <c r="H64" s="10">
        <f t="shared" si="11"/>
        <v>784.5</v>
      </c>
      <c r="I64" s="44" t="s">
        <v>221</v>
      </c>
      <c r="J64" s="45" t="s">
        <v>222</v>
      </c>
      <c r="K64" s="44">
        <v>784.5</v>
      </c>
      <c r="L64" s="44" t="s">
        <v>223</v>
      </c>
      <c r="M64" s="45" t="s">
        <v>64</v>
      </c>
      <c r="N64" s="45"/>
      <c r="O64" s="46" t="s">
        <v>65</v>
      </c>
      <c r="P64" s="46" t="s">
        <v>66</v>
      </c>
    </row>
    <row r="65" spans="1:16" ht="12.75" customHeight="1" thickBot="1" x14ac:dyDescent="0.25">
      <c r="A65" s="10" t="str">
        <f t="shared" si="6"/>
        <v> VB 8.81 </v>
      </c>
      <c r="B65" s="3" t="str">
        <f t="shared" si="7"/>
        <v>II</v>
      </c>
      <c r="C65" s="10">
        <f t="shared" si="8"/>
        <v>28338.409</v>
      </c>
      <c r="D65" s="12" t="str">
        <f t="shared" si="9"/>
        <v>vis</v>
      </c>
      <c r="E65" s="43">
        <f>VLOOKUP(C65,Active!C$21:E$973,3,FALSE)</f>
        <v>-10774.019834508797</v>
      </c>
      <c r="F65" s="3" t="s">
        <v>59</v>
      </c>
      <c r="G65" s="12" t="str">
        <f t="shared" si="10"/>
        <v>28338.409</v>
      </c>
      <c r="H65" s="10">
        <f t="shared" si="11"/>
        <v>790.5</v>
      </c>
      <c r="I65" s="44" t="s">
        <v>224</v>
      </c>
      <c r="J65" s="45" t="s">
        <v>225</v>
      </c>
      <c r="K65" s="44">
        <v>790.5</v>
      </c>
      <c r="L65" s="44" t="s">
        <v>226</v>
      </c>
      <c r="M65" s="45" t="s">
        <v>64</v>
      </c>
      <c r="N65" s="45"/>
      <c r="O65" s="46" t="s">
        <v>65</v>
      </c>
      <c r="P65" s="46" t="s">
        <v>66</v>
      </c>
    </row>
    <row r="66" spans="1:16" ht="12.75" customHeight="1" thickBot="1" x14ac:dyDescent="0.25">
      <c r="A66" s="10" t="str">
        <f t="shared" si="6"/>
        <v> VB 8.81 </v>
      </c>
      <c r="B66" s="3" t="str">
        <f t="shared" si="7"/>
        <v>I</v>
      </c>
      <c r="C66" s="10">
        <f t="shared" si="8"/>
        <v>28636.788</v>
      </c>
      <c r="D66" s="12" t="str">
        <f t="shared" si="9"/>
        <v>vis</v>
      </c>
      <c r="E66" s="43">
        <f>VLOOKUP(C66,Active!C$21:E$973,3,FALSE)</f>
        <v>-10640.972739032317</v>
      </c>
      <c r="F66" s="3" t="s">
        <v>59</v>
      </c>
      <c r="G66" s="12" t="str">
        <f t="shared" si="10"/>
        <v>28636.788</v>
      </c>
      <c r="H66" s="10">
        <f t="shared" si="11"/>
        <v>990</v>
      </c>
      <c r="I66" s="44" t="s">
        <v>227</v>
      </c>
      <c r="J66" s="45" t="s">
        <v>228</v>
      </c>
      <c r="K66" s="44">
        <v>990</v>
      </c>
      <c r="L66" s="44" t="s">
        <v>229</v>
      </c>
      <c r="M66" s="45" t="s">
        <v>64</v>
      </c>
      <c r="N66" s="45"/>
      <c r="O66" s="46" t="s">
        <v>65</v>
      </c>
      <c r="P66" s="46" t="s">
        <v>66</v>
      </c>
    </row>
    <row r="67" spans="1:16" ht="12.75" customHeight="1" thickBot="1" x14ac:dyDescent="0.25">
      <c r="A67" s="10" t="str">
        <f t="shared" si="6"/>
        <v> VB 8.81 </v>
      </c>
      <c r="B67" s="3" t="str">
        <f t="shared" si="7"/>
        <v>II</v>
      </c>
      <c r="C67" s="10">
        <f t="shared" si="8"/>
        <v>28754.287</v>
      </c>
      <c r="D67" s="12" t="str">
        <f t="shared" si="9"/>
        <v>vis</v>
      </c>
      <c r="E67" s="43">
        <f>VLOOKUP(C67,Active!C$21:E$973,3,FALSE)</f>
        <v>-10588.579974556964</v>
      </c>
      <c r="F67" s="3" t="s">
        <v>59</v>
      </c>
      <c r="G67" s="12" t="str">
        <f t="shared" si="10"/>
        <v>28754.287</v>
      </c>
      <c r="H67" s="10">
        <f t="shared" si="11"/>
        <v>1068.5</v>
      </c>
      <c r="I67" s="44" t="s">
        <v>230</v>
      </c>
      <c r="J67" s="45" t="s">
        <v>231</v>
      </c>
      <c r="K67" s="44">
        <v>1068.5</v>
      </c>
      <c r="L67" s="44" t="s">
        <v>232</v>
      </c>
      <c r="M67" s="45" t="s">
        <v>64</v>
      </c>
      <c r="N67" s="45"/>
      <c r="O67" s="46" t="s">
        <v>65</v>
      </c>
      <c r="P67" s="46" t="s">
        <v>66</v>
      </c>
    </row>
    <row r="68" spans="1:16" ht="12.75" customHeight="1" thickBot="1" x14ac:dyDescent="0.25">
      <c r="A68" s="10" t="str">
        <f t="shared" si="6"/>
        <v> VB 8.81 </v>
      </c>
      <c r="B68" s="3" t="str">
        <f t="shared" si="7"/>
        <v>I</v>
      </c>
      <c r="C68" s="10">
        <f t="shared" si="8"/>
        <v>28995.571</v>
      </c>
      <c r="D68" s="12" t="str">
        <f t="shared" si="9"/>
        <v>vis</v>
      </c>
      <c r="E68" s="43">
        <f>VLOOKUP(C68,Active!C$21:E$973,3,FALSE)</f>
        <v>-10480.991520326112</v>
      </c>
      <c r="F68" s="3" t="s">
        <v>59</v>
      </c>
      <c r="G68" s="12" t="str">
        <f t="shared" si="10"/>
        <v>28995.571</v>
      </c>
      <c r="H68" s="10">
        <f t="shared" si="11"/>
        <v>1230</v>
      </c>
      <c r="I68" s="44" t="s">
        <v>233</v>
      </c>
      <c r="J68" s="45" t="s">
        <v>234</v>
      </c>
      <c r="K68" s="44">
        <v>1230</v>
      </c>
      <c r="L68" s="44" t="s">
        <v>235</v>
      </c>
      <c r="M68" s="45" t="s">
        <v>64</v>
      </c>
      <c r="N68" s="45"/>
      <c r="O68" s="46" t="s">
        <v>65</v>
      </c>
      <c r="P68" s="46" t="s">
        <v>66</v>
      </c>
    </row>
    <row r="69" spans="1:16" ht="12.75" customHeight="1" thickBot="1" x14ac:dyDescent="0.25">
      <c r="A69" s="10" t="str">
        <f t="shared" si="6"/>
        <v> VB 8.81 </v>
      </c>
      <c r="B69" s="3" t="str">
        <f t="shared" si="7"/>
        <v>II</v>
      </c>
      <c r="C69" s="10">
        <f t="shared" si="8"/>
        <v>29015.716</v>
      </c>
      <c r="D69" s="12" t="str">
        <f t="shared" si="9"/>
        <v>vis</v>
      </c>
      <c r="E69" s="43">
        <f>VLOOKUP(C69,Active!C$21:E$973,3,FALSE)</f>
        <v>-10472.00887161969</v>
      </c>
      <c r="F69" s="3" t="s">
        <v>59</v>
      </c>
      <c r="G69" s="12" t="str">
        <f t="shared" si="10"/>
        <v>29015.716</v>
      </c>
      <c r="H69" s="10">
        <f t="shared" si="11"/>
        <v>1243.5</v>
      </c>
      <c r="I69" s="44" t="s">
        <v>236</v>
      </c>
      <c r="J69" s="45" t="s">
        <v>237</v>
      </c>
      <c r="K69" s="44">
        <v>1243.5</v>
      </c>
      <c r="L69" s="44" t="s">
        <v>238</v>
      </c>
      <c r="M69" s="45" t="s">
        <v>64</v>
      </c>
      <c r="N69" s="45"/>
      <c r="O69" s="46" t="s">
        <v>65</v>
      </c>
      <c r="P69" s="46" t="s">
        <v>66</v>
      </c>
    </row>
    <row r="70" spans="1:16" ht="12.75" customHeight="1" thickBot="1" x14ac:dyDescent="0.25">
      <c r="A70" s="10" t="str">
        <f t="shared" si="6"/>
        <v>IBVS 237 </v>
      </c>
      <c r="B70" s="3" t="str">
        <f t="shared" si="7"/>
        <v>I</v>
      </c>
      <c r="C70" s="10">
        <f t="shared" si="8"/>
        <v>29022.441999999999</v>
      </c>
      <c r="D70" s="12" t="str">
        <f t="shared" si="9"/>
        <v>vis</v>
      </c>
      <c r="E70" s="43">
        <f>VLOOKUP(C70,Active!C$21:E$973,3,FALSE)</f>
        <v>-10469.009750487925</v>
      </c>
      <c r="F70" s="3" t="s">
        <v>59</v>
      </c>
      <c r="G70" s="12" t="str">
        <f t="shared" si="10"/>
        <v>29022.442</v>
      </c>
      <c r="H70" s="10">
        <f t="shared" si="11"/>
        <v>1248</v>
      </c>
      <c r="I70" s="44" t="s">
        <v>239</v>
      </c>
      <c r="J70" s="45" t="s">
        <v>240</v>
      </c>
      <c r="K70" s="44">
        <v>1248</v>
      </c>
      <c r="L70" s="44" t="s">
        <v>189</v>
      </c>
      <c r="M70" s="45" t="s">
        <v>64</v>
      </c>
      <c r="N70" s="45"/>
      <c r="O70" s="46" t="s">
        <v>199</v>
      </c>
      <c r="P70" s="47" t="s">
        <v>200</v>
      </c>
    </row>
    <row r="71" spans="1:16" ht="12.75" customHeight="1" thickBot="1" x14ac:dyDescent="0.25">
      <c r="A71" s="10" t="str">
        <f t="shared" si="6"/>
        <v>IBVS 237 </v>
      </c>
      <c r="B71" s="3" t="str">
        <f t="shared" si="7"/>
        <v>II</v>
      </c>
      <c r="C71" s="10">
        <f t="shared" si="8"/>
        <v>29365.556</v>
      </c>
      <c r="D71" s="12" t="str">
        <f t="shared" si="9"/>
        <v>vis</v>
      </c>
      <c r="E71" s="43">
        <f>VLOOKUP(C71,Active!C$21:E$973,3,FALSE)</f>
        <v>-10316.015333597601</v>
      </c>
      <c r="F71" s="3" t="s">
        <v>59</v>
      </c>
      <c r="G71" s="12" t="str">
        <f t="shared" si="10"/>
        <v>29365.556</v>
      </c>
      <c r="H71" s="10">
        <f t="shared" si="11"/>
        <v>1477.5</v>
      </c>
      <c r="I71" s="44" t="s">
        <v>241</v>
      </c>
      <c r="J71" s="45" t="s">
        <v>242</v>
      </c>
      <c r="K71" s="44">
        <v>1477.5</v>
      </c>
      <c r="L71" s="44" t="s">
        <v>243</v>
      </c>
      <c r="M71" s="45" t="s">
        <v>64</v>
      </c>
      <c r="N71" s="45"/>
      <c r="O71" s="46" t="s">
        <v>199</v>
      </c>
      <c r="P71" s="47" t="s">
        <v>200</v>
      </c>
    </row>
    <row r="72" spans="1:16" ht="12.75" customHeight="1" thickBot="1" x14ac:dyDescent="0.25">
      <c r="A72" s="10" t="str">
        <f t="shared" si="6"/>
        <v>IBVS 237 </v>
      </c>
      <c r="B72" s="3" t="str">
        <f t="shared" si="7"/>
        <v>II</v>
      </c>
      <c r="C72" s="10">
        <f t="shared" si="8"/>
        <v>29374.517</v>
      </c>
      <c r="D72" s="12" t="str">
        <f t="shared" si="9"/>
        <v>vis</v>
      </c>
      <c r="E72" s="43">
        <f>VLOOKUP(C72,Active!C$21:E$973,3,FALSE)</f>
        <v>-10312.019626719555</v>
      </c>
      <c r="F72" s="3" t="s">
        <v>59</v>
      </c>
      <c r="G72" s="12" t="str">
        <f t="shared" si="10"/>
        <v>29374.517</v>
      </c>
      <c r="H72" s="10">
        <f t="shared" si="11"/>
        <v>1483.5</v>
      </c>
      <c r="I72" s="44" t="s">
        <v>244</v>
      </c>
      <c r="J72" s="45" t="s">
        <v>245</v>
      </c>
      <c r="K72" s="44">
        <v>1483.5</v>
      </c>
      <c r="L72" s="44" t="s">
        <v>246</v>
      </c>
      <c r="M72" s="45" t="s">
        <v>64</v>
      </c>
      <c r="N72" s="45"/>
      <c r="O72" s="46" t="s">
        <v>199</v>
      </c>
      <c r="P72" s="47" t="s">
        <v>200</v>
      </c>
    </row>
    <row r="73" spans="1:16" ht="12.75" customHeight="1" thickBot="1" x14ac:dyDescent="0.25">
      <c r="A73" s="10" t="str">
        <f t="shared" si="6"/>
        <v> VB 8.81 </v>
      </c>
      <c r="B73" s="3" t="str">
        <f t="shared" si="7"/>
        <v>II</v>
      </c>
      <c r="C73" s="10">
        <f t="shared" si="8"/>
        <v>29428.416000000001</v>
      </c>
      <c r="D73" s="12" t="str">
        <f t="shared" si="9"/>
        <v>vis</v>
      </c>
      <c r="E73" s="43">
        <f>VLOOKUP(C73,Active!C$21:E$973,3,FALSE)</f>
        <v>-10287.986080796125</v>
      </c>
      <c r="F73" s="3" t="s">
        <v>59</v>
      </c>
      <c r="G73" s="12" t="str">
        <f t="shared" si="10"/>
        <v>29428.416</v>
      </c>
      <c r="H73" s="10">
        <f t="shared" si="11"/>
        <v>1519.5</v>
      </c>
      <c r="I73" s="44" t="s">
        <v>247</v>
      </c>
      <c r="J73" s="45" t="s">
        <v>248</v>
      </c>
      <c r="K73" s="44">
        <v>1519.5</v>
      </c>
      <c r="L73" s="44" t="s">
        <v>249</v>
      </c>
      <c r="M73" s="45" t="s">
        <v>64</v>
      </c>
      <c r="N73" s="45"/>
      <c r="O73" s="46" t="s">
        <v>65</v>
      </c>
      <c r="P73" s="46" t="s">
        <v>66</v>
      </c>
    </row>
    <row r="74" spans="1:16" ht="12.75" customHeight="1" thickBot="1" x14ac:dyDescent="0.25">
      <c r="A74" s="10" t="str">
        <f t="shared" si="6"/>
        <v> VB 8.81 </v>
      </c>
      <c r="B74" s="3" t="str">
        <f t="shared" si="7"/>
        <v>I</v>
      </c>
      <c r="C74" s="10">
        <f t="shared" si="8"/>
        <v>29699.842000000001</v>
      </c>
      <c r="D74" s="12" t="str">
        <f t="shared" si="9"/>
        <v>vis</v>
      </c>
      <c r="E74" s="43">
        <f>VLOOKUP(C74,Active!C$21:E$973,3,FALSE)</f>
        <v>-10166.957318930179</v>
      </c>
      <c r="F74" s="3" t="s">
        <v>59</v>
      </c>
      <c r="G74" s="12" t="str">
        <f t="shared" si="10"/>
        <v>29699.842</v>
      </c>
      <c r="H74" s="10">
        <f t="shared" si="11"/>
        <v>1701</v>
      </c>
      <c r="I74" s="44" t="s">
        <v>250</v>
      </c>
      <c r="J74" s="45" t="s">
        <v>251</v>
      </c>
      <c r="K74" s="44">
        <v>1701</v>
      </c>
      <c r="L74" s="44" t="s">
        <v>252</v>
      </c>
      <c r="M74" s="45" t="s">
        <v>64</v>
      </c>
      <c r="N74" s="45"/>
      <c r="O74" s="46" t="s">
        <v>65</v>
      </c>
      <c r="P74" s="46" t="s">
        <v>66</v>
      </c>
    </row>
    <row r="75" spans="1:16" ht="12.75" customHeight="1" thickBot="1" x14ac:dyDescent="0.25">
      <c r="A75" s="10" t="str">
        <f t="shared" ref="A75:A106" si="12">P75</f>
        <v> VB 8.81 </v>
      </c>
      <c r="B75" s="3" t="str">
        <f t="shared" ref="B75:B106" si="13">IF(H75=INT(H75),"I","II")</f>
        <v>I</v>
      </c>
      <c r="C75" s="10">
        <f t="shared" ref="C75:C106" si="14">1*G75</f>
        <v>29708.805</v>
      </c>
      <c r="D75" s="12" t="str">
        <f t="shared" ref="D75:D106" si="15">VLOOKUP(F75,I$1:J$5,2,FALSE)</f>
        <v>vis</v>
      </c>
      <c r="E75" s="43">
        <f>VLOOKUP(C75,Active!C$21:E$973,3,FALSE)</f>
        <v>-10162.960720252806</v>
      </c>
      <c r="F75" s="3" t="s">
        <v>59</v>
      </c>
      <c r="G75" s="12" t="str">
        <f t="shared" ref="G75:G106" si="16">MID(I75,3,LEN(I75)-3)</f>
        <v>29708.805</v>
      </c>
      <c r="H75" s="10">
        <f t="shared" ref="H75:H106" si="17">1*K75</f>
        <v>1707</v>
      </c>
      <c r="I75" s="44" t="s">
        <v>253</v>
      </c>
      <c r="J75" s="45" t="s">
        <v>254</v>
      </c>
      <c r="K75" s="44">
        <v>1707</v>
      </c>
      <c r="L75" s="44" t="s">
        <v>138</v>
      </c>
      <c r="M75" s="45" t="s">
        <v>64</v>
      </c>
      <c r="N75" s="45"/>
      <c r="O75" s="46" t="s">
        <v>65</v>
      </c>
      <c r="P75" s="46" t="s">
        <v>66</v>
      </c>
    </row>
    <row r="76" spans="1:16" ht="12.75" customHeight="1" thickBot="1" x14ac:dyDescent="0.25">
      <c r="A76" s="10" t="str">
        <f t="shared" si="12"/>
        <v> VB 8.81 </v>
      </c>
      <c r="B76" s="3" t="str">
        <f t="shared" si="13"/>
        <v>I</v>
      </c>
      <c r="C76" s="10">
        <f t="shared" si="14"/>
        <v>29807.385999999999</v>
      </c>
      <c r="D76" s="12" t="str">
        <f t="shared" si="15"/>
        <v>vis</v>
      </c>
      <c r="E76" s="43">
        <f>VLOOKUP(C76,Active!C$21:E$973,3,FALSE)</f>
        <v>-10119.003485597663</v>
      </c>
      <c r="F76" s="3" t="s">
        <v>59</v>
      </c>
      <c r="G76" s="12" t="str">
        <f t="shared" si="16"/>
        <v>29807.386</v>
      </c>
      <c r="H76" s="10">
        <f t="shared" si="17"/>
        <v>1773</v>
      </c>
      <c r="I76" s="44" t="s">
        <v>255</v>
      </c>
      <c r="J76" s="45" t="s">
        <v>256</v>
      </c>
      <c r="K76" s="44">
        <v>1773</v>
      </c>
      <c r="L76" s="44" t="s">
        <v>257</v>
      </c>
      <c r="M76" s="45" t="s">
        <v>64</v>
      </c>
      <c r="N76" s="45"/>
      <c r="O76" s="46" t="s">
        <v>65</v>
      </c>
      <c r="P76" s="46" t="s">
        <v>66</v>
      </c>
    </row>
    <row r="77" spans="1:16" ht="12.75" customHeight="1" thickBot="1" x14ac:dyDescent="0.25">
      <c r="A77" s="10" t="str">
        <f t="shared" si="12"/>
        <v> VB 8.81 </v>
      </c>
      <c r="B77" s="3" t="str">
        <f t="shared" si="13"/>
        <v>I</v>
      </c>
      <c r="C77" s="10">
        <f t="shared" si="14"/>
        <v>29843.264999999999</v>
      </c>
      <c r="D77" s="12" t="str">
        <f t="shared" si="15"/>
        <v>vis</v>
      </c>
      <c r="E77" s="43">
        <f>VLOOKUP(C77,Active!C$21:E$973,3,FALSE)</f>
        <v>-10103.005051597278</v>
      </c>
      <c r="F77" s="3" t="s">
        <v>59</v>
      </c>
      <c r="G77" s="12" t="str">
        <f t="shared" si="16"/>
        <v>29843.265</v>
      </c>
      <c r="H77" s="10">
        <f t="shared" si="17"/>
        <v>1797</v>
      </c>
      <c r="I77" s="44" t="s">
        <v>258</v>
      </c>
      <c r="J77" s="45" t="s">
        <v>259</v>
      </c>
      <c r="K77" s="44">
        <v>1797</v>
      </c>
      <c r="L77" s="44" t="s">
        <v>260</v>
      </c>
      <c r="M77" s="45" t="s">
        <v>64</v>
      </c>
      <c r="N77" s="45"/>
      <c r="O77" s="46" t="s">
        <v>65</v>
      </c>
      <c r="P77" s="46" t="s">
        <v>66</v>
      </c>
    </row>
    <row r="78" spans="1:16" ht="12.75" customHeight="1" thickBot="1" x14ac:dyDescent="0.25">
      <c r="A78" s="10" t="str">
        <f t="shared" si="12"/>
        <v> VB 8.81 </v>
      </c>
      <c r="B78" s="3" t="str">
        <f t="shared" si="13"/>
        <v>I</v>
      </c>
      <c r="C78" s="10">
        <f t="shared" si="14"/>
        <v>30050.897000000001</v>
      </c>
      <c r="D78" s="12" t="str">
        <f t="shared" si="15"/>
        <v>vis</v>
      </c>
      <c r="E78" s="43">
        <f>VLOOKUP(C78,Active!C$21:E$973,3,FALSE)</f>
        <v>-10010.422012817829</v>
      </c>
      <c r="F78" s="3" t="s">
        <v>59</v>
      </c>
      <c r="G78" s="12" t="str">
        <f t="shared" si="16"/>
        <v>30050.897</v>
      </c>
      <c r="H78" s="10">
        <f t="shared" si="17"/>
        <v>1936</v>
      </c>
      <c r="I78" s="44" t="s">
        <v>261</v>
      </c>
      <c r="J78" s="45" t="s">
        <v>262</v>
      </c>
      <c r="K78" s="44">
        <v>1936</v>
      </c>
      <c r="L78" s="44" t="s">
        <v>263</v>
      </c>
      <c r="M78" s="45" t="s">
        <v>64</v>
      </c>
      <c r="N78" s="45"/>
      <c r="O78" s="46" t="s">
        <v>65</v>
      </c>
      <c r="P78" s="46" t="s">
        <v>66</v>
      </c>
    </row>
    <row r="79" spans="1:16" ht="12.75" customHeight="1" thickBot="1" x14ac:dyDescent="0.25">
      <c r="A79" s="10" t="str">
        <f t="shared" si="12"/>
        <v> VB 8.81 </v>
      </c>
      <c r="B79" s="3" t="str">
        <f t="shared" si="13"/>
        <v>I</v>
      </c>
      <c r="C79" s="10">
        <f t="shared" si="14"/>
        <v>30083.792000000001</v>
      </c>
      <c r="D79" s="12" t="str">
        <f t="shared" si="15"/>
        <v>pg</v>
      </c>
      <c r="E79" s="43">
        <f>VLOOKUP(C79,Active!C$21:E$973,3,FALSE)</f>
        <v>-9995.754143411139</v>
      </c>
      <c r="F79" s="3" t="str">
        <f>LEFT(M79,1)</f>
        <v>P</v>
      </c>
      <c r="G79" s="12" t="str">
        <f t="shared" si="16"/>
        <v>30083.792</v>
      </c>
      <c r="H79" s="10">
        <f t="shared" si="17"/>
        <v>1958</v>
      </c>
      <c r="I79" s="44" t="s">
        <v>264</v>
      </c>
      <c r="J79" s="45" t="s">
        <v>265</v>
      </c>
      <c r="K79" s="44">
        <v>1958</v>
      </c>
      <c r="L79" s="44" t="s">
        <v>266</v>
      </c>
      <c r="M79" s="45" t="s">
        <v>64</v>
      </c>
      <c r="N79" s="45"/>
      <c r="O79" s="46" t="s">
        <v>65</v>
      </c>
      <c r="P79" s="46" t="s">
        <v>66</v>
      </c>
    </row>
    <row r="80" spans="1:16" ht="12.75" customHeight="1" thickBot="1" x14ac:dyDescent="0.25">
      <c r="A80" s="10" t="str">
        <f t="shared" si="12"/>
        <v> VB 8.81 </v>
      </c>
      <c r="B80" s="3" t="str">
        <f t="shared" si="13"/>
        <v>I</v>
      </c>
      <c r="C80" s="10">
        <f t="shared" si="14"/>
        <v>30085.465</v>
      </c>
      <c r="D80" s="12" t="str">
        <f t="shared" si="15"/>
        <v>pg</v>
      </c>
      <c r="E80" s="43">
        <f>VLOOKUP(C80,Active!C$21:E$973,3,FALSE)</f>
        <v>-9995.008153275332</v>
      </c>
      <c r="F80" s="3" t="str">
        <f>LEFT(M80,1)</f>
        <v>P</v>
      </c>
      <c r="G80" s="12" t="str">
        <f t="shared" si="16"/>
        <v>30085.465</v>
      </c>
      <c r="H80" s="10">
        <f t="shared" si="17"/>
        <v>1959</v>
      </c>
      <c r="I80" s="44" t="s">
        <v>267</v>
      </c>
      <c r="J80" s="45" t="s">
        <v>268</v>
      </c>
      <c r="K80" s="44">
        <v>1959</v>
      </c>
      <c r="L80" s="44" t="s">
        <v>269</v>
      </c>
      <c r="M80" s="45" t="s">
        <v>64</v>
      </c>
      <c r="N80" s="45"/>
      <c r="O80" s="46" t="s">
        <v>65</v>
      </c>
      <c r="P80" s="46" t="s">
        <v>66</v>
      </c>
    </row>
    <row r="81" spans="1:16" ht="12.75" customHeight="1" thickBot="1" x14ac:dyDescent="0.25">
      <c r="A81" s="10" t="str">
        <f t="shared" si="12"/>
        <v>IBVS 237 </v>
      </c>
      <c r="B81" s="3" t="str">
        <f t="shared" si="13"/>
        <v>I</v>
      </c>
      <c r="C81" s="10">
        <f t="shared" si="14"/>
        <v>30103.508000000002</v>
      </c>
      <c r="D81" s="12" t="str">
        <f t="shared" si="15"/>
        <v>pg</v>
      </c>
      <c r="E81" s="43">
        <f>VLOOKUP(C81,Active!C$21:E$973,3,FALSE)</f>
        <v>-9986.9627856600437</v>
      </c>
      <c r="F81" s="3" t="str">
        <f>LEFT(M81,1)</f>
        <v>P</v>
      </c>
      <c r="G81" s="12" t="str">
        <f t="shared" si="16"/>
        <v>30103.508</v>
      </c>
      <c r="H81" s="10">
        <f t="shared" si="17"/>
        <v>1971</v>
      </c>
      <c r="I81" s="44" t="s">
        <v>270</v>
      </c>
      <c r="J81" s="45" t="s">
        <v>271</v>
      </c>
      <c r="K81" s="44">
        <v>1971</v>
      </c>
      <c r="L81" s="44" t="s">
        <v>272</v>
      </c>
      <c r="M81" s="45" t="s">
        <v>64</v>
      </c>
      <c r="N81" s="45"/>
      <c r="O81" s="46" t="s">
        <v>199</v>
      </c>
      <c r="P81" s="47" t="s">
        <v>200</v>
      </c>
    </row>
    <row r="82" spans="1:16" ht="12.75" customHeight="1" thickBot="1" x14ac:dyDescent="0.25">
      <c r="A82" s="10" t="str">
        <f t="shared" si="12"/>
        <v> VB 8.81 </v>
      </c>
      <c r="B82" s="3" t="str">
        <f t="shared" si="13"/>
        <v>II</v>
      </c>
      <c r="C82" s="10">
        <f t="shared" si="14"/>
        <v>30473.392</v>
      </c>
      <c r="D82" s="12" t="str">
        <f t="shared" si="15"/>
        <v>pg</v>
      </c>
      <c r="E82" s="43">
        <f>VLOOKUP(C82,Active!C$21:E$973,3,FALSE)</f>
        <v>-9822.0316347974731</v>
      </c>
      <c r="F82" s="3" t="str">
        <f>LEFT(M82,1)</f>
        <v>P</v>
      </c>
      <c r="G82" s="12" t="str">
        <f t="shared" si="16"/>
        <v>30473.392</v>
      </c>
      <c r="H82" s="10">
        <f t="shared" si="17"/>
        <v>2218.5</v>
      </c>
      <c r="I82" s="44" t="s">
        <v>273</v>
      </c>
      <c r="J82" s="45" t="s">
        <v>274</v>
      </c>
      <c r="K82" s="44">
        <v>2218.5</v>
      </c>
      <c r="L82" s="44" t="s">
        <v>275</v>
      </c>
      <c r="M82" s="45" t="s">
        <v>64</v>
      </c>
      <c r="N82" s="45"/>
      <c r="O82" s="46" t="s">
        <v>65</v>
      </c>
      <c r="P82" s="46" t="s">
        <v>66</v>
      </c>
    </row>
    <row r="83" spans="1:16" ht="12.75" customHeight="1" thickBot="1" x14ac:dyDescent="0.25">
      <c r="A83" s="10" t="str">
        <f t="shared" si="12"/>
        <v> VB 8.81 </v>
      </c>
      <c r="B83" s="3" t="str">
        <f t="shared" si="13"/>
        <v>I</v>
      </c>
      <c r="C83" s="10">
        <f t="shared" si="14"/>
        <v>30475.758999999998</v>
      </c>
      <c r="D83" s="12" t="str">
        <f t="shared" si="15"/>
        <v>pg</v>
      </c>
      <c r="E83" s="43">
        <f>VLOOKUP(C83,Active!C$21:E$973,3,FALSE)</f>
        <v>-9820.9761902957071</v>
      </c>
      <c r="F83" s="3" t="str">
        <f>LEFT(M83,1)</f>
        <v>P</v>
      </c>
      <c r="G83" s="12" t="str">
        <f t="shared" si="16"/>
        <v>30475.759</v>
      </c>
      <c r="H83" s="10">
        <f t="shared" si="17"/>
        <v>2220</v>
      </c>
      <c r="I83" s="44" t="s">
        <v>276</v>
      </c>
      <c r="J83" s="45" t="s">
        <v>277</v>
      </c>
      <c r="K83" s="44">
        <v>2220</v>
      </c>
      <c r="L83" s="44" t="s">
        <v>162</v>
      </c>
      <c r="M83" s="45" t="s">
        <v>64</v>
      </c>
      <c r="N83" s="45"/>
      <c r="O83" s="46" t="s">
        <v>65</v>
      </c>
      <c r="P83" s="46" t="s">
        <v>66</v>
      </c>
    </row>
    <row r="84" spans="1:16" ht="12.75" customHeight="1" thickBot="1" x14ac:dyDescent="0.25">
      <c r="A84" s="10" t="str">
        <f t="shared" si="12"/>
        <v> VB 8.81 </v>
      </c>
      <c r="B84" s="3" t="str">
        <f t="shared" si="13"/>
        <v>I</v>
      </c>
      <c r="C84" s="10">
        <f t="shared" si="14"/>
        <v>30879.293000000001</v>
      </c>
      <c r="D84" s="12" t="str">
        <f t="shared" si="15"/>
        <v>vis</v>
      </c>
      <c r="E84" s="43">
        <f>VLOOKUP(C84,Active!C$21:E$973,3,FALSE)</f>
        <v>-9641.0405157810565</v>
      </c>
      <c r="F84" s="3" t="s">
        <v>59</v>
      </c>
      <c r="G84" s="12" t="str">
        <f t="shared" si="16"/>
        <v>30879.293</v>
      </c>
      <c r="H84" s="10">
        <f t="shared" si="17"/>
        <v>2490</v>
      </c>
      <c r="I84" s="44" t="s">
        <v>278</v>
      </c>
      <c r="J84" s="45" t="s">
        <v>279</v>
      </c>
      <c r="K84" s="44">
        <v>2490</v>
      </c>
      <c r="L84" s="44" t="s">
        <v>280</v>
      </c>
      <c r="M84" s="45" t="s">
        <v>64</v>
      </c>
      <c r="N84" s="45"/>
      <c r="O84" s="46" t="s">
        <v>65</v>
      </c>
      <c r="P84" s="46" t="s">
        <v>66</v>
      </c>
    </row>
    <row r="85" spans="1:16" ht="12.75" customHeight="1" thickBot="1" x14ac:dyDescent="0.25">
      <c r="A85" s="10" t="str">
        <f t="shared" si="12"/>
        <v> VB 8.81 </v>
      </c>
      <c r="B85" s="3" t="str">
        <f t="shared" si="13"/>
        <v>II</v>
      </c>
      <c r="C85" s="10">
        <f t="shared" si="14"/>
        <v>31168.806</v>
      </c>
      <c r="D85" s="12" t="str">
        <f t="shared" si="15"/>
        <v>vis</v>
      </c>
      <c r="E85" s="43">
        <f>VLOOKUP(C85,Active!C$21:E$973,3,FALSE)</f>
        <v>-9511.9467667146582</v>
      </c>
      <c r="F85" s="3" t="s">
        <v>59</v>
      </c>
      <c r="G85" s="12" t="str">
        <f t="shared" si="16"/>
        <v>31168.806</v>
      </c>
      <c r="H85" s="10">
        <f t="shared" si="17"/>
        <v>2683.5</v>
      </c>
      <c r="I85" s="44" t="s">
        <v>281</v>
      </c>
      <c r="J85" s="45" t="s">
        <v>282</v>
      </c>
      <c r="K85" s="44">
        <v>2683.5</v>
      </c>
      <c r="L85" s="44" t="s">
        <v>283</v>
      </c>
      <c r="M85" s="45" t="s">
        <v>64</v>
      </c>
      <c r="N85" s="45"/>
      <c r="O85" s="46" t="s">
        <v>65</v>
      </c>
      <c r="P85" s="46" t="s">
        <v>66</v>
      </c>
    </row>
    <row r="86" spans="1:16" ht="12.75" customHeight="1" thickBot="1" x14ac:dyDescent="0.25">
      <c r="A86" s="10" t="str">
        <f t="shared" si="12"/>
        <v> VB 8.81 </v>
      </c>
      <c r="B86" s="3" t="str">
        <f t="shared" si="13"/>
        <v>II</v>
      </c>
      <c r="C86" s="10">
        <f t="shared" si="14"/>
        <v>31261.385999999999</v>
      </c>
      <c r="D86" s="12" t="str">
        <f t="shared" si="15"/>
        <v>vis</v>
      </c>
      <c r="E86" s="43">
        <f>VLOOKUP(C86,Active!C$21:E$973,3,FALSE)</f>
        <v>-9470.665375935776</v>
      </c>
      <c r="F86" s="3" t="s">
        <v>59</v>
      </c>
      <c r="G86" s="12" t="str">
        <f t="shared" si="16"/>
        <v>31261.386</v>
      </c>
      <c r="H86" s="10">
        <f t="shared" si="17"/>
        <v>2745.5</v>
      </c>
      <c r="I86" s="44" t="s">
        <v>284</v>
      </c>
      <c r="J86" s="45" t="s">
        <v>285</v>
      </c>
      <c r="K86" s="44">
        <v>2745.5</v>
      </c>
      <c r="L86" s="44" t="s">
        <v>286</v>
      </c>
      <c r="M86" s="45" t="s">
        <v>64</v>
      </c>
      <c r="N86" s="45"/>
      <c r="O86" s="46" t="s">
        <v>65</v>
      </c>
      <c r="P86" s="46" t="s">
        <v>66</v>
      </c>
    </row>
    <row r="87" spans="1:16" ht="12.75" customHeight="1" thickBot="1" x14ac:dyDescent="0.25">
      <c r="A87" s="10" t="str">
        <f t="shared" si="12"/>
        <v> VB 8.81 </v>
      </c>
      <c r="B87" s="3" t="str">
        <f t="shared" si="13"/>
        <v>II</v>
      </c>
      <c r="C87" s="10">
        <f t="shared" si="14"/>
        <v>31312.287</v>
      </c>
      <c r="D87" s="12" t="str">
        <f t="shared" si="15"/>
        <v>vis</v>
      </c>
      <c r="E87" s="43">
        <f>VLOOKUP(C87,Active!C$21:E$973,3,FALSE)</f>
        <v>-9447.9686372013184</v>
      </c>
      <c r="F87" s="3" t="s">
        <v>59</v>
      </c>
      <c r="G87" s="12" t="str">
        <f t="shared" si="16"/>
        <v>31312.287</v>
      </c>
      <c r="H87" s="10">
        <f t="shared" si="17"/>
        <v>2779.5</v>
      </c>
      <c r="I87" s="44" t="s">
        <v>287</v>
      </c>
      <c r="J87" s="45" t="s">
        <v>288</v>
      </c>
      <c r="K87" s="44">
        <v>2779.5</v>
      </c>
      <c r="L87" s="44" t="s">
        <v>289</v>
      </c>
      <c r="M87" s="45" t="s">
        <v>64</v>
      </c>
      <c r="N87" s="45"/>
      <c r="O87" s="46" t="s">
        <v>65</v>
      </c>
      <c r="P87" s="46" t="s">
        <v>66</v>
      </c>
    </row>
    <row r="88" spans="1:16" ht="12.75" customHeight="1" thickBot="1" x14ac:dyDescent="0.25">
      <c r="A88" s="10" t="str">
        <f t="shared" si="12"/>
        <v> VB 8.81 </v>
      </c>
      <c r="B88" s="3" t="str">
        <f t="shared" si="13"/>
        <v>I</v>
      </c>
      <c r="C88" s="10">
        <f t="shared" si="14"/>
        <v>31879.499</v>
      </c>
      <c r="D88" s="12" t="str">
        <f t="shared" si="15"/>
        <v>vis</v>
      </c>
      <c r="E88" s="43">
        <f>VLOOKUP(C88,Active!C$21:E$973,3,FALSE)</f>
        <v>-9195.0489976844419</v>
      </c>
      <c r="F88" s="3" t="s">
        <v>59</v>
      </c>
      <c r="G88" s="12" t="str">
        <f t="shared" si="16"/>
        <v>31879.499</v>
      </c>
      <c r="H88" s="10">
        <f t="shared" si="17"/>
        <v>3159</v>
      </c>
      <c r="I88" s="44" t="s">
        <v>290</v>
      </c>
      <c r="J88" s="45" t="s">
        <v>291</v>
      </c>
      <c r="K88" s="44">
        <v>3159</v>
      </c>
      <c r="L88" s="44" t="s">
        <v>292</v>
      </c>
      <c r="M88" s="45" t="s">
        <v>64</v>
      </c>
      <c r="N88" s="45"/>
      <c r="O88" s="46" t="s">
        <v>65</v>
      </c>
      <c r="P88" s="46" t="s">
        <v>66</v>
      </c>
    </row>
    <row r="89" spans="1:16" ht="12.75" customHeight="1" thickBot="1" x14ac:dyDescent="0.25">
      <c r="A89" s="10" t="str">
        <f t="shared" si="12"/>
        <v> VB 8.81 </v>
      </c>
      <c r="B89" s="3" t="str">
        <f t="shared" si="13"/>
        <v>I</v>
      </c>
      <c r="C89" s="10">
        <f t="shared" si="14"/>
        <v>32041.225999999999</v>
      </c>
      <c r="D89" s="12" t="str">
        <f t="shared" si="15"/>
        <v>vis</v>
      </c>
      <c r="E89" s="43">
        <f>VLOOKUP(C89,Active!C$21:E$973,3,FALSE)</f>
        <v>-9122.934982924271</v>
      </c>
      <c r="F89" s="3" t="s">
        <v>59</v>
      </c>
      <c r="G89" s="12" t="str">
        <f t="shared" si="16"/>
        <v>32041.226</v>
      </c>
      <c r="H89" s="10">
        <f t="shared" si="17"/>
        <v>3267</v>
      </c>
      <c r="I89" s="44" t="s">
        <v>293</v>
      </c>
      <c r="J89" s="45" t="s">
        <v>294</v>
      </c>
      <c r="K89" s="44">
        <v>3267</v>
      </c>
      <c r="L89" s="44" t="s">
        <v>295</v>
      </c>
      <c r="M89" s="45" t="s">
        <v>64</v>
      </c>
      <c r="N89" s="45"/>
      <c r="O89" s="46" t="s">
        <v>65</v>
      </c>
      <c r="P89" s="46" t="s">
        <v>66</v>
      </c>
    </row>
    <row r="90" spans="1:16" ht="12.75" customHeight="1" thickBot="1" x14ac:dyDescent="0.25">
      <c r="A90" s="10" t="str">
        <f t="shared" si="12"/>
        <v> VB 8.81 </v>
      </c>
      <c r="B90" s="3" t="str">
        <f t="shared" si="13"/>
        <v>I</v>
      </c>
      <c r="C90" s="10">
        <f t="shared" si="14"/>
        <v>32314.692999999999</v>
      </c>
      <c r="D90" s="12" t="str">
        <f t="shared" si="15"/>
        <v>vis</v>
      </c>
      <c r="E90" s="43">
        <f>VLOOKUP(C90,Active!C$21:E$973,3,FALSE)</f>
        <v>-9000.9961398466185</v>
      </c>
      <c r="F90" s="3" t="s">
        <v>59</v>
      </c>
      <c r="G90" s="12" t="str">
        <f t="shared" si="16"/>
        <v>32314.693</v>
      </c>
      <c r="H90" s="10">
        <f t="shared" si="17"/>
        <v>3450</v>
      </c>
      <c r="I90" s="44" t="s">
        <v>296</v>
      </c>
      <c r="J90" s="45" t="s">
        <v>297</v>
      </c>
      <c r="K90" s="44">
        <v>3450</v>
      </c>
      <c r="L90" s="44" t="s">
        <v>298</v>
      </c>
      <c r="M90" s="45" t="s">
        <v>64</v>
      </c>
      <c r="N90" s="45"/>
      <c r="O90" s="46" t="s">
        <v>65</v>
      </c>
      <c r="P90" s="46" t="s">
        <v>66</v>
      </c>
    </row>
    <row r="91" spans="1:16" ht="12.75" customHeight="1" thickBot="1" x14ac:dyDescent="0.25">
      <c r="A91" s="10" t="str">
        <f t="shared" si="12"/>
        <v> VB 8.81 </v>
      </c>
      <c r="B91" s="3" t="str">
        <f t="shared" si="13"/>
        <v>I</v>
      </c>
      <c r="C91" s="10">
        <f t="shared" si="14"/>
        <v>32332.643</v>
      </c>
      <c r="D91" s="12" t="str">
        <f t="shared" si="15"/>
        <v>vis</v>
      </c>
      <c r="E91" s="43">
        <f>VLOOKUP(C91,Active!C$21:E$973,3,FALSE)</f>
        <v>-8992.9922408999664</v>
      </c>
      <c r="F91" s="3" t="s">
        <v>59</v>
      </c>
      <c r="G91" s="12" t="str">
        <f t="shared" si="16"/>
        <v>32332.643</v>
      </c>
      <c r="H91" s="10">
        <f t="shared" si="17"/>
        <v>3462</v>
      </c>
      <c r="I91" s="44" t="s">
        <v>299</v>
      </c>
      <c r="J91" s="45" t="s">
        <v>300</v>
      </c>
      <c r="K91" s="44">
        <v>3462</v>
      </c>
      <c r="L91" s="44" t="s">
        <v>301</v>
      </c>
      <c r="M91" s="45" t="s">
        <v>64</v>
      </c>
      <c r="N91" s="45"/>
      <c r="O91" s="46" t="s">
        <v>65</v>
      </c>
      <c r="P91" s="46" t="s">
        <v>66</v>
      </c>
    </row>
    <row r="92" spans="1:16" ht="12.75" customHeight="1" thickBot="1" x14ac:dyDescent="0.25">
      <c r="A92" s="10" t="str">
        <f t="shared" si="12"/>
        <v> VB 8.81 </v>
      </c>
      <c r="B92" s="3" t="str">
        <f t="shared" si="13"/>
        <v>I</v>
      </c>
      <c r="C92" s="10">
        <f t="shared" si="14"/>
        <v>32359.613000000001</v>
      </c>
      <c r="D92" s="12" t="str">
        <f t="shared" si="15"/>
        <v>vis</v>
      </c>
      <c r="E92" s="43">
        <f>VLOOKUP(C92,Active!C$21:E$973,3,FALSE)</f>
        <v>-8980.9663269951652</v>
      </c>
      <c r="F92" s="3" t="s">
        <v>59</v>
      </c>
      <c r="G92" s="12" t="str">
        <f t="shared" si="16"/>
        <v>32359.613</v>
      </c>
      <c r="H92" s="10">
        <f t="shared" si="17"/>
        <v>3480</v>
      </c>
      <c r="I92" s="44" t="s">
        <v>302</v>
      </c>
      <c r="J92" s="45" t="s">
        <v>303</v>
      </c>
      <c r="K92" s="44">
        <v>3480</v>
      </c>
      <c r="L92" s="44" t="s">
        <v>153</v>
      </c>
      <c r="M92" s="45" t="s">
        <v>64</v>
      </c>
      <c r="N92" s="45"/>
      <c r="O92" s="46" t="s">
        <v>65</v>
      </c>
      <c r="P92" s="46" t="s">
        <v>66</v>
      </c>
    </row>
    <row r="93" spans="1:16" ht="12.75" customHeight="1" thickBot="1" x14ac:dyDescent="0.25">
      <c r="A93" s="10" t="str">
        <f t="shared" si="12"/>
        <v> VB 8.81 </v>
      </c>
      <c r="B93" s="3" t="str">
        <f t="shared" si="13"/>
        <v>II</v>
      </c>
      <c r="C93" s="10">
        <f t="shared" si="14"/>
        <v>32671.396000000001</v>
      </c>
      <c r="D93" s="12" t="str">
        <f t="shared" si="15"/>
        <v>vis</v>
      </c>
      <c r="E93" s="43">
        <f>VLOOKUP(C93,Active!C$21:E$973,3,FALSE)</f>
        <v>-8841.9423924389666</v>
      </c>
      <c r="F93" s="3" t="s">
        <v>59</v>
      </c>
      <c r="G93" s="12" t="str">
        <f t="shared" si="16"/>
        <v>32671.396</v>
      </c>
      <c r="H93" s="10">
        <f t="shared" si="17"/>
        <v>3688.5</v>
      </c>
      <c r="I93" s="44" t="s">
        <v>304</v>
      </c>
      <c r="J93" s="45" t="s">
        <v>305</v>
      </c>
      <c r="K93" s="44">
        <v>3688.5</v>
      </c>
      <c r="L93" s="44" t="s">
        <v>306</v>
      </c>
      <c r="M93" s="45" t="s">
        <v>64</v>
      </c>
      <c r="N93" s="45"/>
      <c r="O93" s="46" t="s">
        <v>65</v>
      </c>
      <c r="P93" s="46" t="s">
        <v>66</v>
      </c>
    </row>
    <row r="94" spans="1:16" ht="12.75" customHeight="1" thickBot="1" x14ac:dyDescent="0.25">
      <c r="A94" s="10" t="str">
        <f t="shared" si="12"/>
        <v> VB 8.81 </v>
      </c>
      <c r="B94" s="3" t="str">
        <f t="shared" si="13"/>
        <v>I</v>
      </c>
      <c r="C94" s="10">
        <f t="shared" si="14"/>
        <v>33095.216999999997</v>
      </c>
      <c r="D94" s="12" t="str">
        <f t="shared" si="15"/>
        <v>vis</v>
      </c>
      <c r="E94" s="43">
        <f>VLOOKUP(C94,Active!C$21:E$973,3,FALSE)</f>
        <v>-8652.9607514657837</v>
      </c>
      <c r="F94" s="3" t="s">
        <v>59</v>
      </c>
      <c r="G94" s="12" t="str">
        <f t="shared" si="16"/>
        <v>33095.217</v>
      </c>
      <c r="H94" s="10">
        <f t="shared" si="17"/>
        <v>3972</v>
      </c>
      <c r="I94" s="44" t="s">
        <v>307</v>
      </c>
      <c r="J94" s="45" t="s">
        <v>308</v>
      </c>
      <c r="K94" s="44">
        <v>3972</v>
      </c>
      <c r="L94" s="44" t="s">
        <v>309</v>
      </c>
      <c r="M94" s="45" t="s">
        <v>64</v>
      </c>
      <c r="N94" s="45"/>
      <c r="O94" s="46" t="s">
        <v>65</v>
      </c>
      <c r="P94" s="46" t="s">
        <v>66</v>
      </c>
    </row>
    <row r="95" spans="1:16" ht="12.75" customHeight="1" thickBot="1" x14ac:dyDescent="0.25">
      <c r="A95" s="10" t="str">
        <f t="shared" si="12"/>
        <v> VB 8.81 </v>
      </c>
      <c r="B95" s="3" t="str">
        <f t="shared" si="13"/>
        <v>II</v>
      </c>
      <c r="C95" s="10">
        <f t="shared" si="14"/>
        <v>33456.273000000001</v>
      </c>
      <c r="D95" s="12" t="str">
        <f t="shared" si="15"/>
        <v>vis</v>
      </c>
      <c r="E95" s="43">
        <f>VLOOKUP(C95,Active!C$21:E$973,3,FALSE)</f>
        <v>-8491.9660028261096</v>
      </c>
      <c r="F95" s="3" t="s">
        <v>59</v>
      </c>
      <c r="G95" s="12" t="str">
        <f t="shared" si="16"/>
        <v>33456.273</v>
      </c>
      <c r="H95" s="10">
        <f t="shared" si="17"/>
        <v>4213.5</v>
      </c>
      <c r="I95" s="44" t="s">
        <v>310</v>
      </c>
      <c r="J95" s="45" t="s">
        <v>311</v>
      </c>
      <c r="K95" s="44">
        <v>4213.5</v>
      </c>
      <c r="L95" s="44" t="s">
        <v>312</v>
      </c>
      <c r="M95" s="45" t="s">
        <v>64</v>
      </c>
      <c r="N95" s="45"/>
      <c r="O95" s="46" t="s">
        <v>65</v>
      </c>
      <c r="P95" s="46" t="s">
        <v>66</v>
      </c>
    </row>
    <row r="96" spans="1:16" ht="12.75" customHeight="1" thickBot="1" x14ac:dyDescent="0.25">
      <c r="A96" s="10" t="str">
        <f t="shared" si="12"/>
        <v>IBVS 237 </v>
      </c>
      <c r="B96" s="3" t="str">
        <f t="shared" si="13"/>
        <v>I</v>
      </c>
      <c r="C96" s="10">
        <f t="shared" si="14"/>
        <v>33718.591999999997</v>
      </c>
      <c r="D96" s="12" t="str">
        <f t="shared" si="15"/>
        <v>vis</v>
      </c>
      <c r="E96" s="43">
        <f>VLOOKUP(C96,Active!C$21:E$973,3,FALSE)</f>
        <v>-8374.9980491889764</v>
      </c>
      <c r="F96" s="3" t="s">
        <v>59</v>
      </c>
      <c r="G96" s="12" t="str">
        <f t="shared" si="16"/>
        <v>33718.592</v>
      </c>
      <c r="H96" s="10">
        <f t="shared" si="17"/>
        <v>4389</v>
      </c>
      <c r="I96" s="44" t="s">
        <v>313</v>
      </c>
      <c r="J96" s="45" t="s">
        <v>314</v>
      </c>
      <c r="K96" s="44">
        <v>4389</v>
      </c>
      <c r="L96" s="44" t="s">
        <v>99</v>
      </c>
      <c r="M96" s="45" t="s">
        <v>64</v>
      </c>
      <c r="N96" s="45"/>
      <c r="O96" s="46" t="s">
        <v>199</v>
      </c>
      <c r="P96" s="47" t="s">
        <v>200</v>
      </c>
    </row>
    <row r="97" spans="1:16" ht="12.75" customHeight="1" thickBot="1" x14ac:dyDescent="0.25">
      <c r="A97" s="10" t="str">
        <f t="shared" si="12"/>
        <v>IBVS 237 </v>
      </c>
      <c r="B97" s="3" t="str">
        <f t="shared" si="13"/>
        <v>I</v>
      </c>
      <c r="C97" s="10">
        <f t="shared" si="14"/>
        <v>33736.531999999999</v>
      </c>
      <c r="D97" s="12" t="str">
        <f t="shared" si="15"/>
        <v>vis</v>
      </c>
      <c r="E97" s="43">
        <f>VLOOKUP(C97,Active!C$21:E$973,3,FALSE)</f>
        <v>-8366.9986092389518</v>
      </c>
      <c r="F97" s="3" t="s">
        <v>59</v>
      </c>
      <c r="G97" s="12" t="str">
        <f t="shared" si="16"/>
        <v>33736.532</v>
      </c>
      <c r="H97" s="10">
        <f t="shared" si="17"/>
        <v>4401</v>
      </c>
      <c r="I97" s="44" t="s">
        <v>315</v>
      </c>
      <c r="J97" s="45" t="s">
        <v>316</v>
      </c>
      <c r="K97" s="44">
        <v>4401</v>
      </c>
      <c r="L97" s="44" t="s">
        <v>249</v>
      </c>
      <c r="M97" s="45" t="s">
        <v>64</v>
      </c>
      <c r="N97" s="45"/>
      <c r="O97" s="46" t="s">
        <v>199</v>
      </c>
      <c r="P97" s="47" t="s">
        <v>200</v>
      </c>
    </row>
    <row r="98" spans="1:16" ht="12.75" customHeight="1" thickBot="1" x14ac:dyDescent="0.25">
      <c r="A98" s="10" t="str">
        <f t="shared" si="12"/>
        <v>IBVS 237 </v>
      </c>
      <c r="B98" s="3" t="str">
        <f t="shared" si="13"/>
        <v>II</v>
      </c>
      <c r="C98" s="10">
        <f t="shared" si="14"/>
        <v>34133.521999999997</v>
      </c>
      <c r="D98" s="12" t="str">
        <f t="shared" si="15"/>
        <v>vis</v>
      </c>
      <c r="E98" s="43">
        <f>VLOOKUP(C98,Active!C$21:E$973,3,FALSE)</f>
        <v>-8189.9809021174442</v>
      </c>
      <c r="F98" s="3" t="s">
        <v>59</v>
      </c>
      <c r="G98" s="12" t="str">
        <f t="shared" si="16"/>
        <v>34133.522</v>
      </c>
      <c r="H98" s="10">
        <f t="shared" si="17"/>
        <v>4666.5</v>
      </c>
      <c r="I98" s="44" t="s">
        <v>317</v>
      </c>
      <c r="J98" s="45" t="s">
        <v>318</v>
      </c>
      <c r="K98" s="44">
        <v>4666.5</v>
      </c>
      <c r="L98" s="44" t="s">
        <v>319</v>
      </c>
      <c r="M98" s="45" t="s">
        <v>64</v>
      </c>
      <c r="N98" s="45"/>
      <c r="O98" s="46" t="s">
        <v>199</v>
      </c>
      <c r="P98" s="47" t="s">
        <v>200</v>
      </c>
    </row>
    <row r="99" spans="1:16" ht="12.75" customHeight="1" thickBot="1" x14ac:dyDescent="0.25">
      <c r="A99" s="10" t="str">
        <f t="shared" si="12"/>
        <v>IBVS 237 </v>
      </c>
      <c r="B99" s="3" t="str">
        <f t="shared" si="13"/>
        <v>I</v>
      </c>
      <c r="C99" s="10">
        <f t="shared" si="14"/>
        <v>34485.535000000003</v>
      </c>
      <c r="D99" s="12" t="str">
        <f t="shared" si="15"/>
        <v>vis</v>
      </c>
      <c r="E99" s="43">
        <f>VLOOKUP(C99,Active!C$21:E$973,3,FALSE)</f>
        <v>-8033.0184241281631</v>
      </c>
      <c r="F99" s="3" t="s">
        <v>59</v>
      </c>
      <c r="G99" s="12" t="str">
        <f t="shared" si="16"/>
        <v>34485.535</v>
      </c>
      <c r="H99" s="10">
        <f t="shared" si="17"/>
        <v>4902</v>
      </c>
      <c r="I99" s="44" t="s">
        <v>320</v>
      </c>
      <c r="J99" s="45" t="s">
        <v>321</v>
      </c>
      <c r="K99" s="44">
        <v>4902</v>
      </c>
      <c r="L99" s="44" t="s">
        <v>260</v>
      </c>
      <c r="M99" s="45" t="s">
        <v>64</v>
      </c>
      <c r="N99" s="45"/>
      <c r="O99" s="46" t="s">
        <v>199</v>
      </c>
      <c r="P99" s="47" t="s">
        <v>200</v>
      </c>
    </row>
    <row r="100" spans="1:16" ht="12.75" customHeight="1" thickBot="1" x14ac:dyDescent="0.25">
      <c r="A100" s="10" t="str">
        <f t="shared" si="12"/>
        <v>IBVS 237 </v>
      </c>
      <c r="B100" s="3" t="str">
        <f t="shared" si="13"/>
        <v>I</v>
      </c>
      <c r="C100" s="10">
        <f t="shared" si="14"/>
        <v>38091.625999999997</v>
      </c>
      <c r="D100" s="12" t="str">
        <f t="shared" si="15"/>
        <v>vis</v>
      </c>
      <c r="E100" s="43">
        <f>VLOOKUP(C100,Active!C$21:E$973,3,FALSE)</f>
        <v>-6425.0636633243521</v>
      </c>
      <c r="F100" s="3" t="s">
        <v>59</v>
      </c>
      <c r="G100" s="12" t="str">
        <f t="shared" si="16"/>
        <v>38091.626</v>
      </c>
      <c r="H100" s="10">
        <f t="shared" si="17"/>
        <v>7314</v>
      </c>
      <c r="I100" s="44" t="s">
        <v>322</v>
      </c>
      <c r="J100" s="45" t="s">
        <v>323</v>
      </c>
      <c r="K100" s="44">
        <v>7314</v>
      </c>
      <c r="L100" s="44" t="s">
        <v>324</v>
      </c>
      <c r="M100" s="45" t="s">
        <v>64</v>
      </c>
      <c r="N100" s="45"/>
      <c r="O100" s="46" t="s">
        <v>199</v>
      </c>
      <c r="P100" s="47" t="s">
        <v>200</v>
      </c>
    </row>
    <row r="101" spans="1:16" ht="12.75" customHeight="1" thickBot="1" x14ac:dyDescent="0.25">
      <c r="A101" s="10" t="str">
        <f t="shared" si="12"/>
        <v>IBVS 237 </v>
      </c>
      <c r="B101" s="3" t="str">
        <f t="shared" si="13"/>
        <v>I</v>
      </c>
      <c r="C101" s="10">
        <f t="shared" si="14"/>
        <v>38199.311999999998</v>
      </c>
      <c r="D101" s="12" t="str">
        <f t="shared" si="15"/>
        <v>vis</v>
      </c>
      <c r="E101" s="43">
        <f>VLOOKUP(C101,Active!C$21:E$973,3,FALSE)</f>
        <v>-6377.0465122397227</v>
      </c>
      <c r="F101" s="3" t="s">
        <v>59</v>
      </c>
      <c r="G101" s="12" t="str">
        <f t="shared" si="16"/>
        <v>38199.312</v>
      </c>
      <c r="H101" s="10">
        <f t="shared" si="17"/>
        <v>7386</v>
      </c>
      <c r="I101" s="44" t="s">
        <v>325</v>
      </c>
      <c r="J101" s="45" t="s">
        <v>326</v>
      </c>
      <c r="K101" s="44">
        <v>7386</v>
      </c>
      <c r="L101" s="44" t="s">
        <v>327</v>
      </c>
      <c r="M101" s="45" t="s">
        <v>64</v>
      </c>
      <c r="N101" s="45"/>
      <c r="O101" s="46" t="s">
        <v>328</v>
      </c>
      <c r="P101" s="47" t="s">
        <v>200</v>
      </c>
    </row>
    <row r="102" spans="1:16" ht="12.75" customHeight="1" thickBot="1" x14ac:dyDescent="0.25">
      <c r="A102" s="10" t="str">
        <f t="shared" si="12"/>
        <v>IBVS 237 </v>
      </c>
      <c r="B102" s="3" t="str">
        <f t="shared" si="13"/>
        <v>I</v>
      </c>
      <c r="C102" s="10">
        <f t="shared" si="14"/>
        <v>38205.281000000003</v>
      </c>
      <c r="D102" s="12" t="str">
        <f t="shared" si="15"/>
        <v>vis</v>
      </c>
      <c r="E102" s="43">
        <f>VLOOKUP(C102,Active!C$21:E$973,3,FALSE)</f>
        <v>-6374.3849371526694</v>
      </c>
      <c r="F102" s="3" t="s">
        <v>59</v>
      </c>
      <c r="G102" s="12" t="str">
        <f t="shared" si="16"/>
        <v>38205.281</v>
      </c>
      <c r="H102" s="10">
        <f t="shared" si="17"/>
        <v>7390</v>
      </c>
      <c r="I102" s="44" t="s">
        <v>329</v>
      </c>
      <c r="J102" s="45" t="s">
        <v>330</v>
      </c>
      <c r="K102" s="44">
        <v>7390</v>
      </c>
      <c r="L102" s="44" t="s">
        <v>331</v>
      </c>
      <c r="M102" s="45" t="s">
        <v>64</v>
      </c>
      <c r="N102" s="45"/>
      <c r="O102" s="46" t="s">
        <v>328</v>
      </c>
      <c r="P102" s="47" t="s">
        <v>200</v>
      </c>
    </row>
    <row r="103" spans="1:16" ht="12.75" customHeight="1" thickBot="1" x14ac:dyDescent="0.25">
      <c r="A103" s="10" t="str">
        <f t="shared" si="12"/>
        <v>IBVS 237 </v>
      </c>
      <c r="B103" s="3" t="str">
        <f t="shared" si="13"/>
        <v>I</v>
      </c>
      <c r="C103" s="10">
        <f t="shared" si="14"/>
        <v>38474.533000000003</v>
      </c>
      <c r="D103" s="12" t="str">
        <f t="shared" si="15"/>
        <v>vis</v>
      </c>
      <c r="E103" s="43">
        <f>VLOOKUP(C103,Active!C$21:E$973,3,FALSE)</f>
        <v>-6254.3255611535751</v>
      </c>
      <c r="F103" s="3" t="s">
        <v>59</v>
      </c>
      <c r="G103" s="12" t="str">
        <f t="shared" si="16"/>
        <v>38474.533</v>
      </c>
      <c r="H103" s="10">
        <f t="shared" si="17"/>
        <v>7570</v>
      </c>
      <c r="I103" s="44" t="s">
        <v>332</v>
      </c>
      <c r="J103" s="45" t="s">
        <v>333</v>
      </c>
      <c r="K103" s="44">
        <v>7570</v>
      </c>
      <c r="L103" s="44" t="s">
        <v>334</v>
      </c>
      <c r="M103" s="45" t="s">
        <v>64</v>
      </c>
      <c r="N103" s="45"/>
      <c r="O103" s="46" t="s">
        <v>328</v>
      </c>
      <c r="P103" s="47" t="s">
        <v>200</v>
      </c>
    </row>
    <row r="104" spans="1:16" ht="12.75" customHeight="1" thickBot="1" x14ac:dyDescent="0.25">
      <c r="A104" s="10" t="str">
        <f t="shared" si="12"/>
        <v>IBVS 237 </v>
      </c>
      <c r="B104" s="3" t="str">
        <f t="shared" si="13"/>
        <v>II</v>
      </c>
      <c r="C104" s="10">
        <f t="shared" si="14"/>
        <v>38524.432999999997</v>
      </c>
      <c r="D104" s="12" t="str">
        <f t="shared" si="15"/>
        <v>vis</v>
      </c>
      <c r="E104" s="43">
        <f>VLOOKUP(C104,Active!C$21:E$973,3,FALSE)</f>
        <v>-6232.0751679815503</v>
      </c>
      <c r="F104" s="3" t="s">
        <v>59</v>
      </c>
      <c r="G104" s="12" t="str">
        <f t="shared" si="16"/>
        <v>38524.433</v>
      </c>
      <c r="H104" s="10">
        <f t="shared" si="17"/>
        <v>7603.5</v>
      </c>
      <c r="I104" s="44" t="s">
        <v>335</v>
      </c>
      <c r="J104" s="45" t="s">
        <v>336</v>
      </c>
      <c r="K104" s="44">
        <v>7603.5</v>
      </c>
      <c r="L104" s="44" t="s">
        <v>337</v>
      </c>
      <c r="M104" s="45" t="s">
        <v>64</v>
      </c>
      <c r="N104" s="45"/>
      <c r="O104" s="46" t="s">
        <v>328</v>
      </c>
      <c r="P104" s="47" t="s">
        <v>200</v>
      </c>
    </row>
    <row r="105" spans="1:16" ht="12.75" customHeight="1" thickBot="1" x14ac:dyDescent="0.25">
      <c r="A105" s="10" t="str">
        <f t="shared" si="12"/>
        <v>IBVS 237 </v>
      </c>
      <c r="B105" s="3" t="str">
        <f t="shared" si="13"/>
        <v>II</v>
      </c>
      <c r="C105" s="10">
        <f t="shared" si="14"/>
        <v>38551.332000000002</v>
      </c>
      <c r="D105" s="12" t="str">
        <f t="shared" si="15"/>
        <v>vis</v>
      </c>
      <c r="E105" s="43">
        <f>VLOOKUP(C105,Active!C$21:E$973,3,FALSE)</f>
        <v>-6220.0809129528034</v>
      </c>
      <c r="F105" s="3" t="s">
        <v>59</v>
      </c>
      <c r="G105" s="12" t="str">
        <f t="shared" si="16"/>
        <v>38551.332</v>
      </c>
      <c r="H105" s="10">
        <f t="shared" si="17"/>
        <v>7621.5</v>
      </c>
      <c r="I105" s="44" t="s">
        <v>338</v>
      </c>
      <c r="J105" s="45" t="s">
        <v>339</v>
      </c>
      <c r="K105" s="44">
        <v>7621.5</v>
      </c>
      <c r="L105" s="44" t="s">
        <v>340</v>
      </c>
      <c r="M105" s="45" t="s">
        <v>64</v>
      </c>
      <c r="N105" s="45"/>
      <c r="O105" s="46" t="s">
        <v>328</v>
      </c>
      <c r="P105" s="47" t="s">
        <v>200</v>
      </c>
    </row>
    <row r="106" spans="1:16" ht="12.75" customHeight="1" thickBot="1" x14ac:dyDescent="0.25">
      <c r="A106" s="10" t="str">
        <f t="shared" si="12"/>
        <v>IBVS 237 </v>
      </c>
      <c r="B106" s="3" t="str">
        <f t="shared" si="13"/>
        <v>II</v>
      </c>
      <c r="C106" s="10">
        <f t="shared" si="14"/>
        <v>38551.446000000004</v>
      </c>
      <c r="D106" s="12" t="str">
        <f t="shared" si="15"/>
        <v>vis</v>
      </c>
      <c r="E106" s="43">
        <f>VLOOKUP(C106,Active!C$21:E$973,3,FALSE)</f>
        <v>-6220.0300803912469</v>
      </c>
      <c r="F106" s="3" t="s">
        <v>59</v>
      </c>
      <c r="G106" s="12" t="str">
        <f t="shared" si="16"/>
        <v>38551.446</v>
      </c>
      <c r="H106" s="10">
        <f t="shared" si="17"/>
        <v>7621.5</v>
      </c>
      <c r="I106" s="44" t="s">
        <v>341</v>
      </c>
      <c r="J106" s="45" t="s">
        <v>342</v>
      </c>
      <c r="K106" s="44">
        <v>7621.5</v>
      </c>
      <c r="L106" s="44" t="s">
        <v>260</v>
      </c>
      <c r="M106" s="45" t="s">
        <v>64</v>
      </c>
      <c r="N106" s="45"/>
      <c r="O106" s="46" t="s">
        <v>199</v>
      </c>
      <c r="P106" s="47" t="s">
        <v>200</v>
      </c>
    </row>
    <row r="107" spans="1:16" ht="12.75" customHeight="1" thickBot="1" x14ac:dyDescent="0.25">
      <c r="A107" s="10" t="str">
        <f t="shared" ref="A107:A116" si="18">P107</f>
        <v>IBVS 237 </v>
      </c>
      <c r="B107" s="3" t="str">
        <f t="shared" ref="B107:B116" si="19">IF(H107=INT(H107),"I","II")</f>
        <v>II</v>
      </c>
      <c r="C107" s="10">
        <f t="shared" ref="C107:C116" si="20">1*G107</f>
        <v>38560.330999999998</v>
      </c>
      <c r="D107" s="12" t="str">
        <f t="shared" ref="D107:D116" si="21">VLOOKUP(F107,I$1:J$5,2,FALSE)</f>
        <v>vis</v>
      </c>
      <c r="E107" s="43">
        <f>VLOOKUP(C107,Active!C$21:E$973,3,FALSE)</f>
        <v>-6216.0682618875726</v>
      </c>
      <c r="F107" s="3" t="s">
        <v>59</v>
      </c>
      <c r="G107" s="12" t="str">
        <f t="shared" ref="G107:G116" si="22">MID(I107,3,LEN(I107)-3)</f>
        <v>38560.331</v>
      </c>
      <c r="H107" s="10">
        <f t="shared" ref="H107:H116" si="23">1*K107</f>
        <v>7627.5</v>
      </c>
      <c r="I107" s="44" t="s">
        <v>343</v>
      </c>
      <c r="J107" s="45" t="s">
        <v>344</v>
      </c>
      <c r="K107" s="44">
        <v>7627.5</v>
      </c>
      <c r="L107" s="44" t="s">
        <v>292</v>
      </c>
      <c r="M107" s="45" t="s">
        <v>64</v>
      </c>
      <c r="N107" s="45"/>
      <c r="O107" s="46" t="s">
        <v>328</v>
      </c>
      <c r="P107" s="47" t="s">
        <v>200</v>
      </c>
    </row>
    <row r="108" spans="1:16" ht="12.75" customHeight="1" thickBot="1" x14ac:dyDescent="0.25">
      <c r="A108" s="10" t="str">
        <f t="shared" si="18"/>
        <v>IBVS 237 </v>
      </c>
      <c r="B108" s="3" t="str">
        <f t="shared" si="19"/>
        <v>II</v>
      </c>
      <c r="C108" s="10">
        <f t="shared" si="20"/>
        <v>38587.250999999997</v>
      </c>
      <c r="D108" s="12" t="str">
        <f t="shared" si="21"/>
        <v>vis</v>
      </c>
      <c r="E108" s="43">
        <f>VLOOKUP(C108,Active!C$21:E$973,3,FALSE)</f>
        <v>-6204.0646429659109</v>
      </c>
      <c r="F108" s="3" t="s">
        <v>59</v>
      </c>
      <c r="G108" s="12" t="str">
        <f t="shared" si="22"/>
        <v>38587.251</v>
      </c>
      <c r="H108" s="10">
        <f t="shared" si="23"/>
        <v>7645.5</v>
      </c>
      <c r="I108" s="44" t="s">
        <v>345</v>
      </c>
      <c r="J108" s="45" t="s">
        <v>346</v>
      </c>
      <c r="K108" s="44">
        <v>7645.5</v>
      </c>
      <c r="L108" s="44" t="s">
        <v>347</v>
      </c>
      <c r="M108" s="45" t="s">
        <v>64</v>
      </c>
      <c r="N108" s="45"/>
      <c r="O108" s="46" t="s">
        <v>328</v>
      </c>
      <c r="P108" s="47" t="s">
        <v>200</v>
      </c>
    </row>
    <row r="109" spans="1:16" ht="12.75" customHeight="1" thickBot="1" x14ac:dyDescent="0.25">
      <c r="A109" s="10" t="str">
        <f t="shared" si="18"/>
        <v>IBVS 237 </v>
      </c>
      <c r="B109" s="3" t="str">
        <f t="shared" si="19"/>
        <v>II</v>
      </c>
      <c r="C109" s="10">
        <f t="shared" si="20"/>
        <v>38590.249000000003</v>
      </c>
      <c r="D109" s="12" t="str">
        <f t="shared" si="21"/>
        <v>vis</v>
      </c>
      <c r="E109" s="43">
        <f>VLOOKUP(C109,Active!C$21:E$973,3,FALSE)</f>
        <v>-6202.7278357769346</v>
      </c>
      <c r="F109" s="3" t="s">
        <v>59</v>
      </c>
      <c r="G109" s="12" t="str">
        <f t="shared" si="22"/>
        <v>38590.249</v>
      </c>
      <c r="H109" s="10">
        <f t="shared" si="23"/>
        <v>7647.5</v>
      </c>
      <c r="I109" s="44" t="s">
        <v>348</v>
      </c>
      <c r="J109" s="45" t="s">
        <v>349</v>
      </c>
      <c r="K109" s="44">
        <v>7647.5</v>
      </c>
      <c r="L109" s="44" t="s">
        <v>350</v>
      </c>
      <c r="M109" s="45" t="s">
        <v>64</v>
      </c>
      <c r="N109" s="45"/>
      <c r="O109" s="46" t="s">
        <v>328</v>
      </c>
      <c r="P109" s="47" t="s">
        <v>200</v>
      </c>
    </row>
    <row r="110" spans="1:16" ht="12.75" customHeight="1" thickBot="1" x14ac:dyDescent="0.25">
      <c r="A110" s="10" t="str">
        <f t="shared" si="18"/>
        <v>IBVS 237 </v>
      </c>
      <c r="B110" s="3" t="str">
        <f t="shared" si="19"/>
        <v>II</v>
      </c>
      <c r="C110" s="10">
        <f t="shared" si="20"/>
        <v>38605.207999999999</v>
      </c>
      <c r="D110" s="12" t="str">
        <f t="shared" si="21"/>
        <v>vis</v>
      </c>
      <c r="E110" s="43">
        <f>VLOOKUP(C110,Active!C$21:E$973,3,FALSE)</f>
        <v>-6196.0576227216188</v>
      </c>
      <c r="F110" s="3" t="s">
        <v>59</v>
      </c>
      <c r="G110" s="12" t="str">
        <f t="shared" si="22"/>
        <v>38605.208</v>
      </c>
      <c r="H110" s="10">
        <f t="shared" si="23"/>
        <v>7657.5</v>
      </c>
      <c r="I110" s="44" t="s">
        <v>351</v>
      </c>
      <c r="J110" s="45" t="s">
        <v>352</v>
      </c>
      <c r="K110" s="44">
        <v>7657.5</v>
      </c>
      <c r="L110" s="44" t="s">
        <v>171</v>
      </c>
      <c r="M110" s="45" t="s">
        <v>64</v>
      </c>
      <c r="N110" s="45"/>
      <c r="O110" s="46" t="s">
        <v>328</v>
      </c>
      <c r="P110" s="47" t="s">
        <v>200</v>
      </c>
    </row>
    <row r="111" spans="1:16" ht="12.75" customHeight="1" thickBot="1" x14ac:dyDescent="0.25">
      <c r="A111" s="10" t="str">
        <f t="shared" si="18"/>
        <v>IBVS 237 </v>
      </c>
      <c r="B111" s="3" t="str">
        <f t="shared" si="19"/>
        <v>II</v>
      </c>
      <c r="C111" s="10">
        <f t="shared" si="20"/>
        <v>38883.409</v>
      </c>
      <c r="D111" s="12" t="str">
        <f t="shared" si="21"/>
        <v>vis</v>
      </c>
      <c r="E111" s="43">
        <f>VLOOKUP(C111,Active!C$21:E$973,3,FALSE)</f>
        <v>-6072.0078906404315</v>
      </c>
      <c r="F111" s="3" t="s">
        <v>59</v>
      </c>
      <c r="G111" s="12" t="str">
        <f t="shared" si="22"/>
        <v>38883.409</v>
      </c>
      <c r="H111" s="10">
        <f t="shared" si="23"/>
        <v>7843.5</v>
      </c>
      <c r="I111" s="44" t="s">
        <v>353</v>
      </c>
      <c r="J111" s="45" t="s">
        <v>354</v>
      </c>
      <c r="K111" s="44">
        <v>7843.5</v>
      </c>
      <c r="L111" s="44" t="s">
        <v>355</v>
      </c>
      <c r="M111" s="45" t="s">
        <v>64</v>
      </c>
      <c r="N111" s="45"/>
      <c r="O111" s="46" t="s">
        <v>328</v>
      </c>
      <c r="P111" s="47" t="s">
        <v>200</v>
      </c>
    </row>
    <row r="112" spans="1:16" ht="12.75" customHeight="1" thickBot="1" x14ac:dyDescent="0.25">
      <c r="A112" s="10" t="str">
        <f t="shared" si="18"/>
        <v>IBVS 237 </v>
      </c>
      <c r="B112" s="3" t="str">
        <f t="shared" si="19"/>
        <v>I</v>
      </c>
      <c r="C112" s="10">
        <f t="shared" si="20"/>
        <v>39232.462</v>
      </c>
      <c r="D112" s="12" t="str">
        <f t="shared" si="21"/>
        <v>vis</v>
      </c>
      <c r="E112" s="43">
        <f>VLOOKUP(C112,Active!C$21:E$973,3,FALSE)</f>
        <v>-5916.3652756529409</v>
      </c>
      <c r="F112" s="3" t="s">
        <v>59</v>
      </c>
      <c r="G112" s="12" t="str">
        <f t="shared" si="22"/>
        <v>39232.462</v>
      </c>
      <c r="H112" s="10">
        <f t="shared" si="23"/>
        <v>8077</v>
      </c>
      <c r="I112" s="44" t="s">
        <v>356</v>
      </c>
      <c r="J112" s="45" t="s">
        <v>357</v>
      </c>
      <c r="K112" s="44">
        <v>8077</v>
      </c>
      <c r="L112" s="44" t="s">
        <v>358</v>
      </c>
      <c r="M112" s="45" t="s">
        <v>64</v>
      </c>
      <c r="N112" s="45"/>
      <c r="O112" s="46" t="s">
        <v>328</v>
      </c>
      <c r="P112" s="47" t="s">
        <v>200</v>
      </c>
    </row>
    <row r="113" spans="1:16" ht="12.75" customHeight="1" thickBot="1" x14ac:dyDescent="0.25">
      <c r="A113" s="10" t="str">
        <f t="shared" si="18"/>
        <v>IBVS 237 </v>
      </c>
      <c r="B113" s="3" t="str">
        <f t="shared" si="19"/>
        <v>I</v>
      </c>
      <c r="C113" s="10">
        <f t="shared" si="20"/>
        <v>39235.410000000003</v>
      </c>
      <c r="D113" s="12" t="str">
        <f t="shared" si="21"/>
        <v>vis</v>
      </c>
      <c r="E113" s="43">
        <f>VLOOKUP(C113,Active!C$21:E$973,3,FALSE)</f>
        <v>-5915.0507634471051</v>
      </c>
      <c r="F113" s="3" t="s">
        <v>59</v>
      </c>
      <c r="G113" s="12" t="str">
        <f t="shared" si="22"/>
        <v>39235.410</v>
      </c>
      <c r="H113" s="10">
        <f t="shared" si="23"/>
        <v>8079</v>
      </c>
      <c r="I113" s="44" t="s">
        <v>359</v>
      </c>
      <c r="J113" s="45" t="s">
        <v>360</v>
      </c>
      <c r="K113" s="44">
        <v>8079</v>
      </c>
      <c r="L113" s="44" t="s">
        <v>361</v>
      </c>
      <c r="M113" s="45" t="s">
        <v>64</v>
      </c>
      <c r="N113" s="45"/>
      <c r="O113" s="46" t="s">
        <v>328</v>
      </c>
      <c r="P113" s="47" t="s">
        <v>200</v>
      </c>
    </row>
    <row r="114" spans="1:16" ht="12.75" customHeight="1" thickBot="1" x14ac:dyDescent="0.25">
      <c r="A114" s="10" t="str">
        <f t="shared" si="18"/>
        <v>IBVS 237 </v>
      </c>
      <c r="B114" s="3" t="str">
        <f t="shared" si="19"/>
        <v>I</v>
      </c>
      <c r="C114" s="10">
        <f t="shared" si="20"/>
        <v>39298.277999999998</v>
      </c>
      <c r="D114" s="12" t="str">
        <f t="shared" si="21"/>
        <v>vis</v>
      </c>
      <c r="E114" s="43">
        <f>VLOOKUP(C114,Active!C$21:E$973,3,FALSE)</f>
        <v>-5887.0179434483289</v>
      </c>
      <c r="F114" s="3" t="s">
        <v>59</v>
      </c>
      <c r="G114" s="12" t="str">
        <f t="shared" si="22"/>
        <v>39298.278</v>
      </c>
      <c r="H114" s="10">
        <f t="shared" si="23"/>
        <v>8121</v>
      </c>
      <c r="I114" s="44" t="s">
        <v>362</v>
      </c>
      <c r="J114" s="45" t="s">
        <v>363</v>
      </c>
      <c r="K114" s="44">
        <v>8121</v>
      </c>
      <c r="L114" s="44" t="s">
        <v>364</v>
      </c>
      <c r="M114" s="45" t="s">
        <v>64</v>
      </c>
      <c r="N114" s="45"/>
      <c r="O114" s="46" t="s">
        <v>328</v>
      </c>
      <c r="P114" s="47" t="s">
        <v>200</v>
      </c>
    </row>
    <row r="115" spans="1:16" ht="12.75" customHeight="1" thickBot="1" x14ac:dyDescent="0.25">
      <c r="A115" s="10" t="str">
        <f t="shared" si="18"/>
        <v>IBVS 237 </v>
      </c>
      <c r="B115" s="3" t="str">
        <f t="shared" si="19"/>
        <v>I</v>
      </c>
      <c r="C115" s="10">
        <f t="shared" si="20"/>
        <v>39313.256000000001</v>
      </c>
      <c r="D115" s="12" t="str">
        <f t="shared" si="21"/>
        <v>vis</v>
      </c>
      <c r="E115" s="43">
        <f>VLOOKUP(C115,Active!C$21:E$973,3,FALSE)</f>
        <v>-5880.3392582994175</v>
      </c>
      <c r="F115" s="3" t="s">
        <v>59</v>
      </c>
      <c r="G115" s="12" t="str">
        <f t="shared" si="22"/>
        <v>39313.256</v>
      </c>
      <c r="H115" s="10">
        <f t="shared" si="23"/>
        <v>8131</v>
      </c>
      <c r="I115" s="44" t="s">
        <v>365</v>
      </c>
      <c r="J115" s="45" t="s">
        <v>366</v>
      </c>
      <c r="K115" s="44">
        <v>8131</v>
      </c>
      <c r="L115" s="44" t="s">
        <v>367</v>
      </c>
      <c r="M115" s="45" t="s">
        <v>64</v>
      </c>
      <c r="N115" s="45"/>
      <c r="O115" s="46" t="s">
        <v>328</v>
      </c>
      <c r="P115" s="47" t="s">
        <v>200</v>
      </c>
    </row>
    <row r="116" spans="1:16" ht="12.75" customHeight="1" thickBot="1" x14ac:dyDescent="0.25">
      <c r="A116" s="10" t="str">
        <f t="shared" si="18"/>
        <v>IBVS 237 </v>
      </c>
      <c r="B116" s="3" t="str">
        <f t="shared" si="19"/>
        <v>I</v>
      </c>
      <c r="C116" s="10">
        <f t="shared" si="20"/>
        <v>39319.218999999997</v>
      </c>
      <c r="D116" s="12" t="str">
        <f t="shared" si="21"/>
        <v>vis</v>
      </c>
      <c r="E116" s="43">
        <f>VLOOKUP(C116,Active!C$21:E$973,3,FALSE)</f>
        <v>-5877.6803586103442</v>
      </c>
      <c r="F116" s="3" t="s">
        <v>59</v>
      </c>
      <c r="G116" s="12" t="str">
        <f t="shared" si="22"/>
        <v>39319.219</v>
      </c>
      <c r="H116" s="10">
        <f t="shared" si="23"/>
        <v>8135</v>
      </c>
      <c r="I116" s="44" t="s">
        <v>368</v>
      </c>
      <c r="J116" s="45" t="s">
        <v>369</v>
      </c>
      <c r="K116" s="44">
        <v>8135</v>
      </c>
      <c r="L116" s="44" t="s">
        <v>370</v>
      </c>
      <c r="M116" s="45" t="s">
        <v>64</v>
      </c>
      <c r="N116" s="45"/>
      <c r="O116" s="46" t="s">
        <v>328</v>
      </c>
      <c r="P116" s="47" t="s">
        <v>200</v>
      </c>
    </row>
    <row r="117" spans="1:16" x14ac:dyDescent="0.2">
      <c r="B117" s="3"/>
      <c r="F117" s="3"/>
    </row>
    <row r="118" spans="1:16" x14ac:dyDescent="0.2">
      <c r="B118" s="3"/>
      <c r="F118" s="3"/>
    </row>
    <row r="119" spans="1:16" x14ac:dyDescent="0.2">
      <c r="B119" s="3"/>
      <c r="F119" s="3"/>
    </row>
    <row r="120" spans="1:16" x14ac:dyDescent="0.2">
      <c r="B120" s="3"/>
      <c r="F120" s="3"/>
    </row>
    <row r="121" spans="1:16" x14ac:dyDescent="0.2">
      <c r="B121" s="3"/>
      <c r="F121" s="3"/>
    </row>
    <row r="122" spans="1:16" x14ac:dyDescent="0.2">
      <c r="B122" s="3"/>
      <c r="F122" s="3"/>
    </row>
    <row r="123" spans="1:16" x14ac:dyDescent="0.2">
      <c r="B123" s="3"/>
      <c r="F123" s="3"/>
    </row>
    <row r="124" spans="1:16" x14ac:dyDescent="0.2">
      <c r="B124" s="3"/>
      <c r="F124" s="3"/>
    </row>
    <row r="125" spans="1:16" x14ac:dyDescent="0.2">
      <c r="B125" s="3"/>
      <c r="F125" s="3"/>
    </row>
    <row r="126" spans="1:16" x14ac:dyDescent="0.2">
      <c r="B126" s="3"/>
      <c r="F126" s="3"/>
    </row>
    <row r="127" spans="1:16" x14ac:dyDescent="0.2">
      <c r="B127" s="3"/>
      <c r="F127" s="3"/>
    </row>
    <row r="128" spans="1:1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</sheetData>
  <phoneticPr fontId="8" type="noConversion"/>
  <hyperlinks>
    <hyperlink ref="P56" r:id="rId1" display="http://www.konkoly.hu/cgi-bin/IBVS?237" xr:uid="{00000000-0004-0000-0100-000000000000}"/>
    <hyperlink ref="P57" r:id="rId2" display="http://www.konkoly.hu/cgi-bin/IBVS?237" xr:uid="{00000000-0004-0000-0100-000001000000}"/>
    <hyperlink ref="P58" r:id="rId3" display="http://www.konkoly.hu/cgi-bin/IBVS?237" xr:uid="{00000000-0004-0000-0100-000002000000}"/>
    <hyperlink ref="P62" r:id="rId4" display="http://www.konkoly.hu/cgi-bin/IBVS?237" xr:uid="{00000000-0004-0000-0100-000003000000}"/>
    <hyperlink ref="P70" r:id="rId5" display="http://www.konkoly.hu/cgi-bin/IBVS?237" xr:uid="{00000000-0004-0000-0100-000004000000}"/>
    <hyperlink ref="P71" r:id="rId6" display="http://www.konkoly.hu/cgi-bin/IBVS?237" xr:uid="{00000000-0004-0000-0100-000005000000}"/>
    <hyperlink ref="P72" r:id="rId7" display="http://www.konkoly.hu/cgi-bin/IBVS?237" xr:uid="{00000000-0004-0000-0100-000006000000}"/>
    <hyperlink ref="P81" r:id="rId8" display="http://www.konkoly.hu/cgi-bin/IBVS?237" xr:uid="{00000000-0004-0000-0100-000007000000}"/>
    <hyperlink ref="P96" r:id="rId9" display="http://www.konkoly.hu/cgi-bin/IBVS?237" xr:uid="{00000000-0004-0000-0100-000008000000}"/>
    <hyperlink ref="P97" r:id="rId10" display="http://www.konkoly.hu/cgi-bin/IBVS?237" xr:uid="{00000000-0004-0000-0100-000009000000}"/>
    <hyperlink ref="P98" r:id="rId11" display="http://www.konkoly.hu/cgi-bin/IBVS?237" xr:uid="{00000000-0004-0000-0100-00000A000000}"/>
    <hyperlink ref="P99" r:id="rId12" display="http://www.konkoly.hu/cgi-bin/IBVS?237" xr:uid="{00000000-0004-0000-0100-00000B000000}"/>
    <hyperlink ref="P100" r:id="rId13" display="http://www.konkoly.hu/cgi-bin/IBVS?237" xr:uid="{00000000-0004-0000-0100-00000C000000}"/>
    <hyperlink ref="P101" r:id="rId14" display="http://www.konkoly.hu/cgi-bin/IBVS?237" xr:uid="{00000000-0004-0000-0100-00000D000000}"/>
    <hyperlink ref="P102" r:id="rId15" display="http://www.konkoly.hu/cgi-bin/IBVS?237" xr:uid="{00000000-0004-0000-0100-00000E000000}"/>
    <hyperlink ref="P103" r:id="rId16" display="http://www.konkoly.hu/cgi-bin/IBVS?237" xr:uid="{00000000-0004-0000-0100-00000F000000}"/>
    <hyperlink ref="P104" r:id="rId17" display="http://www.konkoly.hu/cgi-bin/IBVS?237" xr:uid="{00000000-0004-0000-0100-000010000000}"/>
    <hyperlink ref="P105" r:id="rId18" display="http://www.konkoly.hu/cgi-bin/IBVS?237" xr:uid="{00000000-0004-0000-0100-000011000000}"/>
    <hyperlink ref="P106" r:id="rId19" display="http://www.konkoly.hu/cgi-bin/IBVS?237" xr:uid="{00000000-0004-0000-0100-000012000000}"/>
    <hyperlink ref="P107" r:id="rId20" display="http://www.konkoly.hu/cgi-bin/IBVS?237" xr:uid="{00000000-0004-0000-0100-000013000000}"/>
    <hyperlink ref="P108" r:id="rId21" display="http://www.konkoly.hu/cgi-bin/IBVS?237" xr:uid="{00000000-0004-0000-0100-000014000000}"/>
    <hyperlink ref="P109" r:id="rId22" display="http://www.konkoly.hu/cgi-bin/IBVS?237" xr:uid="{00000000-0004-0000-0100-000015000000}"/>
    <hyperlink ref="P110" r:id="rId23" display="http://www.konkoly.hu/cgi-bin/IBVS?237" xr:uid="{00000000-0004-0000-0100-000016000000}"/>
    <hyperlink ref="P111" r:id="rId24" display="http://www.konkoly.hu/cgi-bin/IBVS?237" xr:uid="{00000000-0004-0000-0100-000017000000}"/>
    <hyperlink ref="P112" r:id="rId25" display="http://www.konkoly.hu/cgi-bin/IBVS?237" xr:uid="{00000000-0004-0000-0100-000018000000}"/>
    <hyperlink ref="P113" r:id="rId26" display="http://www.konkoly.hu/cgi-bin/IBVS?237" xr:uid="{00000000-0004-0000-0100-000019000000}"/>
    <hyperlink ref="P114" r:id="rId27" display="http://www.konkoly.hu/cgi-bin/IBVS?237" xr:uid="{00000000-0004-0000-0100-00001A000000}"/>
    <hyperlink ref="P115" r:id="rId28" display="http://www.konkoly.hu/cgi-bin/IBVS?237" xr:uid="{00000000-0004-0000-0100-00001B000000}"/>
    <hyperlink ref="P116" r:id="rId29" display="http://www.konkoly.hu/cgi-bin/IBVS?237" xr:uid="{00000000-0004-0000-0100-00001C000000}"/>
    <hyperlink ref="P11" r:id="rId30" display="http://www.konkoly.hu/cgi-bin/IBVS?5690" xr:uid="{00000000-0004-0000-0100-00001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2023-08-15T06:29:22Z</dcterms:modified>
</cp:coreProperties>
</file>