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B17CBD1-6759-475E-8C08-B86BD1076A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0" i="1" l="1"/>
  <c r="F100" i="1" s="1"/>
  <c r="G100" i="1" s="1"/>
  <c r="U100" i="1" s="1"/>
  <c r="Q100" i="1"/>
  <c r="E103" i="1"/>
  <c r="F103" i="1" s="1"/>
  <c r="G103" i="1" s="1"/>
  <c r="K103" i="1" s="1"/>
  <c r="Q103" i="1"/>
  <c r="E102" i="1"/>
  <c r="F102" i="1" s="1"/>
  <c r="G102" i="1" s="1"/>
  <c r="K102" i="1" s="1"/>
  <c r="Q102" i="1"/>
  <c r="Q99" i="1"/>
  <c r="Q98" i="1"/>
  <c r="D9" i="1"/>
  <c r="C9" i="1"/>
  <c r="Q101" i="1"/>
  <c r="C7" i="1"/>
  <c r="E99" i="1"/>
  <c r="F99" i="1"/>
  <c r="C8" i="1"/>
  <c r="Q97" i="1"/>
  <c r="Q95" i="1"/>
  <c r="Q96" i="1"/>
  <c r="Q94" i="1"/>
  <c r="E23" i="1"/>
  <c r="F23" i="1" s="1"/>
  <c r="G23" i="1" s="1"/>
  <c r="H23" i="1" s="1"/>
  <c r="E30" i="1"/>
  <c r="F30" i="1"/>
  <c r="G30" i="1" s="1"/>
  <c r="H30" i="1" s="1"/>
  <c r="E33" i="1"/>
  <c r="F33" i="1" s="1"/>
  <c r="G33" i="1" s="1"/>
  <c r="H33" i="1" s="1"/>
  <c r="E38" i="1"/>
  <c r="F38" i="1"/>
  <c r="E44" i="1"/>
  <c r="F44" i="1" s="1"/>
  <c r="G44" i="1" s="1"/>
  <c r="H44" i="1" s="1"/>
  <c r="E55" i="1"/>
  <c r="F55" i="1"/>
  <c r="G55" i="1" s="1"/>
  <c r="H55" i="1" s="1"/>
  <c r="E51" i="1"/>
  <c r="F51" i="1" s="1"/>
  <c r="G51" i="1" s="1"/>
  <c r="I51" i="1" s="1"/>
  <c r="E54" i="1"/>
  <c r="F54" i="1"/>
  <c r="Q9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55" i="1"/>
  <c r="Q73" i="1"/>
  <c r="Q79" i="1"/>
  <c r="Q83" i="1"/>
  <c r="Q84" i="1"/>
  <c r="Q88" i="1"/>
  <c r="G47" i="2"/>
  <c r="C47" i="2"/>
  <c r="G11" i="2"/>
  <c r="C11" i="2"/>
  <c r="G46" i="2"/>
  <c r="C46" i="2"/>
  <c r="G45" i="2"/>
  <c r="C45" i="2"/>
  <c r="G80" i="2"/>
  <c r="C80" i="2"/>
  <c r="G44" i="2"/>
  <c r="C44" i="2"/>
  <c r="G43" i="2"/>
  <c r="C43" i="2"/>
  <c r="G42" i="2"/>
  <c r="C42" i="2"/>
  <c r="G79" i="2"/>
  <c r="C79" i="2"/>
  <c r="G78" i="2"/>
  <c r="C78" i="2"/>
  <c r="G41" i="2"/>
  <c r="C41" i="2"/>
  <c r="G40" i="2"/>
  <c r="C40" i="2"/>
  <c r="G39" i="2"/>
  <c r="C39" i="2"/>
  <c r="G77" i="2"/>
  <c r="C77" i="2"/>
  <c r="G38" i="2"/>
  <c r="C38" i="2"/>
  <c r="G37" i="2"/>
  <c r="C37" i="2"/>
  <c r="E37" i="2"/>
  <c r="G36" i="2"/>
  <c r="C36" i="2"/>
  <c r="G35" i="2"/>
  <c r="C35" i="2"/>
  <c r="G34" i="2"/>
  <c r="C34" i="2"/>
  <c r="G76" i="2"/>
  <c r="C76" i="2"/>
  <c r="E76" i="2"/>
  <c r="G75" i="2"/>
  <c r="C75" i="2"/>
  <c r="E75" i="2"/>
  <c r="G33" i="2"/>
  <c r="C33" i="2"/>
  <c r="G32" i="2"/>
  <c r="C32" i="2"/>
  <c r="G31" i="2"/>
  <c r="C31" i="2"/>
  <c r="G30" i="2"/>
  <c r="C30" i="2"/>
  <c r="G29" i="2"/>
  <c r="C29" i="2"/>
  <c r="G28" i="2"/>
  <c r="C28" i="2"/>
  <c r="E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74" i="2"/>
  <c r="C74" i="2"/>
  <c r="E74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73" i="2"/>
  <c r="C73" i="2"/>
  <c r="G72" i="2"/>
  <c r="C72" i="2"/>
  <c r="G71" i="2"/>
  <c r="C71" i="2"/>
  <c r="G70" i="2"/>
  <c r="C70" i="2"/>
  <c r="E70" i="2"/>
  <c r="G69" i="2"/>
  <c r="C69" i="2"/>
  <c r="G68" i="2"/>
  <c r="C68" i="2"/>
  <c r="G67" i="2"/>
  <c r="C67" i="2"/>
  <c r="G66" i="2"/>
  <c r="C66" i="2"/>
  <c r="G65" i="2"/>
  <c r="C65" i="2"/>
  <c r="G64" i="2"/>
  <c r="C64" i="2"/>
  <c r="E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E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H47" i="2"/>
  <c r="B47" i="2"/>
  <c r="F47" i="2"/>
  <c r="D47" i="2"/>
  <c r="A47" i="2"/>
  <c r="H11" i="2"/>
  <c r="B11" i="2"/>
  <c r="F11" i="2"/>
  <c r="D11" i="2"/>
  <c r="A11" i="2"/>
  <c r="H46" i="2"/>
  <c r="B46" i="2"/>
  <c r="F46" i="2"/>
  <c r="D46" i="2"/>
  <c r="A46" i="2"/>
  <c r="H45" i="2"/>
  <c r="D45" i="2"/>
  <c r="B45" i="2"/>
  <c r="A45" i="2"/>
  <c r="H80" i="2"/>
  <c r="B80" i="2"/>
  <c r="D80" i="2"/>
  <c r="A80" i="2"/>
  <c r="H44" i="2"/>
  <c r="D44" i="2"/>
  <c r="B44" i="2"/>
  <c r="A44" i="2"/>
  <c r="H43" i="2"/>
  <c r="B43" i="2"/>
  <c r="D43" i="2"/>
  <c r="A43" i="2"/>
  <c r="H42" i="2"/>
  <c r="D42" i="2"/>
  <c r="B42" i="2"/>
  <c r="A42" i="2"/>
  <c r="H79" i="2"/>
  <c r="B79" i="2"/>
  <c r="D79" i="2"/>
  <c r="A79" i="2"/>
  <c r="H78" i="2"/>
  <c r="D78" i="2"/>
  <c r="B78" i="2"/>
  <c r="A78" i="2"/>
  <c r="H41" i="2"/>
  <c r="B41" i="2"/>
  <c r="D41" i="2"/>
  <c r="A41" i="2"/>
  <c r="H40" i="2"/>
  <c r="D40" i="2"/>
  <c r="B40" i="2"/>
  <c r="A40" i="2"/>
  <c r="H39" i="2"/>
  <c r="B39" i="2"/>
  <c r="D39" i="2"/>
  <c r="A39" i="2"/>
  <c r="H77" i="2"/>
  <c r="D77" i="2"/>
  <c r="B77" i="2"/>
  <c r="A77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76" i="2"/>
  <c r="D76" i="2"/>
  <c r="B76" i="2"/>
  <c r="A76" i="2"/>
  <c r="H75" i="2"/>
  <c r="B75" i="2"/>
  <c r="D75" i="2"/>
  <c r="A75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74" i="2"/>
  <c r="B74" i="2"/>
  <c r="D74" i="2"/>
  <c r="A74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Q93" i="1"/>
  <c r="Q85" i="1"/>
  <c r="Q90" i="1"/>
  <c r="Q92" i="1"/>
  <c r="Q89" i="1"/>
  <c r="Q81" i="1"/>
  <c r="Q82" i="1"/>
  <c r="Q87" i="1"/>
  <c r="Q86" i="1"/>
  <c r="E21" i="1"/>
  <c r="F21" i="1" s="1"/>
  <c r="F16" i="1"/>
  <c r="F17" i="1" s="1"/>
  <c r="C17" i="1"/>
  <c r="AA11" i="1"/>
  <c r="AA12" i="1"/>
  <c r="AA13" i="1"/>
  <c r="AA14" i="1"/>
  <c r="AA15" i="1"/>
  <c r="AA4" i="1"/>
  <c r="AA5" i="1"/>
  <c r="AA6" i="1"/>
  <c r="AA7" i="1"/>
  <c r="AA8" i="1"/>
  <c r="AA9" i="1"/>
  <c r="AA10" i="1"/>
  <c r="AA3" i="1"/>
  <c r="Q80" i="1"/>
  <c r="Q77" i="1"/>
  <c r="Q76" i="1"/>
  <c r="Q75" i="1"/>
  <c r="Q74" i="1"/>
  <c r="Q78" i="1"/>
  <c r="Q63" i="1"/>
  <c r="Q64" i="1"/>
  <c r="Q65" i="1"/>
  <c r="Q66" i="1"/>
  <c r="Q67" i="1"/>
  <c r="Q68" i="1"/>
  <c r="Q69" i="1"/>
  <c r="Q70" i="1"/>
  <c r="Q71" i="1"/>
  <c r="Q72" i="1"/>
  <c r="Q48" i="1"/>
  <c r="Q49" i="1"/>
  <c r="Q50" i="1"/>
  <c r="Q51" i="1"/>
  <c r="Q52" i="1"/>
  <c r="Q53" i="1"/>
  <c r="Q54" i="1"/>
  <c r="Q56" i="1"/>
  <c r="Q57" i="1"/>
  <c r="Q58" i="1"/>
  <c r="Q59" i="1"/>
  <c r="Q60" i="1"/>
  <c r="Q61" i="1"/>
  <c r="Q62" i="1"/>
  <c r="Q21" i="1"/>
  <c r="E67" i="1"/>
  <c r="E29" i="2" s="1"/>
  <c r="E34" i="1"/>
  <c r="E60" i="2"/>
  <c r="E47" i="1"/>
  <c r="E73" i="2"/>
  <c r="E66" i="1"/>
  <c r="F66" i="1"/>
  <c r="E60" i="1"/>
  <c r="E22" i="2" s="1"/>
  <c r="E50" i="1"/>
  <c r="E14" i="2" s="1"/>
  <c r="F50" i="1"/>
  <c r="G50" i="1" s="1"/>
  <c r="I50" i="1" s="1"/>
  <c r="E45" i="1"/>
  <c r="E71" i="2" s="1"/>
  <c r="E35" i="1"/>
  <c r="E61" i="2" s="1"/>
  <c r="F35" i="1"/>
  <c r="G35" i="1" s="1"/>
  <c r="H35" i="1" s="1"/>
  <c r="E24" i="1"/>
  <c r="E50" i="2" s="1"/>
  <c r="E97" i="1"/>
  <c r="F97" i="1"/>
  <c r="U97" i="1" s="1"/>
  <c r="E89" i="1"/>
  <c r="F89" i="1"/>
  <c r="G89" i="1" s="1"/>
  <c r="K89" i="1" s="1"/>
  <c r="E81" i="1"/>
  <c r="E40" i="2" s="1"/>
  <c r="F81" i="1"/>
  <c r="G81" i="1"/>
  <c r="J81" i="1" s="1"/>
  <c r="E73" i="1"/>
  <c r="F73" i="1"/>
  <c r="G73" i="1" s="1"/>
  <c r="K73" i="1" s="1"/>
  <c r="E59" i="1"/>
  <c r="E21" i="2"/>
  <c r="E64" i="1"/>
  <c r="F64" i="1" s="1"/>
  <c r="G64" i="1" s="1"/>
  <c r="J64" i="1" s="1"/>
  <c r="E49" i="1"/>
  <c r="E13" i="2"/>
  <c r="F49" i="1"/>
  <c r="G49" i="1"/>
  <c r="I49" i="1"/>
  <c r="E39" i="1"/>
  <c r="F39" i="1"/>
  <c r="G39" i="1"/>
  <c r="H39" i="1" s="1"/>
  <c r="F34" i="1"/>
  <c r="G34" i="1" s="1"/>
  <c r="H34" i="1" s="1"/>
  <c r="E29" i="1"/>
  <c r="E55" i="2" s="1"/>
  <c r="E45" i="2"/>
  <c r="E69" i="1"/>
  <c r="F69" i="1" s="1"/>
  <c r="E62" i="1"/>
  <c r="F62" i="1"/>
  <c r="E57" i="1"/>
  <c r="F57" i="1"/>
  <c r="E52" i="1"/>
  <c r="E16" i="2" s="1"/>
  <c r="E43" i="1"/>
  <c r="F43" i="1"/>
  <c r="G43" i="1" s="1"/>
  <c r="H43" i="1" s="1"/>
  <c r="E37" i="1"/>
  <c r="E28" i="1"/>
  <c r="E54" i="2" s="1"/>
  <c r="F28" i="1"/>
  <c r="G28" i="1" s="1"/>
  <c r="H28" i="1" s="1"/>
  <c r="E22" i="1"/>
  <c r="F22" i="1" s="1"/>
  <c r="G22" i="1" s="1"/>
  <c r="H22" i="1" s="1"/>
  <c r="E96" i="1"/>
  <c r="F96" i="1"/>
  <c r="U96" i="1" s="1"/>
  <c r="E85" i="1"/>
  <c r="F85" i="1" s="1"/>
  <c r="G85" i="1" s="1"/>
  <c r="K85" i="1" s="1"/>
  <c r="E42" i="2"/>
  <c r="E77" i="1"/>
  <c r="E72" i="1"/>
  <c r="F72" i="1" s="1"/>
  <c r="G72" i="1" s="1"/>
  <c r="K72" i="1" s="1"/>
  <c r="E18" i="2"/>
  <c r="E75" i="1"/>
  <c r="F75" i="1" s="1"/>
  <c r="G75" i="1" s="1"/>
  <c r="K75" i="1" s="1"/>
  <c r="E68" i="1"/>
  <c r="F68" i="1" s="1"/>
  <c r="F47" i="1"/>
  <c r="G47" i="1"/>
  <c r="H47" i="1" s="1"/>
  <c r="E42" i="1"/>
  <c r="F42" i="1" s="1"/>
  <c r="G42" i="1" s="1"/>
  <c r="H42" i="1" s="1"/>
  <c r="E68" i="2"/>
  <c r="E31" i="1"/>
  <c r="E27" i="1"/>
  <c r="E53" i="2" s="1"/>
  <c r="E91" i="1"/>
  <c r="F91" i="1"/>
  <c r="G91" i="1" s="1"/>
  <c r="J91" i="1" s="1"/>
  <c r="E49" i="2"/>
  <c r="E59" i="2"/>
  <c r="E15" i="2"/>
  <c r="E61" i="1"/>
  <c r="F61" i="1" s="1"/>
  <c r="E56" i="1"/>
  <c r="F56" i="1"/>
  <c r="E41" i="1"/>
  <c r="F41" i="1"/>
  <c r="G41" i="1" s="1"/>
  <c r="H41" i="1" s="1"/>
  <c r="E26" i="1"/>
  <c r="E52" i="2" s="1"/>
  <c r="E90" i="1"/>
  <c r="E46" i="2" s="1"/>
  <c r="F90" i="1"/>
  <c r="G90" i="1" s="1"/>
  <c r="J90" i="1" s="1"/>
  <c r="E83" i="1"/>
  <c r="F83" i="1"/>
  <c r="G83" i="1"/>
  <c r="K83" i="1" s="1"/>
  <c r="E84" i="1"/>
  <c r="F84" i="1" s="1"/>
  <c r="G84" i="1" s="1"/>
  <c r="K84" i="1" s="1"/>
  <c r="E101" i="1"/>
  <c r="F101" i="1"/>
  <c r="G101" i="1" s="1"/>
  <c r="K101" i="1" s="1"/>
  <c r="E86" i="1"/>
  <c r="F86" i="1"/>
  <c r="E82" i="1"/>
  <c r="F82" i="1"/>
  <c r="G82" i="1"/>
  <c r="J82" i="1" s="1"/>
  <c r="E80" i="1"/>
  <c r="F80" i="1"/>
  <c r="G80" i="1" s="1"/>
  <c r="K80" i="1" s="1"/>
  <c r="E78" i="1"/>
  <c r="E38" i="2"/>
  <c r="E76" i="1"/>
  <c r="E36" i="2" s="1"/>
  <c r="E74" i="1"/>
  <c r="F74" i="1" s="1"/>
  <c r="G74" i="1" s="1"/>
  <c r="J74" i="1" s="1"/>
  <c r="F37" i="1"/>
  <c r="G37" i="1"/>
  <c r="H37" i="1"/>
  <c r="E63" i="2"/>
  <c r="E34" i="2"/>
  <c r="E69" i="2"/>
  <c r="E23" i="2"/>
  <c r="E30" i="2"/>
  <c r="F45" i="1"/>
  <c r="G45" i="1"/>
  <c r="H45" i="1" s="1"/>
  <c r="E78" i="2"/>
  <c r="F77" i="1"/>
  <c r="G77" i="1" s="1"/>
  <c r="K77" i="1" s="1"/>
  <c r="E48" i="2"/>
  <c r="E65" i="2"/>
  <c r="E39" i="2"/>
  <c r="G86" i="1"/>
  <c r="J86" i="1" s="1"/>
  <c r="E43" i="2"/>
  <c r="E41" i="2"/>
  <c r="F78" i="1"/>
  <c r="G78" i="1"/>
  <c r="K78" i="1" s="1"/>
  <c r="E67" i="2"/>
  <c r="F26" i="1"/>
  <c r="G26" i="1" s="1"/>
  <c r="H26" i="1" s="1"/>
  <c r="F27" i="1"/>
  <c r="G27" i="1" s="1"/>
  <c r="H27" i="1" s="1"/>
  <c r="E24" i="2"/>
  <c r="E11" i="2"/>
  <c r="E19" i="2"/>
  <c r="E79" i="2"/>
  <c r="F31" i="1"/>
  <c r="G31" i="1"/>
  <c r="H31" i="1"/>
  <c r="E57" i="2"/>
  <c r="E44" i="2"/>
  <c r="F59" i="1"/>
  <c r="E32" i="2"/>
  <c r="E58" i="1"/>
  <c r="E20" i="2" s="1"/>
  <c r="G38" i="1"/>
  <c r="H38" i="1" s="1"/>
  <c r="E70" i="1"/>
  <c r="F70" i="1" s="1"/>
  <c r="G70" i="1" s="1"/>
  <c r="K70" i="1" s="1"/>
  <c r="E95" i="1"/>
  <c r="F95" i="1"/>
  <c r="E92" i="1"/>
  <c r="E79" i="1"/>
  <c r="E77" i="2" s="1"/>
  <c r="F79" i="1"/>
  <c r="G79" i="1" s="1"/>
  <c r="K79" i="1" s="1"/>
  <c r="E88" i="1"/>
  <c r="F88" i="1" s="1"/>
  <c r="G88" i="1" s="1"/>
  <c r="K88" i="1" s="1"/>
  <c r="E98" i="1"/>
  <c r="F98" i="1"/>
  <c r="G98" i="1" s="1"/>
  <c r="K98" i="1" s="1"/>
  <c r="E65" i="1"/>
  <c r="F65" i="1" s="1"/>
  <c r="E94" i="1"/>
  <c r="F94" i="1" s="1"/>
  <c r="G94" i="1" s="1"/>
  <c r="K94" i="1" s="1"/>
  <c r="E93" i="1"/>
  <c r="F93" i="1"/>
  <c r="G93" i="1" s="1"/>
  <c r="K93" i="1" s="1"/>
  <c r="E87" i="1"/>
  <c r="F87" i="1"/>
  <c r="G87" i="1" s="1"/>
  <c r="K87" i="1" s="1"/>
  <c r="E71" i="1"/>
  <c r="E33" i="2" s="1"/>
  <c r="G99" i="1"/>
  <c r="K99" i="1"/>
  <c r="E63" i="1"/>
  <c r="E53" i="1"/>
  <c r="F53" i="1"/>
  <c r="G53" i="1" s="1"/>
  <c r="I53" i="1" s="1"/>
  <c r="E48" i="1"/>
  <c r="E12" i="2" s="1"/>
  <c r="E46" i="1"/>
  <c r="E72" i="2" s="1"/>
  <c r="F46" i="1"/>
  <c r="G46" i="1" s="1"/>
  <c r="H46" i="1" s="1"/>
  <c r="E40" i="1"/>
  <c r="E36" i="1"/>
  <c r="F36" i="1"/>
  <c r="G36" i="1" s="1"/>
  <c r="H36" i="1" s="1"/>
  <c r="E32" i="1"/>
  <c r="E58" i="2" s="1"/>
  <c r="E25" i="1"/>
  <c r="F25" i="1" s="1"/>
  <c r="G25" i="1" s="1"/>
  <c r="H25" i="1" s="1"/>
  <c r="U95" i="1"/>
  <c r="K95" i="1" s="1"/>
  <c r="E51" i="2"/>
  <c r="F32" i="1"/>
  <c r="G32" i="1"/>
  <c r="H32" i="1"/>
  <c r="F92" i="1"/>
  <c r="G92" i="1" s="1"/>
  <c r="K92" i="1" s="1"/>
  <c r="E47" i="2"/>
  <c r="F71" i="1"/>
  <c r="G71" i="1" s="1"/>
  <c r="K71" i="1" s="1"/>
  <c r="E66" i="2"/>
  <c r="F40" i="1"/>
  <c r="G40" i="1"/>
  <c r="H40" i="1" s="1"/>
  <c r="F58" i="1"/>
  <c r="F63" i="1"/>
  <c r="E25" i="2"/>
  <c r="E17" i="2"/>
  <c r="E80" i="2"/>
  <c r="F48" i="1"/>
  <c r="G48" i="1" s="1"/>
  <c r="I48" i="1" s="1"/>
  <c r="E62" i="2"/>
  <c r="C11" i="1"/>
  <c r="C12" i="1"/>
  <c r="F67" i="1" l="1"/>
  <c r="F29" i="1"/>
  <c r="G29" i="1" s="1"/>
  <c r="H29" i="1" s="1"/>
  <c r="E35" i="2"/>
  <c r="F24" i="1"/>
  <c r="G24" i="1" s="1"/>
  <c r="H24" i="1" s="1"/>
  <c r="E26" i="2"/>
  <c r="F60" i="1"/>
  <c r="F52" i="1"/>
  <c r="G52" i="1" s="1"/>
  <c r="I52" i="1" s="1"/>
  <c r="E31" i="2"/>
  <c r="F76" i="1"/>
  <c r="G76" i="1" s="1"/>
  <c r="K76" i="1" s="1"/>
  <c r="E27" i="2"/>
  <c r="O100" i="1"/>
  <c r="O103" i="1"/>
  <c r="O102" i="1"/>
  <c r="C16" i="1"/>
  <c r="D18" i="1" s="1"/>
  <c r="O98" i="1"/>
  <c r="O101" i="1"/>
  <c r="O78" i="1"/>
  <c r="O91" i="1"/>
  <c r="O94" i="1"/>
  <c r="O86" i="1"/>
  <c r="O87" i="1"/>
  <c r="O55" i="1"/>
  <c r="O92" i="1"/>
  <c r="O75" i="1"/>
  <c r="O95" i="1"/>
  <c r="O80" i="1"/>
  <c r="O97" i="1"/>
  <c r="O84" i="1"/>
  <c r="O81" i="1"/>
  <c r="O90" i="1"/>
  <c r="O82" i="1"/>
  <c r="O89" i="1"/>
  <c r="O85" i="1"/>
  <c r="O83" i="1"/>
  <c r="O70" i="1"/>
  <c r="O93" i="1"/>
  <c r="O96" i="1"/>
  <c r="O76" i="1"/>
  <c r="O71" i="1"/>
  <c r="O99" i="1"/>
  <c r="O72" i="1"/>
  <c r="O73" i="1"/>
  <c r="O88" i="1"/>
  <c r="O74" i="1"/>
  <c r="C15" i="1"/>
  <c r="O77" i="1"/>
  <c r="O79" i="1"/>
  <c r="F18" i="1" l="1"/>
  <c r="F19" i="1" s="1"/>
  <c r="C18" i="1"/>
</calcChain>
</file>

<file path=xl/sharedStrings.xml><?xml version="1.0" encoding="utf-8"?>
<sst xmlns="http://schemas.openxmlformats.org/spreadsheetml/2006/main" count="784" uniqueCount="354">
  <si>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</si>
  <si>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</si>
  <si>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</si>
  <si>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</si>
  <si>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</si>
  <si>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</si>
  <si>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</si>
  <si>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</si>
  <si>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</si>
  <si>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</si>
  <si>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</si>
  <si>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</si>
  <si>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</si>
  <si>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</si>
  <si>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</si>
  <si>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</si>
  <si>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</si>
  <si>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</si>
  <si>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</si>
  <si>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</si>
  <si>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</si>
  <si>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</si>
  <si>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</si>
  <si>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</si>
  <si>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</si>
  <si>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EB</t>
  </si>
  <si>
    <t>v</t>
  </si>
  <si>
    <t>BAV-M</t>
  </si>
  <si>
    <t>K</t>
  </si>
  <si>
    <t>pg</t>
  </si>
  <si>
    <t>Peter</t>
  </si>
  <si>
    <t>H</t>
  </si>
  <si>
    <t>B</t>
  </si>
  <si>
    <t>phe</t>
  </si>
  <si>
    <t>Blaettler</t>
  </si>
  <si>
    <t>E</t>
  </si>
  <si>
    <t>BBSAG Bull.88</t>
  </si>
  <si>
    <t>BBSAG Bull.91</t>
  </si>
  <si>
    <t>BBSAG Bull.94</t>
  </si>
  <si>
    <t>BBSAG Bull.95</t>
  </si>
  <si>
    <t>BBSAG Bull.97</t>
  </si>
  <si>
    <t>BBSAG Bull.103</t>
  </si>
  <si>
    <t>BBSAG Bull.108</t>
  </si>
  <si>
    <t>BBSAG Bull.109</t>
  </si>
  <si>
    <t>BBSAG Bull.115</t>
  </si>
  <si>
    <t>IBVS 5602</t>
  </si>
  <si>
    <t>IBVS 5494</t>
  </si>
  <si>
    <t>I</t>
  </si>
  <si>
    <t>IBVS 5502</t>
  </si>
  <si>
    <t>II</t>
  </si>
  <si>
    <t>RZ Lyn / GSC 2995-0972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</si>
  <si>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</si>
  <si>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</si>
  <si>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</si>
  <si>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</si>
  <si>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</si>
  <si>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</si>
  <si>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</si>
  <si>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</si>
  <si>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OEJV 0074</t>
  </si>
  <si>
    <t>IBVS 5875</t>
  </si>
  <si>
    <t>IBVS 5894</t>
  </si>
  <si>
    <t>Aliases of correct period</t>
  </si>
  <si>
    <t>Add cycle</t>
  </si>
  <si>
    <t>Old Cycle</t>
  </si>
  <si>
    <t>IBVS 5918</t>
  </si>
  <si>
    <t>IBVS 5959</t>
  </si>
  <si>
    <t>IBVS 5992</t>
  </si>
  <si>
    <t>IBVS 6010</t>
  </si>
  <si>
    <t>IBVS 6029</t>
  </si>
  <si>
    <t>OEJV 0160</t>
  </si>
  <si>
    <t>IBVS 6070</t>
  </si>
  <si>
    <t>OEJV 0168</t>
  </si>
  <si>
    <t>IBVS 6157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</si>
  <si>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</si>
  <si>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</si>
  <si>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</si>
  <si>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</si>
  <si>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</si>
  <si>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</si>
  <si>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</si>
  <si>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</si>
  <si>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</si>
  <si>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</si>
  <si>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2425643.347 </t>
  </si>
  <si>
    <t> 31.01.1929 20:19 </t>
  </si>
  <si>
    <t> 0.037 </t>
  </si>
  <si>
    <t>P </t>
  </si>
  <si>
    <t> H.Huth </t>
  </si>
  <si>
    <t> AN 281.184 </t>
  </si>
  <si>
    <t>2425645.602 </t>
  </si>
  <si>
    <t> 03.02.1929 02:26 </t>
  </si>
  <si>
    <t> -0.002 </t>
  </si>
  <si>
    <t>2426096.358 </t>
  </si>
  <si>
    <t> 29.04.1930 20:35 </t>
  </si>
  <si>
    <t> 0.015 </t>
  </si>
  <si>
    <t>2426363.543 </t>
  </si>
  <si>
    <t> 22.01.1931 01:01 </t>
  </si>
  <si>
    <t> -0.032 </t>
  </si>
  <si>
    <t>2426629.652 </t>
  </si>
  <si>
    <t> 15.10.1931 03:38 </t>
  </si>
  <si>
    <t> -0.007 </t>
  </si>
  <si>
    <t>2426691.610 </t>
  </si>
  <si>
    <t> 16.12.1931 02:38 </t>
  </si>
  <si>
    <t> 0.017 </t>
  </si>
  <si>
    <t>2426722.526 </t>
  </si>
  <si>
    <t> 16.01.1932 00:37 </t>
  </si>
  <si>
    <t> -0.034 </t>
  </si>
  <si>
    <t>2427158.421 </t>
  </si>
  <si>
    <t> 26.03.1933 22:06 </t>
  </si>
  <si>
    <t> 0.032 </t>
  </si>
  <si>
    <t>2427159.497 </t>
  </si>
  <si>
    <t> 27.03.1933 23:55 </t>
  </si>
  <si>
    <t> -0.039 </t>
  </si>
  <si>
    <t>2428282.368 </t>
  </si>
  <si>
    <t> 23.04.1936 20:49 </t>
  </si>
  <si>
    <t> -0.000 </t>
  </si>
  <si>
    <t>2428494.570 </t>
  </si>
  <si>
    <t> 22.11.1936 01:40 </t>
  </si>
  <si>
    <t> 0.022 </t>
  </si>
  <si>
    <t>2428495.669 </t>
  </si>
  <si>
    <t> 23.11.1936 04:03 </t>
  </si>
  <si>
    <t> -0.026 </t>
  </si>
  <si>
    <t>2428603.503 </t>
  </si>
  <si>
    <t> 11.03.1937 00:04 </t>
  </si>
  <si>
    <t>2428633.350 </t>
  </si>
  <si>
    <t> 09.04.1937 20:24 </t>
  </si>
  <si>
    <t> 0.025 </t>
  </si>
  <si>
    <t>2428657.372 </t>
  </si>
  <si>
    <t> 03.05.1937 20:55 </t>
  </si>
  <si>
    <t>2428954.491 </t>
  </si>
  <si>
    <t> 24.02.1938 23:47 </t>
  </si>
  <si>
    <t> 0.029 </t>
  </si>
  <si>
    <t>2428977.368 </t>
  </si>
  <si>
    <t> 19.03.1938 20:49 </t>
  </si>
  <si>
    <t> -0.033 </t>
  </si>
  <si>
    <t>2429016.408 </t>
  </si>
  <si>
    <t> 27.04.1938 21:47 </t>
  </si>
  <si>
    <t> 0.012 </t>
  </si>
  <si>
    <t>2429322.602 </t>
  </si>
  <si>
    <t> 28.02.1939 02:26 </t>
  </si>
  <si>
    <t> -0.021 </t>
  </si>
  <si>
    <t>2429367.384 </t>
  </si>
  <si>
    <t> 13.04.1939 21:12 </t>
  </si>
  <si>
    <t> 0.031 </t>
  </si>
  <si>
    <t>2429375.416 </t>
  </si>
  <si>
    <t> 21.04.1939 21:59 </t>
  </si>
  <si>
    <t> 0.035 </t>
  </si>
  <si>
    <t>2429619.673 </t>
  </si>
  <si>
    <t> 22.12.1939 04:09 </t>
  </si>
  <si>
    <t>2429750.409 </t>
  </si>
  <si>
    <t> 30.04.1940 21:48 </t>
  </si>
  <si>
    <t> -0.014 </t>
  </si>
  <si>
    <t>2430704.651 </t>
  </si>
  <si>
    <t> 11.12.1942 03:37 </t>
  </si>
  <si>
    <t> -0.008 </t>
  </si>
  <si>
    <t>2433388.450 </t>
  </si>
  <si>
    <t> 16.04.1950 22:48 </t>
  </si>
  <si>
    <t> 0.003 </t>
  </si>
  <si>
    <t>2445074.393 </t>
  </si>
  <si>
    <t> 14.04.1982 21:25 </t>
  </si>
  <si>
    <t>V </t>
  </si>
  <si>
    <t> H.Grzelczyk </t>
  </si>
  <si>
    <t>BAVM 34 </t>
  </si>
  <si>
    <t>2445075.535 </t>
  </si>
  <si>
    <t> 16.04.1982 00:50 </t>
  </si>
  <si>
    <t>2445347.348 </t>
  </si>
  <si>
    <t> 12.01.1983 20:21 </t>
  </si>
  <si>
    <t> -0.013 </t>
  </si>
  <si>
    <t> P.Frank </t>
  </si>
  <si>
    <t>BAVM 36 </t>
  </si>
  <si>
    <t>2445402.409 </t>
  </si>
  <si>
    <t> 08.03.1983 21:48 </t>
  </si>
  <si>
    <t> -0.004 </t>
  </si>
  <si>
    <t>BAVM 38 </t>
  </si>
  <si>
    <t>2445402.420 </t>
  </si>
  <si>
    <t> 08.03.1983 22:04 </t>
  </si>
  <si>
    <t> 0.007 </t>
  </si>
  <si>
    <t>2445406.410 </t>
  </si>
  <si>
    <t> 12.03.1983 21:50 </t>
  </si>
  <si>
    <t> -0.018 </t>
  </si>
  <si>
    <t>2445816.449 </t>
  </si>
  <si>
    <t> 25.04.1984 22:46 </t>
  </si>
  <si>
    <t>2447237.486 </t>
  </si>
  <si>
    <t> 16.03.1988 23:39 </t>
  </si>
  <si>
    <t> 0.004 </t>
  </si>
  <si>
    <t> H.Peter </t>
  </si>
  <si>
    <t> BBS 88 </t>
  </si>
  <si>
    <t>2447595.324 </t>
  </si>
  <si>
    <t> 09.03.1989 19:46 </t>
  </si>
  <si>
    <t> BBS 91 </t>
  </si>
  <si>
    <t>2447924.467 </t>
  </si>
  <si>
    <t> 01.02.1990 23:12 </t>
  </si>
  <si>
    <t> -0.019 </t>
  </si>
  <si>
    <t> BBS 94 </t>
  </si>
  <si>
    <t>2447939.398 </t>
  </si>
  <si>
    <t> 16.02.1990 21:33 </t>
  </si>
  <si>
    <t> 0.002 </t>
  </si>
  <si>
    <t>2447954.302 </t>
  </si>
  <si>
    <t> 03.03.1990 19:14 </t>
  </si>
  <si>
    <t> E.Blättler </t>
  </si>
  <si>
    <t>2447955.420 </t>
  </si>
  <si>
    <t> 04.03.1990 22:04 </t>
  </si>
  <si>
    <t>2448017.380 </t>
  </si>
  <si>
    <t> 05.05.1990 21:07 </t>
  </si>
  <si>
    <t> -0.006 </t>
  </si>
  <si>
    <t> BBS 95 </t>
  </si>
  <si>
    <t>2448345.368 </t>
  </si>
  <si>
    <t> 29.03.1991 20:49 </t>
  </si>
  <si>
    <t> -0.037 </t>
  </si>
  <si>
    <t> BBS 97 </t>
  </si>
  <si>
    <t>2448361.443 </t>
  </si>
  <si>
    <t> 14.04.1991 22:37 </t>
  </si>
  <si>
    <t>2449002.5533 </t>
  </si>
  <si>
    <t> 15.01.1993 01:16 </t>
  </si>
  <si>
    <t> -0.0356 </t>
  </si>
  <si>
    <t>E </t>
  </si>
  <si>
    <t>o</t>
  </si>
  <si>
    <t> F.Agerer </t>
  </si>
  <si>
    <t>BAVM 62 </t>
  </si>
  <si>
    <t>2449055.356 </t>
  </si>
  <si>
    <t> 08.03.1993 20:32 </t>
  </si>
  <si>
    <t> 0.009 </t>
  </si>
  <si>
    <t> BBS 103 </t>
  </si>
  <si>
    <t>2449789.369 </t>
  </si>
  <si>
    <t> 12.03.1995 20:51 </t>
  </si>
  <si>
    <t> BBS 108 </t>
  </si>
  <si>
    <t>2449836.405 </t>
  </si>
  <si>
    <t> 28.04.1995 21:43 </t>
  </si>
  <si>
    <t> BBS 109 </t>
  </si>
  <si>
    <t>2449844.434 </t>
  </si>
  <si>
    <t> 06.05.1995 22:24 </t>
  </si>
  <si>
    <t>2450570.430 </t>
  </si>
  <si>
    <t> 01.05.1997 22:19 </t>
  </si>
  <si>
    <t> BBS 115 </t>
  </si>
  <si>
    <t>2452727.7061 </t>
  </si>
  <si>
    <t> 29.03.2003 04:56 </t>
  </si>
  <si>
    <t> -0.0725 </t>
  </si>
  <si>
    <t>?</t>
  </si>
  <si>
    <t> Karska&amp;Maciejewski </t>
  </si>
  <si>
    <t>IBVS 5494 </t>
  </si>
  <si>
    <t>2452773.5830 </t>
  </si>
  <si>
    <t> 14.05.2003 01:59 </t>
  </si>
  <si>
    <t> -0.0723 </t>
  </si>
  <si>
    <t> S.Dvorak </t>
  </si>
  <si>
    <t>IBVS 5502 </t>
  </si>
  <si>
    <t>2453047.6917 </t>
  </si>
  <si>
    <t> 12.02.2004 04:36 </t>
  </si>
  <si>
    <t> -0.0770 </t>
  </si>
  <si>
    <t> R.Nelson </t>
  </si>
  <si>
    <t>IBVS 5602 </t>
  </si>
  <si>
    <t>2453332.1374 </t>
  </si>
  <si>
    <t> 22.11.2004 15:17 </t>
  </si>
  <si>
    <t> -0.0670 </t>
  </si>
  <si>
    <t> Nakajima </t>
  </si>
  <si>
    <t>VSB 43 </t>
  </si>
  <si>
    <t>2454200.3218 </t>
  </si>
  <si>
    <t> 09.04.2007 19:43 </t>
  </si>
  <si>
    <t> -0.0995 </t>
  </si>
  <si>
    <t>C </t>
  </si>
  <si>
    <t>-I</t>
  </si>
  <si>
    <t> F.Walter </t>
  </si>
  <si>
    <t>BAVM 186 </t>
  </si>
  <si>
    <t>2454224.40261 </t>
  </si>
  <si>
    <t> 03.05.2007 21:39 </t>
  </si>
  <si>
    <t>24920</t>
  </si>
  <si>
    <t> -0.10395 </t>
  </si>
  <si>
    <t> L.Šmelcer </t>
  </si>
  <si>
    <t>OEJV 0074 </t>
  </si>
  <si>
    <t>2454224.40431 </t>
  </si>
  <si>
    <t> 03.05.2007 21:42 </t>
  </si>
  <si>
    <t> -0.10225 </t>
  </si>
  <si>
    <t>2454224.40481 </t>
  </si>
  <si>
    <t> -0.10175 </t>
  </si>
  <si>
    <t>R</t>
  </si>
  <si>
    <t>2454538.657 </t>
  </si>
  <si>
    <t> 13.03.2008 03:46 </t>
  </si>
  <si>
    <t>25194</t>
  </si>
  <si>
    <t> -0.105 </t>
  </si>
  <si>
    <t>IBVS 5875 </t>
  </si>
  <si>
    <t>2454824.2324 </t>
  </si>
  <si>
    <t> 23.12.2008 17:34 </t>
  </si>
  <si>
    <t>25443</t>
  </si>
  <si>
    <t> -0.1123 </t>
  </si>
  <si>
    <t> H.Itoh </t>
  </si>
  <si>
    <t>VSB 48 </t>
  </si>
  <si>
    <t>2454852.9053 </t>
  </si>
  <si>
    <t> 21.01.2009 09:43 </t>
  </si>
  <si>
    <t>25468</t>
  </si>
  <si>
    <t> R.Diethelm </t>
  </si>
  <si>
    <t>IBVS 5894 </t>
  </si>
  <si>
    <t>2454942.3647 </t>
  </si>
  <si>
    <t> 20.04.2009 20:45 </t>
  </si>
  <si>
    <t>25546</t>
  </si>
  <si>
    <t> -0.1125 </t>
  </si>
  <si>
    <t>BAVM 209 </t>
  </si>
  <si>
    <t>2455309.3715 </t>
  </si>
  <si>
    <t> 22.04.2010 20:54 </t>
  </si>
  <si>
    <t> -0.1195 </t>
  </si>
  <si>
    <t> H.Jungbluth </t>
  </si>
  <si>
    <t>BAVM 214 </t>
  </si>
  <si>
    <t>2455573.1587 </t>
  </si>
  <si>
    <t> 11.01.2011 15:48 </t>
  </si>
  <si>
    <t> -0.1234 </t>
  </si>
  <si>
    <t>Rc</t>
  </si>
  <si>
    <t> K.Shiokawa </t>
  </si>
  <si>
    <t>VSB 53 </t>
  </si>
  <si>
    <t>2455581.1899 </t>
  </si>
  <si>
    <t> 19.01.2011 16:33 </t>
  </si>
  <si>
    <t> -0.1207 </t>
  </si>
  <si>
    <t>2455613.30122 </t>
  </si>
  <si>
    <t> 20.02.2011 19:13 </t>
  </si>
  <si>
    <t> -0.12304 </t>
  </si>
  <si>
    <t> M.Lehky </t>
  </si>
  <si>
    <t>OEJV 0160 </t>
  </si>
  <si>
    <t>2455629.3569 </t>
  </si>
  <si>
    <t> 08.03.2011 20:33 </t>
  </si>
  <si>
    <t> -0.1242 </t>
  </si>
  <si>
    <t>BAVM 220 </t>
  </si>
  <si>
    <t>2455639.6787 </t>
  </si>
  <si>
    <t> 19.03.2011 04:17 </t>
  </si>
  <si>
    <t> -0.1247 </t>
  </si>
  <si>
    <t>IBVS 5992 </t>
  </si>
  <si>
    <t>2455940.1669 </t>
  </si>
  <si>
    <t> 13.01.2012 16:00 </t>
  </si>
  <si>
    <t> -0.1290 </t>
  </si>
  <si>
    <t>VSB 55 </t>
  </si>
  <si>
    <t>2455945.9005 </t>
  </si>
  <si>
    <t> 19.01.2012 09:36 </t>
  </si>
  <si>
    <t> -0.1300 </t>
  </si>
  <si>
    <t>IBVS 6029 </t>
  </si>
  <si>
    <t>2455988.3375 </t>
  </si>
  <si>
    <t> 01.03.2012 20:06 </t>
  </si>
  <si>
    <t> -0.1289 </t>
  </si>
  <si>
    <t>BAVM 231 </t>
  </si>
  <si>
    <t>2455988.3392 </t>
  </si>
  <si>
    <t> 01.03.2012 20:08 </t>
  </si>
  <si>
    <t> -0.1272 </t>
  </si>
  <si>
    <t> U.Schmidt </t>
  </si>
  <si>
    <t>BAVM 241 (=IBVS 6157) </t>
  </si>
  <si>
    <t>2456008.40797 </t>
  </si>
  <si>
    <t> 21.03.2012 21:47 </t>
  </si>
  <si>
    <t> -0.12954 </t>
  </si>
  <si>
    <t>IBVS 6196</t>
  </si>
  <si>
    <t>s5</t>
  </si>
  <si>
    <t>s6</t>
  </si>
  <si>
    <t>s7</t>
  </si>
  <si>
    <t>BAD?</t>
  </si>
  <si>
    <t>RHN 2021</t>
  </si>
  <si>
    <t>OEJV 0203</t>
  </si>
  <si>
    <t>OEJV 0211</t>
  </si>
  <si>
    <t>JBAV, 60</t>
  </si>
  <si>
    <t>JAAVSO 51, 138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</si>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</sst>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4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80">
    <xf numFmtId="0" fontId="0" fillId="0" borderId="0" xfId="0" applyAlignment="1"/>
    <xf numFmtId="0" fontId="3" fillId="0" borderId="0" xfId="0" applyFont="1" applyAlignment="1"/>
    <xf numFmtId="0" fontId="8" fillId="0" borderId="0" xfId="0" applyFon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1" fillId="24" borderId="17" xfId="38" applyFill="1" applyBorder="1" applyAlignment="1" applyProtection="1">
      <alignment horizontal="right" vertical="top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8" fillId="0" borderId="0" xfId="42" applyFont="1" applyAlignment="1">
      <alignment vertical="center" wrapText="1"/>
    </xf>
    <xf numFmtId="0" fontId="38" fillId="0" borderId="0" xfId="42" applyFont="1" applyAlignment="1">
      <alignment horizontal="center" vertical="center" wrapText="1"/>
    </xf>
    <xf numFmtId="0" fontId="38" fillId="0" borderId="0" xfId="42" applyFont="1" applyAlignment="1">
      <alignment horizontal="left" vertical="center" wrapText="1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38" fillId="0" borderId="0" xfId="42" applyFont="1" applyAlignment="1">
      <alignment vertical="center"/>
    </xf>
    <xf numFmtId="0" fontId="38" fillId="0" borderId="0" xfId="42" applyFont="1" applyAlignment="1">
      <alignment horizontal="center" vertical="center"/>
    </xf>
    <xf numFmtId="0" fontId="38" fillId="0" borderId="0" xfId="42" applyFont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17" fillId="0" borderId="0" xfId="42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166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165" fontId="40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Lyn - O-C Diagr.</a:t>
            </a:r>
          </a:p>
        </c:rich>
      </c:tx>
      <c:layout>
        <c:manualLayout>
          <c:xMode val="edge"/>
          <c:yMode val="edge"/>
          <c:x val="0.3796449272596983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  <c:pt idx="1">
                  <c:v>3.7000000000261934E-2</c:v>
                </c:pt>
                <c:pt idx="2">
                  <c:v>-1.8360000030952506E-3</c:v>
                </c:pt>
                <c:pt idx="3">
                  <c:v>1.5390000000479631E-2</c:v>
                </c:pt>
                <c:pt idx="4">
                  <c:v>-3.1503999998676591E-2</c:v>
                </c:pt>
                <c:pt idx="5">
                  <c:v>-7.480000003852183E-3</c:v>
                </c:pt>
                <c:pt idx="6">
                  <c:v>1.6948000000411412E-2</c:v>
                </c:pt>
                <c:pt idx="7">
                  <c:v>-3.3837999999377644E-2</c:v>
                </c:pt>
                <c:pt idx="8">
                  <c:v>3.2321999995474471E-2</c:v>
                </c:pt>
                <c:pt idx="9">
                  <c:v>-3.8596000002144137E-2</c:v>
                </c:pt>
                <c:pt idx="10">
                  <c:v>-3.1800000215298496E-4</c:v>
                </c:pt>
                <c:pt idx="11">
                  <c:v>2.1851999998034444E-2</c:v>
                </c:pt>
                <c:pt idx="12">
                  <c:v>-2.6065999998536427E-2</c:v>
                </c:pt>
                <c:pt idx="13">
                  <c:v>-2.3580000015499536E-3</c:v>
                </c:pt>
                <c:pt idx="14">
                  <c:v>2.4773999997705687E-2</c:v>
                </c:pt>
                <c:pt idx="15">
                  <c:v>-3.8504000003740657E-2</c:v>
                </c:pt>
                <c:pt idx="16">
                  <c:v>2.8733999999531079E-2</c:v>
                </c:pt>
                <c:pt idx="17">
                  <c:v>-3.2626000003801892E-2</c:v>
                </c:pt>
                <c:pt idx="18">
                  <c:v>1.2161999999079853E-2</c:v>
                </c:pt>
                <c:pt idx="19">
                  <c:v>-2.0944000003510155E-2</c:v>
                </c:pt>
                <c:pt idx="20">
                  <c:v>3.1253999997716164E-2</c:v>
                </c:pt>
                <c:pt idx="21">
                  <c:v>3.4827999999833992E-2</c:v>
                </c:pt>
                <c:pt idx="22">
                  <c:v>-1.706000002741348E-3</c:v>
                </c:pt>
                <c:pt idx="23">
                  <c:v>-1.4358000000356697E-2</c:v>
                </c:pt>
                <c:pt idx="24">
                  <c:v>-8.1339999996998813E-3</c:v>
                </c:pt>
                <c:pt idx="25">
                  <c:v>2.745999998296611E-3</c:v>
                </c:pt>
                <c:pt idx="26">
                  <c:v>-1.7560000051162206E-3</c:v>
                </c:pt>
                <c:pt idx="34">
                  <c:v>3.4799999921233393E-3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75-4E63-8416-8FEFAB809C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Active!$D$22:$D$45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Active!$D$22:$D$45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27">
                  <c:v>-6.6740000038407743E-3</c:v>
                </c:pt>
                <c:pt idx="28">
                  <c:v>-1.3240000000223517E-2</c:v>
                </c:pt>
                <c:pt idx="29">
                  <c:v>-4.3040000018663704E-3</c:v>
                </c:pt>
                <c:pt idx="30">
                  <c:v>6.6959999967366457E-3</c:v>
                </c:pt>
                <c:pt idx="31">
                  <c:v>-1.751700000022538E-2</c:v>
                </c:pt>
                <c:pt idx="32">
                  <c:v>-1.702000001387205E-3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75-4E63-8416-8FEFAB809C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3">
                  <c:v>-3.5606000004918315E-2</c:v>
                </c:pt>
                <c:pt idx="53">
                  <c:v>-9.9482000005082227E-2</c:v>
                </c:pt>
                <c:pt idx="60">
                  <c:v>-0.11252800000511343</c:v>
                </c:pt>
                <c:pt idx="61">
                  <c:v>-0.11948800000391202</c:v>
                </c:pt>
                <c:pt idx="65">
                  <c:v>-0.12421000000904314</c:v>
                </c:pt>
                <c:pt idx="69">
                  <c:v>-0.12894400000368478</c:v>
                </c:pt>
                <c:pt idx="70">
                  <c:v>-0.12724400000297464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75-4E63-8416-8FEFAB809C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Active!$D$21:$D$148</c:f>
                <c:numCache>
                  <c:formatCode>General</c:formatCode>
                  <c:ptCount val="128"/>
                  <c:pt idx="0">
                    <c:v>0</c:v>
                  </c:pt>
                  <c:pt idx="44">
                    <c:v>6.0000000000000001E-3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5.0000000000000001E-3</c:v>
                  </c:pt>
                  <c:pt idx="48">
                    <c:v>4.0000000000000001E-3</c:v>
                  </c:pt>
                  <c:pt idx="49">
                    <c:v>1.4E-3</c:v>
                  </c:pt>
                  <c:pt idx="50">
                    <c:v>5.0000000000000001E-4</c:v>
                  </c:pt>
                  <c:pt idx="51">
                    <c:v>2.9999999999999997E-4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2E-3</c:v>
                  </c:pt>
                  <c:pt idx="59">
                    <c:v>2.9999999999999997E-4</c:v>
                  </c:pt>
                  <c:pt idx="60">
                    <c:v>1.4E-3</c:v>
                  </c:pt>
                  <c:pt idx="61">
                    <c:v>4.3E-3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4.0000000000000002E-4</c:v>
                  </c:pt>
                  <c:pt idx="68">
                    <c:v>5.0000000000000001E-4</c:v>
                  </c:pt>
                  <c:pt idx="69">
                    <c:v>8.9999999999999998E-4</c:v>
                  </c:pt>
                  <c:pt idx="70">
                    <c:v>1.6999999999999999E-3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5.4999999999999997E-3</c:v>
                  </c:pt>
                  <c:pt idx="74">
                    <c:v>3.2000000000000002E-3</c:v>
                  </c:pt>
                  <c:pt idx="75">
                    <c:v>3.8E-3</c:v>
                  </c:pt>
                  <c:pt idx="76">
                    <c:v>1.6000000000000001E-3</c:v>
                  </c:pt>
                  <c:pt idx="77">
                    <c:v>2.0000000000000001E-4</c:v>
                  </c:pt>
                  <c:pt idx="78">
                    <c:v>2.7E-4</c:v>
                  </c:pt>
                  <c:pt idx="79">
                    <c:v>8.0000000000000004E-4</c:v>
                  </c:pt>
                  <c:pt idx="80">
                    <c:v>1E-3</c:v>
                  </c:pt>
                  <c:pt idx="81">
                    <c:v>1.1999999999999999E-3</c:v>
                  </c:pt>
                  <c:pt idx="82">
                    <c:v>1.4E-3</c:v>
                  </c:pt>
                </c:numCache>
              </c:numRef>
            </c:plus>
            <c:minus>
              <c:numRef>
                <c:f>Active!$D$21:$D$148</c:f>
                <c:numCache>
                  <c:formatCode>General</c:formatCode>
                  <c:ptCount val="128"/>
                  <c:pt idx="0">
                    <c:v>0</c:v>
                  </c:pt>
                  <c:pt idx="44">
                    <c:v>6.0000000000000001E-3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5.0000000000000001E-3</c:v>
                  </c:pt>
                  <c:pt idx="48">
                    <c:v>4.0000000000000001E-3</c:v>
                  </c:pt>
                  <c:pt idx="49">
                    <c:v>1.4E-3</c:v>
                  </c:pt>
                  <c:pt idx="50">
                    <c:v>5.0000000000000001E-4</c:v>
                  </c:pt>
                  <c:pt idx="51">
                    <c:v>2.9999999999999997E-4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2E-3</c:v>
                  </c:pt>
                  <c:pt idx="59">
                    <c:v>2.9999999999999997E-4</c:v>
                  </c:pt>
                  <c:pt idx="60">
                    <c:v>1.4E-3</c:v>
                  </c:pt>
                  <c:pt idx="61">
                    <c:v>4.3E-3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4.0000000000000002E-4</c:v>
                  </c:pt>
                  <c:pt idx="68">
                    <c:v>5.0000000000000001E-4</c:v>
                  </c:pt>
                  <c:pt idx="69">
                    <c:v>8.9999999999999998E-4</c:v>
                  </c:pt>
                  <c:pt idx="70">
                    <c:v>1.6999999999999999E-3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5.4999999999999997E-3</c:v>
                  </c:pt>
                  <c:pt idx="74">
                    <c:v>3.2000000000000002E-3</c:v>
                  </c:pt>
                  <c:pt idx="75">
                    <c:v>3.8E-3</c:v>
                  </c:pt>
                  <c:pt idx="76">
                    <c:v>1.6000000000000001E-3</c:v>
                  </c:pt>
                  <c:pt idx="77">
                    <c:v>2.0000000000000001E-4</c:v>
                  </c:pt>
                  <c:pt idx="78">
                    <c:v>2.7E-4</c:v>
                  </c:pt>
                  <c:pt idx="79">
                    <c:v>8.0000000000000004E-4</c:v>
                  </c:pt>
                  <c:pt idx="80">
                    <c:v>1E-3</c:v>
                  </c:pt>
                  <c:pt idx="81">
                    <c:v>1.1999999999999999E-3</c:v>
                  </c:pt>
                  <c:pt idx="8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9">
                  <c:v>-7.2469999999157153E-2</c:v>
                </c:pt>
                <c:pt idx="50">
                  <c:v>-7.2290000003704336E-2</c:v>
                </c:pt>
                <c:pt idx="51">
                  <c:v>-7.7011587723973207E-2</c:v>
                </c:pt>
                <c:pt idx="52">
                  <c:v>-6.6956000002392102E-2</c:v>
                </c:pt>
                <c:pt idx="54">
                  <c:v>-0.10395000001153676</c:v>
                </c:pt>
                <c:pt idx="55">
                  <c:v>-0.10225000001082662</c:v>
                </c:pt>
                <c:pt idx="56">
                  <c:v>-0.10175000000890577</c:v>
                </c:pt>
                <c:pt idx="57">
                  <c:v>-0.10509200000524288</c:v>
                </c:pt>
                <c:pt idx="58">
                  <c:v>-0.11227400000643684</c:v>
                </c:pt>
                <c:pt idx="59">
                  <c:v>-0.11232400000153575</c:v>
                </c:pt>
                <c:pt idx="62">
                  <c:v>-0.12342800000624266</c:v>
                </c:pt>
                <c:pt idx="63">
                  <c:v>-0.120654000005743</c:v>
                </c:pt>
                <c:pt idx="64">
                  <c:v>-0.12303799999790499</c:v>
                </c:pt>
                <c:pt idx="66">
                  <c:v>-0.12467200001265155</c:v>
                </c:pt>
                <c:pt idx="67">
                  <c:v>-0.12898800001130439</c:v>
                </c:pt>
                <c:pt idx="68">
                  <c:v>-0.12997799999720883</c:v>
                </c:pt>
                <c:pt idx="71">
                  <c:v>-0.12953900000138674</c:v>
                </c:pt>
                <c:pt idx="72">
                  <c:v>-0.13692199999786681</c:v>
                </c:pt>
                <c:pt idx="73">
                  <c:v>-0.14582800000789575</c:v>
                </c:pt>
                <c:pt idx="74">
                  <c:v>-0.1618769999986398</c:v>
                </c:pt>
                <c:pt idx="77">
                  <c:v>-0.14262399997824105</c:v>
                </c:pt>
                <c:pt idx="78">
                  <c:v>-0.14670300000580028</c:v>
                </c:pt>
                <c:pt idx="80">
                  <c:v>-0.14912100000947248</c:v>
                </c:pt>
                <c:pt idx="81">
                  <c:v>-0.1467800000027637</c:v>
                </c:pt>
                <c:pt idx="82">
                  <c:v>-0.15426600000500912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75-4E63-8416-8FEFAB809C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75-4E63-8416-8FEFAB809C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75-4E63-8416-8FEFAB809C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75-4E63-8416-8FEFAB809C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34">
                  <c:v>-0.1377906326229312</c:v>
                </c:pt>
                <c:pt idx="49">
                  <c:v>-0.13977763755792214</c:v>
                </c:pt>
                <c:pt idx="50">
                  <c:v>-0.13979539849588854</c:v>
                </c:pt>
                <c:pt idx="51">
                  <c:v>-0.13990152010023779</c:v>
                </c:pt>
                <c:pt idx="52">
                  <c:v>-0.14001163791562946</c:v>
                </c:pt>
                <c:pt idx="53">
                  <c:v>-0.14034776366664356</c:v>
                </c:pt>
                <c:pt idx="54">
                  <c:v>-0.14035708815907594</c:v>
                </c:pt>
                <c:pt idx="55">
                  <c:v>-0.14035708815907594</c:v>
                </c:pt>
                <c:pt idx="56">
                  <c:v>-0.14035708815907594</c:v>
                </c:pt>
                <c:pt idx="57">
                  <c:v>-0.14047875058414577</c:v>
                </c:pt>
                <c:pt idx="58">
                  <c:v>-0.14058931242298661</c:v>
                </c:pt>
                <c:pt idx="59">
                  <c:v>-0.14060041300921561</c:v>
                </c:pt>
                <c:pt idx="60">
                  <c:v>-0.14063504683825009</c:v>
                </c:pt>
                <c:pt idx="61">
                  <c:v>-0.14077713434198127</c:v>
                </c:pt>
                <c:pt idx="62">
                  <c:v>-0.14087925973528809</c:v>
                </c:pt>
                <c:pt idx="63">
                  <c:v>-0.1408823678994322</c:v>
                </c:pt>
                <c:pt idx="64">
                  <c:v>-0.14089480055600867</c:v>
                </c:pt>
                <c:pt idx="65">
                  <c:v>-0.1409010168842969</c:v>
                </c:pt>
                <c:pt idx="66">
                  <c:v>-0.14090501309533934</c:v>
                </c:pt>
                <c:pt idx="67">
                  <c:v>-0.14102134723901927</c:v>
                </c:pt>
                <c:pt idx="68">
                  <c:v>-0.14102356735626506</c:v>
                </c:pt>
                <c:pt idx="69">
                  <c:v>-0.141039996223884</c:v>
                </c:pt>
                <c:pt idx="70">
                  <c:v>-0.141039996223884</c:v>
                </c:pt>
                <c:pt idx="71">
                  <c:v>-0.14104776663424429</c:v>
                </c:pt>
                <c:pt idx="72">
                  <c:v>-0.14130907443407495</c:v>
                </c:pt>
                <c:pt idx="73">
                  <c:v>-0.14147869139165406</c:v>
                </c:pt>
                <c:pt idx="74">
                  <c:v>-0.14159213938291443</c:v>
                </c:pt>
                <c:pt idx="75">
                  <c:v>-0.14160879026225795</c:v>
                </c:pt>
                <c:pt idx="76">
                  <c:v>-0.14161145440295289</c:v>
                </c:pt>
                <c:pt idx="77">
                  <c:v>-0.14174155327355678</c:v>
                </c:pt>
                <c:pt idx="78">
                  <c:v>-0.14176397645773936</c:v>
                </c:pt>
                <c:pt idx="79">
                  <c:v>-0.14229147631534142</c:v>
                </c:pt>
                <c:pt idx="80">
                  <c:v>-0.14230612908916371</c:v>
                </c:pt>
                <c:pt idx="81">
                  <c:v>-0.14230635110088827</c:v>
                </c:pt>
                <c:pt idx="82">
                  <c:v>-0.14247374794122158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75-4E63-8416-8FEFAB809C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33">
                  <c:v>3.8959999947110191E-3</c:v>
                </c:pt>
                <c:pt idx="35">
                  <c:v>3.679999994346872E-3</c:v>
                </c:pt>
                <c:pt idx="36">
                  <c:v>-1.8986000002769288E-2</c:v>
                </c:pt>
                <c:pt idx="37">
                  <c:v>2.0799999983864836E-3</c:v>
                </c:pt>
                <c:pt idx="38">
                  <c:v>-3.8540000023203902E-3</c:v>
                </c:pt>
                <c:pt idx="39">
                  <c:v>-3.2772000005934387E-2</c:v>
                </c:pt>
                <c:pt idx="40">
                  <c:v>-6.3440000012633391E-3</c:v>
                </c:pt>
                <c:pt idx="41">
                  <c:v>-3.689200000371784E-2</c:v>
                </c:pt>
                <c:pt idx="42">
                  <c:v>-1.8744000000879169E-2</c:v>
                </c:pt>
                <c:pt idx="44">
                  <c:v>8.8659999964875169E-3</c:v>
                </c:pt>
                <c:pt idx="45">
                  <c:v>-5.6540000005043112E-3</c:v>
                </c:pt>
                <c:pt idx="46">
                  <c:v>6.7079999935231172E-3</c:v>
                </c:pt>
                <c:pt idx="47">
                  <c:v>7.2819999986677431E-3</c:v>
                </c:pt>
                <c:pt idx="48">
                  <c:v>4.1879999989760108E-3</c:v>
                </c:pt>
                <c:pt idx="74">
                  <c:v>-0.1618769999986398</c:v>
                </c:pt>
                <c:pt idx="75">
                  <c:v>-0.14210200000525219</c:v>
                </c:pt>
                <c:pt idx="76">
                  <c:v>-0.14261000000260537</c:v>
                </c:pt>
                <c:pt idx="79">
                  <c:v>-0.11342699999659089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75-4E63-8416-8FEFAB80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749640"/>
        <c:axId val="1"/>
      </c:scatterChart>
      <c:valAx>
        <c:axId val="833749640"/>
        <c:scaling>
          <c:orientation val="minMax"/>
          <c:min val="2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749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639758479301556"/>
          <c:y val="0.92073298764483702"/>
          <c:w val="0.7576743456340978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Lyn - O-C Diagr.</a:t>
            </a:r>
          </a:p>
        </c:rich>
      </c:tx>
      <c:layout>
        <c:manualLayout>
          <c:xMode val="edge"/>
          <c:yMode val="edge"/>
          <c:x val="0.3790322580645161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  <c:pt idx="1">
                  <c:v>3.7000000000261934E-2</c:v>
                </c:pt>
                <c:pt idx="2">
                  <c:v>-1.8360000030952506E-3</c:v>
                </c:pt>
                <c:pt idx="3">
                  <c:v>1.5390000000479631E-2</c:v>
                </c:pt>
                <c:pt idx="4">
                  <c:v>-3.1503999998676591E-2</c:v>
                </c:pt>
                <c:pt idx="5">
                  <c:v>-7.480000003852183E-3</c:v>
                </c:pt>
                <c:pt idx="6">
                  <c:v>1.6948000000411412E-2</c:v>
                </c:pt>
                <c:pt idx="7">
                  <c:v>-3.3837999999377644E-2</c:v>
                </c:pt>
                <c:pt idx="8">
                  <c:v>3.2321999995474471E-2</c:v>
                </c:pt>
                <c:pt idx="9">
                  <c:v>-3.8596000002144137E-2</c:v>
                </c:pt>
                <c:pt idx="10">
                  <c:v>-3.1800000215298496E-4</c:v>
                </c:pt>
                <c:pt idx="11">
                  <c:v>2.1851999998034444E-2</c:v>
                </c:pt>
                <c:pt idx="12">
                  <c:v>-2.6065999998536427E-2</c:v>
                </c:pt>
                <c:pt idx="13">
                  <c:v>-2.3580000015499536E-3</c:v>
                </c:pt>
                <c:pt idx="14">
                  <c:v>2.4773999997705687E-2</c:v>
                </c:pt>
                <c:pt idx="15">
                  <c:v>-3.8504000003740657E-2</c:v>
                </c:pt>
                <c:pt idx="16">
                  <c:v>2.8733999999531079E-2</c:v>
                </c:pt>
                <c:pt idx="17">
                  <c:v>-3.2626000003801892E-2</c:v>
                </c:pt>
                <c:pt idx="18">
                  <c:v>1.2161999999079853E-2</c:v>
                </c:pt>
                <c:pt idx="19">
                  <c:v>-2.0944000003510155E-2</c:v>
                </c:pt>
                <c:pt idx="20">
                  <c:v>3.1253999997716164E-2</c:v>
                </c:pt>
                <c:pt idx="21">
                  <c:v>3.4827999999833992E-2</c:v>
                </c:pt>
                <c:pt idx="22">
                  <c:v>-1.706000002741348E-3</c:v>
                </c:pt>
                <c:pt idx="23">
                  <c:v>-1.4358000000356697E-2</c:v>
                </c:pt>
                <c:pt idx="24">
                  <c:v>-8.1339999996998813E-3</c:v>
                </c:pt>
                <c:pt idx="25">
                  <c:v>2.745999998296611E-3</c:v>
                </c:pt>
                <c:pt idx="26">
                  <c:v>-1.7560000051162206E-3</c:v>
                </c:pt>
                <c:pt idx="34">
                  <c:v>3.4799999921233393E-3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BF-45AC-BF1B-FE91CFCEE7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Active!$D$22:$D$45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Active!$D$22:$D$45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27">
                  <c:v>-6.6740000038407743E-3</c:v>
                </c:pt>
                <c:pt idx="28">
                  <c:v>-1.3240000000223517E-2</c:v>
                </c:pt>
                <c:pt idx="29">
                  <c:v>-4.3040000018663704E-3</c:v>
                </c:pt>
                <c:pt idx="30">
                  <c:v>6.6959999967366457E-3</c:v>
                </c:pt>
                <c:pt idx="31">
                  <c:v>-1.751700000022538E-2</c:v>
                </c:pt>
                <c:pt idx="32">
                  <c:v>-1.702000001387205E-3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BF-45AC-BF1B-FE91CFCEE7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3">
                  <c:v>-3.5606000004918315E-2</c:v>
                </c:pt>
                <c:pt idx="53">
                  <c:v>-9.9482000005082227E-2</c:v>
                </c:pt>
                <c:pt idx="60">
                  <c:v>-0.11252800000511343</c:v>
                </c:pt>
                <c:pt idx="61">
                  <c:v>-0.11948800000391202</c:v>
                </c:pt>
                <c:pt idx="65">
                  <c:v>-0.12421000000904314</c:v>
                </c:pt>
                <c:pt idx="69">
                  <c:v>-0.12894400000368478</c:v>
                </c:pt>
                <c:pt idx="70">
                  <c:v>-0.12724400000297464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BF-45AC-BF1B-FE91CFCEE7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9">
                  <c:v>-7.2469999999157153E-2</c:v>
                </c:pt>
                <c:pt idx="50">
                  <c:v>-7.2290000003704336E-2</c:v>
                </c:pt>
                <c:pt idx="51">
                  <c:v>-7.7011587723973207E-2</c:v>
                </c:pt>
                <c:pt idx="52">
                  <c:v>-6.6956000002392102E-2</c:v>
                </c:pt>
                <c:pt idx="54">
                  <c:v>-0.10395000001153676</c:v>
                </c:pt>
                <c:pt idx="55">
                  <c:v>-0.10225000001082662</c:v>
                </c:pt>
                <c:pt idx="56">
                  <c:v>-0.10175000000890577</c:v>
                </c:pt>
                <c:pt idx="57">
                  <c:v>-0.10509200000524288</c:v>
                </c:pt>
                <c:pt idx="58">
                  <c:v>-0.11227400000643684</c:v>
                </c:pt>
                <c:pt idx="59">
                  <c:v>-0.11232400000153575</c:v>
                </c:pt>
                <c:pt idx="62">
                  <c:v>-0.12342800000624266</c:v>
                </c:pt>
                <c:pt idx="63">
                  <c:v>-0.120654000005743</c:v>
                </c:pt>
                <c:pt idx="64">
                  <c:v>-0.12303799999790499</c:v>
                </c:pt>
                <c:pt idx="66">
                  <c:v>-0.12467200001265155</c:v>
                </c:pt>
                <c:pt idx="67">
                  <c:v>-0.12898800001130439</c:v>
                </c:pt>
                <c:pt idx="68">
                  <c:v>-0.12997799999720883</c:v>
                </c:pt>
                <c:pt idx="71">
                  <c:v>-0.12953900000138674</c:v>
                </c:pt>
                <c:pt idx="72">
                  <c:v>-0.13692199999786681</c:v>
                </c:pt>
                <c:pt idx="73">
                  <c:v>-0.14582800000789575</c:v>
                </c:pt>
                <c:pt idx="74">
                  <c:v>-0.1618769999986398</c:v>
                </c:pt>
                <c:pt idx="77">
                  <c:v>-0.14262399997824105</c:v>
                </c:pt>
                <c:pt idx="78">
                  <c:v>-0.14670300000580028</c:v>
                </c:pt>
                <c:pt idx="80">
                  <c:v>-0.14912100000947248</c:v>
                </c:pt>
                <c:pt idx="81">
                  <c:v>-0.1467800000027637</c:v>
                </c:pt>
                <c:pt idx="82">
                  <c:v>-0.15426600000500912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BF-45AC-BF1B-FE91CFCEE7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BF-45AC-BF1B-FE91CFCEE7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BF-45AC-BF1B-FE91CFCEE7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BF-45AC-BF1B-FE91CFCEE7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34">
                  <c:v>-0.1377906326229312</c:v>
                </c:pt>
                <c:pt idx="49">
                  <c:v>-0.13977763755792214</c:v>
                </c:pt>
                <c:pt idx="50">
                  <c:v>-0.13979539849588854</c:v>
                </c:pt>
                <c:pt idx="51">
                  <c:v>-0.13990152010023779</c:v>
                </c:pt>
                <c:pt idx="52">
                  <c:v>-0.14001163791562946</c:v>
                </c:pt>
                <c:pt idx="53">
                  <c:v>-0.14034776366664356</c:v>
                </c:pt>
                <c:pt idx="54">
                  <c:v>-0.14035708815907594</c:v>
                </c:pt>
                <c:pt idx="55">
                  <c:v>-0.14035708815907594</c:v>
                </c:pt>
                <c:pt idx="56">
                  <c:v>-0.14035708815907594</c:v>
                </c:pt>
                <c:pt idx="57">
                  <c:v>-0.14047875058414577</c:v>
                </c:pt>
                <c:pt idx="58">
                  <c:v>-0.14058931242298661</c:v>
                </c:pt>
                <c:pt idx="59">
                  <c:v>-0.14060041300921561</c:v>
                </c:pt>
                <c:pt idx="60">
                  <c:v>-0.14063504683825009</c:v>
                </c:pt>
                <c:pt idx="61">
                  <c:v>-0.14077713434198127</c:v>
                </c:pt>
                <c:pt idx="62">
                  <c:v>-0.14087925973528809</c:v>
                </c:pt>
                <c:pt idx="63">
                  <c:v>-0.1408823678994322</c:v>
                </c:pt>
                <c:pt idx="64">
                  <c:v>-0.14089480055600867</c:v>
                </c:pt>
                <c:pt idx="65">
                  <c:v>-0.1409010168842969</c:v>
                </c:pt>
                <c:pt idx="66">
                  <c:v>-0.14090501309533934</c:v>
                </c:pt>
                <c:pt idx="67">
                  <c:v>-0.14102134723901927</c:v>
                </c:pt>
                <c:pt idx="68">
                  <c:v>-0.14102356735626506</c:v>
                </c:pt>
                <c:pt idx="69">
                  <c:v>-0.141039996223884</c:v>
                </c:pt>
                <c:pt idx="70">
                  <c:v>-0.141039996223884</c:v>
                </c:pt>
                <c:pt idx="71">
                  <c:v>-0.14104776663424429</c:v>
                </c:pt>
                <c:pt idx="72">
                  <c:v>-0.14130907443407495</c:v>
                </c:pt>
                <c:pt idx="73">
                  <c:v>-0.14147869139165406</c:v>
                </c:pt>
                <c:pt idx="74">
                  <c:v>-0.14159213938291443</c:v>
                </c:pt>
                <c:pt idx="75">
                  <c:v>-0.14160879026225795</c:v>
                </c:pt>
                <c:pt idx="76">
                  <c:v>-0.14161145440295289</c:v>
                </c:pt>
                <c:pt idx="77">
                  <c:v>-0.14174155327355678</c:v>
                </c:pt>
                <c:pt idx="78">
                  <c:v>-0.14176397645773936</c:v>
                </c:pt>
                <c:pt idx="79">
                  <c:v>-0.14229147631534142</c:v>
                </c:pt>
                <c:pt idx="80">
                  <c:v>-0.14230612908916371</c:v>
                </c:pt>
                <c:pt idx="81">
                  <c:v>-0.14230635110088827</c:v>
                </c:pt>
                <c:pt idx="82">
                  <c:v>-0.14247374794122158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BF-45AC-BF1B-FE91CFCEE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729960"/>
        <c:axId val="1"/>
      </c:scatterChart>
      <c:valAx>
        <c:axId val="833729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729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74193548387097"/>
          <c:y val="0.92097264437689974"/>
          <c:w val="0.6564516129032258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381000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CC1B151-EEF4-60B6-7585-3A64539D6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638175</xdr:colOff>
      <xdr:row>0</xdr:row>
      <xdr:rowOff>47626</xdr:rowOff>
    </xdr:from>
    <xdr:to>
      <xdr:col>26</xdr:col>
      <xdr:colOff>371475</xdr:colOff>
      <xdr:row>18</xdr:row>
      <xdr:rowOff>9526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D02B6A6-53F2-F1EB-E50D-B5F94B1CF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2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vsolj.cetus-net.org/no48.pdf" TargetMode="External"/><Relationship Id="rId26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www.bav-astro.de/sfs/BAVM_link.php?BAVMnr=38" TargetMode="External"/><Relationship Id="rId12" Type="http://schemas.openxmlformats.org/officeDocument/2006/relationships/hyperlink" Target="http://vsolj.cetus-net.org/no43.pdf" TargetMode="External"/><Relationship Id="rId17" Type="http://schemas.openxmlformats.org/officeDocument/2006/relationships/hyperlink" Target="http://www.konkoly.hu/cgi-bin/IBVS?5875" TargetMode="External"/><Relationship Id="rId25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bav-astro.de/sfs/BAVM_link.php?BAVMnr=209" TargetMode="External"/><Relationship Id="rId29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bav-astro.de/sfs/BAVM_link.php?BAVMnr=38" TargetMode="External"/><Relationship Id="rId11" Type="http://schemas.openxmlformats.org/officeDocument/2006/relationships/hyperlink" Target="http://www.konkoly.hu/cgi-bin/IBVS?5602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vsolj.cetus-net.org/vsoljno53.pdf" TargetMode="External"/><Relationship Id="rId28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5502" TargetMode="External"/><Relationship Id="rId19" Type="http://schemas.openxmlformats.org/officeDocument/2006/relationships/hyperlink" Target="http://www.konkoly.hu/cgi-bin/IBVS?5894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38" TargetMode="External"/><Relationship Id="rId9" Type="http://schemas.openxmlformats.org/officeDocument/2006/relationships/hyperlink" Target="http://www.konkoly.hu/cgi-bin/IBVS?5494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solj.cetus-net.org/vsoljno53.pdf" TargetMode="External"/><Relationship Id="rId27" Type="http://schemas.openxmlformats.org/officeDocument/2006/relationships/hyperlink" Target="http://vsolj.cetus-net.org/vsoljno55.pdf" TargetMode="External"/><Relationship Id="rId30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20"/>
  <sheetViews>
    <sheetView tabSelected="1" workbookViewId="0">
      <pane xSplit="13" ySplit="21" topLeftCell="N91" activePane="bottomRight" state="frozen"/>
      <selection pane="topRight" activeCell="N1" sqref="N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6.140625" customWidth="1"/>
    <col min="2" max="2" width="5.140625" customWidth="1"/>
    <col min="3" max="3" width="11.85546875" customWidth="1"/>
    <col min="4" max="4" width="14.285156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7" ht="20.25">
      <c r="A1" s="1" t="s">
        <v>50</v>
      </c>
      <c r="C1" s="2"/>
      <c r="Z1" t="s">
        <v>62</v>
      </c>
    </row>
    <row r="2" spans="1:27" s="28" customFormat="1" ht="12.95" customHeight="1">
      <c r="A2" s="28" t="s">
        <v>24</v>
      </c>
      <c r="B2" s="28" t="s">
        <v>25</v>
      </c>
      <c r="Z2" s="28">
        <v>1</v>
      </c>
      <c r="AA2" s="29">
        <v>2.2937319999999999</v>
      </c>
    </row>
    <row r="3" spans="1:27" s="28" customFormat="1" ht="12.95" customHeight="1" thickBot="1">
      <c r="Z3" s="28">
        <v>2</v>
      </c>
      <c r="AA3" s="28">
        <f t="shared" ref="AA3:AA15" si="0">AA$2/Z3</f>
        <v>1.1468659999999999</v>
      </c>
    </row>
    <row r="4" spans="1:27" s="28" customFormat="1" ht="12.95" customHeight="1" thickTop="1" thickBot="1">
      <c r="A4" s="30" t="s">
        <v>0</v>
      </c>
      <c r="C4" s="31">
        <v>25643.31</v>
      </c>
      <c r="D4" s="32">
        <v>1.1469180000000001</v>
      </c>
      <c r="Z4" s="28">
        <v>3</v>
      </c>
      <c r="AA4" s="28">
        <f t="shared" si="0"/>
        <v>0.76457733333333333</v>
      </c>
    </row>
    <row r="5" spans="1:27" s="28" customFormat="1" ht="12.95" customHeight="1" thickTop="1">
      <c r="A5" s="33" t="s">
        <v>52</v>
      </c>
      <c r="C5" s="34">
        <v>-9.5</v>
      </c>
      <c r="D5" s="28" t="s">
        <v>53</v>
      </c>
      <c r="Z5" s="28">
        <v>4</v>
      </c>
      <c r="AA5" s="28">
        <f t="shared" si="0"/>
        <v>0.57343299999999997</v>
      </c>
    </row>
    <row r="6" spans="1:27" s="28" customFormat="1" ht="12.95" customHeight="1">
      <c r="A6" s="30" t="s">
        <v>1</v>
      </c>
      <c r="Z6" s="28">
        <v>5</v>
      </c>
      <c r="AA6" s="28">
        <f t="shared" si="0"/>
        <v>0.4587464</v>
      </c>
    </row>
    <row r="7" spans="1:27" s="28" customFormat="1" ht="12.95" customHeight="1">
      <c r="A7" s="28" t="s">
        <v>2</v>
      </c>
      <c r="C7" s="28">
        <f>+C4</f>
        <v>25643.31</v>
      </c>
      <c r="Z7" s="28">
        <v>6</v>
      </c>
      <c r="AA7" s="28">
        <f t="shared" si="0"/>
        <v>0.38228866666666667</v>
      </c>
    </row>
    <row r="8" spans="1:27" s="28" customFormat="1" ht="12.95" customHeight="1">
      <c r="A8" s="28" t="s">
        <v>3</v>
      </c>
      <c r="C8" s="28">
        <f>+D4</f>
        <v>1.1469180000000001</v>
      </c>
      <c r="Z8" s="28">
        <v>7</v>
      </c>
      <c r="AA8" s="28">
        <f t="shared" si="0"/>
        <v>0.32767599999999997</v>
      </c>
    </row>
    <row r="9" spans="1:27" s="28" customFormat="1" ht="12.95" customHeight="1">
      <c r="A9" s="35" t="s">
        <v>58</v>
      </c>
      <c r="B9" s="36">
        <v>93</v>
      </c>
      <c r="C9" s="37" t="str">
        <f>"F"&amp;B9</f>
        <v>F93</v>
      </c>
      <c r="D9" s="38" t="str">
        <f>"G"&amp;B9</f>
        <v>G93</v>
      </c>
      <c r="Z9" s="28">
        <v>8</v>
      </c>
      <c r="AA9" s="28">
        <f t="shared" si="0"/>
        <v>0.28671649999999999</v>
      </c>
    </row>
    <row r="10" spans="1:27" s="28" customFormat="1" ht="12.95" customHeight="1" thickBot="1">
      <c r="C10" s="39" t="s">
        <v>20</v>
      </c>
      <c r="D10" s="39" t="s">
        <v>21</v>
      </c>
      <c r="Z10" s="28">
        <v>9</v>
      </c>
      <c r="AA10" s="28">
        <f t="shared" si="0"/>
        <v>0.25485911111111109</v>
      </c>
    </row>
    <row r="11" spans="1:27" s="28" customFormat="1" ht="12.95" customHeight="1">
      <c r="A11" s="28" t="s">
        <v>16</v>
      </c>
      <c r="C11" s="38">
        <f ca="1">INTERCEPT(INDIRECT($D$9):G989,INDIRECT($C$9):F989)</f>
        <v>-0.12929202380600902</v>
      </c>
      <c r="D11" s="40"/>
      <c r="Z11" s="28">
        <v>10</v>
      </c>
      <c r="AA11" s="28">
        <f t="shared" si="0"/>
        <v>0.2293732</v>
      </c>
    </row>
    <row r="12" spans="1:27" s="28" customFormat="1" ht="12.95" customHeight="1">
      <c r="A12" s="28" t="s">
        <v>17</v>
      </c>
      <c r="C12" s="38">
        <f ca="1">SLOPE(INDIRECT($D$9):G989,INDIRECT($C$9):F989)</f>
        <v>-4.4402344915998853E-7</v>
      </c>
      <c r="D12" s="40"/>
      <c r="Z12" s="28">
        <v>11</v>
      </c>
      <c r="AA12" s="28">
        <f t="shared" si="0"/>
        <v>0.20852109090909091</v>
      </c>
    </row>
    <row r="13" spans="1:27" s="28" customFormat="1" ht="12.95" customHeight="1">
      <c r="A13" s="28" t="s">
        <v>19</v>
      </c>
      <c r="C13" s="40" t="s">
        <v>14</v>
      </c>
      <c r="Z13" s="28">
        <v>12</v>
      </c>
      <c r="AA13" s="28">
        <f t="shared" si="0"/>
        <v>0.19114433333333333</v>
      </c>
    </row>
    <row r="14" spans="1:27" s="28" customFormat="1" ht="12.95" customHeight="1">
      <c r="Z14" s="28">
        <v>13</v>
      </c>
      <c r="AA14" s="28">
        <f t="shared" si="0"/>
        <v>0.17644092307692308</v>
      </c>
    </row>
    <row r="15" spans="1:27" s="28" customFormat="1" ht="12.95" customHeight="1">
      <c r="A15" s="41" t="s">
        <v>18</v>
      </c>
      <c r="C15" s="42">
        <f ca="1">(C7+C11)+(C8+C12)*INT(MAX(F21:F3530))</f>
        <v>59691.722192252069</v>
      </c>
      <c r="E15" s="43" t="s">
        <v>63</v>
      </c>
      <c r="F15" s="34">
        <v>1</v>
      </c>
      <c r="Z15" s="28">
        <v>14</v>
      </c>
      <c r="AA15" s="28">
        <f t="shared" si="0"/>
        <v>0.16383799999999998</v>
      </c>
    </row>
    <row r="16" spans="1:27" s="28" customFormat="1" ht="12.95" customHeight="1">
      <c r="A16" s="30" t="s">
        <v>4</v>
      </c>
      <c r="C16" s="44">
        <f ca="1">+C8+C12</f>
        <v>1.146917555976551</v>
      </c>
      <c r="E16" s="43" t="s">
        <v>54</v>
      </c>
      <c r="F16" s="45">
        <f ca="1">NOW()+15018.5+$C$5/24</f>
        <v>60312.78818009259</v>
      </c>
    </row>
    <row r="17" spans="1:21" s="28" customFormat="1" ht="12.95" customHeight="1" thickBot="1">
      <c r="A17" s="43" t="s">
        <v>51</v>
      </c>
      <c r="C17" s="28">
        <f>COUNT(C21:C2188)</f>
        <v>83</v>
      </c>
      <c r="E17" s="43" t="s">
        <v>64</v>
      </c>
      <c r="F17" s="45">
        <f ca="1">ROUND(2*(F16-$C$7)/$C$8,0)/2+F15</f>
        <v>30229.5</v>
      </c>
    </row>
    <row r="18" spans="1:21" s="28" customFormat="1" ht="12.95" customHeight="1" thickTop="1" thickBot="1">
      <c r="A18" s="30" t="s">
        <v>5</v>
      </c>
      <c r="C18" s="31">
        <f ca="1">+C15</f>
        <v>59691.722192252069</v>
      </c>
      <c r="D18" s="32">
        <f ca="1">+C16</f>
        <v>1.146917555976551</v>
      </c>
      <c r="E18" s="43" t="s">
        <v>55</v>
      </c>
      <c r="F18" s="38">
        <f ca="1">ROUND(2*(F16-$C$15)/$C$16,0)/2+F15</f>
        <v>542.5</v>
      </c>
    </row>
    <row r="19" spans="1:21" s="28" customFormat="1" ht="12.95" customHeight="1" thickTop="1">
      <c r="E19" s="43" t="s">
        <v>56</v>
      </c>
      <c r="F19" s="46">
        <f ca="1">+$C$15+$C$16*F18-15018.5-$C$5/24</f>
        <v>45295.820799702684</v>
      </c>
    </row>
    <row r="20" spans="1:21" s="28" customFormat="1" ht="12.95" customHeight="1" thickBot="1">
      <c r="A20" s="39" t="s">
        <v>6</v>
      </c>
      <c r="B20" s="39" t="s">
        <v>7</v>
      </c>
      <c r="C20" s="39" t="s">
        <v>8</v>
      </c>
      <c r="D20" s="39" t="s">
        <v>13</v>
      </c>
      <c r="E20" s="39" t="s">
        <v>9</v>
      </c>
      <c r="F20" s="39" t="s">
        <v>10</v>
      </c>
      <c r="G20" s="39" t="s">
        <v>11</v>
      </c>
      <c r="H20" s="47" t="s">
        <v>29</v>
      </c>
      <c r="I20" s="47" t="s">
        <v>82</v>
      </c>
      <c r="J20" s="47" t="s">
        <v>77</v>
      </c>
      <c r="K20" s="47" t="s">
        <v>76</v>
      </c>
      <c r="L20" s="47" t="s">
        <v>344</v>
      </c>
      <c r="M20" s="47" t="s">
        <v>345</v>
      </c>
      <c r="N20" s="47" t="s">
        <v>346</v>
      </c>
      <c r="O20" s="47" t="s">
        <v>23</v>
      </c>
      <c r="P20" s="48" t="s">
        <v>22</v>
      </c>
      <c r="Q20" s="39" t="s">
        <v>15</v>
      </c>
      <c r="U20" s="49" t="s">
        <v>347</v>
      </c>
    </row>
    <row r="21" spans="1:21" s="28" customFormat="1" ht="12.95" customHeight="1">
      <c r="A21" s="28" t="s">
        <v>12</v>
      </c>
      <c r="C21" s="50">
        <v>25643.31</v>
      </c>
      <c r="D21" s="50" t="s">
        <v>14</v>
      </c>
      <c r="E21" s="28">
        <f t="shared" ref="E21:E52" si="1">+(C21-C$7)/C$8</f>
        <v>0</v>
      </c>
      <c r="F21" s="28">
        <f t="shared" ref="F21:F52" si="2">ROUND(2*E21,0)/2</f>
        <v>0</v>
      </c>
      <c r="H21" s="38">
        <v>0</v>
      </c>
      <c r="Q21" s="51">
        <f t="shared" ref="Q21:Q52" si="3">+C21-15018.5</f>
        <v>10624.810000000001</v>
      </c>
    </row>
    <row r="22" spans="1:21" s="28" customFormat="1" ht="12.95" customHeight="1">
      <c r="A22" s="52" t="s">
        <v>89</v>
      </c>
      <c r="B22" s="53" t="s">
        <v>47</v>
      </c>
      <c r="C22" s="54">
        <v>25643.347000000002</v>
      </c>
      <c r="D22" s="6"/>
      <c r="E22" s="28">
        <f t="shared" si="1"/>
        <v>3.2260370837550664E-2</v>
      </c>
      <c r="F22" s="28">
        <f t="shared" si="2"/>
        <v>0</v>
      </c>
      <c r="G22" s="28">
        <f t="shared" ref="G22:G53" si="4">+C22-(C$7+F22*C$8)</f>
        <v>3.7000000000261934E-2</v>
      </c>
      <c r="H22" s="28">
        <f t="shared" ref="H22:H47" si="5">G22</f>
        <v>3.7000000000261934E-2</v>
      </c>
      <c r="Q22" s="51">
        <f t="shared" si="3"/>
        <v>10624.847000000002</v>
      </c>
    </row>
    <row r="23" spans="1:21" s="28" customFormat="1" ht="12.95" customHeight="1">
      <c r="A23" s="52" t="s">
        <v>89</v>
      </c>
      <c r="B23" s="53" t="s">
        <v>47</v>
      </c>
      <c r="C23" s="54">
        <v>25645.601999999999</v>
      </c>
      <c r="D23" s="50"/>
      <c r="E23" s="28">
        <f t="shared" si="1"/>
        <v>1.9983991880828815</v>
      </c>
      <c r="F23" s="28">
        <f t="shared" si="2"/>
        <v>2</v>
      </c>
      <c r="G23" s="28">
        <f t="shared" si="4"/>
        <v>-1.8360000030952506E-3</v>
      </c>
      <c r="H23" s="28">
        <f t="shared" si="5"/>
        <v>-1.8360000030952506E-3</v>
      </c>
      <c r="Q23" s="51">
        <f t="shared" si="3"/>
        <v>10627.101999999999</v>
      </c>
    </row>
    <row r="24" spans="1:21" s="28" customFormat="1" ht="12.95" customHeight="1">
      <c r="A24" s="52" t="s">
        <v>89</v>
      </c>
      <c r="B24" s="53" t="s">
        <v>47</v>
      </c>
      <c r="C24" s="54">
        <v>26096.358</v>
      </c>
      <c r="D24" s="50"/>
      <c r="E24" s="28">
        <f t="shared" si="1"/>
        <v>395.01341857046344</v>
      </c>
      <c r="F24" s="28">
        <f t="shared" si="2"/>
        <v>395</v>
      </c>
      <c r="G24" s="28">
        <f t="shared" si="4"/>
        <v>1.5390000000479631E-2</v>
      </c>
      <c r="H24" s="28">
        <f t="shared" si="5"/>
        <v>1.5390000000479631E-2</v>
      </c>
      <c r="Q24" s="51">
        <f t="shared" si="3"/>
        <v>11077.858</v>
      </c>
    </row>
    <row r="25" spans="1:21" s="28" customFormat="1" ht="12.95" customHeight="1">
      <c r="A25" s="52" t="s">
        <v>89</v>
      </c>
      <c r="B25" s="53" t="s">
        <v>47</v>
      </c>
      <c r="C25" s="54">
        <v>26363.543000000001</v>
      </c>
      <c r="D25" s="50"/>
      <c r="E25" s="28">
        <f t="shared" si="1"/>
        <v>627.97253160208504</v>
      </c>
      <c r="F25" s="28">
        <f t="shared" si="2"/>
        <v>628</v>
      </c>
      <c r="G25" s="28">
        <f t="shared" si="4"/>
        <v>-3.1503999998676591E-2</v>
      </c>
      <c r="H25" s="28">
        <f t="shared" si="5"/>
        <v>-3.1503999998676591E-2</v>
      </c>
      <c r="Q25" s="51">
        <f t="shared" si="3"/>
        <v>11345.043000000001</v>
      </c>
    </row>
    <row r="26" spans="1:21" s="28" customFormat="1" ht="12.95" customHeight="1">
      <c r="A26" s="52" t="s">
        <v>89</v>
      </c>
      <c r="B26" s="53" t="s">
        <v>47</v>
      </c>
      <c r="C26" s="54">
        <v>26629.651999999998</v>
      </c>
      <c r="D26" s="50"/>
      <c r="E26" s="28">
        <f t="shared" si="1"/>
        <v>859.99347817367664</v>
      </c>
      <c r="F26" s="28">
        <f t="shared" si="2"/>
        <v>860</v>
      </c>
      <c r="G26" s="28">
        <f t="shared" si="4"/>
        <v>-7.480000003852183E-3</v>
      </c>
      <c r="H26" s="28">
        <f t="shared" si="5"/>
        <v>-7.480000003852183E-3</v>
      </c>
      <c r="Q26" s="51">
        <f t="shared" si="3"/>
        <v>11611.151999999998</v>
      </c>
    </row>
    <row r="27" spans="1:21" s="28" customFormat="1" ht="12.95" customHeight="1">
      <c r="A27" s="52" t="s">
        <v>89</v>
      </c>
      <c r="B27" s="53" t="s">
        <v>47</v>
      </c>
      <c r="C27" s="54">
        <v>26691.61</v>
      </c>
      <c r="D27" s="50"/>
      <c r="E27" s="28">
        <f t="shared" si="1"/>
        <v>914.01477699364659</v>
      </c>
      <c r="F27" s="28">
        <f t="shared" si="2"/>
        <v>914</v>
      </c>
      <c r="G27" s="28">
        <f t="shared" si="4"/>
        <v>1.6948000000411412E-2</v>
      </c>
      <c r="H27" s="28">
        <f t="shared" si="5"/>
        <v>1.6948000000411412E-2</v>
      </c>
      <c r="Q27" s="51">
        <f t="shared" si="3"/>
        <v>11673.11</v>
      </c>
    </row>
    <row r="28" spans="1:21" s="28" customFormat="1" ht="12.95" customHeight="1">
      <c r="A28" s="52" t="s">
        <v>89</v>
      </c>
      <c r="B28" s="53" t="s">
        <v>47</v>
      </c>
      <c r="C28" s="54">
        <v>26722.526000000002</v>
      </c>
      <c r="D28" s="50"/>
      <c r="E28" s="28">
        <f t="shared" si="1"/>
        <v>940.9704965830166</v>
      </c>
      <c r="F28" s="28">
        <f t="shared" si="2"/>
        <v>941</v>
      </c>
      <c r="G28" s="28">
        <f t="shared" si="4"/>
        <v>-3.3837999999377644E-2</v>
      </c>
      <c r="H28" s="28">
        <f t="shared" si="5"/>
        <v>-3.3837999999377644E-2</v>
      </c>
      <c r="Q28" s="51">
        <f t="shared" si="3"/>
        <v>11704.026000000002</v>
      </c>
    </row>
    <row r="29" spans="1:21" s="28" customFormat="1" ht="12.95" customHeight="1">
      <c r="A29" s="52" t="s">
        <v>89</v>
      </c>
      <c r="B29" s="53" t="s">
        <v>47</v>
      </c>
      <c r="C29" s="54">
        <v>27158.420999999998</v>
      </c>
      <c r="D29" s="50"/>
      <c r="E29" s="28">
        <f t="shared" si="1"/>
        <v>1321.0281816136785</v>
      </c>
      <c r="F29" s="28">
        <f t="shared" si="2"/>
        <v>1321</v>
      </c>
      <c r="G29" s="28">
        <f t="shared" si="4"/>
        <v>3.2321999995474471E-2</v>
      </c>
      <c r="H29" s="28">
        <f t="shared" si="5"/>
        <v>3.2321999995474471E-2</v>
      </c>
      <c r="Q29" s="51">
        <f t="shared" si="3"/>
        <v>12139.920999999998</v>
      </c>
    </row>
    <row r="30" spans="1:21" s="28" customFormat="1" ht="12.95" customHeight="1">
      <c r="A30" s="52" t="s">
        <v>89</v>
      </c>
      <c r="B30" s="53" t="s">
        <v>47</v>
      </c>
      <c r="C30" s="54">
        <v>27159.496999999999</v>
      </c>
      <c r="D30" s="50"/>
      <c r="E30" s="28">
        <f t="shared" si="1"/>
        <v>1321.9663480737054</v>
      </c>
      <c r="F30" s="28">
        <f t="shared" si="2"/>
        <v>1322</v>
      </c>
      <c r="G30" s="28">
        <f t="shared" si="4"/>
        <v>-3.8596000002144137E-2</v>
      </c>
      <c r="H30" s="28">
        <f t="shared" si="5"/>
        <v>-3.8596000002144137E-2</v>
      </c>
      <c r="Q30" s="51">
        <f t="shared" si="3"/>
        <v>12140.996999999999</v>
      </c>
    </row>
    <row r="31" spans="1:21" s="28" customFormat="1" ht="12.95" customHeight="1">
      <c r="A31" s="52" t="s">
        <v>89</v>
      </c>
      <c r="B31" s="53" t="s">
        <v>47</v>
      </c>
      <c r="C31" s="54">
        <v>28282.367999999999</v>
      </c>
      <c r="D31" s="50"/>
      <c r="E31" s="28">
        <f t="shared" si="1"/>
        <v>2300.9997227351887</v>
      </c>
      <c r="F31" s="28">
        <f t="shared" si="2"/>
        <v>2301</v>
      </c>
      <c r="G31" s="28">
        <f t="shared" si="4"/>
        <v>-3.1800000215298496E-4</v>
      </c>
      <c r="H31" s="28">
        <f t="shared" si="5"/>
        <v>-3.1800000215298496E-4</v>
      </c>
      <c r="Q31" s="51">
        <f t="shared" si="3"/>
        <v>13263.867999999999</v>
      </c>
    </row>
    <row r="32" spans="1:21" s="28" customFormat="1" ht="12.95" customHeight="1">
      <c r="A32" s="52" t="s">
        <v>89</v>
      </c>
      <c r="B32" s="53" t="s">
        <v>47</v>
      </c>
      <c r="C32" s="54">
        <v>28494.57</v>
      </c>
      <c r="D32" s="50"/>
      <c r="E32" s="28">
        <f t="shared" si="1"/>
        <v>2486.0190528006347</v>
      </c>
      <c r="F32" s="28">
        <f t="shared" si="2"/>
        <v>2486</v>
      </c>
      <c r="G32" s="28">
        <f t="shared" si="4"/>
        <v>2.1851999998034444E-2</v>
      </c>
      <c r="H32" s="28">
        <f t="shared" si="5"/>
        <v>2.1851999998034444E-2</v>
      </c>
      <c r="Q32" s="51">
        <f t="shared" si="3"/>
        <v>13476.07</v>
      </c>
    </row>
    <row r="33" spans="1:30" s="28" customFormat="1" ht="12.95" customHeight="1">
      <c r="A33" s="52" t="s">
        <v>89</v>
      </c>
      <c r="B33" s="53" t="s">
        <v>47</v>
      </c>
      <c r="C33" s="54">
        <v>28495.669000000002</v>
      </c>
      <c r="D33" s="50"/>
      <c r="E33" s="28">
        <f t="shared" si="1"/>
        <v>2486.9772730046961</v>
      </c>
      <c r="F33" s="28">
        <f t="shared" si="2"/>
        <v>2487</v>
      </c>
      <c r="G33" s="28">
        <f t="shared" si="4"/>
        <v>-2.6065999998536427E-2</v>
      </c>
      <c r="H33" s="28">
        <f t="shared" si="5"/>
        <v>-2.6065999998536427E-2</v>
      </c>
      <c r="Q33" s="51">
        <f t="shared" si="3"/>
        <v>13477.169000000002</v>
      </c>
    </row>
    <row r="34" spans="1:30" s="28" customFormat="1" ht="12.95" customHeight="1">
      <c r="A34" s="52" t="s">
        <v>89</v>
      </c>
      <c r="B34" s="53" t="s">
        <v>47</v>
      </c>
      <c r="C34" s="54">
        <v>28603.503000000001</v>
      </c>
      <c r="D34" s="50"/>
      <c r="E34" s="28">
        <f t="shared" si="1"/>
        <v>2580.9979440552847</v>
      </c>
      <c r="F34" s="28">
        <f t="shared" si="2"/>
        <v>2581</v>
      </c>
      <c r="G34" s="28">
        <f t="shared" si="4"/>
        <v>-2.3580000015499536E-3</v>
      </c>
      <c r="H34" s="28">
        <f t="shared" si="5"/>
        <v>-2.3580000015499536E-3</v>
      </c>
      <c r="Q34" s="51">
        <f t="shared" si="3"/>
        <v>13585.003000000001</v>
      </c>
    </row>
    <row r="35" spans="1:30" s="28" customFormat="1" ht="12.95" customHeight="1">
      <c r="A35" s="52" t="s">
        <v>89</v>
      </c>
      <c r="B35" s="53" t="s">
        <v>47</v>
      </c>
      <c r="C35" s="54">
        <v>28633.35</v>
      </c>
      <c r="D35" s="50"/>
      <c r="E35" s="28">
        <f t="shared" si="1"/>
        <v>2607.0216004980275</v>
      </c>
      <c r="F35" s="28">
        <f t="shared" si="2"/>
        <v>2607</v>
      </c>
      <c r="G35" s="28">
        <f t="shared" si="4"/>
        <v>2.4773999997705687E-2</v>
      </c>
      <c r="H35" s="28">
        <f t="shared" si="5"/>
        <v>2.4773999997705687E-2</v>
      </c>
      <c r="Q35" s="51">
        <f t="shared" si="3"/>
        <v>13614.849999999999</v>
      </c>
    </row>
    <row r="36" spans="1:30" s="28" customFormat="1" ht="12.95" customHeight="1">
      <c r="A36" s="52" t="s">
        <v>89</v>
      </c>
      <c r="B36" s="53" t="s">
        <v>47</v>
      </c>
      <c r="C36" s="54">
        <v>28657.371999999999</v>
      </c>
      <c r="D36" s="50"/>
      <c r="E36" s="28">
        <f t="shared" si="1"/>
        <v>2627.9664282886815</v>
      </c>
      <c r="F36" s="28">
        <f t="shared" si="2"/>
        <v>2628</v>
      </c>
      <c r="G36" s="28">
        <f t="shared" si="4"/>
        <v>-3.8504000003740657E-2</v>
      </c>
      <c r="H36" s="28">
        <f t="shared" si="5"/>
        <v>-3.8504000003740657E-2</v>
      </c>
      <c r="Q36" s="51">
        <f t="shared" si="3"/>
        <v>13638.871999999999</v>
      </c>
    </row>
    <row r="37" spans="1:30" s="28" customFormat="1" ht="12.95" customHeight="1">
      <c r="A37" s="52" t="s">
        <v>89</v>
      </c>
      <c r="B37" s="53" t="s">
        <v>47</v>
      </c>
      <c r="C37" s="54">
        <v>28954.491000000002</v>
      </c>
      <c r="D37" s="50"/>
      <c r="E37" s="28">
        <f t="shared" si="1"/>
        <v>2887.0250532296122</v>
      </c>
      <c r="F37" s="28">
        <f t="shared" si="2"/>
        <v>2887</v>
      </c>
      <c r="G37" s="28">
        <f t="shared" si="4"/>
        <v>2.8733999999531079E-2</v>
      </c>
      <c r="H37" s="28">
        <f t="shared" si="5"/>
        <v>2.8733999999531079E-2</v>
      </c>
      <c r="Q37" s="51">
        <f t="shared" si="3"/>
        <v>13935.991000000002</v>
      </c>
    </row>
    <row r="38" spans="1:30" s="28" customFormat="1" ht="12.95" customHeight="1">
      <c r="A38" s="52" t="s">
        <v>89</v>
      </c>
      <c r="B38" s="53" t="s">
        <v>47</v>
      </c>
      <c r="C38" s="54">
        <v>28977.367999999999</v>
      </c>
      <c r="D38" s="50"/>
      <c r="E38" s="28">
        <f t="shared" si="1"/>
        <v>2906.9715533281342</v>
      </c>
      <c r="F38" s="28">
        <f t="shared" si="2"/>
        <v>2907</v>
      </c>
      <c r="G38" s="28">
        <f t="shared" si="4"/>
        <v>-3.2626000003801892E-2</v>
      </c>
      <c r="H38" s="28">
        <f t="shared" si="5"/>
        <v>-3.2626000003801892E-2</v>
      </c>
      <c r="Q38" s="51">
        <f t="shared" si="3"/>
        <v>13958.867999999999</v>
      </c>
    </row>
    <row r="39" spans="1:30" s="28" customFormat="1" ht="12.95" customHeight="1">
      <c r="A39" s="52" t="s">
        <v>89</v>
      </c>
      <c r="B39" s="53" t="s">
        <v>47</v>
      </c>
      <c r="C39" s="54">
        <v>29016.407999999999</v>
      </c>
      <c r="D39" s="50"/>
      <c r="E39" s="28">
        <f t="shared" si="1"/>
        <v>2941.0106040710825</v>
      </c>
      <c r="F39" s="28">
        <f t="shared" si="2"/>
        <v>2941</v>
      </c>
      <c r="G39" s="28">
        <f t="shared" si="4"/>
        <v>1.2161999999079853E-2</v>
      </c>
      <c r="H39" s="28">
        <f t="shared" si="5"/>
        <v>1.2161999999079853E-2</v>
      </c>
      <c r="Q39" s="51">
        <f t="shared" si="3"/>
        <v>13997.907999999999</v>
      </c>
    </row>
    <row r="40" spans="1:30" s="28" customFormat="1" ht="12.95" customHeight="1">
      <c r="A40" s="52" t="s">
        <v>89</v>
      </c>
      <c r="B40" s="53" t="s">
        <v>47</v>
      </c>
      <c r="C40" s="54">
        <v>29322.601999999999</v>
      </c>
      <c r="D40" s="50"/>
      <c r="E40" s="28">
        <f t="shared" si="1"/>
        <v>3207.9817388862998</v>
      </c>
      <c r="F40" s="28">
        <f t="shared" si="2"/>
        <v>3208</v>
      </c>
      <c r="G40" s="28">
        <f t="shared" si="4"/>
        <v>-2.0944000003510155E-2</v>
      </c>
      <c r="H40" s="28">
        <f t="shared" si="5"/>
        <v>-2.0944000003510155E-2</v>
      </c>
      <c r="Q40" s="51">
        <f t="shared" si="3"/>
        <v>14304.101999999999</v>
      </c>
    </row>
    <row r="41" spans="1:30" s="28" customFormat="1" ht="12.95" customHeight="1">
      <c r="A41" s="52" t="s">
        <v>89</v>
      </c>
      <c r="B41" s="53" t="s">
        <v>47</v>
      </c>
      <c r="C41" s="54">
        <v>29367.383999999998</v>
      </c>
      <c r="D41" s="50"/>
      <c r="E41" s="28">
        <f t="shared" si="1"/>
        <v>3247.0272504224336</v>
      </c>
      <c r="F41" s="28">
        <f t="shared" si="2"/>
        <v>3247</v>
      </c>
      <c r="G41" s="28">
        <f t="shared" si="4"/>
        <v>3.1253999997716164E-2</v>
      </c>
      <c r="H41" s="28">
        <f t="shared" si="5"/>
        <v>3.1253999997716164E-2</v>
      </c>
      <c r="Q41" s="51">
        <f t="shared" si="3"/>
        <v>14348.883999999998</v>
      </c>
    </row>
    <row r="42" spans="1:30" s="28" customFormat="1" ht="12.95" customHeight="1">
      <c r="A42" s="52" t="s">
        <v>89</v>
      </c>
      <c r="B42" s="53" t="s">
        <v>47</v>
      </c>
      <c r="C42" s="54">
        <v>29375.416000000001</v>
      </c>
      <c r="D42" s="50"/>
      <c r="E42" s="28">
        <f t="shared" si="1"/>
        <v>3254.0303665998786</v>
      </c>
      <c r="F42" s="28">
        <f t="shared" si="2"/>
        <v>3254</v>
      </c>
      <c r="G42" s="28">
        <f t="shared" si="4"/>
        <v>3.4827999999833992E-2</v>
      </c>
      <c r="H42" s="28">
        <f t="shared" si="5"/>
        <v>3.4827999999833992E-2</v>
      </c>
      <c r="Q42" s="51">
        <f t="shared" si="3"/>
        <v>14356.916000000001</v>
      </c>
    </row>
    <row r="43" spans="1:30" s="28" customFormat="1" ht="12.95" customHeight="1">
      <c r="A43" s="52" t="s">
        <v>89</v>
      </c>
      <c r="B43" s="53" t="s">
        <v>47</v>
      </c>
      <c r="C43" s="54">
        <v>29619.672999999999</v>
      </c>
      <c r="D43" s="50"/>
      <c r="E43" s="28">
        <f t="shared" si="1"/>
        <v>3466.9985125353314</v>
      </c>
      <c r="F43" s="28">
        <f t="shared" si="2"/>
        <v>3467</v>
      </c>
      <c r="G43" s="28">
        <f t="shared" si="4"/>
        <v>-1.706000002741348E-3</v>
      </c>
      <c r="H43" s="28">
        <f t="shared" si="5"/>
        <v>-1.706000002741348E-3</v>
      </c>
      <c r="Q43" s="51">
        <f t="shared" si="3"/>
        <v>14601.172999999999</v>
      </c>
    </row>
    <row r="44" spans="1:30" s="28" customFormat="1" ht="12.95" customHeight="1">
      <c r="A44" s="52" t="s">
        <v>89</v>
      </c>
      <c r="B44" s="53" t="s">
        <v>47</v>
      </c>
      <c r="C44" s="54">
        <v>29750.409</v>
      </c>
      <c r="D44" s="50"/>
      <c r="E44" s="28">
        <f t="shared" si="1"/>
        <v>3580.9874812323096</v>
      </c>
      <c r="F44" s="28">
        <f t="shared" si="2"/>
        <v>3581</v>
      </c>
      <c r="G44" s="28">
        <f t="shared" si="4"/>
        <v>-1.4358000000356697E-2</v>
      </c>
      <c r="H44" s="28">
        <f t="shared" si="5"/>
        <v>-1.4358000000356697E-2</v>
      </c>
      <c r="Q44" s="51">
        <f t="shared" si="3"/>
        <v>14731.909</v>
      </c>
    </row>
    <row r="45" spans="1:30" s="28" customFormat="1" ht="12.95" customHeight="1">
      <c r="A45" s="52" t="s">
        <v>89</v>
      </c>
      <c r="B45" s="53" t="s">
        <v>47</v>
      </c>
      <c r="C45" s="54">
        <v>30704.651000000002</v>
      </c>
      <c r="D45" s="50"/>
      <c r="E45" s="28">
        <f t="shared" si="1"/>
        <v>4412.992907949827</v>
      </c>
      <c r="F45" s="28">
        <f t="shared" si="2"/>
        <v>4413</v>
      </c>
      <c r="G45" s="28">
        <f t="shared" si="4"/>
        <v>-8.1339999996998813E-3</v>
      </c>
      <c r="H45" s="28">
        <f t="shared" si="5"/>
        <v>-8.1339999996998813E-3</v>
      </c>
      <c r="Q45" s="51">
        <f t="shared" si="3"/>
        <v>15686.151000000002</v>
      </c>
    </row>
    <row r="46" spans="1:30" s="28" customFormat="1" ht="12.95" customHeight="1">
      <c r="A46" s="52" t="s">
        <v>89</v>
      </c>
      <c r="B46" s="53" t="s">
        <v>47</v>
      </c>
      <c r="C46" s="54">
        <v>33388.449999999997</v>
      </c>
      <c r="D46" s="50"/>
      <c r="E46" s="28">
        <f t="shared" si="1"/>
        <v>6753.0023942426533</v>
      </c>
      <c r="F46" s="28">
        <f t="shared" si="2"/>
        <v>6753</v>
      </c>
      <c r="G46" s="28">
        <f t="shared" si="4"/>
        <v>2.745999998296611E-3</v>
      </c>
      <c r="H46" s="28">
        <f t="shared" si="5"/>
        <v>2.745999998296611E-3</v>
      </c>
      <c r="Q46" s="51">
        <f t="shared" si="3"/>
        <v>18369.949999999997</v>
      </c>
    </row>
    <row r="47" spans="1:30" s="28" customFormat="1" ht="12.95" customHeight="1">
      <c r="A47" s="52" t="s">
        <v>163</v>
      </c>
      <c r="B47" s="53" t="s">
        <v>47</v>
      </c>
      <c r="C47" s="54">
        <v>45074.392999999996</v>
      </c>
      <c r="D47" s="50"/>
      <c r="E47" s="28">
        <f t="shared" si="1"/>
        <v>16941.998468940234</v>
      </c>
      <c r="F47" s="28">
        <f t="shared" si="2"/>
        <v>16942</v>
      </c>
      <c r="G47" s="28">
        <f t="shared" si="4"/>
        <v>-1.7560000051162206E-3</v>
      </c>
      <c r="H47" s="28">
        <f t="shared" si="5"/>
        <v>-1.7560000051162206E-3</v>
      </c>
      <c r="Q47" s="51">
        <f t="shared" si="3"/>
        <v>30055.892999999996</v>
      </c>
    </row>
    <row r="48" spans="1:30" s="28" customFormat="1" ht="12.95" customHeight="1">
      <c r="A48" s="28" t="s">
        <v>27</v>
      </c>
      <c r="C48" s="50">
        <v>45075.535000000003</v>
      </c>
      <c r="D48" s="50"/>
      <c r="E48" s="28">
        <f t="shared" si="1"/>
        <v>16942.994180926624</v>
      </c>
      <c r="F48" s="28">
        <f t="shared" si="2"/>
        <v>16943</v>
      </c>
      <c r="G48" s="28">
        <f t="shared" si="4"/>
        <v>-6.6740000038407743E-3</v>
      </c>
      <c r="I48" s="28">
        <f t="shared" ref="I48:I53" si="6">G48</f>
        <v>-6.6740000038407743E-3</v>
      </c>
      <c r="Q48" s="51">
        <f t="shared" si="3"/>
        <v>30057.035000000003</v>
      </c>
      <c r="AA48" s="28" t="s">
        <v>26</v>
      </c>
      <c r="AB48" s="28">
        <v>34</v>
      </c>
      <c r="AD48" s="28" t="s">
        <v>28</v>
      </c>
    </row>
    <row r="49" spans="1:33" s="28" customFormat="1" ht="12.95" customHeight="1">
      <c r="A49" s="28" t="s">
        <v>27</v>
      </c>
      <c r="C49" s="50">
        <v>45347.347999999998</v>
      </c>
      <c r="D49" s="50"/>
      <c r="E49" s="28">
        <f t="shared" si="1"/>
        <v>17179.988456018647</v>
      </c>
      <c r="F49" s="28">
        <f t="shared" si="2"/>
        <v>17180</v>
      </c>
      <c r="G49" s="28">
        <f t="shared" si="4"/>
        <v>-1.3240000000223517E-2</v>
      </c>
      <c r="I49" s="28">
        <f t="shared" si="6"/>
        <v>-1.3240000000223517E-2</v>
      </c>
      <c r="Q49" s="51">
        <f t="shared" si="3"/>
        <v>30328.847999999998</v>
      </c>
      <c r="AA49" s="28" t="s">
        <v>29</v>
      </c>
      <c r="AB49" s="28">
        <v>36</v>
      </c>
      <c r="AD49" s="28" t="s">
        <v>28</v>
      </c>
    </row>
    <row r="50" spans="1:33" s="28" customFormat="1" ht="12.95" customHeight="1">
      <c r="A50" s="28" t="s">
        <v>27</v>
      </c>
      <c r="C50" s="50">
        <v>45402.409</v>
      </c>
      <c r="D50" s="50"/>
      <c r="E50" s="28">
        <f t="shared" si="1"/>
        <v>17227.996247334158</v>
      </c>
      <c r="F50" s="28">
        <f t="shared" si="2"/>
        <v>17228</v>
      </c>
      <c r="G50" s="28">
        <f t="shared" si="4"/>
        <v>-4.3040000018663704E-3</v>
      </c>
      <c r="I50" s="28">
        <f t="shared" si="6"/>
        <v>-4.3040000018663704E-3</v>
      </c>
      <c r="Q50" s="51">
        <f t="shared" si="3"/>
        <v>30383.909</v>
      </c>
      <c r="AA50" s="28" t="s">
        <v>29</v>
      </c>
      <c r="AB50" s="28">
        <v>38</v>
      </c>
      <c r="AD50" s="28" t="s">
        <v>28</v>
      </c>
    </row>
    <row r="51" spans="1:33" s="28" customFormat="1" ht="12.95" customHeight="1">
      <c r="A51" s="28" t="s">
        <v>27</v>
      </c>
      <c r="C51" s="50">
        <v>45402.42</v>
      </c>
      <c r="D51" s="50"/>
      <c r="E51" s="28">
        <f t="shared" si="1"/>
        <v>17228.005838255216</v>
      </c>
      <c r="F51" s="28">
        <f t="shared" si="2"/>
        <v>17228</v>
      </c>
      <c r="G51" s="28">
        <f t="shared" si="4"/>
        <v>6.6959999967366457E-3</v>
      </c>
      <c r="I51" s="28">
        <f t="shared" si="6"/>
        <v>6.6959999967366457E-3</v>
      </c>
      <c r="Q51" s="51">
        <f t="shared" si="3"/>
        <v>30383.919999999998</v>
      </c>
      <c r="AA51" s="28" t="s">
        <v>26</v>
      </c>
      <c r="AB51" s="28">
        <v>36</v>
      </c>
      <c r="AD51" s="28" t="s">
        <v>28</v>
      </c>
    </row>
    <row r="52" spans="1:33" s="28" customFormat="1" ht="12.95" customHeight="1">
      <c r="A52" s="28" t="s">
        <v>27</v>
      </c>
      <c r="B52" s="55" t="s">
        <v>49</v>
      </c>
      <c r="C52" s="50">
        <v>45406.41</v>
      </c>
      <c r="D52" s="50"/>
      <c r="E52" s="28">
        <f t="shared" si="1"/>
        <v>17231.484726894163</v>
      </c>
      <c r="F52" s="28">
        <f t="shared" si="2"/>
        <v>17231.5</v>
      </c>
      <c r="G52" s="28">
        <f t="shared" si="4"/>
        <v>-1.751700000022538E-2</v>
      </c>
      <c r="I52" s="28">
        <f t="shared" si="6"/>
        <v>-1.751700000022538E-2</v>
      </c>
      <c r="Q52" s="51">
        <f t="shared" si="3"/>
        <v>30387.910000000003</v>
      </c>
      <c r="AA52" s="28" t="s">
        <v>29</v>
      </c>
      <c r="AB52" s="28">
        <v>38</v>
      </c>
      <c r="AD52" s="28" t="s">
        <v>28</v>
      </c>
    </row>
    <row r="53" spans="1:33" s="28" customFormat="1" ht="12.95" customHeight="1">
      <c r="A53" s="28" t="s">
        <v>27</v>
      </c>
      <c r="C53" s="50">
        <v>45816.449000000001</v>
      </c>
      <c r="D53" s="50"/>
      <c r="E53" s="28">
        <f t="shared" ref="E53:E84" si="7">+(C53-C$7)/C$8</f>
        <v>17588.998516022941</v>
      </c>
      <c r="F53" s="28">
        <f t="shared" ref="F53:F84" si="8">ROUND(2*E53,0)/2</f>
        <v>17589</v>
      </c>
      <c r="G53" s="28">
        <f t="shared" si="4"/>
        <v>-1.702000001387205E-3</v>
      </c>
      <c r="I53" s="28">
        <f t="shared" si="6"/>
        <v>-1.702000001387205E-3</v>
      </c>
      <c r="Q53" s="51">
        <f t="shared" ref="Q53:Q84" si="9">+C53-15018.5</f>
        <v>30797.949000000001</v>
      </c>
      <c r="AA53" s="28" t="s">
        <v>26</v>
      </c>
      <c r="AB53" s="28">
        <v>38</v>
      </c>
      <c r="AD53" s="28" t="s">
        <v>28</v>
      </c>
    </row>
    <row r="54" spans="1:33" s="28" customFormat="1" ht="12.95" customHeight="1">
      <c r="A54" s="28" t="s">
        <v>36</v>
      </c>
      <c r="C54" s="50">
        <v>47237.485999999997</v>
      </c>
      <c r="D54" s="50"/>
      <c r="E54" s="28">
        <f t="shared" si="7"/>
        <v>18828.003396929853</v>
      </c>
      <c r="F54" s="28">
        <f t="shared" si="8"/>
        <v>18828</v>
      </c>
      <c r="Q54" s="51">
        <f t="shared" si="9"/>
        <v>32218.985999999997</v>
      </c>
      <c r="U54" s="38">
        <v>3.8959999947110191E-3</v>
      </c>
      <c r="AA54" s="28" t="s">
        <v>26</v>
      </c>
      <c r="AB54" s="28">
        <v>8</v>
      </c>
      <c r="AC54" s="28" t="s">
        <v>30</v>
      </c>
      <c r="AD54" s="28" t="s">
        <v>31</v>
      </c>
      <c r="AG54" s="28" t="s">
        <v>32</v>
      </c>
    </row>
    <row r="55" spans="1:33" s="28" customFormat="1" ht="12.95" customHeight="1">
      <c r="A55" s="52" t="s">
        <v>190</v>
      </c>
      <c r="B55" s="53" t="s">
        <v>47</v>
      </c>
      <c r="C55" s="54">
        <v>47595.324000000001</v>
      </c>
      <c r="D55" s="50"/>
      <c r="E55" s="28">
        <f t="shared" si="7"/>
        <v>19140.003034218662</v>
      </c>
      <c r="F55" s="28">
        <f t="shared" si="8"/>
        <v>19140</v>
      </c>
      <c r="G55" s="28">
        <f>+C55-(C$7+F55*C$8)</f>
        <v>3.4799999921233393E-3</v>
      </c>
      <c r="H55" s="28">
        <f>G55</f>
        <v>3.4799999921233393E-3</v>
      </c>
      <c r="O55" s="28">
        <f ca="1">+C$11+C$12*F55</f>
        <v>-0.1377906326229312</v>
      </c>
      <c r="Q55" s="51">
        <f t="shared" si="9"/>
        <v>32576.824000000001</v>
      </c>
    </row>
    <row r="56" spans="1:33" s="28" customFormat="1" ht="12.95" customHeight="1">
      <c r="A56" s="28" t="s">
        <v>37</v>
      </c>
      <c r="C56" s="50">
        <v>47595.324200000003</v>
      </c>
      <c r="D56" s="50"/>
      <c r="E56" s="28">
        <f t="shared" si="7"/>
        <v>19140.003208599046</v>
      </c>
      <c r="F56" s="28">
        <f t="shared" si="8"/>
        <v>19140</v>
      </c>
      <c r="Q56" s="51">
        <f t="shared" si="9"/>
        <v>32576.824200000003</v>
      </c>
      <c r="U56" s="38">
        <v>3.679999994346872E-3</v>
      </c>
      <c r="AA56" s="28" t="s">
        <v>33</v>
      </c>
      <c r="AB56" s="28">
        <v>8</v>
      </c>
      <c r="AC56" s="28" t="s">
        <v>30</v>
      </c>
      <c r="AD56" s="28" t="s">
        <v>31</v>
      </c>
      <c r="AG56" s="28" t="s">
        <v>32</v>
      </c>
    </row>
    <row r="57" spans="1:33" s="28" customFormat="1" ht="12.95" customHeight="1">
      <c r="A57" s="28" t="s">
        <v>38</v>
      </c>
      <c r="C57" s="50">
        <v>47924.466999999997</v>
      </c>
      <c r="D57" s="50"/>
      <c r="E57" s="28">
        <f t="shared" si="7"/>
        <v>19426.983446070244</v>
      </c>
      <c r="F57" s="28">
        <f t="shared" si="8"/>
        <v>19427</v>
      </c>
      <c r="Q57" s="51">
        <f t="shared" si="9"/>
        <v>32905.966999999997</v>
      </c>
      <c r="U57" s="38">
        <v>-1.8986000002769288E-2</v>
      </c>
      <c r="AA57" s="28" t="s">
        <v>26</v>
      </c>
      <c r="AB57" s="28">
        <v>8</v>
      </c>
      <c r="AC57" s="28" t="s">
        <v>30</v>
      </c>
      <c r="AD57" s="28" t="s">
        <v>31</v>
      </c>
      <c r="AG57" s="28" t="s">
        <v>32</v>
      </c>
    </row>
    <row r="58" spans="1:33" s="28" customFormat="1" ht="12.95" customHeight="1">
      <c r="A58" s="28" t="s">
        <v>38</v>
      </c>
      <c r="C58" s="50">
        <v>47939.398000000001</v>
      </c>
      <c r="D58" s="50"/>
      <c r="E58" s="28">
        <f t="shared" si="7"/>
        <v>19440.00181355598</v>
      </c>
      <c r="F58" s="28">
        <f t="shared" si="8"/>
        <v>19440</v>
      </c>
      <c r="Q58" s="51">
        <f t="shared" si="9"/>
        <v>32920.898000000001</v>
      </c>
      <c r="U58" s="38">
        <v>2.0799999983864836E-3</v>
      </c>
      <c r="AA58" s="28" t="s">
        <v>26</v>
      </c>
      <c r="AB58" s="28">
        <v>7</v>
      </c>
      <c r="AC58" s="28" t="s">
        <v>30</v>
      </c>
      <c r="AD58" s="28" t="s">
        <v>31</v>
      </c>
      <c r="AG58" s="28" t="s">
        <v>32</v>
      </c>
    </row>
    <row r="59" spans="1:33" s="28" customFormat="1" ht="12.95" customHeight="1">
      <c r="A59" s="28" t="s">
        <v>38</v>
      </c>
      <c r="C59" s="50">
        <v>47954.302000000003</v>
      </c>
      <c r="D59" s="50"/>
      <c r="E59" s="28">
        <f t="shared" si="7"/>
        <v>19452.99663969002</v>
      </c>
      <c r="F59" s="28">
        <f t="shared" si="8"/>
        <v>19453</v>
      </c>
      <c r="Q59" s="51">
        <f t="shared" si="9"/>
        <v>32935.802000000003</v>
      </c>
      <c r="U59" s="38">
        <v>-3.8540000023203902E-3</v>
      </c>
      <c r="AA59" s="28" t="s">
        <v>26</v>
      </c>
      <c r="AB59" s="28">
        <v>7</v>
      </c>
      <c r="AC59" s="28" t="s">
        <v>34</v>
      </c>
      <c r="AD59" s="28" t="s">
        <v>35</v>
      </c>
      <c r="AG59" s="28" t="s">
        <v>32</v>
      </c>
    </row>
    <row r="60" spans="1:33" s="28" customFormat="1" ht="12.95" customHeight="1">
      <c r="A60" s="28" t="s">
        <v>38</v>
      </c>
      <c r="C60" s="50">
        <v>47955.42</v>
      </c>
      <c r="D60" s="50"/>
      <c r="E60" s="28">
        <f t="shared" si="7"/>
        <v>19453.971426030454</v>
      </c>
      <c r="F60" s="28">
        <f t="shared" si="8"/>
        <v>19454</v>
      </c>
      <c r="Q60" s="51">
        <f t="shared" si="9"/>
        <v>32936.92</v>
      </c>
      <c r="U60" s="38">
        <v>-3.2772000005934387E-2</v>
      </c>
      <c r="AA60" s="28" t="s">
        <v>26</v>
      </c>
      <c r="AB60" s="28">
        <v>11</v>
      </c>
      <c r="AC60" s="28" t="s">
        <v>30</v>
      </c>
      <c r="AD60" s="28" t="s">
        <v>31</v>
      </c>
      <c r="AG60" s="28" t="s">
        <v>32</v>
      </c>
    </row>
    <row r="61" spans="1:33" s="28" customFormat="1" ht="12.95" customHeight="1">
      <c r="A61" s="28" t="s">
        <v>39</v>
      </c>
      <c r="C61" s="50">
        <v>48017.38</v>
      </c>
      <c r="D61" s="50"/>
      <c r="E61" s="28">
        <f t="shared" si="7"/>
        <v>19507.994468654248</v>
      </c>
      <c r="F61" s="28">
        <f t="shared" si="8"/>
        <v>19508</v>
      </c>
      <c r="Q61" s="51">
        <f t="shared" si="9"/>
        <v>32998.879999999997</v>
      </c>
      <c r="U61" s="38">
        <v>-6.3440000012633391E-3</v>
      </c>
      <c r="AA61" s="28" t="s">
        <v>26</v>
      </c>
      <c r="AB61" s="28">
        <v>7</v>
      </c>
      <c r="AC61" s="28" t="s">
        <v>30</v>
      </c>
      <c r="AD61" s="28" t="s">
        <v>31</v>
      </c>
      <c r="AG61" s="28" t="s">
        <v>32</v>
      </c>
    </row>
    <row r="62" spans="1:33" s="28" customFormat="1" ht="12.95" customHeight="1">
      <c r="A62" s="28" t="s">
        <v>40</v>
      </c>
      <c r="C62" s="50">
        <v>48345.368000000002</v>
      </c>
      <c r="D62" s="50"/>
      <c r="E62" s="28">
        <f t="shared" si="7"/>
        <v>19793.96783379457</v>
      </c>
      <c r="F62" s="28">
        <f t="shared" si="8"/>
        <v>19794</v>
      </c>
      <c r="Q62" s="51">
        <f t="shared" si="9"/>
        <v>33326.868000000002</v>
      </c>
      <c r="U62" s="38">
        <v>-3.689200000371784E-2</v>
      </c>
      <c r="AA62" s="28" t="s">
        <v>26</v>
      </c>
      <c r="AB62" s="28">
        <v>9</v>
      </c>
      <c r="AC62" s="28" t="s">
        <v>30</v>
      </c>
      <c r="AD62" s="28" t="s">
        <v>31</v>
      </c>
      <c r="AG62" s="28" t="s">
        <v>32</v>
      </c>
    </row>
    <row r="63" spans="1:33" s="28" customFormat="1" ht="12.95" customHeight="1">
      <c r="A63" s="28" t="s">
        <v>40</v>
      </c>
      <c r="C63" s="50">
        <v>48361.442999999999</v>
      </c>
      <c r="D63" s="50"/>
      <c r="E63" s="28">
        <f t="shared" si="7"/>
        <v>19807.983657070512</v>
      </c>
      <c r="F63" s="28">
        <f t="shared" si="8"/>
        <v>19808</v>
      </c>
      <c r="Q63" s="51">
        <f t="shared" si="9"/>
        <v>33342.942999999999</v>
      </c>
      <c r="U63" s="38">
        <v>-1.8744000000879169E-2</v>
      </c>
      <c r="AA63" s="28" t="s">
        <v>26</v>
      </c>
      <c r="AB63" s="28">
        <v>8</v>
      </c>
      <c r="AC63" s="28" t="s">
        <v>30</v>
      </c>
      <c r="AD63" s="28" t="s">
        <v>31</v>
      </c>
      <c r="AG63" s="28" t="s">
        <v>32</v>
      </c>
    </row>
    <row r="64" spans="1:33" s="28" customFormat="1" ht="12.95" customHeight="1">
      <c r="A64" s="28" t="s">
        <v>27</v>
      </c>
      <c r="C64" s="50">
        <v>49002.5533</v>
      </c>
      <c r="D64" s="50"/>
      <c r="E64" s="28">
        <f t="shared" si="7"/>
        <v>20366.968955060427</v>
      </c>
      <c r="F64" s="28">
        <f t="shared" si="8"/>
        <v>20367</v>
      </c>
      <c r="G64" s="28">
        <f>+C64-(C$7+F64*C$8)</f>
        <v>-3.5606000004918315E-2</v>
      </c>
      <c r="J64" s="28">
        <f>G64</f>
        <v>-3.5606000004918315E-2</v>
      </c>
      <c r="Q64" s="51">
        <f t="shared" si="9"/>
        <v>33984.0533</v>
      </c>
      <c r="AA64" s="28" t="s">
        <v>33</v>
      </c>
      <c r="AB64" s="28">
        <v>62</v>
      </c>
      <c r="AD64" s="28" t="s">
        <v>28</v>
      </c>
    </row>
    <row r="65" spans="1:33" s="28" customFormat="1" ht="12.95" customHeight="1">
      <c r="A65" s="28" t="s">
        <v>41</v>
      </c>
      <c r="C65" s="50">
        <v>49055.356</v>
      </c>
      <c r="D65" s="50">
        <v>6.0000000000000001E-3</v>
      </c>
      <c r="E65" s="28">
        <f t="shared" si="7"/>
        <v>20413.00773028237</v>
      </c>
      <c r="F65" s="28">
        <f t="shared" si="8"/>
        <v>20413</v>
      </c>
      <c r="Q65" s="51">
        <f t="shared" si="9"/>
        <v>34036.856</v>
      </c>
      <c r="U65" s="38">
        <v>8.8659999964875169E-3</v>
      </c>
      <c r="AA65" s="28" t="s">
        <v>26</v>
      </c>
      <c r="AB65" s="28">
        <v>7</v>
      </c>
      <c r="AC65" s="28" t="s">
        <v>30</v>
      </c>
      <c r="AD65" s="28" t="s">
        <v>31</v>
      </c>
      <c r="AG65" s="28" t="s">
        <v>32</v>
      </c>
    </row>
    <row r="66" spans="1:33" s="28" customFormat="1" ht="12.95" customHeight="1">
      <c r="A66" s="28" t="s">
        <v>42</v>
      </c>
      <c r="C66" s="50">
        <v>49789.368999999999</v>
      </c>
      <c r="D66" s="50">
        <v>4.0000000000000001E-3</v>
      </c>
      <c r="E66" s="28">
        <f t="shared" si="7"/>
        <v>21052.99507026657</v>
      </c>
      <c r="F66" s="28">
        <f t="shared" si="8"/>
        <v>21053</v>
      </c>
      <c r="Q66" s="51">
        <f t="shared" si="9"/>
        <v>34770.868999999999</v>
      </c>
      <c r="U66" s="38">
        <v>-5.6540000005043112E-3</v>
      </c>
      <c r="AA66" s="28" t="s">
        <v>26</v>
      </c>
      <c r="AB66" s="28">
        <v>6</v>
      </c>
      <c r="AC66" s="28" t="s">
        <v>30</v>
      </c>
      <c r="AD66" s="28" t="s">
        <v>31</v>
      </c>
      <c r="AG66" s="28" t="s">
        <v>32</v>
      </c>
    </row>
    <row r="67" spans="1:33" s="28" customFormat="1" ht="12.95" customHeight="1">
      <c r="A67" s="28" t="s">
        <v>43</v>
      </c>
      <c r="C67" s="50">
        <v>49836.404999999999</v>
      </c>
      <c r="D67" s="50">
        <v>5.0000000000000001E-3</v>
      </c>
      <c r="E67" s="28">
        <f t="shared" si="7"/>
        <v>21094.005848718039</v>
      </c>
      <c r="F67" s="28">
        <f t="shared" si="8"/>
        <v>21094</v>
      </c>
      <c r="Q67" s="51">
        <f t="shared" si="9"/>
        <v>34817.904999999999</v>
      </c>
      <c r="U67" s="38">
        <v>6.7079999935231172E-3</v>
      </c>
      <c r="AA67" s="28" t="s">
        <v>26</v>
      </c>
      <c r="AB67" s="28">
        <v>8</v>
      </c>
      <c r="AC67" s="28" t="s">
        <v>30</v>
      </c>
      <c r="AD67" s="28" t="s">
        <v>31</v>
      </c>
      <c r="AG67" s="28" t="s">
        <v>32</v>
      </c>
    </row>
    <row r="68" spans="1:33" s="28" customFormat="1" ht="12.95" customHeight="1">
      <c r="A68" s="28" t="s">
        <v>43</v>
      </c>
      <c r="C68" s="50">
        <v>49844.434000000001</v>
      </c>
      <c r="D68" s="50">
        <v>5.0000000000000001E-3</v>
      </c>
      <c r="E68" s="28">
        <f t="shared" si="7"/>
        <v>21101.006349189738</v>
      </c>
      <c r="F68" s="28">
        <f t="shared" si="8"/>
        <v>21101</v>
      </c>
      <c r="Q68" s="51">
        <f t="shared" si="9"/>
        <v>34825.934000000001</v>
      </c>
      <c r="U68" s="38">
        <v>7.2819999986677431E-3</v>
      </c>
      <c r="AA68" s="28" t="s">
        <v>26</v>
      </c>
      <c r="AB68" s="28">
        <v>5</v>
      </c>
      <c r="AC68" s="28" t="s">
        <v>30</v>
      </c>
      <c r="AD68" s="28" t="s">
        <v>31</v>
      </c>
      <c r="AG68" s="28" t="s">
        <v>32</v>
      </c>
    </row>
    <row r="69" spans="1:33" s="28" customFormat="1" ht="12.95" customHeight="1">
      <c r="A69" s="56" t="s">
        <v>44</v>
      </c>
      <c r="B69" s="56"/>
      <c r="C69" s="6">
        <v>50570.43</v>
      </c>
      <c r="D69" s="6">
        <v>4.0000000000000001E-3</v>
      </c>
      <c r="E69" s="28">
        <f t="shared" si="7"/>
        <v>21734.003651525214</v>
      </c>
      <c r="F69" s="28">
        <f t="shared" si="8"/>
        <v>21734</v>
      </c>
      <c r="Q69" s="51">
        <f t="shared" si="9"/>
        <v>35551.93</v>
      </c>
      <c r="U69" s="38">
        <v>4.1879999989760108E-3</v>
      </c>
      <c r="AA69" s="28" t="s">
        <v>26</v>
      </c>
      <c r="AB69" s="28">
        <v>8</v>
      </c>
      <c r="AC69" s="28" t="s">
        <v>30</v>
      </c>
      <c r="AD69" s="28" t="s">
        <v>31</v>
      </c>
      <c r="AG69" s="28" t="s">
        <v>32</v>
      </c>
    </row>
    <row r="70" spans="1:33" s="28" customFormat="1" ht="12.95" customHeight="1">
      <c r="A70" s="6" t="s">
        <v>46</v>
      </c>
      <c r="B70" s="7" t="s">
        <v>47</v>
      </c>
      <c r="C70" s="8">
        <v>52727.706100000003</v>
      </c>
      <c r="D70" s="8">
        <v>1.4E-3</v>
      </c>
      <c r="E70" s="28">
        <f t="shared" si="7"/>
        <v>23614.936813268254</v>
      </c>
      <c r="F70" s="28">
        <f t="shared" si="8"/>
        <v>23615</v>
      </c>
      <c r="G70" s="28">
        <f t="shared" ref="G70:G94" si="10">+C70-(C$7+F70*C$8)</f>
        <v>-7.2469999999157153E-2</v>
      </c>
      <c r="K70" s="28">
        <f>G70</f>
        <v>-7.2469999999157153E-2</v>
      </c>
      <c r="O70" s="28">
        <f t="shared" ref="O70:O103" ca="1" si="11">+C$11+C$12*F70</f>
        <v>-0.13977763755792214</v>
      </c>
      <c r="Q70" s="51">
        <f t="shared" si="9"/>
        <v>37709.206100000003</v>
      </c>
    </row>
    <row r="71" spans="1:33" s="28" customFormat="1" ht="12.95" customHeight="1">
      <c r="A71" s="6" t="s">
        <v>48</v>
      </c>
      <c r="B71" s="7" t="s">
        <v>47</v>
      </c>
      <c r="C71" s="8">
        <v>52773.582999999999</v>
      </c>
      <c r="D71" s="6">
        <v>5.0000000000000001E-4</v>
      </c>
      <c r="E71" s="28">
        <f t="shared" si="7"/>
        <v>23654.936970210594</v>
      </c>
      <c r="F71" s="28">
        <f t="shared" si="8"/>
        <v>23655</v>
      </c>
      <c r="G71" s="28">
        <f t="shared" si="10"/>
        <v>-7.2290000003704336E-2</v>
      </c>
      <c r="K71" s="28">
        <f>G71</f>
        <v>-7.2290000003704336E-2</v>
      </c>
      <c r="O71" s="28">
        <f t="shared" ca="1" si="11"/>
        <v>-0.13979539849588854</v>
      </c>
      <c r="Q71" s="51">
        <f t="shared" si="9"/>
        <v>37755.082999999999</v>
      </c>
    </row>
    <row r="72" spans="1:33" s="28" customFormat="1" ht="12.95" customHeight="1">
      <c r="A72" s="57" t="s">
        <v>45</v>
      </c>
      <c r="B72" s="56"/>
      <c r="C72" s="6">
        <v>53047.691680412281</v>
      </c>
      <c r="D72" s="6">
        <v>2.9999999999999997E-4</v>
      </c>
      <c r="E72" s="28">
        <f t="shared" si="7"/>
        <v>23893.932853449223</v>
      </c>
      <c r="F72" s="28">
        <f t="shared" si="8"/>
        <v>23894</v>
      </c>
      <c r="G72" s="28">
        <f t="shared" si="10"/>
        <v>-7.7011587723973207E-2</v>
      </c>
      <c r="K72" s="28">
        <f>G72</f>
        <v>-7.7011587723973207E-2</v>
      </c>
      <c r="O72" s="28">
        <f t="shared" ca="1" si="11"/>
        <v>-0.13990152010023779</v>
      </c>
      <c r="Q72" s="51">
        <f t="shared" si="9"/>
        <v>38029.191680412281</v>
      </c>
    </row>
    <row r="73" spans="1:33" s="28" customFormat="1" ht="12.95" customHeight="1">
      <c r="A73" s="52" t="s">
        <v>255</v>
      </c>
      <c r="B73" s="53" t="s">
        <v>47</v>
      </c>
      <c r="C73" s="54">
        <v>53332.1374</v>
      </c>
      <c r="D73" s="50"/>
      <c r="E73" s="28">
        <f t="shared" si="7"/>
        <v>24141.941620935406</v>
      </c>
      <c r="F73" s="28">
        <f t="shared" si="8"/>
        <v>24142</v>
      </c>
      <c r="G73" s="28">
        <f t="shared" si="10"/>
        <v>-6.6956000002392102E-2</v>
      </c>
      <c r="K73" s="28">
        <f>G73</f>
        <v>-6.6956000002392102E-2</v>
      </c>
      <c r="O73" s="28">
        <f t="shared" ca="1" si="11"/>
        <v>-0.14001163791562946</v>
      </c>
      <c r="Q73" s="51">
        <f t="shared" si="9"/>
        <v>38313.6374</v>
      </c>
    </row>
    <row r="74" spans="1:33" s="28" customFormat="1" ht="12.95" customHeight="1">
      <c r="A74" s="6" t="s">
        <v>57</v>
      </c>
      <c r="B74" s="7"/>
      <c r="C74" s="6">
        <v>54200.321799999998</v>
      </c>
      <c r="D74" s="6">
        <v>2.9999999999999997E-4</v>
      </c>
      <c r="E74" s="28">
        <f t="shared" si="7"/>
        <v>24898.913261453734</v>
      </c>
      <c r="F74" s="28">
        <f t="shared" si="8"/>
        <v>24899</v>
      </c>
      <c r="G74" s="28">
        <f t="shared" si="10"/>
        <v>-9.9482000005082227E-2</v>
      </c>
      <c r="J74" s="28">
        <f>G74</f>
        <v>-9.9482000005082227E-2</v>
      </c>
      <c r="O74" s="28">
        <f t="shared" ca="1" si="11"/>
        <v>-0.14034776366664356</v>
      </c>
      <c r="Q74" s="51">
        <f t="shared" si="9"/>
        <v>39181.821799999998</v>
      </c>
    </row>
    <row r="75" spans="1:33" s="28" customFormat="1" ht="12.95" customHeight="1">
      <c r="A75" s="6" t="s">
        <v>59</v>
      </c>
      <c r="B75" s="9" t="s">
        <v>47</v>
      </c>
      <c r="C75" s="6">
        <v>54224.402609999997</v>
      </c>
      <c r="D75" s="6">
        <v>2.0000000000000001E-4</v>
      </c>
      <c r="E75" s="28">
        <f t="shared" si="7"/>
        <v>24919.909365795978</v>
      </c>
      <c r="F75" s="28">
        <f t="shared" si="8"/>
        <v>24920</v>
      </c>
      <c r="G75" s="28">
        <f t="shared" si="10"/>
        <v>-0.10395000001153676</v>
      </c>
      <c r="K75" s="28">
        <f t="shared" ref="K75:K80" si="12">G75</f>
        <v>-0.10395000001153676</v>
      </c>
      <c r="O75" s="28">
        <f t="shared" ca="1" si="11"/>
        <v>-0.14035708815907594</v>
      </c>
      <c r="Q75" s="51">
        <f t="shared" si="9"/>
        <v>39205.902609999997</v>
      </c>
    </row>
    <row r="76" spans="1:33" s="28" customFormat="1" ht="12.95" customHeight="1">
      <c r="A76" s="6" t="s">
        <v>59</v>
      </c>
      <c r="B76" s="9" t="s">
        <v>47</v>
      </c>
      <c r="C76" s="6">
        <v>54224.404309999998</v>
      </c>
      <c r="D76" s="6">
        <v>1E-4</v>
      </c>
      <c r="E76" s="28">
        <f t="shared" si="7"/>
        <v>24919.910848029234</v>
      </c>
      <c r="F76" s="28">
        <f t="shared" si="8"/>
        <v>24920</v>
      </c>
      <c r="G76" s="28">
        <f t="shared" si="10"/>
        <v>-0.10225000001082662</v>
      </c>
      <c r="K76" s="28">
        <f t="shared" si="12"/>
        <v>-0.10225000001082662</v>
      </c>
      <c r="O76" s="28">
        <f t="shared" ca="1" si="11"/>
        <v>-0.14035708815907594</v>
      </c>
      <c r="Q76" s="51">
        <f t="shared" si="9"/>
        <v>39205.904309999998</v>
      </c>
    </row>
    <row r="77" spans="1:33" s="28" customFormat="1" ht="12.95" customHeight="1">
      <c r="A77" s="6" t="s">
        <v>59</v>
      </c>
      <c r="B77" s="9" t="s">
        <v>47</v>
      </c>
      <c r="C77" s="6">
        <v>54224.40481</v>
      </c>
      <c r="D77" s="6">
        <v>2.9999999999999997E-4</v>
      </c>
      <c r="E77" s="28">
        <f t="shared" si="7"/>
        <v>24919.911283980193</v>
      </c>
      <c r="F77" s="28">
        <f t="shared" si="8"/>
        <v>24920</v>
      </c>
      <c r="G77" s="28">
        <f t="shared" si="10"/>
        <v>-0.10175000000890577</v>
      </c>
      <c r="K77" s="28">
        <f t="shared" si="12"/>
        <v>-0.10175000000890577</v>
      </c>
      <c r="O77" s="28">
        <f t="shared" ca="1" si="11"/>
        <v>-0.14035708815907594</v>
      </c>
      <c r="Q77" s="51">
        <f t="shared" si="9"/>
        <v>39205.90481</v>
      </c>
    </row>
    <row r="78" spans="1:33" s="28" customFormat="1" ht="12.95" customHeight="1">
      <c r="A78" s="57" t="s">
        <v>60</v>
      </c>
      <c r="B78" s="56"/>
      <c r="C78" s="6">
        <v>54538.656999999999</v>
      </c>
      <c r="D78" s="6">
        <v>2E-3</v>
      </c>
      <c r="E78" s="28">
        <f t="shared" si="7"/>
        <v>25193.908370083995</v>
      </c>
      <c r="F78" s="28">
        <f t="shared" si="8"/>
        <v>25194</v>
      </c>
      <c r="G78" s="28">
        <f t="shared" si="10"/>
        <v>-0.10509200000524288</v>
      </c>
      <c r="K78" s="28">
        <f t="shared" si="12"/>
        <v>-0.10509200000524288</v>
      </c>
      <c r="O78" s="28">
        <f t="shared" ca="1" si="11"/>
        <v>-0.14047875058414577</v>
      </c>
      <c r="Q78" s="51">
        <f t="shared" si="9"/>
        <v>39520.156999999999</v>
      </c>
    </row>
    <row r="79" spans="1:33" s="28" customFormat="1" ht="12.95" customHeight="1">
      <c r="A79" s="52" t="s">
        <v>285</v>
      </c>
      <c r="B79" s="53" t="s">
        <v>47</v>
      </c>
      <c r="C79" s="54">
        <v>54824.232400000001</v>
      </c>
      <c r="D79" s="50"/>
      <c r="E79" s="28">
        <f t="shared" si="7"/>
        <v>25442.902108084447</v>
      </c>
      <c r="F79" s="28">
        <f t="shared" si="8"/>
        <v>25443</v>
      </c>
      <c r="G79" s="28">
        <f t="shared" si="10"/>
        <v>-0.11227400000643684</v>
      </c>
      <c r="K79" s="28">
        <f t="shared" si="12"/>
        <v>-0.11227400000643684</v>
      </c>
      <c r="O79" s="28">
        <f t="shared" ca="1" si="11"/>
        <v>-0.14058931242298661</v>
      </c>
      <c r="Q79" s="51">
        <f t="shared" si="9"/>
        <v>39805.732400000001</v>
      </c>
    </row>
    <row r="80" spans="1:33" s="28" customFormat="1" ht="12.95" customHeight="1">
      <c r="A80" s="6" t="s">
        <v>61</v>
      </c>
      <c r="B80" s="9" t="s">
        <v>47</v>
      </c>
      <c r="C80" s="6">
        <v>54852.905299999999</v>
      </c>
      <c r="D80" s="6">
        <v>2.9999999999999997E-4</v>
      </c>
      <c r="E80" s="28">
        <f t="shared" si="7"/>
        <v>25467.90206448935</v>
      </c>
      <c r="F80" s="28">
        <f t="shared" si="8"/>
        <v>25468</v>
      </c>
      <c r="G80" s="28">
        <f t="shared" si="10"/>
        <v>-0.11232400000153575</v>
      </c>
      <c r="K80" s="28">
        <f t="shared" si="12"/>
        <v>-0.11232400000153575</v>
      </c>
      <c r="O80" s="28">
        <f t="shared" ca="1" si="11"/>
        <v>-0.14060041300921561</v>
      </c>
      <c r="Q80" s="51">
        <f t="shared" si="9"/>
        <v>39834.405299999999</v>
      </c>
    </row>
    <row r="81" spans="1:21" s="28" customFormat="1" ht="12.95" customHeight="1">
      <c r="A81" s="6" t="s">
        <v>65</v>
      </c>
      <c r="B81" s="9" t="s">
        <v>47</v>
      </c>
      <c r="C81" s="6">
        <v>54942.364699999998</v>
      </c>
      <c r="D81" s="6">
        <v>1.4E-3</v>
      </c>
      <c r="E81" s="28">
        <f t="shared" si="7"/>
        <v>25545.901886621359</v>
      </c>
      <c r="F81" s="28">
        <f t="shared" si="8"/>
        <v>25546</v>
      </c>
      <c r="G81" s="28">
        <f t="shared" si="10"/>
        <v>-0.11252800000511343</v>
      </c>
      <c r="J81" s="28">
        <f>G81</f>
        <v>-0.11252800000511343</v>
      </c>
      <c r="O81" s="28">
        <f t="shared" ca="1" si="11"/>
        <v>-0.14063504683825009</v>
      </c>
      <c r="Q81" s="51">
        <f t="shared" si="9"/>
        <v>39923.864699999998</v>
      </c>
    </row>
    <row r="82" spans="1:21" s="28" customFormat="1" ht="12.95" customHeight="1">
      <c r="A82" s="6" t="s">
        <v>66</v>
      </c>
      <c r="B82" s="9" t="s">
        <v>47</v>
      </c>
      <c r="C82" s="6">
        <v>55309.371500000001</v>
      </c>
      <c r="D82" s="6">
        <v>4.3E-3</v>
      </c>
      <c r="E82" s="28">
        <f t="shared" si="7"/>
        <v>25865.895818184035</v>
      </c>
      <c r="F82" s="28">
        <f t="shared" si="8"/>
        <v>25866</v>
      </c>
      <c r="G82" s="28">
        <f t="shared" si="10"/>
        <v>-0.11948800000391202</v>
      </c>
      <c r="J82" s="28">
        <f>G82</f>
        <v>-0.11948800000391202</v>
      </c>
      <c r="O82" s="28">
        <f t="shared" ca="1" si="11"/>
        <v>-0.14077713434198127</v>
      </c>
      <c r="Q82" s="51">
        <f t="shared" si="9"/>
        <v>40290.871500000001</v>
      </c>
    </row>
    <row r="83" spans="1:21" s="28" customFormat="1" ht="12.95" customHeight="1">
      <c r="A83" s="52" t="s">
        <v>306</v>
      </c>
      <c r="B83" s="53" t="s">
        <v>47</v>
      </c>
      <c r="C83" s="54">
        <v>55573.1587</v>
      </c>
      <c r="D83" s="50"/>
      <c r="E83" s="28">
        <f t="shared" si="7"/>
        <v>26095.892382890492</v>
      </c>
      <c r="F83" s="28">
        <f t="shared" si="8"/>
        <v>26096</v>
      </c>
      <c r="G83" s="28">
        <f t="shared" si="10"/>
        <v>-0.12342800000624266</v>
      </c>
      <c r="K83" s="28">
        <f>G83</f>
        <v>-0.12342800000624266</v>
      </c>
      <c r="O83" s="28">
        <f t="shared" ca="1" si="11"/>
        <v>-0.14087925973528809</v>
      </c>
      <c r="Q83" s="51">
        <f t="shared" si="9"/>
        <v>40554.6587</v>
      </c>
    </row>
    <row r="84" spans="1:21" s="28" customFormat="1" ht="12.95" customHeight="1">
      <c r="A84" s="52" t="s">
        <v>306</v>
      </c>
      <c r="B84" s="53" t="s">
        <v>47</v>
      </c>
      <c r="C84" s="54">
        <v>55581.189899999998</v>
      </c>
      <c r="D84" s="50"/>
      <c r="E84" s="28">
        <f t="shared" si="7"/>
        <v>26102.894801546401</v>
      </c>
      <c r="F84" s="28">
        <f t="shared" si="8"/>
        <v>26103</v>
      </c>
      <c r="G84" s="28">
        <f t="shared" si="10"/>
        <v>-0.120654000005743</v>
      </c>
      <c r="K84" s="28">
        <f>G84</f>
        <v>-0.120654000005743</v>
      </c>
      <c r="O84" s="28">
        <f t="shared" ca="1" si="11"/>
        <v>-0.1408823678994322</v>
      </c>
      <c r="Q84" s="51">
        <f t="shared" si="9"/>
        <v>40562.689899999998</v>
      </c>
    </row>
    <row r="85" spans="1:21" s="28" customFormat="1" ht="12.95" customHeight="1">
      <c r="A85" s="56" t="s">
        <v>70</v>
      </c>
      <c r="B85" s="9" t="s">
        <v>47</v>
      </c>
      <c r="C85" s="6">
        <v>55613.301220000001</v>
      </c>
      <c r="D85" s="6">
        <v>2.0000000000000001E-4</v>
      </c>
      <c r="E85" s="28">
        <f t="shared" ref="E85:E103" si="13">+(C85-C$7)/C$8</f>
        <v>26130.89272293224</v>
      </c>
      <c r="F85" s="28">
        <f t="shared" ref="F85:F116" si="14">ROUND(2*E85,0)/2</f>
        <v>26131</v>
      </c>
      <c r="G85" s="28">
        <f t="shared" si="10"/>
        <v>-0.12303799999790499</v>
      </c>
      <c r="K85" s="28">
        <f>G85</f>
        <v>-0.12303799999790499</v>
      </c>
      <c r="O85" s="28">
        <f t="shared" ca="1" si="11"/>
        <v>-0.14089480055600867</v>
      </c>
      <c r="Q85" s="51">
        <f t="shared" ref="Q85:Q103" si="15">+C85-15018.5</f>
        <v>40594.801220000001</v>
      </c>
    </row>
    <row r="86" spans="1:21" s="28" customFormat="1" ht="12.95" customHeight="1">
      <c r="A86" s="6" t="s">
        <v>68</v>
      </c>
      <c r="B86" s="9" t="s">
        <v>47</v>
      </c>
      <c r="C86" s="6">
        <v>55629.356899999999</v>
      </c>
      <c r="D86" s="6">
        <v>1.2999999999999999E-3</v>
      </c>
      <c r="E86" s="28">
        <f t="shared" si="13"/>
        <v>26144.891701063192</v>
      </c>
      <c r="F86" s="28">
        <f t="shared" si="14"/>
        <v>26145</v>
      </c>
      <c r="G86" s="28">
        <f t="shared" si="10"/>
        <v>-0.12421000000904314</v>
      </c>
      <c r="J86" s="28">
        <f>G86</f>
        <v>-0.12421000000904314</v>
      </c>
      <c r="O86" s="28">
        <f t="shared" ca="1" si="11"/>
        <v>-0.1409010168842969</v>
      </c>
      <c r="Q86" s="51">
        <f t="shared" si="15"/>
        <v>40610.856899999999</v>
      </c>
    </row>
    <row r="87" spans="1:21" s="28" customFormat="1" ht="12.95" customHeight="1">
      <c r="A87" s="6" t="s">
        <v>67</v>
      </c>
      <c r="B87" s="9" t="s">
        <v>47</v>
      </c>
      <c r="C87" s="6">
        <v>55639.678699999997</v>
      </c>
      <c r="D87" s="6">
        <v>4.0000000000000002E-4</v>
      </c>
      <c r="E87" s="28">
        <f t="shared" si="13"/>
        <v>26153.891298244507</v>
      </c>
      <c r="F87" s="28">
        <f t="shared" si="14"/>
        <v>26154</v>
      </c>
      <c r="G87" s="28">
        <f t="shared" si="10"/>
        <v>-0.12467200001265155</v>
      </c>
      <c r="K87" s="28">
        <f>G87</f>
        <v>-0.12467200001265155</v>
      </c>
      <c r="O87" s="28">
        <f t="shared" ca="1" si="11"/>
        <v>-0.14090501309533934</v>
      </c>
      <c r="Q87" s="51">
        <f t="shared" si="15"/>
        <v>40621.178699999997</v>
      </c>
    </row>
    <row r="88" spans="1:21" s="28" customFormat="1" ht="12.95" customHeight="1">
      <c r="A88" s="52" t="s">
        <v>326</v>
      </c>
      <c r="B88" s="53" t="s">
        <v>47</v>
      </c>
      <c r="C88" s="54">
        <v>55940.166899999997</v>
      </c>
      <c r="D88" s="50"/>
      <c r="E88" s="28">
        <f t="shared" si="13"/>
        <v>26415.887535115842</v>
      </c>
      <c r="F88" s="28">
        <f t="shared" si="14"/>
        <v>26416</v>
      </c>
      <c r="G88" s="28">
        <f t="shared" si="10"/>
        <v>-0.12898800001130439</v>
      </c>
      <c r="K88" s="28">
        <f>G88</f>
        <v>-0.12898800001130439</v>
      </c>
      <c r="O88" s="28">
        <f t="shared" ca="1" si="11"/>
        <v>-0.14102134723901927</v>
      </c>
      <c r="Q88" s="51">
        <f t="shared" si="15"/>
        <v>40921.666899999997</v>
      </c>
    </row>
    <row r="89" spans="1:21" s="28" customFormat="1" ht="12.95" customHeight="1">
      <c r="A89" s="6" t="s">
        <v>69</v>
      </c>
      <c r="B89" s="9" t="s">
        <v>47</v>
      </c>
      <c r="C89" s="6">
        <v>55945.900500000003</v>
      </c>
      <c r="D89" s="6">
        <v>5.0000000000000001E-4</v>
      </c>
      <c r="E89" s="28">
        <f t="shared" si="13"/>
        <v>26420.886671932953</v>
      </c>
      <c r="F89" s="28">
        <f t="shared" si="14"/>
        <v>26421</v>
      </c>
      <c r="G89" s="28">
        <f t="shared" si="10"/>
        <v>-0.12997799999720883</v>
      </c>
      <c r="K89" s="28">
        <f>G89</f>
        <v>-0.12997799999720883</v>
      </c>
      <c r="O89" s="28">
        <f t="shared" ca="1" si="11"/>
        <v>-0.14102356735626506</v>
      </c>
      <c r="Q89" s="51">
        <f t="shared" si="15"/>
        <v>40927.400500000003</v>
      </c>
    </row>
    <row r="90" spans="1:21" s="28" customFormat="1" ht="12.95" customHeight="1">
      <c r="A90" s="56" t="s">
        <v>71</v>
      </c>
      <c r="B90" s="9" t="s">
        <v>47</v>
      </c>
      <c r="C90" s="6">
        <v>55988.337500000001</v>
      </c>
      <c r="D90" s="6">
        <v>8.9999999999999998E-4</v>
      </c>
      <c r="E90" s="28">
        <f t="shared" si="13"/>
        <v>26457.887573479533</v>
      </c>
      <c r="F90" s="28">
        <f t="shared" si="14"/>
        <v>26458</v>
      </c>
      <c r="G90" s="28">
        <f t="shared" si="10"/>
        <v>-0.12894400000368478</v>
      </c>
      <c r="J90" s="28">
        <f>G90</f>
        <v>-0.12894400000368478</v>
      </c>
      <c r="O90" s="28">
        <f t="shared" ca="1" si="11"/>
        <v>-0.141039996223884</v>
      </c>
      <c r="Q90" s="51">
        <f t="shared" si="15"/>
        <v>40969.837500000001</v>
      </c>
    </row>
    <row r="91" spans="1:21" s="28" customFormat="1" ht="12.95" customHeight="1">
      <c r="A91" s="58" t="s">
        <v>73</v>
      </c>
      <c r="B91" s="59"/>
      <c r="C91" s="58">
        <v>55988.339200000002</v>
      </c>
      <c r="D91" s="58">
        <v>1.6999999999999999E-3</v>
      </c>
      <c r="E91" s="28">
        <f t="shared" si="13"/>
        <v>26457.889055712785</v>
      </c>
      <c r="F91" s="28">
        <f t="shared" si="14"/>
        <v>26458</v>
      </c>
      <c r="G91" s="28">
        <f t="shared" si="10"/>
        <v>-0.12724400000297464</v>
      </c>
      <c r="J91" s="28">
        <f>G91</f>
        <v>-0.12724400000297464</v>
      </c>
      <c r="O91" s="28">
        <f t="shared" ca="1" si="11"/>
        <v>-0.141039996223884</v>
      </c>
      <c r="Q91" s="51">
        <f t="shared" si="15"/>
        <v>40969.839200000002</v>
      </c>
    </row>
    <row r="92" spans="1:21" s="28" customFormat="1" ht="12.95" customHeight="1">
      <c r="A92" s="56" t="s">
        <v>70</v>
      </c>
      <c r="B92" s="9" t="s">
        <v>49</v>
      </c>
      <c r="C92" s="6">
        <v>56008.40797</v>
      </c>
      <c r="D92" s="6">
        <v>5.0000000000000001E-4</v>
      </c>
      <c r="E92" s="28">
        <f t="shared" si="13"/>
        <v>26475.387054697891</v>
      </c>
      <c r="F92" s="28">
        <f t="shared" si="14"/>
        <v>26475.5</v>
      </c>
      <c r="G92" s="28">
        <f t="shared" si="10"/>
        <v>-0.12953900000138674</v>
      </c>
      <c r="K92" s="28">
        <f>G92</f>
        <v>-0.12953900000138674</v>
      </c>
      <c r="O92" s="28">
        <f t="shared" ca="1" si="11"/>
        <v>-0.14104776663424429</v>
      </c>
      <c r="Q92" s="51">
        <f t="shared" si="15"/>
        <v>40989.90797</v>
      </c>
    </row>
    <row r="93" spans="1:21" s="28" customFormat="1" ht="12.95" customHeight="1">
      <c r="A93" s="6" t="s">
        <v>72</v>
      </c>
      <c r="B93" s="9" t="s">
        <v>47</v>
      </c>
      <c r="C93" s="60">
        <v>56683.361830000002</v>
      </c>
      <c r="D93" s="6">
        <v>2.0000000000000001E-4</v>
      </c>
      <c r="E93" s="28">
        <f t="shared" si="13"/>
        <v>27063.880617446059</v>
      </c>
      <c r="F93" s="28">
        <f t="shared" si="14"/>
        <v>27064</v>
      </c>
      <c r="G93" s="28">
        <f t="shared" si="10"/>
        <v>-0.13692199999786681</v>
      </c>
      <c r="K93" s="28">
        <f>G93</f>
        <v>-0.13692199999786681</v>
      </c>
      <c r="O93" s="28">
        <f t="shared" ca="1" si="11"/>
        <v>-0.14130907443407495</v>
      </c>
      <c r="Q93" s="51">
        <f t="shared" si="15"/>
        <v>41664.861830000002</v>
      </c>
    </row>
    <row r="94" spans="1:21" s="64" customFormat="1" ht="12.95" customHeight="1">
      <c r="A94" s="61" t="s">
        <v>343</v>
      </c>
      <c r="B94" s="62" t="s">
        <v>47</v>
      </c>
      <c r="C94" s="63">
        <v>57121.475599999998</v>
      </c>
      <c r="D94" s="63">
        <v>5.4999999999999997E-3</v>
      </c>
      <c r="E94" s="64">
        <f t="shared" si="13"/>
        <v>27445.872852287604</v>
      </c>
      <c r="F94" s="64">
        <f t="shared" si="14"/>
        <v>27446</v>
      </c>
      <c r="G94" s="64">
        <f t="shared" si="10"/>
        <v>-0.14582800000789575</v>
      </c>
      <c r="K94" s="64">
        <f>G94</f>
        <v>-0.14582800000789575</v>
      </c>
      <c r="O94" s="64">
        <f t="shared" ca="1" si="11"/>
        <v>-0.14147869139165406</v>
      </c>
      <c r="Q94" s="65">
        <f t="shared" si="15"/>
        <v>42102.975599999998</v>
      </c>
    </row>
    <row r="95" spans="1:21" s="64" customFormat="1" ht="12.95" customHeight="1">
      <c r="A95" s="61" t="s">
        <v>343</v>
      </c>
      <c r="B95" s="62" t="s">
        <v>47</v>
      </c>
      <c r="C95" s="63">
        <v>57414.497100000001</v>
      </c>
      <c r="D95" s="63">
        <v>3.2000000000000002E-3</v>
      </c>
      <c r="E95" s="64">
        <f t="shared" si="13"/>
        <v>27701.358859133779</v>
      </c>
      <c r="F95" s="64">
        <f t="shared" si="14"/>
        <v>27701.5</v>
      </c>
      <c r="K95" s="64">
        <f>U95</f>
        <v>-0.1618769999986398</v>
      </c>
      <c r="O95" s="64">
        <f t="shared" ca="1" si="11"/>
        <v>-0.14159213938291443</v>
      </c>
      <c r="Q95" s="65">
        <f t="shared" si="15"/>
        <v>42395.997100000001</v>
      </c>
      <c r="U95" s="64">
        <f>+C95-(C$7+F95*C$8)</f>
        <v>-0.1618769999986398</v>
      </c>
    </row>
    <row r="96" spans="1:21" s="64" customFormat="1" ht="12.95" customHeight="1">
      <c r="A96" s="61" t="s">
        <v>343</v>
      </c>
      <c r="B96" s="62" t="s">
        <v>47</v>
      </c>
      <c r="C96" s="63">
        <v>57457.526299999998</v>
      </c>
      <c r="D96" s="63">
        <v>3.8E-3</v>
      </c>
      <c r="E96" s="64">
        <f t="shared" si="13"/>
        <v>27738.876100994137</v>
      </c>
      <c r="F96" s="64">
        <f t="shared" si="14"/>
        <v>27739</v>
      </c>
      <c r="O96" s="64">
        <f t="shared" ca="1" si="11"/>
        <v>-0.14160879026225795</v>
      </c>
      <c r="Q96" s="65">
        <f t="shared" si="15"/>
        <v>42439.026299999998</v>
      </c>
      <c r="U96" s="64">
        <f>+C96-(C$7+F96*C$8)</f>
        <v>-0.14210200000525219</v>
      </c>
    </row>
    <row r="97" spans="1:21" s="64" customFormat="1" ht="12.95" customHeight="1">
      <c r="A97" s="61" t="s">
        <v>343</v>
      </c>
      <c r="B97" s="62" t="s">
        <v>47</v>
      </c>
      <c r="C97" s="63">
        <v>57464.407299999999</v>
      </c>
      <c r="D97" s="63">
        <v>1.6000000000000001E-3</v>
      </c>
      <c r="E97" s="64">
        <f t="shared" si="13"/>
        <v>27744.875658067966</v>
      </c>
      <c r="F97" s="64">
        <f t="shared" si="14"/>
        <v>27745</v>
      </c>
      <c r="O97" s="64">
        <f t="shared" ca="1" si="11"/>
        <v>-0.14161145440295289</v>
      </c>
      <c r="Q97" s="65">
        <f t="shared" si="15"/>
        <v>42445.907299999999</v>
      </c>
      <c r="U97" s="64">
        <f>+C97-(C$7+F97*C$8)</f>
        <v>-0.14261000000260537</v>
      </c>
    </row>
    <row r="98" spans="1:21" s="64" customFormat="1" ht="12.95" customHeight="1">
      <c r="A98" s="66" t="s">
        <v>350</v>
      </c>
      <c r="B98" s="67" t="s">
        <v>47</v>
      </c>
      <c r="C98" s="68">
        <v>57800.454260000028</v>
      </c>
      <c r="D98" s="68">
        <v>2.0000000000000001E-4</v>
      </c>
      <c r="E98" s="64">
        <f t="shared" si="13"/>
        <v>28037.875645861364</v>
      </c>
      <c r="F98" s="64">
        <f t="shared" si="14"/>
        <v>28038</v>
      </c>
      <c r="G98" s="64">
        <f t="shared" ref="G98:G103" si="16">+C98-(C$7+F98*C$8)</f>
        <v>-0.14262399997824105</v>
      </c>
      <c r="K98" s="64">
        <f>G98</f>
        <v>-0.14262399997824105</v>
      </c>
      <c r="O98" s="64">
        <f t="shared" ca="1" si="11"/>
        <v>-0.14174155327355678</v>
      </c>
      <c r="Q98" s="65">
        <f t="shared" si="15"/>
        <v>42781.954260000028</v>
      </c>
    </row>
    <row r="99" spans="1:21" s="64" customFormat="1" ht="12.95" customHeight="1">
      <c r="A99" s="69" t="s">
        <v>349</v>
      </c>
      <c r="B99" s="70" t="s">
        <v>49</v>
      </c>
      <c r="C99" s="71">
        <v>57858.36954</v>
      </c>
      <c r="D99" s="71">
        <v>2.7E-4</v>
      </c>
      <c r="E99" s="64">
        <f t="shared" si="13"/>
        <v>28088.372089373432</v>
      </c>
      <c r="F99" s="64">
        <f t="shared" si="14"/>
        <v>28088.5</v>
      </c>
      <c r="G99" s="64">
        <f t="shared" si="16"/>
        <v>-0.14670300000580028</v>
      </c>
      <c r="K99" s="64">
        <f>G99</f>
        <v>-0.14670300000580028</v>
      </c>
      <c r="O99" s="64">
        <f t="shared" ca="1" si="11"/>
        <v>-0.14176397645773936</v>
      </c>
      <c r="Q99" s="65">
        <f t="shared" si="15"/>
        <v>42839.86954</v>
      </c>
    </row>
    <row r="100" spans="1:21" s="64" customFormat="1" ht="12.95" customHeight="1">
      <c r="A100" s="27" t="s">
        <v>353</v>
      </c>
      <c r="B100" s="75" t="s">
        <v>49</v>
      </c>
      <c r="C100" s="76">
        <v>59220.941400000003</v>
      </c>
      <c r="D100" s="77">
        <v>8.0000000000000004E-4</v>
      </c>
      <c r="E100" s="64">
        <f t="shared" si="13"/>
        <v>29276.401102781536</v>
      </c>
      <c r="F100" s="64">
        <f t="shared" si="14"/>
        <v>29276.5</v>
      </c>
      <c r="G100" s="64">
        <f t="shared" si="16"/>
        <v>-0.11342699999659089</v>
      </c>
      <c r="O100" s="64">
        <f t="shared" ca="1" si="11"/>
        <v>-0.14229147631534142</v>
      </c>
      <c r="Q100" s="65">
        <f t="shared" si="15"/>
        <v>44202.441400000003</v>
      </c>
      <c r="U100" s="64">
        <f>G100</f>
        <v>-0.11342699999659089</v>
      </c>
    </row>
    <row r="101" spans="1:21" s="64" customFormat="1" ht="12.95" customHeight="1">
      <c r="A101" s="72" t="s">
        <v>348</v>
      </c>
      <c r="B101" s="73"/>
      <c r="C101" s="74">
        <v>59258.754000000001</v>
      </c>
      <c r="D101" s="74">
        <v>1E-3</v>
      </c>
      <c r="E101" s="64">
        <f t="shared" si="13"/>
        <v>29309.369981114603</v>
      </c>
      <c r="F101" s="64">
        <f t="shared" si="14"/>
        <v>29309.5</v>
      </c>
      <c r="G101" s="64">
        <f t="shared" si="16"/>
        <v>-0.14912100000947248</v>
      </c>
      <c r="K101" s="64">
        <f>G101</f>
        <v>-0.14912100000947248</v>
      </c>
      <c r="O101" s="64">
        <f t="shared" ca="1" si="11"/>
        <v>-0.14230612908916371</v>
      </c>
      <c r="Q101" s="65">
        <f t="shared" si="15"/>
        <v>44240.254000000001</v>
      </c>
    </row>
    <row r="102" spans="1:21" s="64" customFormat="1" ht="12.95" customHeight="1">
      <c r="A102" s="23" t="s">
        <v>351</v>
      </c>
      <c r="B102" s="24" t="s">
        <v>47</v>
      </c>
      <c r="C102" s="78">
        <v>59259.3298</v>
      </c>
      <c r="D102" s="79">
        <v>1.1999999999999999E-3</v>
      </c>
      <c r="E102" s="64">
        <f t="shared" si="13"/>
        <v>29309.872022236978</v>
      </c>
      <c r="F102" s="64">
        <f t="shared" si="14"/>
        <v>29310</v>
      </c>
      <c r="G102" s="64">
        <f t="shared" si="16"/>
        <v>-0.1467800000027637</v>
      </c>
      <c r="K102" s="64">
        <f>G102</f>
        <v>-0.1467800000027637</v>
      </c>
      <c r="O102" s="64">
        <f t="shared" ca="1" si="11"/>
        <v>-0.14230635110088827</v>
      </c>
      <c r="Q102" s="65">
        <f t="shared" si="15"/>
        <v>44240.8298</v>
      </c>
    </row>
    <row r="103" spans="1:21" s="64" customFormat="1" ht="12.95" customHeight="1">
      <c r="A103" s="25" t="s">
        <v>352</v>
      </c>
      <c r="B103" s="26" t="s">
        <v>47</v>
      </c>
      <c r="C103" s="78">
        <v>59691.710400000004</v>
      </c>
      <c r="D103" s="79">
        <v>1.4E-3</v>
      </c>
      <c r="E103" s="64">
        <f t="shared" si="13"/>
        <v>29686.865495179249</v>
      </c>
      <c r="F103" s="64">
        <f t="shared" si="14"/>
        <v>29687</v>
      </c>
      <c r="G103" s="64">
        <f t="shared" si="16"/>
        <v>-0.15426600000500912</v>
      </c>
      <c r="K103" s="64">
        <f>G103</f>
        <v>-0.15426600000500912</v>
      </c>
      <c r="O103" s="64">
        <f t="shared" ca="1" si="11"/>
        <v>-0.14247374794122158</v>
      </c>
      <c r="Q103" s="65">
        <f t="shared" si="15"/>
        <v>44673.210400000004</v>
      </c>
    </row>
    <row r="104" spans="1:21" s="64" customFormat="1" ht="12.95" customHeight="1">
      <c r="B104" s="73"/>
      <c r="C104" s="74"/>
      <c r="D104" s="74"/>
    </row>
    <row r="105" spans="1:21" s="64" customFormat="1" ht="12.95" customHeight="1">
      <c r="B105" s="73"/>
      <c r="C105" s="74"/>
      <c r="D105" s="74"/>
    </row>
    <row r="106" spans="1:21" s="64" customFormat="1" ht="12.95" customHeight="1">
      <c r="B106" s="73"/>
      <c r="C106" s="74"/>
      <c r="D106" s="74"/>
    </row>
    <row r="107" spans="1:21" s="64" customFormat="1" ht="12.95" customHeight="1">
      <c r="B107" s="73"/>
      <c r="C107" s="74"/>
      <c r="D107" s="74"/>
    </row>
    <row r="108" spans="1:21" s="64" customFormat="1" ht="12.95" customHeight="1">
      <c r="B108" s="73"/>
      <c r="C108" s="74"/>
      <c r="D108" s="74"/>
    </row>
    <row r="109" spans="1:21" s="28" customFormat="1" ht="12.95" customHeight="1">
      <c r="B109" s="40"/>
      <c r="C109" s="50"/>
      <c r="D109" s="50"/>
    </row>
    <row r="110" spans="1:21" s="28" customFormat="1" ht="12.95" customHeight="1">
      <c r="B110" s="40"/>
      <c r="C110" s="50"/>
      <c r="D110" s="50"/>
    </row>
    <row r="111" spans="1:21" s="28" customFormat="1" ht="12.95" customHeight="1">
      <c r="B111" s="40"/>
      <c r="C111" s="50"/>
      <c r="D111" s="50"/>
    </row>
    <row r="112" spans="1:21" s="28" customFormat="1" ht="12.95" customHeight="1">
      <c r="B112" s="40"/>
      <c r="C112" s="50"/>
      <c r="D112" s="50"/>
    </row>
    <row r="113" spans="2:4" s="28" customFormat="1" ht="12.95" customHeight="1">
      <c r="B113" s="40"/>
      <c r="C113" s="50"/>
      <c r="D113" s="50"/>
    </row>
    <row r="114" spans="2:4" s="28" customFormat="1" ht="12.95" customHeight="1">
      <c r="B114" s="40"/>
      <c r="C114" s="50"/>
      <c r="D114" s="50"/>
    </row>
    <row r="115" spans="2:4" s="28" customFormat="1" ht="12.95" customHeight="1">
      <c r="B115" s="40"/>
      <c r="C115" s="50"/>
      <c r="D115" s="50"/>
    </row>
    <row r="116" spans="2:4" s="28" customFormat="1" ht="12.95" customHeight="1">
      <c r="B116" s="40"/>
      <c r="C116" s="50"/>
      <c r="D116" s="50"/>
    </row>
    <row r="117" spans="2:4" s="28" customFormat="1" ht="12.95" customHeight="1">
      <c r="B117" s="40"/>
      <c r="C117" s="50"/>
      <c r="D117" s="50"/>
    </row>
    <row r="118" spans="2:4" s="28" customFormat="1" ht="12.95" customHeight="1">
      <c r="B118" s="40"/>
      <c r="C118" s="50"/>
      <c r="D118" s="50"/>
    </row>
    <row r="119" spans="2:4" s="28" customFormat="1" ht="12.95" customHeight="1">
      <c r="B119" s="40"/>
      <c r="C119" s="50"/>
      <c r="D119" s="50"/>
    </row>
    <row r="120" spans="2:4" s="28" customFormat="1" ht="12.95" customHeight="1">
      <c r="B120" s="40"/>
      <c r="C120" s="50"/>
      <c r="D120" s="50"/>
    </row>
    <row r="121" spans="2:4" s="28" customFormat="1" ht="12.95" customHeight="1">
      <c r="B121" s="40"/>
      <c r="C121" s="50"/>
      <c r="D121" s="50"/>
    </row>
    <row r="122" spans="2:4" s="28" customFormat="1" ht="12.95" customHeight="1">
      <c r="B122" s="40"/>
      <c r="C122" s="50"/>
      <c r="D122" s="50"/>
    </row>
    <row r="123" spans="2:4" s="28" customFormat="1" ht="12.95" customHeight="1">
      <c r="B123" s="40"/>
      <c r="C123" s="50"/>
      <c r="D123" s="50"/>
    </row>
    <row r="124" spans="2:4" s="28" customFormat="1" ht="12.95" customHeight="1">
      <c r="B124" s="40"/>
      <c r="C124" s="50"/>
      <c r="D124" s="50"/>
    </row>
    <row r="125" spans="2:4" s="28" customFormat="1" ht="12.95" customHeight="1">
      <c r="B125" s="40"/>
      <c r="C125" s="50"/>
      <c r="D125" s="50"/>
    </row>
    <row r="126" spans="2:4" s="28" customFormat="1" ht="12.95" customHeight="1">
      <c r="B126" s="40"/>
      <c r="C126" s="50"/>
      <c r="D126" s="50"/>
    </row>
    <row r="127" spans="2:4" s="28" customFormat="1" ht="12.95" customHeight="1">
      <c r="B127" s="40"/>
      <c r="C127" s="50"/>
      <c r="D127" s="50"/>
    </row>
    <row r="128" spans="2:4" s="28" customFormat="1" ht="12.95" customHeight="1">
      <c r="B128" s="40"/>
      <c r="C128" s="50"/>
      <c r="D128" s="50"/>
    </row>
    <row r="129" spans="2:4" s="28" customFormat="1" ht="12.95" customHeight="1">
      <c r="B129" s="40"/>
      <c r="C129" s="50"/>
      <c r="D129" s="50"/>
    </row>
    <row r="130" spans="2:4" s="28" customFormat="1" ht="12.95" customHeight="1">
      <c r="B130" s="40"/>
      <c r="C130" s="50"/>
      <c r="D130" s="50"/>
    </row>
    <row r="131" spans="2:4" s="28" customFormat="1" ht="12.95" customHeight="1">
      <c r="B131" s="40"/>
      <c r="C131" s="50"/>
      <c r="D131" s="50"/>
    </row>
    <row r="132" spans="2:4" s="28" customFormat="1" ht="12.95" customHeight="1">
      <c r="B132" s="40"/>
      <c r="C132" s="50"/>
      <c r="D132" s="50"/>
    </row>
    <row r="133" spans="2:4" s="28" customFormat="1" ht="12.95" customHeight="1">
      <c r="B133" s="40"/>
      <c r="C133" s="50"/>
      <c r="D133" s="50"/>
    </row>
    <row r="134" spans="2:4" s="28" customFormat="1" ht="12.95" customHeight="1">
      <c r="B134" s="40"/>
      <c r="C134" s="50"/>
      <c r="D134" s="50"/>
    </row>
    <row r="135" spans="2:4" s="28" customFormat="1" ht="12.95" customHeight="1">
      <c r="B135" s="40"/>
      <c r="C135" s="50"/>
      <c r="D135" s="50"/>
    </row>
    <row r="136" spans="2:4" s="28" customFormat="1" ht="12.95" customHeight="1">
      <c r="B136" s="40"/>
      <c r="C136" s="50"/>
      <c r="D136" s="50"/>
    </row>
    <row r="137" spans="2:4" s="28" customFormat="1" ht="12.95" customHeight="1">
      <c r="B137" s="40"/>
      <c r="C137" s="50"/>
      <c r="D137" s="50"/>
    </row>
    <row r="138" spans="2:4" s="28" customFormat="1" ht="12.95" customHeight="1">
      <c r="B138" s="40"/>
      <c r="C138" s="50"/>
      <c r="D138" s="50"/>
    </row>
    <row r="139" spans="2:4" s="28" customFormat="1" ht="12.95" customHeight="1">
      <c r="B139" s="40"/>
      <c r="C139" s="50"/>
      <c r="D139" s="50"/>
    </row>
    <row r="140" spans="2:4" s="28" customFormat="1" ht="12.95" customHeight="1">
      <c r="B140" s="40"/>
      <c r="C140" s="50"/>
      <c r="D140" s="50"/>
    </row>
    <row r="141" spans="2:4" s="28" customFormat="1" ht="12.95" customHeight="1">
      <c r="B141" s="40"/>
      <c r="C141" s="50"/>
      <c r="D141" s="50"/>
    </row>
    <row r="142" spans="2:4" s="28" customFormat="1" ht="12.95" customHeight="1">
      <c r="B142" s="40"/>
      <c r="C142" s="50"/>
      <c r="D142" s="50"/>
    </row>
    <row r="143" spans="2:4" s="28" customFormat="1" ht="12.95" customHeight="1">
      <c r="B143" s="40"/>
      <c r="C143" s="50"/>
      <c r="D143" s="50"/>
    </row>
    <row r="144" spans="2:4" s="28" customFormat="1" ht="12.95" customHeight="1">
      <c r="B144" s="40"/>
      <c r="C144" s="50"/>
      <c r="D144" s="50"/>
    </row>
    <row r="145" spans="2:4" s="28" customFormat="1" ht="12.95" customHeight="1">
      <c r="B145" s="40"/>
      <c r="C145" s="50"/>
      <c r="D145" s="50"/>
    </row>
    <row r="146" spans="2:4" s="28" customFormat="1" ht="12.95" customHeight="1">
      <c r="B146" s="40"/>
      <c r="C146" s="50"/>
      <c r="D146" s="50"/>
    </row>
    <row r="147" spans="2:4" s="28" customFormat="1" ht="12.95" customHeight="1">
      <c r="B147" s="40"/>
      <c r="C147" s="50"/>
      <c r="D147" s="50"/>
    </row>
    <row r="148" spans="2:4" s="28" customFormat="1" ht="12.95" customHeight="1">
      <c r="B148" s="40"/>
      <c r="C148" s="50"/>
      <c r="D148" s="50"/>
    </row>
    <row r="149" spans="2:4" s="28" customFormat="1" ht="12.95" customHeight="1">
      <c r="B149" s="40"/>
      <c r="C149" s="50"/>
      <c r="D149" s="50"/>
    </row>
    <row r="150" spans="2:4" s="28" customFormat="1" ht="12.95" customHeight="1">
      <c r="B150" s="40"/>
      <c r="C150" s="50"/>
      <c r="D150" s="50"/>
    </row>
    <row r="151" spans="2:4" s="28" customFormat="1" ht="12.95" customHeight="1">
      <c r="B151" s="40"/>
      <c r="C151" s="50"/>
      <c r="D151" s="50"/>
    </row>
    <row r="152" spans="2:4" s="28" customFormat="1" ht="12.95" customHeight="1">
      <c r="B152" s="40"/>
      <c r="C152" s="50"/>
      <c r="D152" s="50"/>
    </row>
    <row r="153" spans="2:4" s="28" customFormat="1" ht="12.95" customHeight="1">
      <c r="B153" s="40"/>
      <c r="C153" s="50"/>
      <c r="D153" s="50"/>
    </row>
    <row r="154" spans="2:4" s="28" customFormat="1" ht="12.95" customHeight="1">
      <c r="B154" s="40"/>
      <c r="C154" s="50"/>
      <c r="D154" s="50"/>
    </row>
    <row r="155" spans="2:4" s="28" customFormat="1" ht="12.95" customHeight="1">
      <c r="B155" s="40"/>
      <c r="C155" s="50"/>
      <c r="D155" s="50"/>
    </row>
    <row r="156" spans="2:4" s="28" customFormat="1" ht="12.95" customHeight="1">
      <c r="B156" s="40"/>
      <c r="C156" s="50"/>
      <c r="D156" s="50"/>
    </row>
    <row r="157" spans="2:4" s="28" customFormat="1" ht="12.95" customHeight="1">
      <c r="B157" s="40"/>
      <c r="C157" s="50"/>
      <c r="D157" s="50"/>
    </row>
    <row r="158" spans="2:4" s="28" customFormat="1" ht="12.95" customHeight="1">
      <c r="B158" s="40"/>
      <c r="C158" s="50"/>
      <c r="D158" s="50"/>
    </row>
    <row r="159" spans="2:4" s="28" customFormat="1" ht="12.95" customHeight="1">
      <c r="B159" s="40"/>
      <c r="C159" s="50"/>
      <c r="D159" s="50"/>
    </row>
    <row r="160" spans="2:4" s="28" customFormat="1" ht="12.95" customHeight="1">
      <c r="B160" s="40"/>
      <c r="C160" s="50"/>
      <c r="D160" s="50"/>
    </row>
    <row r="161" spans="2:4" s="28" customFormat="1" ht="12.95" customHeight="1">
      <c r="B161" s="40"/>
      <c r="C161" s="50"/>
      <c r="D161" s="50"/>
    </row>
    <row r="162" spans="2:4" s="28" customFormat="1" ht="12.95" customHeight="1">
      <c r="B162" s="40"/>
      <c r="C162" s="50"/>
      <c r="D162" s="50"/>
    </row>
    <row r="163" spans="2:4" s="28" customFormat="1" ht="12.95" customHeight="1">
      <c r="B163" s="40"/>
      <c r="C163" s="50"/>
      <c r="D163" s="50"/>
    </row>
    <row r="164" spans="2:4" s="28" customFormat="1" ht="12.95" customHeight="1">
      <c r="B164" s="40"/>
      <c r="C164" s="50"/>
      <c r="D164" s="50"/>
    </row>
    <row r="165" spans="2:4" s="28" customFormat="1" ht="12.95" customHeight="1">
      <c r="B165" s="40"/>
      <c r="C165" s="50"/>
      <c r="D165" s="50"/>
    </row>
    <row r="166" spans="2:4" s="28" customFormat="1" ht="12.95" customHeight="1">
      <c r="B166" s="40"/>
      <c r="C166" s="50"/>
      <c r="D166" s="50"/>
    </row>
    <row r="167" spans="2:4" s="28" customFormat="1" ht="12.95" customHeight="1">
      <c r="B167" s="40"/>
      <c r="C167" s="50"/>
      <c r="D167" s="50"/>
    </row>
    <row r="168" spans="2:4" s="28" customFormat="1" ht="12.95" customHeight="1">
      <c r="B168" s="40"/>
      <c r="C168" s="50"/>
      <c r="D168" s="50"/>
    </row>
    <row r="169" spans="2:4" s="28" customFormat="1" ht="12.95" customHeight="1">
      <c r="B169" s="40"/>
      <c r="C169" s="50"/>
      <c r="D169" s="50"/>
    </row>
    <row r="170" spans="2:4" s="28" customFormat="1" ht="12.95" customHeight="1">
      <c r="B170" s="40"/>
      <c r="C170" s="50"/>
      <c r="D170" s="50"/>
    </row>
    <row r="171" spans="2:4" s="28" customFormat="1" ht="12.95" customHeight="1">
      <c r="B171" s="40"/>
      <c r="C171" s="50"/>
      <c r="D171" s="50"/>
    </row>
    <row r="172" spans="2:4" s="28" customFormat="1" ht="12.95" customHeight="1">
      <c r="B172" s="40"/>
      <c r="C172" s="50"/>
      <c r="D172" s="50"/>
    </row>
    <row r="173" spans="2:4" s="28" customFormat="1" ht="12.95" customHeight="1">
      <c r="B173" s="40"/>
      <c r="C173" s="50"/>
      <c r="D173" s="50"/>
    </row>
    <row r="174" spans="2:4" s="28" customFormat="1" ht="12.95" customHeight="1">
      <c r="B174" s="40"/>
      <c r="C174" s="50"/>
      <c r="D174" s="50"/>
    </row>
    <row r="175" spans="2:4" s="28" customFormat="1" ht="12.95" customHeight="1">
      <c r="B175" s="40"/>
      <c r="C175" s="50"/>
      <c r="D175" s="50"/>
    </row>
    <row r="176" spans="2:4" s="28" customFormat="1" ht="12.95" customHeight="1">
      <c r="B176" s="40"/>
      <c r="C176" s="50"/>
      <c r="D176" s="50"/>
    </row>
    <row r="177" spans="2:4" s="28" customFormat="1" ht="12.95" customHeight="1">
      <c r="B177" s="40"/>
      <c r="C177" s="50"/>
      <c r="D177" s="50"/>
    </row>
    <row r="178" spans="2:4" s="28" customFormat="1" ht="12.95" customHeight="1">
      <c r="B178" s="40"/>
      <c r="C178" s="50"/>
      <c r="D178" s="50"/>
    </row>
    <row r="179" spans="2:4" s="28" customFormat="1" ht="12.95" customHeight="1">
      <c r="B179" s="40"/>
      <c r="C179" s="50"/>
      <c r="D179" s="50"/>
    </row>
    <row r="180" spans="2:4" s="28" customFormat="1" ht="12.95" customHeight="1">
      <c r="B180" s="40"/>
      <c r="C180" s="50"/>
      <c r="D180" s="50"/>
    </row>
    <row r="181" spans="2:4" s="28" customFormat="1" ht="12.95" customHeight="1">
      <c r="B181" s="40"/>
      <c r="C181" s="50"/>
      <c r="D181" s="50"/>
    </row>
    <row r="182" spans="2:4" s="28" customFormat="1" ht="12.95" customHeight="1">
      <c r="B182" s="40"/>
      <c r="C182" s="50"/>
      <c r="D182" s="50"/>
    </row>
    <row r="183" spans="2:4" s="28" customFormat="1" ht="12.95" customHeight="1">
      <c r="B183" s="40"/>
      <c r="C183" s="50"/>
      <c r="D183" s="50"/>
    </row>
    <row r="184" spans="2:4" s="28" customFormat="1" ht="12.95" customHeight="1">
      <c r="B184" s="40"/>
      <c r="C184" s="50"/>
      <c r="D184" s="50"/>
    </row>
    <row r="185" spans="2:4" s="28" customFormat="1" ht="12.95" customHeight="1">
      <c r="B185" s="40"/>
      <c r="C185" s="50"/>
      <c r="D185" s="50"/>
    </row>
    <row r="186" spans="2:4" s="28" customFormat="1" ht="12.95" customHeight="1">
      <c r="B186" s="40"/>
      <c r="C186" s="50"/>
      <c r="D186" s="50"/>
    </row>
    <row r="187" spans="2:4" s="28" customFormat="1" ht="12.95" customHeight="1">
      <c r="B187" s="40"/>
      <c r="C187" s="50"/>
      <c r="D187" s="50"/>
    </row>
    <row r="188" spans="2:4" s="28" customFormat="1" ht="12.95" customHeight="1">
      <c r="B188" s="40"/>
      <c r="C188" s="50"/>
      <c r="D188" s="50"/>
    </row>
    <row r="189" spans="2:4" s="28" customFormat="1" ht="12.95" customHeight="1">
      <c r="B189" s="40"/>
      <c r="C189" s="50"/>
      <c r="D189" s="50"/>
    </row>
    <row r="190" spans="2:4" s="28" customFormat="1" ht="12.95" customHeight="1">
      <c r="B190" s="40"/>
      <c r="C190" s="50"/>
      <c r="D190" s="50"/>
    </row>
    <row r="191" spans="2:4" s="28" customFormat="1" ht="12.95" customHeight="1">
      <c r="B191" s="40"/>
      <c r="C191" s="50"/>
      <c r="D191" s="50"/>
    </row>
    <row r="192" spans="2:4" s="28" customFormat="1" ht="12.95" customHeight="1">
      <c r="B192" s="40"/>
      <c r="C192" s="50"/>
      <c r="D192" s="50"/>
    </row>
    <row r="193" spans="2:4" s="28" customFormat="1" ht="12.95" customHeight="1">
      <c r="B193" s="40"/>
      <c r="C193" s="50"/>
      <c r="D193" s="50"/>
    </row>
    <row r="194" spans="2:4" s="28" customFormat="1" ht="12.95" customHeight="1">
      <c r="B194" s="40"/>
      <c r="C194" s="50"/>
      <c r="D194" s="50"/>
    </row>
    <row r="195" spans="2:4" s="28" customFormat="1" ht="12.95" customHeight="1">
      <c r="B195" s="40"/>
      <c r="C195" s="50"/>
      <c r="D195" s="50"/>
    </row>
    <row r="196" spans="2:4" s="28" customFormat="1" ht="12.95" customHeight="1">
      <c r="B196" s="40"/>
      <c r="C196" s="50"/>
      <c r="D196" s="50"/>
    </row>
    <row r="197" spans="2:4" s="28" customFormat="1" ht="12.95" customHeight="1">
      <c r="B197" s="40"/>
      <c r="C197" s="50"/>
      <c r="D197" s="50"/>
    </row>
    <row r="198" spans="2:4" s="28" customFormat="1" ht="12.95" customHeight="1">
      <c r="B198" s="40"/>
      <c r="C198" s="50"/>
      <c r="D198" s="50"/>
    </row>
    <row r="199" spans="2:4" s="28" customFormat="1" ht="12.95" customHeight="1">
      <c r="B199" s="40"/>
      <c r="C199" s="50"/>
      <c r="D199" s="50"/>
    </row>
    <row r="200" spans="2:4" s="28" customFormat="1" ht="12.95" customHeight="1">
      <c r="B200" s="40"/>
      <c r="C200" s="50"/>
      <c r="D200" s="50"/>
    </row>
    <row r="201" spans="2:4" s="28" customFormat="1" ht="12.95" customHeight="1">
      <c r="B201" s="40"/>
      <c r="C201" s="50"/>
      <c r="D201" s="50"/>
    </row>
    <row r="202" spans="2:4" s="28" customFormat="1" ht="12.95" customHeight="1">
      <c r="B202" s="40"/>
      <c r="C202" s="50"/>
      <c r="D202" s="50"/>
    </row>
    <row r="203" spans="2:4" s="28" customFormat="1" ht="12.95" customHeight="1">
      <c r="B203" s="40"/>
      <c r="C203" s="50"/>
      <c r="D203" s="50"/>
    </row>
    <row r="204" spans="2:4" s="28" customFormat="1" ht="12.95" customHeight="1">
      <c r="B204" s="40"/>
      <c r="C204" s="50"/>
      <c r="D204" s="50"/>
    </row>
    <row r="205" spans="2:4" s="28" customFormat="1" ht="12.95" customHeight="1">
      <c r="B205" s="40"/>
      <c r="C205" s="50"/>
      <c r="D205" s="50"/>
    </row>
    <row r="206" spans="2:4" s="28" customFormat="1" ht="12.95" customHeight="1">
      <c r="B206" s="40"/>
      <c r="C206" s="50"/>
      <c r="D206" s="50"/>
    </row>
    <row r="207" spans="2:4" s="28" customFormat="1" ht="12.95" customHeight="1">
      <c r="B207" s="40"/>
      <c r="C207" s="50"/>
      <c r="D207" s="50"/>
    </row>
    <row r="208" spans="2:4" s="28" customFormat="1" ht="12.95" customHeight="1">
      <c r="B208" s="40"/>
      <c r="C208" s="50"/>
      <c r="D208" s="50"/>
    </row>
    <row r="209" spans="2:4" s="28" customFormat="1" ht="12.95" customHeight="1">
      <c r="B209" s="40"/>
      <c r="C209" s="50"/>
      <c r="D209" s="50"/>
    </row>
    <row r="210" spans="2:4" s="28" customFormat="1" ht="12.95" customHeight="1">
      <c r="B210" s="40"/>
      <c r="C210" s="50"/>
      <c r="D210" s="50"/>
    </row>
    <row r="211" spans="2:4" s="28" customFormat="1" ht="12.95" customHeight="1">
      <c r="B211" s="40"/>
      <c r="C211" s="50"/>
      <c r="D211" s="50"/>
    </row>
    <row r="212" spans="2:4" s="28" customFormat="1" ht="12.95" customHeight="1">
      <c r="B212" s="40"/>
      <c r="C212" s="50"/>
      <c r="D212" s="50"/>
    </row>
    <row r="213" spans="2:4" s="28" customFormat="1" ht="12.95" customHeight="1">
      <c r="B213" s="40"/>
      <c r="C213" s="50"/>
      <c r="D213" s="50"/>
    </row>
    <row r="214" spans="2:4" s="28" customFormat="1" ht="12.95" customHeight="1">
      <c r="B214" s="40"/>
      <c r="C214" s="50"/>
      <c r="D214" s="50"/>
    </row>
    <row r="215" spans="2:4" s="28" customFormat="1" ht="12.95" customHeight="1">
      <c r="B215" s="40"/>
      <c r="C215" s="50"/>
      <c r="D215" s="50"/>
    </row>
    <row r="216" spans="2:4" s="28" customFormat="1" ht="12.95" customHeight="1">
      <c r="B216" s="40"/>
      <c r="C216" s="50"/>
      <c r="D216" s="50"/>
    </row>
    <row r="217" spans="2:4" s="28" customFormat="1" ht="12.95" customHeight="1">
      <c r="B217" s="40"/>
      <c r="C217" s="50"/>
      <c r="D217" s="50"/>
    </row>
    <row r="218" spans="2:4" s="28" customFormat="1" ht="12.95" customHeight="1">
      <c r="B218" s="40"/>
      <c r="C218" s="50"/>
      <c r="D218" s="50"/>
    </row>
    <row r="219" spans="2:4" s="28" customFormat="1" ht="12.95" customHeight="1">
      <c r="B219" s="40"/>
      <c r="C219" s="50"/>
      <c r="D219" s="50"/>
    </row>
    <row r="220" spans="2:4" s="28" customFormat="1" ht="12.95" customHeight="1">
      <c r="B220" s="40"/>
      <c r="C220" s="50"/>
      <c r="D220" s="50"/>
    </row>
    <row r="221" spans="2:4" s="28" customFormat="1" ht="12.95" customHeight="1">
      <c r="B221" s="40"/>
      <c r="C221" s="50"/>
      <c r="D221" s="50"/>
    </row>
    <row r="222" spans="2:4" s="28" customFormat="1" ht="12.95" customHeight="1">
      <c r="B222" s="40"/>
      <c r="C222" s="50"/>
      <c r="D222" s="50"/>
    </row>
    <row r="223" spans="2:4" s="28" customFormat="1" ht="12.95" customHeight="1">
      <c r="B223" s="40"/>
      <c r="C223" s="50"/>
      <c r="D223" s="50"/>
    </row>
    <row r="224" spans="2:4" s="28" customFormat="1" ht="12.95" customHeight="1">
      <c r="B224" s="40"/>
      <c r="C224" s="50"/>
      <c r="D224" s="50"/>
    </row>
    <row r="225" spans="2:4" s="28" customFormat="1" ht="12.95" customHeight="1">
      <c r="B225" s="40"/>
      <c r="C225" s="50"/>
      <c r="D225" s="50"/>
    </row>
    <row r="226" spans="2:4" s="28" customFormat="1" ht="12.95" customHeight="1">
      <c r="B226" s="40"/>
      <c r="C226" s="50"/>
      <c r="D226" s="50"/>
    </row>
    <row r="227" spans="2:4" s="28" customFormat="1" ht="12.95" customHeight="1">
      <c r="B227" s="40"/>
      <c r="C227" s="50"/>
      <c r="D227" s="50"/>
    </row>
    <row r="228" spans="2:4" s="28" customFormat="1" ht="12.95" customHeight="1">
      <c r="B228" s="40"/>
      <c r="C228" s="50"/>
      <c r="D228" s="50"/>
    </row>
    <row r="229" spans="2:4" s="28" customFormat="1" ht="12.95" customHeight="1">
      <c r="B229" s="40"/>
      <c r="C229" s="50"/>
      <c r="D229" s="50"/>
    </row>
    <row r="230" spans="2:4" s="28" customFormat="1" ht="12.95" customHeight="1">
      <c r="B230" s="40"/>
      <c r="C230" s="50"/>
      <c r="D230" s="50"/>
    </row>
    <row r="231" spans="2:4" s="28" customFormat="1" ht="12.95" customHeight="1">
      <c r="B231" s="40"/>
      <c r="C231" s="50"/>
      <c r="D231" s="50"/>
    </row>
    <row r="232" spans="2:4" s="28" customFormat="1" ht="12.95" customHeight="1">
      <c r="B232" s="40"/>
      <c r="C232" s="50"/>
      <c r="D232" s="50"/>
    </row>
    <row r="233" spans="2:4" s="28" customFormat="1" ht="12.95" customHeight="1">
      <c r="B233" s="40"/>
      <c r="C233" s="50"/>
      <c r="D233" s="50"/>
    </row>
    <row r="234" spans="2:4" s="28" customFormat="1" ht="12.95" customHeight="1">
      <c r="B234" s="40"/>
      <c r="C234" s="50"/>
      <c r="D234" s="50"/>
    </row>
    <row r="235" spans="2:4" s="28" customFormat="1" ht="12.95" customHeight="1">
      <c r="B235" s="40"/>
      <c r="C235" s="50"/>
      <c r="D235" s="50"/>
    </row>
    <row r="236" spans="2:4" s="28" customFormat="1" ht="12.95" customHeight="1">
      <c r="B236" s="40"/>
      <c r="C236" s="50"/>
      <c r="D236" s="50"/>
    </row>
    <row r="237" spans="2:4" s="28" customFormat="1" ht="12.95" customHeight="1">
      <c r="B237" s="40"/>
      <c r="C237" s="50"/>
      <c r="D237" s="50"/>
    </row>
    <row r="238" spans="2:4" s="28" customFormat="1" ht="12.95" customHeight="1">
      <c r="B238" s="40"/>
      <c r="C238" s="50"/>
      <c r="D238" s="50"/>
    </row>
    <row r="239" spans="2:4" s="28" customFormat="1" ht="12.95" customHeight="1">
      <c r="C239" s="50"/>
      <c r="D239" s="50"/>
    </row>
    <row r="240" spans="2:4" s="28" customFormat="1" ht="12.95" customHeight="1">
      <c r="C240" s="50"/>
      <c r="D240" s="50"/>
    </row>
    <row r="241" spans="3:4" s="28" customFormat="1" ht="12.95" customHeight="1">
      <c r="C241" s="50"/>
      <c r="D241" s="50"/>
    </row>
    <row r="242" spans="3:4" s="28" customFormat="1" ht="12.95" customHeight="1">
      <c r="C242" s="50"/>
      <c r="D242" s="50"/>
    </row>
    <row r="243" spans="3:4" s="28" customFormat="1" ht="12.95" customHeight="1">
      <c r="C243" s="50"/>
      <c r="D243" s="50"/>
    </row>
    <row r="244" spans="3:4" s="28" customFormat="1" ht="12.95" customHeight="1">
      <c r="C244" s="50"/>
      <c r="D244" s="50"/>
    </row>
    <row r="245" spans="3:4" s="28" customFormat="1" ht="12.95" customHeight="1">
      <c r="C245" s="50"/>
      <c r="D245" s="50"/>
    </row>
    <row r="246" spans="3:4" s="28" customFormat="1" ht="12.95" customHeight="1">
      <c r="C246" s="50"/>
      <c r="D246" s="50"/>
    </row>
    <row r="247" spans="3:4" s="28" customFormat="1" ht="12.95" customHeight="1">
      <c r="C247" s="50"/>
      <c r="D247" s="50"/>
    </row>
    <row r="248" spans="3:4" s="28" customFormat="1" ht="12.95" customHeight="1">
      <c r="C248" s="50"/>
      <c r="D248" s="50"/>
    </row>
    <row r="249" spans="3:4" s="28" customFormat="1" ht="12.95" customHeight="1">
      <c r="C249" s="50"/>
      <c r="D249" s="50"/>
    </row>
    <row r="250" spans="3:4" s="28" customFormat="1" ht="12.95" customHeight="1">
      <c r="C250" s="50"/>
      <c r="D250" s="50"/>
    </row>
    <row r="251" spans="3:4" s="28" customFormat="1" ht="12.95" customHeight="1">
      <c r="C251" s="50"/>
      <c r="D251" s="50"/>
    </row>
    <row r="252" spans="3:4" s="28" customFormat="1" ht="12.95" customHeight="1">
      <c r="C252" s="50"/>
      <c r="D252" s="50"/>
    </row>
    <row r="253" spans="3:4" s="28" customFormat="1" ht="12.95" customHeight="1">
      <c r="C253" s="50"/>
      <c r="D253" s="50"/>
    </row>
    <row r="254" spans="3:4" s="28" customFormat="1" ht="12.95" customHeight="1">
      <c r="C254" s="50"/>
      <c r="D254" s="50"/>
    </row>
    <row r="255" spans="3:4" s="28" customFormat="1" ht="12.95" customHeight="1">
      <c r="C255" s="50"/>
      <c r="D255" s="50"/>
    </row>
    <row r="256" spans="3:4" s="28" customFormat="1" ht="12.95" customHeight="1">
      <c r="C256" s="50"/>
      <c r="D256" s="50"/>
    </row>
    <row r="257" spans="3:4" s="28" customFormat="1" ht="12.95" customHeight="1">
      <c r="C257" s="50"/>
      <c r="D257" s="50"/>
    </row>
    <row r="258" spans="3:4" s="28" customFormat="1" ht="12.95" customHeight="1">
      <c r="C258" s="50"/>
      <c r="D258" s="50"/>
    </row>
    <row r="259" spans="3:4" s="28" customFormat="1" ht="12.95" customHeight="1">
      <c r="C259" s="50"/>
      <c r="D259" s="50"/>
    </row>
    <row r="260" spans="3:4" s="28" customFormat="1" ht="12.95" customHeight="1">
      <c r="C260" s="50"/>
      <c r="D260" s="50"/>
    </row>
    <row r="261" spans="3:4" s="28" customFormat="1" ht="12.95" customHeight="1">
      <c r="C261" s="50"/>
      <c r="D261" s="50"/>
    </row>
    <row r="262" spans="3:4" s="28" customFormat="1" ht="12.95" customHeight="1">
      <c r="C262" s="50"/>
      <c r="D262" s="50"/>
    </row>
    <row r="263" spans="3:4" s="28" customFormat="1" ht="12.95" customHeight="1">
      <c r="C263" s="50"/>
      <c r="D263" s="50"/>
    </row>
    <row r="264" spans="3:4" s="28" customFormat="1" ht="12.95" customHeight="1">
      <c r="C264" s="50"/>
      <c r="D264" s="50"/>
    </row>
    <row r="265" spans="3:4" s="28" customFormat="1" ht="12.95" customHeight="1">
      <c r="C265" s="50"/>
      <c r="D265" s="50"/>
    </row>
    <row r="266" spans="3:4" s="28" customFormat="1" ht="12.95" customHeight="1">
      <c r="C266" s="50"/>
      <c r="D266" s="50"/>
    </row>
    <row r="267" spans="3:4" s="28" customFormat="1" ht="12.95" customHeight="1">
      <c r="C267" s="50"/>
      <c r="D267" s="50"/>
    </row>
    <row r="268" spans="3:4" s="28" customFormat="1" ht="12.95" customHeight="1">
      <c r="C268" s="50"/>
      <c r="D268" s="50"/>
    </row>
    <row r="269" spans="3:4" s="28" customFormat="1" ht="12.95" customHeight="1">
      <c r="C269" s="50"/>
      <c r="D269" s="50"/>
    </row>
    <row r="270" spans="3:4" s="28" customFormat="1" ht="12.95" customHeight="1">
      <c r="C270" s="50"/>
      <c r="D270" s="50"/>
    </row>
    <row r="271" spans="3:4" s="28" customFormat="1" ht="12.95" customHeight="1">
      <c r="C271" s="50"/>
      <c r="D271" s="50"/>
    </row>
    <row r="272" spans="3:4" s="28" customFormat="1" ht="12.95" customHeight="1">
      <c r="C272" s="50"/>
      <c r="D272" s="50"/>
    </row>
    <row r="273" spans="3:4" s="28" customFormat="1" ht="12.95" customHeight="1">
      <c r="C273" s="50"/>
      <c r="D273" s="50"/>
    </row>
    <row r="274" spans="3:4" s="28" customFormat="1" ht="12.95" customHeight="1">
      <c r="C274" s="50"/>
      <c r="D274" s="50"/>
    </row>
    <row r="275" spans="3:4" s="28" customFormat="1" ht="12.95" customHeight="1">
      <c r="C275" s="50"/>
      <c r="D275" s="50"/>
    </row>
    <row r="276" spans="3:4" s="28" customFormat="1" ht="12.95" customHeight="1">
      <c r="C276" s="50"/>
      <c r="D276" s="50"/>
    </row>
    <row r="277" spans="3:4" s="28" customFormat="1" ht="12.95" customHeight="1">
      <c r="C277" s="50"/>
      <c r="D277" s="50"/>
    </row>
    <row r="278" spans="3:4" s="28" customFormat="1" ht="12.95" customHeight="1">
      <c r="C278" s="50"/>
      <c r="D278" s="50"/>
    </row>
    <row r="279" spans="3:4" s="28" customFormat="1" ht="12.95" customHeight="1">
      <c r="C279" s="50"/>
      <c r="D279" s="50"/>
    </row>
    <row r="280" spans="3:4" s="28" customFormat="1" ht="12.95" customHeight="1">
      <c r="C280" s="50"/>
      <c r="D280" s="50"/>
    </row>
    <row r="281" spans="3:4" s="28" customFormat="1" ht="12.95" customHeight="1">
      <c r="C281" s="50"/>
      <c r="D281" s="50"/>
    </row>
    <row r="282" spans="3:4" s="28" customFormat="1" ht="12.95" customHeight="1">
      <c r="C282" s="50"/>
      <c r="D282" s="50"/>
    </row>
    <row r="283" spans="3:4" s="28" customFormat="1" ht="12.95" customHeight="1">
      <c r="C283" s="50"/>
      <c r="D283" s="50"/>
    </row>
    <row r="284" spans="3:4" s="28" customFormat="1" ht="12.95" customHeight="1">
      <c r="C284" s="50"/>
      <c r="D284" s="50"/>
    </row>
    <row r="285" spans="3:4" s="28" customFormat="1" ht="12.95" customHeight="1">
      <c r="C285" s="50"/>
      <c r="D285" s="50"/>
    </row>
    <row r="286" spans="3:4" s="28" customFormat="1" ht="12.95" customHeight="1">
      <c r="C286" s="50"/>
      <c r="D286" s="50"/>
    </row>
    <row r="287" spans="3:4" s="28" customFormat="1" ht="12.95" customHeight="1">
      <c r="C287" s="50"/>
      <c r="D287" s="50"/>
    </row>
    <row r="288" spans="3:4" s="28" customFormat="1" ht="12.95" customHeight="1">
      <c r="C288" s="50"/>
      <c r="D288" s="50"/>
    </row>
    <row r="289" spans="3:4" s="28" customFormat="1" ht="12.95" customHeight="1">
      <c r="C289" s="50"/>
      <c r="D289" s="50"/>
    </row>
    <row r="290" spans="3:4" s="28" customFormat="1" ht="12.95" customHeight="1">
      <c r="C290" s="50"/>
      <c r="D290" s="50"/>
    </row>
    <row r="291" spans="3:4" s="28" customFormat="1" ht="12.95" customHeight="1">
      <c r="C291" s="50"/>
      <c r="D291" s="50"/>
    </row>
    <row r="292" spans="3:4" s="28" customFormat="1" ht="12.95" customHeight="1">
      <c r="C292" s="50"/>
      <c r="D292" s="50"/>
    </row>
    <row r="293" spans="3:4" s="28" customFormat="1" ht="12.95" customHeight="1">
      <c r="C293" s="50"/>
      <c r="D293" s="50"/>
    </row>
    <row r="294" spans="3:4" s="28" customFormat="1" ht="12.95" customHeight="1">
      <c r="C294" s="50"/>
      <c r="D294" s="50"/>
    </row>
    <row r="295" spans="3:4" s="28" customFormat="1" ht="12.95" customHeight="1">
      <c r="C295" s="50"/>
      <c r="D295" s="50"/>
    </row>
    <row r="296" spans="3:4" s="28" customFormat="1" ht="12.95" customHeight="1">
      <c r="C296" s="50"/>
      <c r="D296" s="50"/>
    </row>
    <row r="297" spans="3:4" s="28" customFormat="1" ht="12.95" customHeight="1">
      <c r="C297" s="50"/>
      <c r="D297" s="50"/>
    </row>
    <row r="298" spans="3:4" s="28" customFormat="1" ht="12.95" customHeight="1">
      <c r="C298" s="50"/>
      <c r="D298" s="50"/>
    </row>
    <row r="299" spans="3:4" s="28" customFormat="1" ht="12.95" customHeight="1">
      <c r="C299" s="50"/>
      <c r="D299" s="50"/>
    </row>
    <row r="300" spans="3:4" s="28" customFormat="1" ht="12.95" customHeight="1">
      <c r="C300" s="50"/>
      <c r="D300" s="50"/>
    </row>
    <row r="301" spans="3:4" s="28" customFormat="1" ht="12.95" customHeight="1">
      <c r="C301" s="50"/>
      <c r="D301" s="50"/>
    </row>
    <row r="302" spans="3:4" s="28" customFormat="1" ht="12.95" customHeight="1">
      <c r="C302" s="50"/>
      <c r="D302" s="50"/>
    </row>
    <row r="303" spans="3:4" s="28" customFormat="1" ht="12.95" customHeight="1">
      <c r="C303" s="50"/>
      <c r="D303" s="50"/>
    </row>
    <row r="304" spans="3:4" s="28" customFormat="1" ht="12.95" customHeight="1">
      <c r="C304" s="50"/>
      <c r="D304" s="50"/>
    </row>
    <row r="305" spans="3:4" s="28" customFormat="1" ht="12.95" customHeight="1">
      <c r="C305" s="50"/>
      <c r="D305" s="50"/>
    </row>
    <row r="306" spans="3:4" s="28" customFormat="1" ht="12.95" customHeight="1">
      <c r="C306" s="50"/>
      <c r="D306" s="50"/>
    </row>
    <row r="307" spans="3:4" s="28" customFormat="1" ht="12.95" customHeight="1">
      <c r="C307" s="50"/>
      <c r="D307" s="50"/>
    </row>
    <row r="308" spans="3:4" s="28" customFormat="1" ht="12.95" customHeight="1">
      <c r="C308" s="50"/>
      <c r="D308" s="50"/>
    </row>
    <row r="309" spans="3:4" s="28" customFormat="1" ht="12.95" customHeight="1">
      <c r="C309" s="50"/>
      <c r="D309" s="50"/>
    </row>
    <row r="310" spans="3:4" s="28" customFormat="1" ht="12.95" customHeight="1">
      <c r="C310" s="50"/>
      <c r="D310" s="50"/>
    </row>
    <row r="311" spans="3:4" s="28" customFormat="1" ht="12.95" customHeight="1">
      <c r="C311" s="50"/>
      <c r="D311" s="50"/>
    </row>
    <row r="312" spans="3:4" s="28" customFormat="1" ht="12.95" customHeight="1">
      <c r="C312" s="50"/>
      <c r="D312" s="50"/>
    </row>
    <row r="313" spans="3:4" s="28" customFormat="1" ht="12.95" customHeight="1">
      <c r="C313" s="50"/>
      <c r="D313" s="50"/>
    </row>
    <row r="314" spans="3:4" s="28" customFormat="1" ht="12.95" customHeight="1">
      <c r="C314" s="50"/>
      <c r="D314" s="50"/>
    </row>
    <row r="315" spans="3:4" s="28" customFormat="1" ht="12.95" customHeight="1">
      <c r="C315" s="50"/>
      <c r="D315" s="50"/>
    </row>
    <row r="316" spans="3:4" s="28" customFormat="1" ht="12.95" customHeight="1">
      <c r="C316" s="50"/>
      <c r="D316" s="50"/>
    </row>
    <row r="317" spans="3:4" s="28" customFormat="1" ht="12.95" customHeight="1">
      <c r="C317" s="50"/>
      <c r="D317" s="50"/>
    </row>
    <row r="318" spans="3:4" s="28" customFormat="1" ht="12.95" customHeight="1">
      <c r="C318" s="50"/>
      <c r="D318" s="50"/>
    </row>
    <row r="319" spans="3:4" s="28" customFormat="1" ht="12.95" customHeight="1">
      <c r="C319" s="50"/>
      <c r="D319" s="50"/>
    </row>
    <row r="320" spans="3:4" s="28" customFormat="1" ht="12.95" customHeight="1">
      <c r="C320" s="50"/>
      <c r="D320" s="50"/>
    </row>
    <row r="321" spans="3:4" s="28" customFormat="1" ht="12.95" customHeight="1">
      <c r="C321" s="50"/>
      <c r="D321" s="50"/>
    </row>
    <row r="322" spans="3:4" s="28" customFormat="1" ht="12.95" customHeight="1">
      <c r="C322" s="50"/>
      <c r="D322" s="50"/>
    </row>
    <row r="323" spans="3:4" s="28" customFormat="1" ht="12.95" customHeight="1">
      <c r="C323" s="50"/>
      <c r="D323" s="50"/>
    </row>
    <row r="324" spans="3:4" s="28" customFormat="1" ht="12.95" customHeight="1">
      <c r="C324" s="50"/>
      <c r="D324" s="50"/>
    </row>
    <row r="325" spans="3:4" s="28" customFormat="1" ht="12.95" customHeight="1">
      <c r="C325" s="50"/>
      <c r="D325" s="50"/>
    </row>
    <row r="326" spans="3:4" s="28" customFormat="1" ht="12.95" customHeight="1">
      <c r="C326" s="50"/>
      <c r="D326" s="50"/>
    </row>
    <row r="327" spans="3:4" s="28" customFormat="1" ht="12.95" customHeight="1">
      <c r="C327" s="50"/>
      <c r="D327" s="50"/>
    </row>
    <row r="328" spans="3:4" s="28" customFormat="1" ht="12.95" customHeight="1">
      <c r="C328" s="50"/>
      <c r="D328" s="50"/>
    </row>
    <row r="329" spans="3:4" s="28" customFormat="1" ht="12.95" customHeight="1">
      <c r="C329" s="50"/>
      <c r="D329" s="50"/>
    </row>
    <row r="330" spans="3:4" s="28" customFormat="1" ht="12.95" customHeight="1">
      <c r="C330" s="50"/>
      <c r="D330" s="50"/>
    </row>
    <row r="331" spans="3:4" s="28" customFormat="1" ht="12.95" customHeight="1">
      <c r="C331" s="50"/>
      <c r="D331" s="50"/>
    </row>
    <row r="332" spans="3:4" s="28" customFormat="1" ht="12.95" customHeight="1">
      <c r="C332" s="50"/>
      <c r="D332" s="50"/>
    </row>
    <row r="333" spans="3:4" s="28" customFormat="1" ht="12.95" customHeight="1">
      <c r="C333" s="50"/>
      <c r="D333" s="50"/>
    </row>
    <row r="334" spans="3:4" s="28" customFormat="1" ht="12.95" customHeight="1">
      <c r="C334" s="50"/>
      <c r="D334" s="50"/>
    </row>
    <row r="335" spans="3:4" s="28" customFormat="1" ht="12.95" customHeight="1">
      <c r="C335" s="50"/>
      <c r="D335" s="50"/>
    </row>
    <row r="336" spans="3:4" s="28" customFormat="1" ht="12.95" customHeight="1">
      <c r="C336" s="50"/>
      <c r="D336" s="50"/>
    </row>
    <row r="337" spans="3:4" s="28" customFormat="1" ht="12.95" customHeight="1">
      <c r="C337" s="50"/>
      <c r="D337" s="50"/>
    </row>
    <row r="338" spans="3:4" s="28" customFormat="1" ht="12.95" customHeight="1">
      <c r="C338" s="50"/>
      <c r="D338" s="50"/>
    </row>
    <row r="339" spans="3:4" s="28" customFormat="1" ht="12.95" customHeight="1">
      <c r="C339" s="50"/>
      <c r="D339" s="50"/>
    </row>
    <row r="340" spans="3:4" s="28" customFormat="1" ht="12.95" customHeight="1">
      <c r="C340" s="50"/>
      <c r="D340" s="50"/>
    </row>
    <row r="341" spans="3:4" s="28" customFormat="1" ht="12.95" customHeight="1">
      <c r="C341" s="50"/>
      <c r="D341" s="50"/>
    </row>
    <row r="342" spans="3:4" s="28" customFormat="1" ht="12.95" customHeight="1">
      <c r="C342" s="50"/>
      <c r="D342" s="50"/>
    </row>
    <row r="343" spans="3:4" s="28" customFormat="1" ht="12.95" customHeight="1">
      <c r="C343" s="50"/>
      <c r="D343" s="50"/>
    </row>
    <row r="344" spans="3:4" s="28" customFormat="1" ht="12.95" customHeight="1">
      <c r="C344" s="50"/>
      <c r="D344" s="50"/>
    </row>
    <row r="345" spans="3:4" s="28" customFormat="1" ht="12.95" customHeight="1">
      <c r="C345" s="50"/>
      <c r="D345" s="50"/>
    </row>
    <row r="346" spans="3:4" s="28" customFormat="1" ht="12.95" customHeight="1">
      <c r="C346" s="50"/>
      <c r="D346" s="50"/>
    </row>
    <row r="347" spans="3:4" s="28" customFormat="1" ht="12.95" customHeight="1">
      <c r="C347" s="50"/>
      <c r="D347" s="50"/>
    </row>
    <row r="348" spans="3:4" s="28" customFormat="1" ht="12.95" customHeight="1">
      <c r="C348" s="50"/>
      <c r="D348" s="50"/>
    </row>
    <row r="349" spans="3:4" s="28" customFormat="1" ht="12.95" customHeight="1">
      <c r="C349" s="50"/>
      <c r="D349" s="50"/>
    </row>
    <row r="350" spans="3:4" s="28" customFormat="1" ht="12.95" customHeight="1">
      <c r="C350" s="50"/>
      <c r="D350" s="50"/>
    </row>
    <row r="351" spans="3:4" s="28" customFormat="1" ht="12.95" customHeight="1">
      <c r="C351" s="50"/>
      <c r="D351" s="50"/>
    </row>
    <row r="352" spans="3:4" s="28" customFormat="1" ht="12.95" customHeight="1">
      <c r="C352" s="50"/>
      <c r="D352" s="50"/>
    </row>
    <row r="353" spans="3:4" s="28" customFormat="1" ht="12.95" customHeight="1">
      <c r="C353" s="50"/>
      <c r="D353" s="50"/>
    </row>
    <row r="354" spans="3:4" s="28" customFormat="1" ht="12.95" customHeight="1">
      <c r="C354" s="50"/>
      <c r="D354" s="50"/>
    </row>
    <row r="355" spans="3:4" s="28" customFormat="1" ht="12.95" customHeight="1">
      <c r="C355" s="50"/>
      <c r="D355" s="50"/>
    </row>
    <row r="356" spans="3:4" s="28" customFormat="1" ht="12.95" customHeight="1">
      <c r="C356" s="50"/>
      <c r="D356" s="50"/>
    </row>
    <row r="357" spans="3:4" s="28" customFormat="1" ht="12.95" customHeight="1">
      <c r="C357" s="50"/>
      <c r="D357" s="50"/>
    </row>
    <row r="358" spans="3:4" s="28" customFormat="1" ht="12.95" customHeight="1">
      <c r="C358" s="50"/>
      <c r="D358" s="50"/>
    </row>
    <row r="359" spans="3:4" s="28" customFormat="1" ht="12.95" customHeight="1">
      <c r="C359" s="50"/>
      <c r="D359" s="50"/>
    </row>
    <row r="360" spans="3:4" s="28" customFormat="1" ht="12.95" customHeight="1">
      <c r="C360" s="50"/>
      <c r="D360" s="50"/>
    </row>
    <row r="361" spans="3:4" s="28" customFormat="1" ht="12.95" customHeight="1">
      <c r="C361" s="50"/>
      <c r="D361" s="50"/>
    </row>
    <row r="362" spans="3:4" s="28" customFormat="1" ht="12.95" customHeight="1">
      <c r="C362" s="50"/>
      <c r="D362" s="50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</sheetData>
  <protectedRanges>
    <protectedRange sqref="A99:D100" name="Range1"/>
  </protectedRanges>
  <sortState xmlns:xlrd2="http://schemas.microsoft.com/office/spreadsheetml/2017/richdata2" ref="A21:U103">
    <sortCondition ref="C21:C103"/>
  </sortState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2"/>
  <sheetViews>
    <sheetView topLeftCell="A28" workbookViewId="0">
      <selection activeCell="A48" sqref="A48:C80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10" t="s">
        <v>74</v>
      </c>
      <c r="I1" s="11" t="s">
        <v>75</v>
      </c>
      <c r="J1" s="12" t="s">
        <v>76</v>
      </c>
    </row>
    <row r="2" spans="1:16">
      <c r="I2" s="13" t="s">
        <v>35</v>
      </c>
      <c r="J2" s="14" t="s">
        <v>77</v>
      </c>
    </row>
    <row r="3" spans="1:16">
      <c r="A3" s="15" t="s">
        <v>78</v>
      </c>
      <c r="I3" s="13" t="s">
        <v>79</v>
      </c>
      <c r="J3" s="14" t="s">
        <v>29</v>
      </c>
    </row>
    <row r="4" spans="1:16">
      <c r="I4" s="13" t="s">
        <v>80</v>
      </c>
      <c r="J4" s="14" t="s">
        <v>29</v>
      </c>
    </row>
    <row r="5" spans="1:16" ht="13.5" thickBot="1">
      <c r="I5" s="16" t="s">
        <v>81</v>
      </c>
      <c r="J5" s="17" t="s">
        <v>82</v>
      </c>
    </row>
    <row r="10" spans="1:16" ht="13.5" thickBot="1"/>
    <row r="11" spans="1:16" ht="12.75" customHeight="1" thickBot="1">
      <c r="A11" s="3" t="str">
        <f t="shared" ref="A11:A42" si="0">P11</f>
        <v>BAVM 241 (=IBVS 6157) </v>
      </c>
      <c r="B11" s="5" t="str">
        <f t="shared" ref="B11:B42" si="1">IF(H11=INT(H11),"I","II")</f>
        <v>I</v>
      </c>
      <c r="C11" s="3">
        <f t="shared" ref="C11:C42" si="2">1*G11</f>
        <v>55988.339200000002</v>
      </c>
      <c r="D11" s="4" t="str">
        <f t="shared" ref="D11:D42" si="3">VLOOKUP(F11,I$1:J$5,2,FALSE)</f>
        <v>CCD</v>
      </c>
      <c r="E11" s="18">
        <f>VLOOKUP(C11,Active!C$21:E$971,3,FALSE)</f>
        <v>26457.889055712785</v>
      </c>
      <c r="F11" s="5" t="str">
        <f>LEFT(M11,1)</f>
        <v>C</v>
      </c>
      <c r="G11" s="4" t="str">
        <f t="shared" ref="G11:G42" si="4">MID(I11,3,LEN(I11)-3)</f>
        <v>55988.3392</v>
      </c>
      <c r="H11" s="3">
        <f t="shared" ref="H11:H42" si="5">1*K11</f>
        <v>26458</v>
      </c>
      <c r="I11" s="19" t="s">
        <v>335</v>
      </c>
      <c r="J11" s="20" t="s">
        <v>336</v>
      </c>
      <c r="K11" s="19">
        <v>26458</v>
      </c>
      <c r="L11" s="19" t="s">
        <v>337</v>
      </c>
      <c r="M11" s="20" t="s">
        <v>259</v>
      </c>
      <c r="N11" s="20" t="s">
        <v>217</v>
      </c>
      <c r="O11" s="21" t="s">
        <v>338</v>
      </c>
      <c r="P11" s="22" t="s">
        <v>339</v>
      </c>
    </row>
    <row r="12" spans="1:16" ht="12.75" customHeight="1" thickBot="1">
      <c r="A12" s="3" t="str">
        <f t="shared" si="0"/>
        <v>BAVM 34 </v>
      </c>
      <c r="B12" s="5" t="str">
        <f t="shared" si="1"/>
        <v>I</v>
      </c>
      <c r="C12" s="3">
        <f t="shared" si="2"/>
        <v>45075.535000000003</v>
      </c>
      <c r="D12" s="4" t="str">
        <f t="shared" si="3"/>
        <v>vis</v>
      </c>
      <c r="E12" s="18">
        <f>VLOOKUP(C12,Active!C$21:E$971,3,FALSE)</f>
        <v>16942.994180926624</v>
      </c>
      <c r="F12" s="5" t="s">
        <v>81</v>
      </c>
      <c r="G12" s="4" t="str">
        <f t="shared" si="4"/>
        <v>45075.535</v>
      </c>
      <c r="H12" s="3">
        <f t="shared" si="5"/>
        <v>16943</v>
      </c>
      <c r="I12" s="19" t="s">
        <v>164</v>
      </c>
      <c r="J12" s="20" t="s">
        <v>165</v>
      </c>
      <c r="K12" s="19">
        <v>16943</v>
      </c>
      <c r="L12" s="19" t="s">
        <v>101</v>
      </c>
      <c r="M12" s="20" t="s">
        <v>161</v>
      </c>
      <c r="N12" s="20"/>
      <c r="O12" s="21" t="s">
        <v>162</v>
      </c>
      <c r="P12" s="22" t="s">
        <v>163</v>
      </c>
    </row>
    <row r="13" spans="1:16" ht="12.75" customHeight="1" thickBot="1">
      <c r="A13" s="3" t="str">
        <f t="shared" si="0"/>
        <v>BAVM 36 </v>
      </c>
      <c r="B13" s="5" t="str">
        <f t="shared" si="1"/>
        <v>I</v>
      </c>
      <c r="C13" s="3">
        <f t="shared" si="2"/>
        <v>45347.347999999998</v>
      </c>
      <c r="D13" s="4" t="str">
        <f t="shared" si="3"/>
        <v>vis</v>
      </c>
      <c r="E13" s="18">
        <f>VLOOKUP(C13,Active!C$21:E$971,3,FALSE)</f>
        <v>17179.988456018647</v>
      </c>
      <c r="F13" s="5" t="s">
        <v>81</v>
      </c>
      <c r="G13" s="4" t="str">
        <f t="shared" si="4"/>
        <v>45347.348</v>
      </c>
      <c r="H13" s="3">
        <f t="shared" si="5"/>
        <v>17180</v>
      </c>
      <c r="I13" s="19" t="s">
        <v>166</v>
      </c>
      <c r="J13" s="20" t="s">
        <v>167</v>
      </c>
      <c r="K13" s="19">
        <v>17180</v>
      </c>
      <c r="L13" s="19" t="s">
        <v>168</v>
      </c>
      <c r="M13" s="20" t="s">
        <v>83</v>
      </c>
      <c r="N13" s="20"/>
      <c r="O13" s="21" t="s">
        <v>169</v>
      </c>
      <c r="P13" s="22" t="s">
        <v>170</v>
      </c>
    </row>
    <row r="14" spans="1:16" ht="12.75" customHeight="1" thickBot="1">
      <c r="A14" s="3" t="str">
        <f t="shared" si="0"/>
        <v>BAVM 38 </v>
      </c>
      <c r="B14" s="5" t="str">
        <f t="shared" si="1"/>
        <v>I</v>
      </c>
      <c r="C14" s="3">
        <f t="shared" si="2"/>
        <v>45402.409</v>
      </c>
      <c r="D14" s="4" t="str">
        <f t="shared" si="3"/>
        <v>vis</v>
      </c>
      <c r="E14" s="18">
        <f>VLOOKUP(C14,Active!C$21:E$971,3,FALSE)</f>
        <v>17227.996247334158</v>
      </c>
      <c r="F14" s="5" t="s">
        <v>81</v>
      </c>
      <c r="G14" s="4" t="str">
        <f t="shared" si="4"/>
        <v>45402.409</v>
      </c>
      <c r="H14" s="3">
        <f t="shared" si="5"/>
        <v>17228</v>
      </c>
      <c r="I14" s="19" t="s">
        <v>171</v>
      </c>
      <c r="J14" s="20" t="s">
        <v>172</v>
      </c>
      <c r="K14" s="19">
        <v>17228</v>
      </c>
      <c r="L14" s="19" t="s">
        <v>173</v>
      </c>
      <c r="M14" s="20" t="s">
        <v>83</v>
      </c>
      <c r="N14" s="20"/>
      <c r="O14" s="21" t="s">
        <v>169</v>
      </c>
      <c r="P14" s="22" t="s">
        <v>174</v>
      </c>
    </row>
    <row r="15" spans="1:16" ht="12.75" customHeight="1" thickBot="1">
      <c r="A15" s="3" t="str">
        <f t="shared" si="0"/>
        <v>BAVM 36 </v>
      </c>
      <c r="B15" s="5" t="str">
        <f t="shared" si="1"/>
        <v>I</v>
      </c>
      <c r="C15" s="3">
        <f t="shared" si="2"/>
        <v>45402.42</v>
      </c>
      <c r="D15" s="4" t="str">
        <f t="shared" si="3"/>
        <v>vis</v>
      </c>
      <c r="E15" s="18">
        <f>VLOOKUP(C15,Active!C$21:E$971,3,FALSE)</f>
        <v>17228.005838255216</v>
      </c>
      <c r="F15" s="5" t="s">
        <v>81</v>
      </c>
      <c r="G15" s="4" t="str">
        <f t="shared" si="4"/>
        <v>45402.420</v>
      </c>
      <c r="H15" s="3">
        <f t="shared" si="5"/>
        <v>17228</v>
      </c>
      <c r="I15" s="19" t="s">
        <v>175</v>
      </c>
      <c r="J15" s="20" t="s">
        <v>176</v>
      </c>
      <c r="K15" s="19">
        <v>17228</v>
      </c>
      <c r="L15" s="19" t="s">
        <v>177</v>
      </c>
      <c r="M15" s="20" t="s">
        <v>161</v>
      </c>
      <c r="N15" s="20"/>
      <c r="O15" s="21" t="s">
        <v>162</v>
      </c>
      <c r="P15" s="22" t="s">
        <v>170</v>
      </c>
    </row>
    <row r="16" spans="1:16" ht="12.75" customHeight="1" thickBot="1">
      <c r="A16" s="3" t="str">
        <f t="shared" si="0"/>
        <v>BAVM 38 </v>
      </c>
      <c r="B16" s="5" t="str">
        <f t="shared" si="1"/>
        <v>II</v>
      </c>
      <c r="C16" s="3">
        <f t="shared" si="2"/>
        <v>45406.41</v>
      </c>
      <c r="D16" s="4" t="str">
        <f t="shared" si="3"/>
        <v>vis</v>
      </c>
      <c r="E16" s="18">
        <f>VLOOKUP(C16,Active!C$21:E$971,3,FALSE)</f>
        <v>17231.484726894163</v>
      </c>
      <c r="F16" s="5" t="s">
        <v>81</v>
      </c>
      <c r="G16" s="4" t="str">
        <f t="shared" si="4"/>
        <v>45406.410</v>
      </c>
      <c r="H16" s="3">
        <f t="shared" si="5"/>
        <v>17231.5</v>
      </c>
      <c r="I16" s="19" t="s">
        <v>178</v>
      </c>
      <c r="J16" s="20" t="s">
        <v>179</v>
      </c>
      <c r="K16" s="19">
        <v>17231.5</v>
      </c>
      <c r="L16" s="19" t="s">
        <v>180</v>
      </c>
      <c r="M16" s="20" t="s">
        <v>83</v>
      </c>
      <c r="N16" s="20"/>
      <c r="O16" s="21" t="s">
        <v>169</v>
      </c>
      <c r="P16" s="22" t="s">
        <v>174</v>
      </c>
    </row>
    <row r="17" spans="1:16" ht="12.75" customHeight="1" thickBot="1">
      <c r="A17" s="3" t="str">
        <f t="shared" si="0"/>
        <v>BAVM 38 </v>
      </c>
      <c r="B17" s="5" t="str">
        <f t="shared" si="1"/>
        <v>I</v>
      </c>
      <c r="C17" s="3">
        <f t="shared" si="2"/>
        <v>45816.449000000001</v>
      </c>
      <c r="D17" s="4" t="str">
        <f t="shared" si="3"/>
        <v>vis</v>
      </c>
      <c r="E17" s="18">
        <f>VLOOKUP(C17,Active!C$21:E$971,3,FALSE)</f>
        <v>17588.998516022941</v>
      </c>
      <c r="F17" s="5" t="s">
        <v>81</v>
      </c>
      <c r="G17" s="4" t="str">
        <f t="shared" si="4"/>
        <v>45816.449</v>
      </c>
      <c r="H17" s="3">
        <f t="shared" si="5"/>
        <v>17589</v>
      </c>
      <c r="I17" s="19" t="s">
        <v>181</v>
      </c>
      <c r="J17" s="20" t="s">
        <v>182</v>
      </c>
      <c r="K17" s="19">
        <v>17589</v>
      </c>
      <c r="L17" s="19" t="s">
        <v>92</v>
      </c>
      <c r="M17" s="20" t="s">
        <v>161</v>
      </c>
      <c r="N17" s="20"/>
      <c r="O17" s="21" t="s">
        <v>162</v>
      </c>
      <c r="P17" s="22" t="s">
        <v>174</v>
      </c>
    </row>
    <row r="18" spans="1:16" ht="12.75" customHeight="1" thickBot="1">
      <c r="A18" s="3" t="str">
        <f t="shared" si="0"/>
        <v> BBS 88 </v>
      </c>
      <c r="B18" s="5" t="str">
        <f t="shared" si="1"/>
        <v>I</v>
      </c>
      <c r="C18" s="3">
        <f t="shared" si="2"/>
        <v>47237.485999999997</v>
      </c>
      <c r="D18" s="4" t="str">
        <f t="shared" si="3"/>
        <v>vis</v>
      </c>
      <c r="E18" s="18">
        <f>VLOOKUP(C18,Active!C$21:E$971,3,FALSE)</f>
        <v>18828.003396929853</v>
      </c>
      <c r="F18" s="5" t="s">
        <v>81</v>
      </c>
      <c r="G18" s="4" t="str">
        <f t="shared" si="4"/>
        <v>47237.486</v>
      </c>
      <c r="H18" s="3">
        <f t="shared" si="5"/>
        <v>18828</v>
      </c>
      <c r="I18" s="19" t="s">
        <v>183</v>
      </c>
      <c r="J18" s="20" t="s">
        <v>184</v>
      </c>
      <c r="K18" s="19">
        <v>18828</v>
      </c>
      <c r="L18" s="19" t="s">
        <v>185</v>
      </c>
      <c r="M18" s="20" t="s">
        <v>161</v>
      </c>
      <c r="N18" s="20"/>
      <c r="O18" s="21" t="s">
        <v>186</v>
      </c>
      <c r="P18" s="21" t="s">
        <v>187</v>
      </c>
    </row>
    <row r="19" spans="1:16" ht="12.75" customHeight="1" thickBot="1">
      <c r="A19" s="3" t="str">
        <f t="shared" si="0"/>
        <v> BBS 94 </v>
      </c>
      <c r="B19" s="5" t="str">
        <f t="shared" si="1"/>
        <v>I</v>
      </c>
      <c r="C19" s="3">
        <f t="shared" si="2"/>
        <v>47924.466999999997</v>
      </c>
      <c r="D19" s="4" t="str">
        <f t="shared" si="3"/>
        <v>vis</v>
      </c>
      <c r="E19" s="18">
        <f>VLOOKUP(C19,Active!C$21:E$971,3,FALSE)</f>
        <v>19426.983446070244</v>
      </c>
      <c r="F19" s="5" t="s">
        <v>81</v>
      </c>
      <c r="G19" s="4" t="str">
        <f t="shared" si="4"/>
        <v>47924.467</v>
      </c>
      <c r="H19" s="3">
        <f t="shared" si="5"/>
        <v>19427</v>
      </c>
      <c r="I19" s="19" t="s">
        <v>191</v>
      </c>
      <c r="J19" s="20" t="s">
        <v>192</v>
      </c>
      <c r="K19" s="19">
        <v>19427</v>
      </c>
      <c r="L19" s="19" t="s">
        <v>193</v>
      </c>
      <c r="M19" s="20" t="s">
        <v>161</v>
      </c>
      <c r="N19" s="20"/>
      <c r="O19" s="21" t="s">
        <v>186</v>
      </c>
      <c r="P19" s="21" t="s">
        <v>194</v>
      </c>
    </row>
    <row r="20" spans="1:16" ht="12.75" customHeight="1" thickBot="1">
      <c r="A20" s="3" t="str">
        <f t="shared" si="0"/>
        <v> BBS 94 </v>
      </c>
      <c r="B20" s="5" t="str">
        <f t="shared" si="1"/>
        <v>I</v>
      </c>
      <c r="C20" s="3">
        <f t="shared" si="2"/>
        <v>47939.398000000001</v>
      </c>
      <c r="D20" s="4" t="str">
        <f t="shared" si="3"/>
        <v>vis</v>
      </c>
      <c r="E20" s="18">
        <f>VLOOKUP(C20,Active!C$21:E$971,3,FALSE)</f>
        <v>19440.00181355598</v>
      </c>
      <c r="F20" s="5" t="s">
        <v>81</v>
      </c>
      <c r="G20" s="4" t="str">
        <f t="shared" si="4"/>
        <v>47939.398</v>
      </c>
      <c r="H20" s="3">
        <f t="shared" si="5"/>
        <v>19440</v>
      </c>
      <c r="I20" s="19" t="s">
        <v>195</v>
      </c>
      <c r="J20" s="20" t="s">
        <v>196</v>
      </c>
      <c r="K20" s="19">
        <v>19440</v>
      </c>
      <c r="L20" s="19" t="s">
        <v>197</v>
      </c>
      <c r="M20" s="20" t="s">
        <v>161</v>
      </c>
      <c r="N20" s="20"/>
      <c r="O20" s="21" t="s">
        <v>186</v>
      </c>
      <c r="P20" s="21" t="s">
        <v>194</v>
      </c>
    </row>
    <row r="21" spans="1:16" ht="12.75" customHeight="1" thickBot="1">
      <c r="A21" s="3" t="str">
        <f t="shared" si="0"/>
        <v> BBS 94 </v>
      </c>
      <c r="B21" s="5" t="str">
        <f t="shared" si="1"/>
        <v>I</v>
      </c>
      <c r="C21" s="3">
        <f t="shared" si="2"/>
        <v>47954.302000000003</v>
      </c>
      <c r="D21" s="4" t="str">
        <f t="shared" si="3"/>
        <v>vis</v>
      </c>
      <c r="E21" s="18">
        <f>VLOOKUP(C21,Active!C$21:E$971,3,FALSE)</f>
        <v>19452.99663969002</v>
      </c>
      <c r="F21" s="5" t="s">
        <v>81</v>
      </c>
      <c r="G21" s="4" t="str">
        <f t="shared" si="4"/>
        <v>47954.302</v>
      </c>
      <c r="H21" s="3">
        <f t="shared" si="5"/>
        <v>19453</v>
      </c>
      <c r="I21" s="19" t="s">
        <v>198</v>
      </c>
      <c r="J21" s="20" t="s">
        <v>199</v>
      </c>
      <c r="K21" s="19">
        <v>19453</v>
      </c>
      <c r="L21" s="19" t="s">
        <v>173</v>
      </c>
      <c r="M21" s="20" t="s">
        <v>161</v>
      </c>
      <c r="N21" s="20"/>
      <c r="O21" s="21" t="s">
        <v>200</v>
      </c>
      <c r="P21" s="21" t="s">
        <v>194</v>
      </c>
    </row>
    <row r="22" spans="1:16" ht="12.75" customHeight="1" thickBot="1">
      <c r="A22" s="3" t="str">
        <f t="shared" si="0"/>
        <v> BBS 94 </v>
      </c>
      <c r="B22" s="5" t="str">
        <f t="shared" si="1"/>
        <v>I</v>
      </c>
      <c r="C22" s="3">
        <f t="shared" si="2"/>
        <v>47955.42</v>
      </c>
      <c r="D22" s="4" t="str">
        <f t="shared" si="3"/>
        <v>vis</v>
      </c>
      <c r="E22" s="18">
        <f>VLOOKUP(C22,Active!C$21:E$971,3,FALSE)</f>
        <v>19453.971426030454</v>
      </c>
      <c r="F22" s="5" t="s">
        <v>81</v>
      </c>
      <c r="G22" s="4" t="str">
        <f t="shared" si="4"/>
        <v>47955.420</v>
      </c>
      <c r="H22" s="3">
        <f t="shared" si="5"/>
        <v>19454</v>
      </c>
      <c r="I22" s="19" t="s">
        <v>201</v>
      </c>
      <c r="J22" s="20" t="s">
        <v>202</v>
      </c>
      <c r="K22" s="19">
        <v>19454</v>
      </c>
      <c r="L22" s="19" t="s">
        <v>135</v>
      </c>
      <c r="M22" s="20" t="s">
        <v>161</v>
      </c>
      <c r="N22" s="20"/>
      <c r="O22" s="21" t="s">
        <v>186</v>
      </c>
      <c r="P22" s="21" t="s">
        <v>194</v>
      </c>
    </row>
    <row r="23" spans="1:16" ht="12.75" customHeight="1" thickBot="1">
      <c r="A23" s="3" t="str">
        <f t="shared" si="0"/>
        <v> BBS 95 </v>
      </c>
      <c r="B23" s="5" t="str">
        <f t="shared" si="1"/>
        <v>I</v>
      </c>
      <c r="C23" s="3">
        <f t="shared" si="2"/>
        <v>48017.38</v>
      </c>
      <c r="D23" s="4" t="str">
        <f t="shared" si="3"/>
        <v>vis</v>
      </c>
      <c r="E23" s="18">
        <f>VLOOKUP(C23,Active!C$21:E$971,3,FALSE)</f>
        <v>19507.994468654248</v>
      </c>
      <c r="F23" s="5" t="s">
        <v>81</v>
      </c>
      <c r="G23" s="4" t="str">
        <f t="shared" si="4"/>
        <v>48017.380</v>
      </c>
      <c r="H23" s="3">
        <f t="shared" si="5"/>
        <v>19508</v>
      </c>
      <c r="I23" s="19" t="s">
        <v>203</v>
      </c>
      <c r="J23" s="20" t="s">
        <v>204</v>
      </c>
      <c r="K23" s="19">
        <v>19508</v>
      </c>
      <c r="L23" s="19" t="s">
        <v>205</v>
      </c>
      <c r="M23" s="20" t="s">
        <v>161</v>
      </c>
      <c r="N23" s="20"/>
      <c r="O23" s="21" t="s">
        <v>186</v>
      </c>
      <c r="P23" s="21" t="s">
        <v>206</v>
      </c>
    </row>
    <row r="24" spans="1:16" ht="12.75" customHeight="1" thickBot="1">
      <c r="A24" s="3" t="str">
        <f t="shared" si="0"/>
        <v> BBS 97 </v>
      </c>
      <c r="B24" s="5" t="str">
        <f t="shared" si="1"/>
        <v>I</v>
      </c>
      <c r="C24" s="3">
        <f t="shared" si="2"/>
        <v>48345.368000000002</v>
      </c>
      <c r="D24" s="4" t="str">
        <f t="shared" si="3"/>
        <v>vis</v>
      </c>
      <c r="E24" s="18">
        <f>VLOOKUP(C24,Active!C$21:E$971,3,FALSE)</f>
        <v>19793.96783379457</v>
      </c>
      <c r="F24" s="5" t="s">
        <v>81</v>
      </c>
      <c r="G24" s="4" t="str">
        <f t="shared" si="4"/>
        <v>48345.368</v>
      </c>
      <c r="H24" s="3">
        <f t="shared" si="5"/>
        <v>19794</v>
      </c>
      <c r="I24" s="19" t="s">
        <v>207</v>
      </c>
      <c r="J24" s="20" t="s">
        <v>208</v>
      </c>
      <c r="K24" s="19">
        <v>19794</v>
      </c>
      <c r="L24" s="19" t="s">
        <v>209</v>
      </c>
      <c r="M24" s="20" t="s">
        <v>161</v>
      </c>
      <c r="N24" s="20"/>
      <c r="O24" s="21" t="s">
        <v>186</v>
      </c>
      <c r="P24" s="21" t="s">
        <v>210</v>
      </c>
    </row>
    <row r="25" spans="1:16" ht="12.75" customHeight="1" thickBot="1">
      <c r="A25" s="3" t="str">
        <f t="shared" si="0"/>
        <v> BBS 97 </v>
      </c>
      <c r="B25" s="5" t="str">
        <f t="shared" si="1"/>
        <v>I</v>
      </c>
      <c r="C25" s="3">
        <f t="shared" si="2"/>
        <v>48361.442999999999</v>
      </c>
      <c r="D25" s="4" t="str">
        <f t="shared" si="3"/>
        <v>vis</v>
      </c>
      <c r="E25" s="18">
        <f>VLOOKUP(C25,Active!C$21:E$971,3,FALSE)</f>
        <v>19807.983657070512</v>
      </c>
      <c r="F25" s="5" t="s">
        <v>81</v>
      </c>
      <c r="G25" s="4" t="str">
        <f t="shared" si="4"/>
        <v>48361.443</v>
      </c>
      <c r="H25" s="3">
        <f t="shared" si="5"/>
        <v>19808</v>
      </c>
      <c r="I25" s="19" t="s">
        <v>211</v>
      </c>
      <c r="J25" s="20" t="s">
        <v>212</v>
      </c>
      <c r="K25" s="19">
        <v>19808</v>
      </c>
      <c r="L25" s="19" t="s">
        <v>193</v>
      </c>
      <c r="M25" s="20" t="s">
        <v>161</v>
      </c>
      <c r="N25" s="20"/>
      <c r="O25" s="21" t="s">
        <v>186</v>
      </c>
      <c r="P25" s="21" t="s">
        <v>210</v>
      </c>
    </row>
    <row r="26" spans="1:16" ht="12.75" customHeight="1" thickBot="1">
      <c r="A26" s="3" t="str">
        <f t="shared" si="0"/>
        <v>BAVM 62 </v>
      </c>
      <c r="B26" s="5" t="str">
        <f t="shared" si="1"/>
        <v>I</v>
      </c>
      <c r="C26" s="3">
        <f t="shared" si="2"/>
        <v>49002.5533</v>
      </c>
      <c r="D26" s="4" t="str">
        <f t="shared" si="3"/>
        <v>vis</v>
      </c>
      <c r="E26" s="18">
        <f>VLOOKUP(C26,Active!C$21:E$971,3,FALSE)</f>
        <v>20366.968955060427</v>
      </c>
      <c r="F26" s="5" t="s">
        <v>81</v>
      </c>
      <c r="G26" s="4" t="str">
        <f t="shared" si="4"/>
        <v>49002.5533</v>
      </c>
      <c r="H26" s="3">
        <f t="shared" si="5"/>
        <v>20367</v>
      </c>
      <c r="I26" s="19" t="s">
        <v>213</v>
      </c>
      <c r="J26" s="20" t="s">
        <v>214</v>
      </c>
      <c r="K26" s="19">
        <v>20367</v>
      </c>
      <c r="L26" s="19" t="s">
        <v>215</v>
      </c>
      <c r="M26" s="20" t="s">
        <v>216</v>
      </c>
      <c r="N26" s="20" t="s">
        <v>217</v>
      </c>
      <c r="O26" s="21" t="s">
        <v>218</v>
      </c>
      <c r="P26" s="22" t="s">
        <v>219</v>
      </c>
    </row>
    <row r="27" spans="1:16" ht="12.75" customHeight="1" thickBot="1">
      <c r="A27" s="3" t="str">
        <f t="shared" si="0"/>
        <v> BBS 103 </v>
      </c>
      <c r="B27" s="5" t="str">
        <f t="shared" si="1"/>
        <v>I</v>
      </c>
      <c r="C27" s="3">
        <f t="shared" si="2"/>
        <v>49055.356</v>
      </c>
      <c r="D27" s="4" t="str">
        <f t="shared" si="3"/>
        <v>vis</v>
      </c>
      <c r="E27" s="18">
        <f>VLOOKUP(C27,Active!C$21:E$971,3,FALSE)</f>
        <v>20413.00773028237</v>
      </c>
      <c r="F27" s="5" t="s">
        <v>81</v>
      </c>
      <c r="G27" s="4" t="str">
        <f t="shared" si="4"/>
        <v>49055.356</v>
      </c>
      <c r="H27" s="3">
        <f t="shared" si="5"/>
        <v>20413</v>
      </c>
      <c r="I27" s="19" t="s">
        <v>220</v>
      </c>
      <c r="J27" s="20" t="s">
        <v>221</v>
      </c>
      <c r="K27" s="19">
        <v>20413</v>
      </c>
      <c r="L27" s="19" t="s">
        <v>222</v>
      </c>
      <c r="M27" s="20" t="s">
        <v>161</v>
      </c>
      <c r="N27" s="20"/>
      <c r="O27" s="21" t="s">
        <v>186</v>
      </c>
      <c r="P27" s="21" t="s">
        <v>223</v>
      </c>
    </row>
    <row r="28" spans="1:16" ht="12.75" customHeight="1" thickBot="1">
      <c r="A28" s="3" t="str">
        <f t="shared" si="0"/>
        <v> BBS 108 </v>
      </c>
      <c r="B28" s="5" t="str">
        <f t="shared" si="1"/>
        <v>I</v>
      </c>
      <c r="C28" s="3">
        <f t="shared" si="2"/>
        <v>49789.368999999999</v>
      </c>
      <c r="D28" s="4" t="str">
        <f t="shared" si="3"/>
        <v>vis</v>
      </c>
      <c r="E28" s="18">
        <f>VLOOKUP(C28,Active!C$21:E$971,3,FALSE)</f>
        <v>21052.99507026657</v>
      </c>
      <c r="F28" s="5" t="s">
        <v>81</v>
      </c>
      <c r="G28" s="4" t="str">
        <f t="shared" si="4"/>
        <v>49789.369</v>
      </c>
      <c r="H28" s="3">
        <f t="shared" si="5"/>
        <v>21053</v>
      </c>
      <c r="I28" s="19" t="s">
        <v>224</v>
      </c>
      <c r="J28" s="20" t="s">
        <v>225</v>
      </c>
      <c r="K28" s="19">
        <v>21053</v>
      </c>
      <c r="L28" s="19" t="s">
        <v>205</v>
      </c>
      <c r="M28" s="20" t="s">
        <v>161</v>
      </c>
      <c r="N28" s="20"/>
      <c r="O28" s="21" t="s">
        <v>186</v>
      </c>
      <c r="P28" s="21" t="s">
        <v>226</v>
      </c>
    </row>
    <row r="29" spans="1:16" ht="12.75" customHeight="1" thickBot="1">
      <c r="A29" s="3" t="str">
        <f t="shared" si="0"/>
        <v> BBS 109 </v>
      </c>
      <c r="B29" s="5" t="str">
        <f t="shared" si="1"/>
        <v>I</v>
      </c>
      <c r="C29" s="3">
        <f t="shared" si="2"/>
        <v>49836.404999999999</v>
      </c>
      <c r="D29" s="4" t="str">
        <f t="shared" si="3"/>
        <v>vis</v>
      </c>
      <c r="E29" s="18">
        <f>VLOOKUP(C29,Active!C$21:E$971,3,FALSE)</f>
        <v>21094.005848718039</v>
      </c>
      <c r="F29" s="5" t="s">
        <v>81</v>
      </c>
      <c r="G29" s="4" t="str">
        <f t="shared" si="4"/>
        <v>49836.405</v>
      </c>
      <c r="H29" s="3">
        <f t="shared" si="5"/>
        <v>21094</v>
      </c>
      <c r="I29" s="19" t="s">
        <v>227</v>
      </c>
      <c r="J29" s="20" t="s">
        <v>228</v>
      </c>
      <c r="K29" s="19">
        <v>21094</v>
      </c>
      <c r="L29" s="19" t="s">
        <v>177</v>
      </c>
      <c r="M29" s="20" t="s">
        <v>161</v>
      </c>
      <c r="N29" s="20"/>
      <c r="O29" s="21" t="s">
        <v>186</v>
      </c>
      <c r="P29" s="21" t="s">
        <v>229</v>
      </c>
    </row>
    <row r="30" spans="1:16" ht="12.75" customHeight="1" thickBot="1">
      <c r="A30" s="3" t="str">
        <f t="shared" si="0"/>
        <v> BBS 109 </v>
      </c>
      <c r="B30" s="5" t="str">
        <f t="shared" si="1"/>
        <v>I</v>
      </c>
      <c r="C30" s="3">
        <f t="shared" si="2"/>
        <v>49844.434000000001</v>
      </c>
      <c r="D30" s="4" t="str">
        <f t="shared" si="3"/>
        <v>vis</v>
      </c>
      <c r="E30" s="18">
        <f>VLOOKUP(C30,Active!C$21:E$971,3,FALSE)</f>
        <v>21101.006349189738</v>
      </c>
      <c r="F30" s="5" t="s">
        <v>81</v>
      </c>
      <c r="G30" s="4" t="str">
        <f t="shared" si="4"/>
        <v>49844.434</v>
      </c>
      <c r="H30" s="3">
        <f t="shared" si="5"/>
        <v>21101</v>
      </c>
      <c r="I30" s="19" t="s">
        <v>230</v>
      </c>
      <c r="J30" s="20" t="s">
        <v>231</v>
      </c>
      <c r="K30" s="19">
        <v>21101</v>
      </c>
      <c r="L30" s="19" t="s">
        <v>177</v>
      </c>
      <c r="M30" s="20" t="s">
        <v>161</v>
      </c>
      <c r="N30" s="20"/>
      <c r="O30" s="21" t="s">
        <v>186</v>
      </c>
      <c r="P30" s="21" t="s">
        <v>229</v>
      </c>
    </row>
    <row r="31" spans="1:16" ht="12.75" customHeight="1" thickBot="1">
      <c r="A31" s="3" t="str">
        <f t="shared" si="0"/>
        <v> BBS 115 </v>
      </c>
      <c r="B31" s="5" t="str">
        <f t="shared" si="1"/>
        <v>I</v>
      </c>
      <c r="C31" s="3">
        <f t="shared" si="2"/>
        <v>50570.43</v>
      </c>
      <c r="D31" s="4" t="str">
        <f t="shared" si="3"/>
        <v>vis</v>
      </c>
      <c r="E31" s="18">
        <f>VLOOKUP(C31,Active!C$21:E$971,3,FALSE)</f>
        <v>21734.003651525214</v>
      </c>
      <c r="F31" s="5" t="s">
        <v>81</v>
      </c>
      <c r="G31" s="4" t="str">
        <f t="shared" si="4"/>
        <v>50570.430</v>
      </c>
      <c r="H31" s="3">
        <f t="shared" si="5"/>
        <v>21734</v>
      </c>
      <c r="I31" s="19" t="s">
        <v>232</v>
      </c>
      <c r="J31" s="20" t="s">
        <v>233</v>
      </c>
      <c r="K31" s="19">
        <v>21734</v>
      </c>
      <c r="L31" s="19" t="s">
        <v>185</v>
      </c>
      <c r="M31" s="20" t="s">
        <v>161</v>
      </c>
      <c r="N31" s="20"/>
      <c r="O31" s="21" t="s">
        <v>186</v>
      </c>
      <c r="P31" s="21" t="s">
        <v>234</v>
      </c>
    </row>
    <row r="32" spans="1:16" ht="12.75" customHeight="1" thickBot="1">
      <c r="A32" s="3" t="str">
        <f t="shared" si="0"/>
        <v>IBVS 5494 </v>
      </c>
      <c r="B32" s="5" t="str">
        <f t="shared" si="1"/>
        <v>I</v>
      </c>
      <c r="C32" s="3">
        <f t="shared" si="2"/>
        <v>52727.706100000003</v>
      </c>
      <c r="D32" s="4" t="str">
        <f t="shared" si="3"/>
        <v>vis</v>
      </c>
      <c r="E32" s="18">
        <f>VLOOKUP(C32,Active!C$21:E$971,3,FALSE)</f>
        <v>23614.936813268254</v>
      </c>
      <c r="F32" s="5" t="s">
        <v>81</v>
      </c>
      <c r="G32" s="4" t="str">
        <f t="shared" si="4"/>
        <v>52727.7061</v>
      </c>
      <c r="H32" s="3">
        <f t="shared" si="5"/>
        <v>23615</v>
      </c>
      <c r="I32" s="19" t="s">
        <v>235</v>
      </c>
      <c r="J32" s="20" t="s">
        <v>236</v>
      </c>
      <c r="K32" s="19">
        <v>23615</v>
      </c>
      <c r="L32" s="19" t="s">
        <v>237</v>
      </c>
      <c r="M32" s="20" t="s">
        <v>216</v>
      </c>
      <c r="N32" s="20" t="s">
        <v>238</v>
      </c>
      <c r="O32" s="21" t="s">
        <v>239</v>
      </c>
      <c r="P32" s="22" t="s">
        <v>240</v>
      </c>
    </row>
    <row r="33" spans="1:16" ht="12.75" customHeight="1" thickBot="1">
      <c r="A33" s="3" t="str">
        <f t="shared" si="0"/>
        <v>IBVS 5502 </v>
      </c>
      <c r="B33" s="5" t="str">
        <f t="shared" si="1"/>
        <v>I</v>
      </c>
      <c r="C33" s="3">
        <f t="shared" si="2"/>
        <v>52773.582999999999</v>
      </c>
      <c r="D33" s="4" t="str">
        <f t="shared" si="3"/>
        <v>vis</v>
      </c>
      <c r="E33" s="18">
        <f>VLOOKUP(C33,Active!C$21:E$971,3,FALSE)</f>
        <v>23654.936970210594</v>
      </c>
      <c r="F33" s="5" t="s">
        <v>81</v>
      </c>
      <c r="G33" s="4" t="str">
        <f t="shared" si="4"/>
        <v>52773.5830</v>
      </c>
      <c r="H33" s="3">
        <f t="shared" si="5"/>
        <v>23655</v>
      </c>
      <c r="I33" s="19" t="s">
        <v>241</v>
      </c>
      <c r="J33" s="20" t="s">
        <v>242</v>
      </c>
      <c r="K33" s="19">
        <v>23655</v>
      </c>
      <c r="L33" s="19" t="s">
        <v>243</v>
      </c>
      <c r="M33" s="20" t="s">
        <v>216</v>
      </c>
      <c r="N33" s="20" t="s">
        <v>238</v>
      </c>
      <c r="O33" s="21" t="s">
        <v>244</v>
      </c>
      <c r="P33" s="22" t="s">
        <v>245</v>
      </c>
    </row>
    <row r="34" spans="1:16" ht="12.75" customHeight="1" thickBot="1">
      <c r="A34" s="3" t="str">
        <f t="shared" si="0"/>
        <v>BAVM 186 </v>
      </c>
      <c r="B34" s="5" t="str">
        <f t="shared" si="1"/>
        <v>I</v>
      </c>
      <c r="C34" s="3">
        <f t="shared" si="2"/>
        <v>54200.321799999998</v>
      </c>
      <c r="D34" s="4" t="str">
        <f t="shared" si="3"/>
        <v>vis</v>
      </c>
      <c r="E34" s="18">
        <f>VLOOKUP(C34,Active!C$21:E$971,3,FALSE)</f>
        <v>24898.913261453734</v>
      </c>
      <c r="F34" s="5" t="s">
        <v>81</v>
      </c>
      <c r="G34" s="4" t="str">
        <f t="shared" si="4"/>
        <v>54200.3218</v>
      </c>
      <c r="H34" s="3">
        <f t="shared" si="5"/>
        <v>24899</v>
      </c>
      <c r="I34" s="19" t="s">
        <v>256</v>
      </c>
      <c r="J34" s="20" t="s">
        <v>257</v>
      </c>
      <c r="K34" s="19">
        <v>24899</v>
      </c>
      <c r="L34" s="19" t="s">
        <v>258</v>
      </c>
      <c r="M34" s="20" t="s">
        <v>259</v>
      </c>
      <c r="N34" s="20" t="s">
        <v>260</v>
      </c>
      <c r="O34" s="21" t="s">
        <v>261</v>
      </c>
      <c r="P34" s="22" t="s">
        <v>262</v>
      </c>
    </row>
    <row r="35" spans="1:16" ht="12.75" customHeight="1" thickBot="1">
      <c r="A35" s="3" t="str">
        <f t="shared" si="0"/>
        <v>OEJV 0074 </v>
      </c>
      <c r="B35" s="5" t="str">
        <f t="shared" si="1"/>
        <v>I</v>
      </c>
      <c r="C35" s="3">
        <f t="shared" si="2"/>
        <v>54224.402609999997</v>
      </c>
      <c r="D35" s="4" t="str">
        <f t="shared" si="3"/>
        <v>vis</v>
      </c>
      <c r="E35" s="18">
        <f>VLOOKUP(C35,Active!C$21:E$971,3,FALSE)</f>
        <v>24919.909365795978</v>
      </c>
      <c r="F35" s="5" t="s">
        <v>81</v>
      </c>
      <c r="G35" s="4" t="str">
        <f t="shared" si="4"/>
        <v>54224.40261</v>
      </c>
      <c r="H35" s="3">
        <f t="shared" si="5"/>
        <v>24920</v>
      </c>
      <c r="I35" s="19" t="s">
        <v>263</v>
      </c>
      <c r="J35" s="20" t="s">
        <v>264</v>
      </c>
      <c r="K35" s="19" t="s">
        <v>265</v>
      </c>
      <c r="L35" s="19" t="s">
        <v>266</v>
      </c>
      <c r="M35" s="20" t="s">
        <v>259</v>
      </c>
      <c r="N35" s="20" t="s">
        <v>81</v>
      </c>
      <c r="O35" s="21" t="s">
        <v>267</v>
      </c>
      <c r="P35" s="22" t="s">
        <v>268</v>
      </c>
    </row>
    <row r="36" spans="1:16" ht="12.75" customHeight="1" thickBot="1">
      <c r="A36" s="3" t="str">
        <f t="shared" si="0"/>
        <v>OEJV 0074 </v>
      </c>
      <c r="B36" s="5" t="str">
        <f t="shared" si="1"/>
        <v>I</v>
      </c>
      <c r="C36" s="3">
        <f t="shared" si="2"/>
        <v>54224.404309999998</v>
      </c>
      <c r="D36" s="4" t="str">
        <f t="shared" si="3"/>
        <v>vis</v>
      </c>
      <c r="E36" s="18">
        <f>VLOOKUP(C36,Active!C$21:E$971,3,FALSE)</f>
        <v>24919.910848029234</v>
      </c>
      <c r="F36" s="5" t="s">
        <v>81</v>
      </c>
      <c r="G36" s="4" t="str">
        <f t="shared" si="4"/>
        <v>54224.40431</v>
      </c>
      <c r="H36" s="3">
        <f t="shared" si="5"/>
        <v>24920</v>
      </c>
      <c r="I36" s="19" t="s">
        <v>269</v>
      </c>
      <c r="J36" s="20" t="s">
        <v>270</v>
      </c>
      <c r="K36" s="19" t="s">
        <v>265</v>
      </c>
      <c r="L36" s="19" t="s">
        <v>271</v>
      </c>
      <c r="M36" s="20" t="s">
        <v>259</v>
      </c>
      <c r="N36" s="20" t="s">
        <v>47</v>
      </c>
      <c r="O36" s="21" t="s">
        <v>267</v>
      </c>
      <c r="P36" s="22" t="s">
        <v>268</v>
      </c>
    </row>
    <row r="37" spans="1:16" ht="12.75" customHeight="1" thickBot="1">
      <c r="A37" s="3" t="str">
        <f t="shared" si="0"/>
        <v>OEJV 0074 </v>
      </c>
      <c r="B37" s="5" t="str">
        <f t="shared" si="1"/>
        <v>I</v>
      </c>
      <c r="C37" s="3">
        <f t="shared" si="2"/>
        <v>54224.40481</v>
      </c>
      <c r="D37" s="4" t="str">
        <f t="shared" si="3"/>
        <v>vis</v>
      </c>
      <c r="E37" s="18">
        <f>VLOOKUP(C37,Active!C$21:E$971,3,FALSE)</f>
        <v>24919.911283980193</v>
      </c>
      <c r="F37" s="5" t="s">
        <v>81</v>
      </c>
      <c r="G37" s="4" t="str">
        <f t="shared" si="4"/>
        <v>54224.40481</v>
      </c>
      <c r="H37" s="3">
        <f t="shared" si="5"/>
        <v>24920</v>
      </c>
      <c r="I37" s="19" t="s">
        <v>272</v>
      </c>
      <c r="J37" s="20" t="s">
        <v>270</v>
      </c>
      <c r="K37" s="19" t="s">
        <v>265</v>
      </c>
      <c r="L37" s="19" t="s">
        <v>273</v>
      </c>
      <c r="M37" s="20" t="s">
        <v>259</v>
      </c>
      <c r="N37" s="20" t="s">
        <v>274</v>
      </c>
      <c r="O37" s="21" t="s">
        <v>267</v>
      </c>
      <c r="P37" s="22" t="s">
        <v>268</v>
      </c>
    </row>
    <row r="38" spans="1:16" ht="12.75" customHeight="1" thickBot="1">
      <c r="A38" s="3" t="str">
        <f t="shared" si="0"/>
        <v>IBVS 5875 </v>
      </c>
      <c r="B38" s="5" t="str">
        <f t="shared" si="1"/>
        <v>I</v>
      </c>
      <c r="C38" s="3">
        <f t="shared" si="2"/>
        <v>54538.656999999999</v>
      </c>
      <c r="D38" s="4" t="str">
        <f t="shared" si="3"/>
        <v>vis</v>
      </c>
      <c r="E38" s="18">
        <f>VLOOKUP(C38,Active!C$21:E$971,3,FALSE)</f>
        <v>25193.908370083995</v>
      </c>
      <c r="F38" s="5" t="s">
        <v>81</v>
      </c>
      <c r="G38" s="4" t="str">
        <f t="shared" si="4"/>
        <v>54538.657</v>
      </c>
      <c r="H38" s="3">
        <f t="shared" si="5"/>
        <v>25194</v>
      </c>
      <c r="I38" s="19" t="s">
        <v>275</v>
      </c>
      <c r="J38" s="20" t="s">
        <v>276</v>
      </c>
      <c r="K38" s="19" t="s">
        <v>277</v>
      </c>
      <c r="L38" s="19" t="s">
        <v>278</v>
      </c>
      <c r="M38" s="20" t="s">
        <v>259</v>
      </c>
      <c r="N38" s="20" t="s">
        <v>274</v>
      </c>
      <c r="O38" s="21" t="s">
        <v>249</v>
      </c>
      <c r="P38" s="22" t="s">
        <v>279</v>
      </c>
    </row>
    <row r="39" spans="1:16" ht="12.75" customHeight="1" thickBot="1">
      <c r="A39" s="3" t="str">
        <f t="shared" si="0"/>
        <v>IBVS 5894 </v>
      </c>
      <c r="B39" s="5" t="str">
        <f t="shared" si="1"/>
        <v>I</v>
      </c>
      <c r="C39" s="3">
        <f t="shared" si="2"/>
        <v>54852.905299999999</v>
      </c>
      <c r="D39" s="4" t="str">
        <f t="shared" si="3"/>
        <v>vis</v>
      </c>
      <c r="E39" s="18">
        <f>VLOOKUP(C39,Active!C$21:E$971,3,FALSE)</f>
        <v>25467.90206448935</v>
      </c>
      <c r="F39" s="5" t="s">
        <v>81</v>
      </c>
      <c r="G39" s="4" t="str">
        <f t="shared" si="4"/>
        <v>54852.9053</v>
      </c>
      <c r="H39" s="3">
        <f t="shared" si="5"/>
        <v>25468</v>
      </c>
      <c r="I39" s="19" t="s">
        <v>286</v>
      </c>
      <c r="J39" s="20" t="s">
        <v>287</v>
      </c>
      <c r="K39" s="19" t="s">
        <v>288</v>
      </c>
      <c r="L39" s="19" t="s">
        <v>283</v>
      </c>
      <c r="M39" s="20" t="s">
        <v>259</v>
      </c>
      <c r="N39" s="20" t="s">
        <v>81</v>
      </c>
      <c r="O39" s="21" t="s">
        <v>289</v>
      </c>
      <c r="P39" s="22" t="s">
        <v>290</v>
      </c>
    </row>
    <row r="40" spans="1:16" ht="12.75" customHeight="1" thickBot="1">
      <c r="A40" s="3" t="str">
        <f t="shared" si="0"/>
        <v>BAVM 209 </v>
      </c>
      <c r="B40" s="5" t="str">
        <f t="shared" si="1"/>
        <v>I</v>
      </c>
      <c r="C40" s="3">
        <f t="shared" si="2"/>
        <v>54942.364699999998</v>
      </c>
      <c r="D40" s="4" t="str">
        <f t="shared" si="3"/>
        <v>vis</v>
      </c>
      <c r="E40" s="18">
        <f>VLOOKUP(C40,Active!C$21:E$971,3,FALSE)</f>
        <v>25545.901886621359</v>
      </c>
      <c r="F40" s="5" t="s">
        <v>81</v>
      </c>
      <c r="G40" s="4" t="str">
        <f t="shared" si="4"/>
        <v>54942.3647</v>
      </c>
      <c r="H40" s="3">
        <f t="shared" si="5"/>
        <v>25546</v>
      </c>
      <c r="I40" s="19" t="s">
        <v>291</v>
      </c>
      <c r="J40" s="20" t="s">
        <v>292</v>
      </c>
      <c r="K40" s="19" t="s">
        <v>293</v>
      </c>
      <c r="L40" s="19" t="s">
        <v>294</v>
      </c>
      <c r="M40" s="20" t="s">
        <v>259</v>
      </c>
      <c r="N40" s="20">
        <v>0</v>
      </c>
      <c r="O40" s="21" t="s">
        <v>218</v>
      </c>
      <c r="P40" s="22" t="s">
        <v>295</v>
      </c>
    </row>
    <row r="41" spans="1:16" ht="12.75" customHeight="1" thickBot="1">
      <c r="A41" s="3" t="str">
        <f t="shared" si="0"/>
        <v>BAVM 214 </v>
      </c>
      <c r="B41" s="5" t="str">
        <f t="shared" si="1"/>
        <v>I</v>
      </c>
      <c r="C41" s="3">
        <f t="shared" si="2"/>
        <v>55309.371500000001</v>
      </c>
      <c r="D41" s="4" t="str">
        <f t="shared" si="3"/>
        <v>vis</v>
      </c>
      <c r="E41" s="18">
        <f>VLOOKUP(C41,Active!C$21:E$971,3,FALSE)</f>
        <v>25865.895818184035</v>
      </c>
      <c r="F41" s="5" t="s">
        <v>81</v>
      </c>
      <c r="G41" s="4" t="str">
        <f t="shared" si="4"/>
        <v>55309.3715</v>
      </c>
      <c r="H41" s="3">
        <f t="shared" si="5"/>
        <v>25866</v>
      </c>
      <c r="I41" s="19" t="s">
        <v>296</v>
      </c>
      <c r="J41" s="20" t="s">
        <v>297</v>
      </c>
      <c r="K41" s="19">
        <v>25866</v>
      </c>
      <c r="L41" s="19" t="s">
        <v>298</v>
      </c>
      <c r="M41" s="20" t="s">
        <v>259</v>
      </c>
      <c r="N41" s="20" t="s">
        <v>217</v>
      </c>
      <c r="O41" s="21" t="s">
        <v>299</v>
      </c>
      <c r="P41" s="22" t="s">
        <v>300</v>
      </c>
    </row>
    <row r="42" spans="1:16" ht="12.75" customHeight="1" thickBot="1">
      <c r="A42" s="3" t="str">
        <f t="shared" si="0"/>
        <v>OEJV 0160 </v>
      </c>
      <c r="B42" s="5" t="str">
        <f t="shared" si="1"/>
        <v>I</v>
      </c>
      <c r="C42" s="3">
        <f t="shared" si="2"/>
        <v>55613.301220000001</v>
      </c>
      <c r="D42" s="4" t="str">
        <f t="shared" si="3"/>
        <v>vis</v>
      </c>
      <c r="E42" s="18">
        <f>VLOOKUP(C42,Active!C$21:E$971,3,FALSE)</f>
        <v>26130.89272293224</v>
      </c>
      <c r="F42" s="5" t="s">
        <v>81</v>
      </c>
      <c r="G42" s="4" t="str">
        <f t="shared" si="4"/>
        <v>55613.30122</v>
      </c>
      <c r="H42" s="3">
        <f t="shared" si="5"/>
        <v>26131</v>
      </c>
      <c r="I42" s="19" t="s">
        <v>310</v>
      </c>
      <c r="J42" s="20" t="s">
        <v>311</v>
      </c>
      <c r="K42" s="19">
        <v>26131</v>
      </c>
      <c r="L42" s="19" t="s">
        <v>312</v>
      </c>
      <c r="M42" s="20" t="s">
        <v>259</v>
      </c>
      <c r="N42" s="20" t="s">
        <v>274</v>
      </c>
      <c r="O42" s="21" t="s">
        <v>313</v>
      </c>
      <c r="P42" s="22" t="s">
        <v>314</v>
      </c>
    </row>
    <row r="43" spans="1:16" ht="12.75" customHeight="1" thickBot="1">
      <c r="A43" s="3" t="str">
        <f t="shared" ref="A43:A74" si="6">P43</f>
        <v>BAVM 220 </v>
      </c>
      <c r="B43" s="5" t="str">
        <f t="shared" ref="B43:B74" si="7">IF(H43=INT(H43),"I","II")</f>
        <v>I</v>
      </c>
      <c r="C43" s="3">
        <f t="shared" ref="C43:C74" si="8">1*G43</f>
        <v>55629.356899999999</v>
      </c>
      <c r="D43" s="4" t="str">
        <f t="shared" ref="D43:D74" si="9">VLOOKUP(F43,I$1:J$5,2,FALSE)</f>
        <v>vis</v>
      </c>
      <c r="E43" s="18">
        <f>VLOOKUP(C43,Active!C$21:E$971,3,FALSE)</f>
        <v>26144.891701063192</v>
      </c>
      <c r="F43" s="5" t="s">
        <v>81</v>
      </c>
      <c r="G43" s="4" t="str">
        <f t="shared" ref="G43:G74" si="10">MID(I43,3,LEN(I43)-3)</f>
        <v>55629.3569</v>
      </c>
      <c r="H43" s="3">
        <f t="shared" ref="H43:H74" si="11">1*K43</f>
        <v>26145</v>
      </c>
      <c r="I43" s="19" t="s">
        <v>315</v>
      </c>
      <c r="J43" s="20" t="s">
        <v>316</v>
      </c>
      <c r="K43" s="19">
        <v>26145</v>
      </c>
      <c r="L43" s="19" t="s">
        <v>317</v>
      </c>
      <c r="M43" s="20" t="s">
        <v>259</v>
      </c>
      <c r="N43" s="20" t="s">
        <v>217</v>
      </c>
      <c r="O43" s="21" t="s">
        <v>299</v>
      </c>
      <c r="P43" s="22" t="s">
        <v>318</v>
      </c>
    </row>
    <row r="44" spans="1:16" ht="12.75" customHeight="1" thickBot="1">
      <c r="A44" s="3" t="str">
        <f t="shared" si="6"/>
        <v>IBVS 5992 </v>
      </c>
      <c r="B44" s="5" t="str">
        <f t="shared" si="7"/>
        <v>I</v>
      </c>
      <c r="C44" s="3">
        <f t="shared" si="8"/>
        <v>55639.678699999997</v>
      </c>
      <c r="D44" s="4" t="str">
        <f t="shared" si="9"/>
        <v>vis</v>
      </c>
      <c r="E44" s="18">
        <f>VLOOKUP(C44,Active!C$21:E$971,3,FALSE)</f>
        <v>26153.891298244507</v>
      </c>
      <c r="F44" s="5" t="s">
        <v>81</v>
      </c>
      <c r="G44" s="4" t="str">
        <f t="shared" si="10"/>
        <v>55639.6787</v>
      </c>
      <c r="H44" s="3">
        <f t="shared" si="11"/>
        <v>26154</v>
      </c>
      <c r="I44" s="19" t="s">
        <v>319</v>
      </c>
      <c r="J44" s="20" t="s">
        <v>320</v>
      </c>
      <c r="K44" s="19">
        <v>26154</v>
      </c>
      <c r="L44" s="19" t="s">
        <v>321</v>
      </c>
      <c r="M44" s="20" t="s">
        <v>259</v>
      </c>
      <c r="N44" s="20" t="s">
        <v>81</v>
      </c>
      <c r="O44" s="21" t="s">
        <v>289</v>
      </c>
      <c r="P44" s="22" t="s">
        <v>322</v>
      </c>
    </row>
    <row r="45" spans="1:16" ht="12.75" customHeight="1" thickBot="1">
      <c r="A45" s="3" t="str">
        <f t="shared" si="6"/>
        <v>IBVS 6029 </v>
      </c>
      <c r="B45" s="5" t="str">
        <f t="shared" si="7"/>
        <v>I</v>
      </c>
      <c r="C45" s="3">
        <f t="shared" si="8"/>
        <v>55945.900500000003</v>
      </c>
      <c r="D45" s="4" t="str">
        <f t="shared" si="9"/>
        <v>vis</v>
      </c>
      <c r="E45" s="18">
        <f>VLOOKUP(C45,Active!C$21:E$971,3,FALSE)</f>
        <v>26420.886671932953</v>
      </c>
      <c r="F45" s="5" t="s">
        <v>81</v>
      </c>
      <c r="G45" s="4" t="str">
        <f t="shared" si="10"/>
        <v>55945.9005</v>
      </c>
      <c r="H45" s="3">
        <f t="shared" si="11"/>
        <v>26421</v>
      </c>
      <c r="I45" s="19" t="s">
        <v>327</v>
      </c>
      <c r="J45" s="20" t="s">
        <v>328</v>
      </c>
      <c r="K45" s="19">
        <v>26421</v>
      </c>
      <c r="L45" s="19" t="s">
        <v>329</v>
      </c>
      <c r="M45" s="20" t="s">
        <v>259</v>
      </c>
      <c r="N45" s="20" t="s">
        <v>81</v>
      </c>
      <c r="O45" s="21" t="s">
        <v>289</v>
      </c>
      <c r="P45" s="22" t="s">
        <v>330</v>
      </c>
    </row>
    <row r="46" spans="1:16" ht="12.75" customHeight="1" thickBot="1">
      <c r="A46" s="3" t="str">
        <f t="shared" si="6"/>
        <v>BAVM 231 </v>
      </c>
      <c r="B46" s="5" t="str">
        <f t="shared" si="7"/>
        <v>I</v>
      </c>
      <c r="C46" s="3">
        <f t="shared" si="8"/>
        <v>55988.337500000001</v>
      </c>
      <c r="D46" s="4" t="str">
        <f t="shared" si="9"/>
        <v>CCD</v>
      </c>
      <c r="E46" s="18">
        <f>VLOOKUP(C46,Active!C$21:E$971,3,FALSE)</f>
        <v>26457.887573479533</v>
      </c>
      <c r="F46" s="5" t="str">
        <f>LEFT(M46,1)</f>
        <v>C</v>
      </c>
      <c r="G46" s="4" t="str">
        <f t="shared" si="10"/>
        <v>55988.3375</v>
      </c>
      <c r="H46" s="3">
        <f t="shared" si="11"/>
        <v>26458</v>
      </c>
      <c r="I46" s="19" t="s">
        <v>331</v>
      </c>
      <c r="J46" s="20" t="s">
        <v>332</v>
      </c>
      <c r="K46" s="19">
        <v>26458</v>
      </c>
      <c r="L46" s="19" t="s">
        <v>333</v>
      </c>
      <c r="M46" s="20" t="s">
        <v>259</v>
      </c>
      <c r="N46" s="20" t="s">
        <v>217</v>
      </c>
      <c r="O46" s="21" t="s">
        <v>299</v>
      </c>
      <c r="P46" s="22" t="s">
        <v>334</v>
      </c>
    </row>
    <row r="47" spans="1:16" ht="12.75" customHeight="1" thickBot="1">
      <c r="A47" s="3" t="str">
        <f t="shared" si="6"/>
        <v>OEJV 0160 </v>
      </c>
      <c r="B47" s="5" t="str">
        <f t="shared" si="7"/>
        <v>II</v>
      </c>
      <c r="C47" s="3">
        <f t="shared" si="8"/>
        <v>56008.40797</v>
      </c>
      <c r="D47" s="4" t="str">
        <f t="shared" si="9"/>
        <v>CCD</v>
      </c>
      <c r="E47" s="18">
        <f>VLOOKUP(C47,Active!C$21:E$971,3,FALSE)</f>
        <v>26475.387054697891</v>
      </c>
      <c r="F47" s="5" t="str">
        <f>LEFT(M47,1)</f>
        <v>C</v>
      </c>
      <c r="G47" s="4" t="str">
        <f t="shared" si="10"/>
        <v>56008.40797</v>
      </c>
      <c r="H47" s="3">
        <f t="shared" si="11"/>
        <v>26475.5</v>
      </c>
      <c r="I47" s="19" t="s">
        <v>340</v>
      </c>
      <c r="J47" s="20" t="s">
        <v>341</v>
      </c>
      <c r="K47" s="19">
        <v>26475.5</v>
      </c>
      <c r="L47" s="19" t="s">
        <v>342</v>
      </c>
      <c r="M47" s="20" t="s">
        <v>259</v>
      </c>
      <c r="N47" s="20" t="s">
        <v>274</v>
      </c>
      <c r="O47" s="21" t="s">
        <v>313</v>
      </c>
      <c r="P47" s="22" t="s">
        <v>314</v>
      </c>
    </row>
    <row r="48" spans="1:16" ht="12.75" customHeight="1" thickBot="1">
      <c r="A48" s="3" t="str">
        <f t="shared" si="6"/>
        <v> AN 281.184 </v>
      </c>
      <c r="B48" s="5" t="str">
        <f t="shared" si="7"/>
        <v>I</v>
      </c>
      <c r="C48" s="3">
        <f t="shared" si="8"/>
        <v>25643.347000000002</v>
      </c>
      <c r="D48" s="4" t="str">
        <f t="shared" si="9"/>
        <v>vis</v>
      </c>
      <c r="E48" s="18">
        <f>VLOOKUP(C48,Active!C$21:E$971,3,FALSE)</f>
        <v>3.2260370837550664E-2</v>
      </c>
      <c r="F48" s="5" t="s">
        <v>81</v>
      </c>
      <c r="G48" s="4" t="str">
        <f t="shared" si="10"/>
        <v>25643.347</v>
      </c>
      <c r="H48" s="3">
        <f t="shared" si="11"/>
        <v>0</v>
      </c>
      <c r="I48" s="19" t="s">
        <v>84</v>
      </c>
      <c r="J48" s="20" t="s">
        <v>85</v>
      </c>
      <c r="K48" s="19">
        <v>0</v>
      </c>
      <c r="L48" s="19" t="s">
        <v>86</v>
      </c>
      <c r="M48" s="20" t="s">
        <v>87</v>
      </c>
      <c r="N48" s="20"/>
      <c r="O48" s="21" t="s">
        <v>88</v>
      </c>
      <c r="P48" s="21" t="s">
        <v>89</v>
      </c>
    </row>
    <row r="49" spans="1:16" ht="12.75" customHeight="1" thickBot="1">
      <c r="A49" s="3" t="str">
        <f t="shared" si="6"/>
        <v> AN 281.184 </v>
      </c>
      <c r="B49" s="5" t="str">
        <f t="shared" si="7"/>
        <v>I</v>
      </c>
      <c r="C49" s="3">
        <f t="shared" si="8"/>
        <v>25645.601999999999</v>
      </c>
      <c r="D49" s="4" t="str">
        <f t="shared" si="9"/>
        <v>vis</v>
      </c>
      <c r="E49" s="18">
        <f>VLOOKUP(C49,Active!C$21:E$971,3,FALSE)</f>
        <v>1.9983991880828815</v>
      </c>
      <c r="F49" s="5" t="s">
        <v>81</v>
      </c>
      <c r="G49" s="4" t="str">
        <f t="shared" si="10"/>
        <v>25645.602</v>
      </c>
      <c r="H49" s="3">
        <f t="shared" si="11"/>
        <v>2</v>
      </c>
      <c r="I49" s="19" t="s">
        <v>90</v>
      </c>
      <c r="J49" s="20" t="s">
        <v>91</v>
      </c>
      <c r="K49" s="19">
        <v>2</v>
      </c>
      <c r="L49" s="19" t="s">
        <v>92</v>
      </c>
      <c r="M49" s="20" t="s">
        <v>87</v>
      </c>
      <c r="N49" s="20"/>
      <c r="O49" s="21" t="s">
        <v>88</v>
      </c>
      <c r="P49" s="21" t="s">
        <v>89</v>
      </c>
    </row>
    <row r="50" spans="1:16" ht="12.75" customHeight="1" thickBot="1">
      <c r="A50" s="3" t="str">
        <f t="shared" si="6"/>
        <v> AN 281.184 </v>
      </c>
      <c r="B50" s="5" t="str">
        <f t="shared" si="7"/>
        <v>I</v>
      </c>
      <c r="C50" s="3">
        <f t="shared" si="8"/>
        <v>26096.358</v>
      </c>
      <c r="D50" s="4" t="str">
        <f t="shared" si="9"/>
        <v>vis</v>
      </c>
      <c r="E50" s="18">
        <f>VLOOKUP(C50,Active!C$21:E$971,3,FALSE)</f>
        <v>395.01341857046344</v>
      </c>
      <c r="F50" s="5" t="s">
        <v>81</v>
      </c>
      <c r="G50" s="4" t="str">
        <f t="shared" si="10"/>
        <v>26096.358</v>
      </c>
      <c r="H50" s="3">
        <f t="shared" si="11"/>
        <v>395</v>
      </c>
      <c r="I50" s="19" t="s">
        <v>93</v>
      </c>
      <c r="J50" s="20" t="s">
        <v>94</v>
      </c>
      <c r="K50" s="19">
        <v>395</v>
      </c>
      <c r="L50" s="19" t="s">
        <v>95</v>
      </c>
      <c r="M50" s="20" t="s">
        <v>87</v>
      </c>
      <c r="N50" s="20"/>
      <c r="O50" s="21" t="s">
        <v>88</v>
      </c>
      <c r="P50" s="21" t="s">
        <v>89</v>
      </c>
    </row>
    <row r="51" spans="1:16" ht="12.75" customHeight="1" thickBot="1">
      <c r="A51" s="3" t="str">
        <f t="shared" si="6"/>
        <v> AN 281.184 </v>
      </c>
      <c r="B51" s="5" t="str">
        <f t="shared" si="7"/>
        <v>I</v>
      </c>
      <c r="C51" s="3">
        <f t="shared" si="8"/>
        <v>26363.543000000001</v>
      </c>
      <c r="D51" s="4" t="str">
        <f t="shared" si="9"/>
        <v>vis</v>
      </c>
      <c r="E51" s="18">
        <f>VLOOKUP(C51,Active!C$21:E$971,3,FALSE)</f>
        <v>627.97253160208504</v>
      </c>
      <c r="F51" s="5" t="s">
        <v>81</v>
      </c>
      <c r="G51" s="4" t="str">
        <f t="shared" si="10"/>
        <v>26363.543</v>
      </c>
      <c r="H51" s="3">
        <f t="shared" si="11"/>
        <v>628</v>
      </c>
      <c r="I51" s="19" t="s">
        <v>96</v>
      </c>
      <c r="J51" s="20" t="s">
        <v>97</v>
      </c>
      <c r="K51" s="19">
        <v>628</v>
      </c>
      <c r="L51" s="19" t="s">
        <v>98</v>
      </c>
      <c r="M51" s="20" t="s">
        <v>87</v>
      </c>
      <c r="N51" s="20"/>
      <c r="O51" s="21" t="s">
        <v>88</v>
      </c>
      <c r="P51" s="21" t="s">
        <v>89</v>
      </c>
    </row>
    <row r="52" spans="1:16" ht="12.75" customHeight="1" thickBot="1">
      <c r="A52" s="3" t="str">
        <f t="shared" si="6"/>
        <v> AN 281.184 </v>
      </c>
      <c r="B52" s="5" t="str">
        <f t="shared" si="7"/>
        <v>I</v>
      </c>
      <c r="C52" s="3">
        <f t="shared" si="8"/>
        <v>26629.651999999998</v>
      </c>
      <c r="D52" s="4" t="str">
        <f t="shared" si="9"/>
        <v>vis</v>
      </c>
      <c r="E52" s="18">
        <f>VLOOKUP(C52,Active!C$21:E$971,3,FALSE)</f>
        <v>859.99347817367664</v>
      </c>
      <c r="F52" s="5" t="s">
        <v>81</v>
      </c>
      <c r="G52" s="4" t="str">
        <f t="shared" si="10"/>
        <v>26629.652</v>
      </c>
      <c r="H52" s="3">
        <f t="shared" si="11"/>
        <v>860</v>
      </c>
      <c r="I52" s="19" t="s">
        <v>99</v>
      </c>
      <c r="J52" s="20" t="s">
        <v>100</v>
      </c>
      <c r="K52" s="19">
        <v>860</v>
      </c>
      <c r="L52" s="19" t="s">
        <v>101</v>
      </c>
      <c r="M52" s="20" t="s">
        <v>87</v>
      </c>
      <c r="N52" s="20"/>
      <c r="O52" s="21" t="s">
        <v>88</v>
      </c>
      <c r="P52" s="21" t="s">
        <v>89</v>
      </c>
    </row>
    <row r="53" spans="1:16" ht="12.75" customHeight="1" thickBot="1">
      <c r="A53" s="3" t="str">
        <f t="shared" si="6"/>
        <v> AN 281.184 </v>
      </c>
      <c r="B53" s="5" t="str">
        <f t="shared" si="7"/>
        <v>I</v>
      </c>
      <c r="C53" s="3">
        <f t="shared" si="8"/>
        <v>26691.61</v>
      </c>
      <c r="D53" s="4" t="str">
        <f t="shared" si="9"/>
        <v>vis</v>
      </c>
      <c r="E53" s="18">
        <f>VLOOKUP(C53,Active!C$21:E$971,3,FALSE)</f>
        <v>914.01477699364659</v>
      </c>
      <c r="F53" s="5" t="s">
        <v>81</v>
      </c>
      <c r="G53" s="4" t="str">
        <f t="shared" si="10"/>
        <v>26691.610</v>
      </c>
      <c r="H53" s="3">
        <f t="shared" si="11"/>
        <v>914</v>
      </c>
      <c r="I53" s="19" t="s">
        <v>102</v>
      </c>
      <c r="J53" s="20" t="s">
        <v>103</v>
      </c>
      <c r="K53" s="19">
        <v>914</v>
      </c>
      <c r="L53" s="19" t="s">
        <v>104</v>
      </c>
      <c r="M53" s="20" t="s">
        <v>87</v>
      </c>
      <c r="N53" s="20"/>
      <c r="O53" s="21" t="s">
        <v>88</v>
      </c>
      <c r="P53" s="21" t="s">
        <v>89</v>
      </c>
    </row>
    <row r="54" spans="1:16" ht="12.75" customHeight="1" thickBot="1">
      <c r="A54" s="3" t="str">
        <f t="shared" si="6"/>
        <v> AN 281.184 </v>
      </c>
      <c r="B54" s="5" t="str">
        <f t="shared" si="7"/>
        <v>I</v>
      </c>
      <c r="C54" s="3">
        <f t="shared" si="8"/>
        <v>26722.526000000002</v>
      </c>
      <c r="D54" s="4" t="str">
        <f t="shared" si="9"/>
        <v>vis</v>
      </c>
      <c r="E54" s="18">
        <f>VLOOKUP(C54,Active!C$21:E$971,3,FALSE)</f>
        <v>940.9704965830166</v>
      </c>
      <c r="F54" s="5" t="s">
        <v>81</v>
      </c>
      <c r="G54" s="4" t="str">
        <f t="shared" si="10"/>
        <v>26722.526</v>
      </c>
      <c r="H54" s="3">
        <f t="shared" si="11"/>
        <v>941</v>
      </c>
      <c r="I54" s="19" t="s">
        <v>105</v>
      </c>
      <c r="J54" s="20" t="s">
        <v>106</v>
      </c>
      <c r="K54" s="19">
        <v>941</v>
      </c>
      <c r="L54" s="19" t="s">
        <v>107</v>
      </c>
      <c r="M54" s="20" t="s">
        <v>87</v>
      </c>
      <c r="N54" s="20"/>
      <c r="O54" s="21" t="s">
        <v>88</v>
      </c>
      <c r="P54" s="21" t="s">
        <v>89</v>
      </c>
    </row>
    <row r="55" spans="1:16" ht="12.75" customHeight="1" thickBot="1">
      <c r="A55" s="3" t="str">
        <f t="shared" si="6"/>
        <v> AN 281.184 </v>
      </c>
      <c r="B55" s="5" t="str">
        <f t="shared" si="7"/>
        <v>I</v>
      </c>
      <c r="C55" s="3">
        <f t="shared" si="8"/>
        <v>27158.420999999998</v>
      </c>
      <c r="D55" s="4" t="str">
        <f t="shared" si="9"/>
        <v>vis</v>
      </c>
      <c r="E55" s="18">
        <f>VLOOKUP(C55,Active!C$21:E$971,3,FALSE)</f>
        <v>1321.0281816136785</v>
      </c>
      <c r="F55" s="5" t="s">
        <v>81</v>
      </c>
      <c r="G55" s="4" t="str">
        <f t="shared" si="10"/>
        <v>27158.421</v>
      </c>
      <c r="H55" s="3">
        <f t="shared" si="11"/>
        <v>1321</v>
      </c>
      <c r="I55" s="19" t="s">
        <v>108</v>
      </c>
      <c r="J55" s="20" t="s">
        <v>109</v>
      </c>
      <c r="K55" s="19">
        <v>1321</v>
      </c>
      <c r="L55" s="19" t="s">
        <v>110</v>
      </c>
      <c r="M55" s="20" t="s">
        <v>87</v>
      </c>
      <c r="N55" s="20"/>
      <c r="O55" s="21" t="s">
        <v>88</v>
      </c>
      <c r="P55" s="21" t="s">
        <v>89</v>
      </c>
    </row>
    <row r="56" spans="1:16" ht="12.75" customHeight="1" thickBot="1">
      <c r="A56" s="3" t="str">
        <f t="shared" si="6"/>
        <v> AN 281.184 </v>
      </c>
      <c r="B56" s="5" t="str">
        <f t="shared" si="7"/>
        <v>I</v>
      </c>
      <c r="C56" s="3">
        <f t="shared" si="8"/>
        <v>27159.496999999999</v>
      </c>
      <c r="D56" s="4" t="str">
        <f t="shared" si="9"/>
        <v>vis</v>
      </c>
      <c r="E56" s="18">
        <f>VLOOKUP(C56,Active!C$21:E$971,3,FALSE)</f>
        <v>1321.9663480737054</v>
      </c>
      <c r="F56" s="5" t="s">
        <v>81</v>
      </c>
      <c r="G56" s="4" t="str">
        <f t="shared" si="10"/>
        <v>27159.497</v>
      </c>
      <c r="H56" s="3">
        <f t="shared" si="11"/>
        <v>1322</v>
      </c>
      <c r="I56" s="19" t="s">
        <v>111</v>
      </c>
      <c r="J56" s="20" t="s">
        <v>112</v>
      </c>
      <c r="K56" s="19">
        <v>1322</v>
      </c>
      <c r="L56" s="19" t="s">
        <v>113</v>
      </c>
      <c r="M56" s="20" t="s">
        <v>87</v>
      </c>
      <c r="N56" s="20"/>
      <c r="O56" s="21" t="s">
        <v>88</v>
      </c>
      <c r="P56" s="21" t="s">
        <v>89</v>
      </c>
    </row>
    <row r="57" spans="1:16" ht="12.75" customHeight="1" thickBot="1">
      <c r="A57" s="3" t="str">
        <f t="shared" si="6"/>
        <v> AN 281.184 </v>
      </c>
      <c r="B57" s="5" t="str">
        <f t="shared" si="7"/>
        <v>I</v>
      </c>
      <c r="C57" s="3">
        <f t="shared" si="8"/>
        <v>28282.367999999999</v>
      </c>
      <c r="D57" s="4" t="str">
        <f t="shared" si="9"/>
        <v>vis</v>
      </c>
      <c r="E57" s="18">
        <f>VLOOKUP(C57,Active!C$21:E$971,3,FALSE)</f>
        <v>2300.9997227351887</v>
      </c>
      <c r="F57" s="5" t="s">
        <v>81</v>
      </c>
      <c r="G57" s="4" t="str">
        <f t="shared" si="10"/>
        <v>28282.368</v>
      </c>
      <c r="H57" s="3">
        <f t="shared" si="11"/>
        <v>2301</v>
      </c>
      <c r="I57" s="19" t="s">
        <v>114</v>
      </c>
      <c r="J57" s="20" t="s">
        <v>115</v>
      </c>
      <c r="K57" s="19">
        <v>2301</v>
      </c>
      <c r="L57" s="19" t="s">
        <v>116</v>
      </c>
      <c r="M57" s="20" t="s">
        <v>87</v>
      </c>
      <c r="N57" s="20"/>
      <c r="O57" s="21" t="s">
        <v>88</v>
      </c>
      <c r="P57" s="21" t="s">
        <v>89</v>
      </c>
    </row>
    <row r="58" spans="1:16" ht="12.75" customHeight="1" thickBot="1">
      <c r="A58" s="3" t="str">
        <f t="shared" si="6"/>
        <v> AN 281.184 </v>
      </c>
      <c r="B58" s="5" t="str">
        <f t="shared" si="7"/>
        <v>I</v>
      </c>
      <c r="C58" s="3">
        <f t="shared" si="8"/>
        <v>28494.57</v>
      </c>
      <c r="D58" s="4" t="str">
        <f t="shared" si="9"/>
        <v>vis</v>
      </c>
      <c r="E58" s="18">
        <f>VLOOKUP(C58,Active!C$21:E$971,3,FALSE)</f>
        <v>2486.0190528006347</v>
      </c>
      <c r="F58" s="5" t="s">
        <v>81</v>
      </c>
      <c r="G58" s="4" t="str">
        <f t="shared" si="10"/>
        <v>28494.570</v>
      </c>
      <c r="H58" s="3">
        <f t="shared" si="11"/>
        <v>2486</v>
      </c>
      <c r="I58" s="19" t="s">
        <v>117</v>
      </c>
      <c r="J58" s="20" t="s">
        <v>118</v>
      </c>
      <c r="K58" s="19">
        <v>2486</v>
      </c>
      <c r="L58" s="19" t="s">
        <v>119</v>
      </c>
      <c r="M58" s="20" t="s">
        <v>87</v>
      </c>
      <c r="N58" s="20"/>
      <c r="O58" s="21" t="s">
        <v>88</v>
      </c>
      <c r="P58" s="21" t="s">
        <v>89</v>
      </c>
    </row>
    <row r="59" spans="1:16" ht="12.75" customHeight="1" thickBot="1">
      <c r="A59" s="3" t="str">
        <f t="shared" si="6"/>
        <v> AN 281.184 </v>
      </c>
      <c r="B59" s="5" t="str">
        <f t="shared" si="7"/>
        <v>I</v>
      </c>
      <c r="C59" s="3">
        <f t="shared" si="8"/>
        <v>28495.669000000002</v>
      </c>
      <c r="D59" s="4" t="str">
        <f t="shared" si="9"/>
        <v>vis</v>
      </c>
      <c r="E59" s="18">
        <f>VLOOKUP(C59,Active!C$21:E$971,3,FALSE)</f>
        <v>2486.9772730046961</v>
      </c>
      <c r="F59" s="5" t="s">
        <v>81</v>
      </c>
      <c r="G59" s="4" t="str">
        <f t="shared" si="10"/>
        <v>28495.669</v>
      </c>
      <c r="H59" s="3">
        <f t="shared" si="11"/>
        <v>2487</v>
      </c>
      <c r="I59" s="19" t="s">
        <v>120</v>
      </c>
      <c r="J59" s="20" t="s">
        <v>121</v>
      </c>
      <c r="K59" s="19">
        <v>2487</v>
      </c>
      <c r="L59" s="19" t="s">
        <v>122</v>
      </c>
      <c r="M59" s="20" t="s">
        <v>87</v>
      </c>
      <c r="N59" s="20"/>
      <c r="O59" s="21" t="s">
        <v>88</v>
      </c>
      <c r="P59" s="21" t="s">
        <v>89</v>
      </c>
    </row>
    <row r="60" spans="1:16" ht="12.75" customHeight="1" thickBot="1">
      <c r="A60" s="3" t="str">
        <f t="shared" si="6"/>
        <v> AN 281.184 </v>
      </c>
      <c r="B60" s="5" t="str">
        <f t="shared" si="7"/>
        <v>I</v>
      </c>
      <c r="C60" s="3">
        <f t="shared" si="8"/>
        <v>28603.503000000001</v>
      </c>
      <c r="D60" s="4" t="str">
        <f t="shared" si="9"/>
        <v>vis</v>
      </c>
      <c r="E60" s="18">
        <f>VLOOKUP(C60,Active!C$21:E$971,3,FALSE)</f>
        <v>2580.9979440552847</v>
      </c>
      <c r="F60" s="5" t="s">
        <v>81</v>
      </c>
      <c r="G60" s="4" t="str">
        <f t="shared" si="10"/>
        <v>28603.503</v>
      </c>
      <c r="H60" s="3">
        <f t="shared" si="11"/>
        <v>2581</v>
      </c>
      <c r="I60" s="19" t="s">
        <v>123</v>
      </c>
      <c r="J60" s="20" t="s">
        <v>124</v>
      </c>
      <c r="K60" s="19">
        <v>2581</v>
      </c>
      <c r="L60" s="19" t="s">
        <v>92</v>
      </c>
      <c r="M60" s="20" t="s">
        <v>87</v>
      </c>
      <c r="N60" s="20"/>
      <c r="O60" s="21" t="s">
        <v>88</v>
      </c>
      <c r="P60" s="21" t="s">
        <v>89</v>
      </c>
    </row>
    <row r="61" spans="1:16" ht="12.75" customHeight="1" thickBot="1">
      <c r="A61" s="3" t="str">
        <f t="shared" si="6"/>
        <v> AN 281.184 </v>
      </c>
      <c r="B61" s="5" t="str">
        <f t="shared" si="7"/>
        <v>I</v>
      </c>
      <c r="C61" s="3">
        <f t="shared" si="8"/>
        <v>28633.35</v>
      </c>
      <c r="D61" s="4" t="str">
        <f t="shared" si="9"/>
        <v>vis</v>
      </c>
      <c r="E61" s="18">
        <f>VLOOKUP(C61,Active!C$21:E$971,3,FALSE)</f>
        <v>2607.0216004980275</v>
      </c>
      <c r="F61" s="5" t="s">
        <v>81</v>
      </c>
      <c r="G61" s="4" t="str">
        <f t="shared" si="10"/>
        <v>28633.350</v>
      </c>
      <c r="H61" s="3">
        <f t="shared" si="11"/>
        <v>2607</v>
      </c>
      <c r="I61" s="19" t="s">
        <v>125</v>
      </c>
      <c r="J61" s="20" t="s">
        <v>126</v>
      </c>
      <c r="K61" s="19">
        <v>2607</v>
      </c>
      <c r="L61" s="19" t="s">
        <v>127</v>
      </c>
      <c r="M61" s="20" t="s">
        <v>87</v>
      </c>
      <c r="N61" s="20"/>
      <c r="O61" s="21" t="s">
        <v>88</v>
      </c>
      <c r="P61" s="21" t="s">
        <v>89</v>
      </c>
    </row>
    <row r="62" spans="1:16" ht="12.75" customHeight="1" thickBot="1">
      <c r="A62" s="3" t="str">
        <f t="shared" si="6"/>
        <v> AN 281.184 </v>
      </c>
      <c r="B62" s="5" t="str">
        <f t="shared" si="7"/>
        <v>I</v>
      </c>
      <c r="C62" s="3">
        <f t="shared" si="8"/>
        <v>28657.371999999999</v>
      </c>
      <c r="D62" s="4" t="str">
        <f t="shared" si="9"/>
        <v>vis</v>
      </c>
      <c r="E62" s="18">
        <f>VLOOKUP(C62,Active!C$21:E$971,3,FALSE)</f>
        <v>2627.9664282886815</v>
      </c>
      <c r="F62" s="5" t="s">
        <v>81</v>
      </c>
      <c r="G62" s="4" t="str">
        <f t="shared" si="10"/>
        <v>28657.372</v>
      </c>
      <c r="H62" s="3">
        <f t="shared" si="11"/>
        <v>2628</v>
      </c>
      <c r="I62" s="19" t="s">
        <v>128</v>
      </c>
      <c r="J62" s="20" t="s">
        <v>129</v>
      </c>
      <c r="K62" s="19">
        <v>2628</v>
      </c>
      <c r="L62" s="19" t="s">
        <v>113</v>
      </c>
      <c r="M62" s="20" t="s">
        <v>87</v>
      </c>
      <c r="N62" s="20"/>
      <c r="O62" s="21" t="s">
        <v>88</v>
      </c>
      <c r="P62" s="21" t="s">
        <v>89</v>
      </c>
    </row>
    <row r="63" spans="1:16" ht="12.75" customHeight="1" thickBot="1">
      <c r="A63" s="3" t="str">
        <f t="shared" si="6"/>
        <v> AN 281.184 </v>
      </c>
      <c r="B63" s="5" t="str">
        <f t="shared" si="7"/>
        <v>I</v>
      </c>
      <c r="C63" s="3">
        <f t="shared" si="8"/>
        <v>28954.491000000002</v>
      </c>
      <c r="D63" s="4" t="str">
        <f t="shared" si="9"/>
        <v>vis</v>
      </c>
      <c r="E63" s="18">
        <f>VLOOKUP(C63,Active!C$21:E$971,3,FALSE)</f>
        <v>2887.0250532296122</v>
      </c>
      <c r="F63" s="5" t="s">
        <v>81</v>
      </c>
      <c r="G63" s="4" t="str">
        <f t="shared" si="10"/>
        <v>28954.491</v>
      </c>
      <c r="H63" s="3">
        <f t="shared" si="11"/>
        <v>2887</v>
      </c>
      <c r="I63" s="19" t="s">
        <v>130</v>
      </c>
      <c r="J63" s="20" t="s">
        <v>131</v>
      </c>
      <c r="K63" s="19">
        <v>2887</v>
      </c>
      <c r="L63" s="19" t="s">
        <v>132</v>
      </c>
      <c r="M63" s="20" t="s">
        <v>87</v>
      </c>
      <c r="N63" s="20"/>
      <c r="O63" s="21" t="s">
        <v>88</v>
      </c>
      <c r="P63" s="21" t="s">
        <v>89</v>
      </c>
    </row>
    <row r="64" spans="1:16" ht="12.75" customHeight="1" thickBot="1">
      <c r="A64" s="3" t="str">
        <f t="shared" si="6"/>
        <v> AN 281.184 </v>
      </c>
      <c r="B64" s="5" t="str">
        <f t="shared" si="7"/>
        <v>I</v>
      </c>
      <c r="C64" s="3">
        <f t="shared" si="8"/>
        <v>28977.367999999999</v>
      </c>
      <c r="D64" s="4" t="str">
        <f t="shared" si="9"/>
        <v>vis</v>
      </c>
      <c r="E64" s="18">
        <f>VLOOKUP(C64,Active!C$21:E$971,3,FALSE)</f>
        <v>2906.9715533281342</v>
      </c>
      <c r="F64" s="5" t="s">
        <v>81</v>
      </c>
      <c r="G64" s="4" t="str">
        <f t="shared" si="10"/>
        <v>28977.368</v>
      </c>
      <c r="H64" s="3">
        <f t="shared" si="11"/>
        <v>2907</v>
      </c>
      <c r="I64" s="19" t="s">
        <v>133</v>
      </c>
      <c r="J64" s="20" t="s">
        <v>134</v>
      </c>
      <c r="K64" s="19">
        <v>2907</v>
      </c>
      <c r="L64" s="19" t="s">
        <v>135</v>
      </c>
      <c r="M64" s="20" t="s">
        <v>87</v>
      </c>
      <c r="N64" s="20"/>
      <c r="O64" s="21" t="s">
        <v>88</v>
      </c>
      <c r="P64" s="21" t="s">
        <v>89</v>
      </c>
    </row>
    <row r="65" spans="1:16" ht="12.75" customHeight="1" thickBot="1">
      <c r="A65" s="3" t="str">
        <f t="shared" si="6"/>
        <v> AN 281.184 </v>
      </c>
      <c r="B65" s="5" t="str">
        <f t="shared" si="7"/>
        <v>I</v>
      </c>
      <c r="C65" s="3">
        <f t="shared" si="8"/>
        <v>29016.407999999999</v>
      </c>
      <c r="D65" s="4" t="str">
        <f t="shared" si="9"/>
        <v>vis</v>
      </c>
      <c r="E65" s="18">
        <f>VLOOKUP(C65,Active!C$21:E$971,3,FALSE)</f>
        <v>2941.0106040710825</v>
      </c>
      <c r="F65" s="5" t="s">
        <v>81</v>
      </c>
      <c r="G65" s="4" t="str">
        <f t="shared" si="10"/>
        <v>29016.408</v>
      </c>
      <c r="H65" s="3">
        <f t="shared" si="11"/>
        <v>2941</v>
      </c>
      <c r="I65" s="19" t="s">
        <v>136</v>
      </c>
      <c r="J65" s="20" t="s">
        <v>137</v>
      </c>
      <c r="K65" s="19">
        <v>2941</v>
      </c>
      <c r="L65" s="19" t="s">
        <v>138</v>
      </c>
      <c r="M65" s="20" t="s">
        <v>87</v>
      </c>
      <c r="N65" s="20"/>
      <c r="O65" s="21" t="s">
        <v>88</v>
      </c>
      <c r="P65" s="21" t="s">
        <v>89</v>
      </c>
    </row>
    <row r="66" spans="1:16" ht="12.75" customHeight="1" thickBot="1">
      <c r="A66" s="3" t="str">
        <f t="shared" si="6"/>
        <v> AN 281.184 </v>
      </c>
      <c r="B66" s="5" t="str">
        <f t="shared" si="7"/>
        <v>I</v>
      </c>
      <c r="C66" s="3">
        <f t="shared" si="8"/>
        <v>29322.601999999999</v>
      </c>
      <c r="D66" s="4" t="str">
        <f t="shared" si="9"/>
        <v>vis</v>
      </c>
      <c r="E66" s="18">
        <f>VLOOKUP(C66,Active!C$21:E$971,3,FALSE)</f>
        <v>3207.9817388862998</v>
      </c>
      <c r="F66" s="5" t="s">
        <v>81</v>
      </c>
      <c r="G66" s="4" t="str">
        <f t="shared" si="10"/>
        <v>29322.602</v>
      </c>
      <c r="H66" s="3">
        <f t="shared" si="11"/>
        <v>3208</v>
      </c>
      <c r="I66" s="19" t="s">
        <v>139</v>
      </c>
      <c r="J66" s="20" t="s">
        <v>140</v>
      </c>
      <c r="K66" s="19">
        <v>3208</v>
      </c>
      <c r="L66" s="19" t="s">
        <v>141</v>
      </c>
      <c r="M66" s="20" t="s">
        <v>87</v>
      </c>
      <c r="N66" s="20"/>
      <c r="O66" s="21" t="s">
        <v>88</v>
      </c>
      <c r="P66" s="21" t="s">
        <v>89</v>
      </c>
    </row>
    <row r="67" spans="1:16" ht="12.75" customHeight="1" thickBot="1">
      <c r="A67" s="3" t="str">
        <f t="shared" si="6"/>
        <v> AN 281.184 </v>
      </c>
      <c r="B67" s="5" t="str">
        <f t="shared" si="7"/>
        <v>I</v>
      </c>
      <c r="C67" s="3">
        <f t="shared" si="8"/>
        <v>29367.383999999998</v>
      </c>
      <c r="D67" s="4" t="str">
        <f t="shared" si="9"/>
        <v>vis</v>
      </c>
      <c r="E67" s="18">
        <f>VLOOKUP(C67,Active!C$21:E$971,3,FALSE)</f>
        <v>3247.0272504224336</v>
      </c>
      <c r="F67" s="5" t="s">
        <v>81</v>
      </c>
      <c r="G67" s="4" t="str">
        <f t="shared" si="10"/>
        <v>29367.384</v>
      </c>
      <c r="H67" s="3">
        <f t="shared" si="11"/>
        <v>3247</v>
      </c>
      <c r="I67" s="19" t="s">
        <v>142</v>
      </c>
      <c r="J67" s="20" t="s">
        <v>143</v>
      </c>
      <c r="K67" s="19">
        <v>3247</v>
      </c>
      <c r="L67" s="19" t="s">
        <v>144</v>
      </c>
      <c r="M67" s="20" t="s">
        <v>87</v>
      </c>
      <c r="N67" s="20"/>
      <c r="O67" s="21" t="s">
        <v>88</v>
      </c>
      <c r="P67" s="21" t="s">
        <v>89</v>
      </c>
    </row>
    <row r="68" spans="1:16" ht="12.75" customHeight="1" thickBot="1">
      <c r="A68" s="3" t="str">
        <f t="shared" si="6"/>
        <v> AN 281.184 </v>
      </c>
      <c r="B68" s="5" t="str">
        <f t="shared" si="7"/>
        <v>I</v>
      </c>
      <c r="C68" s="3">
        <f t="shared" si="8"/>
        <v>29375.416000000001</v>
      </c>
      <c r="D68" s="4" t="str">
        <f t="shared" si="9"/>
        <v>vis</v>
      </c>
      <c r="E68" s="18">
        <f>VLOOKUP(C68,Active!C$21:E$971,3,FALSE)</f>
        <v>3254.0303665998786</v>
      </c>
      <c r="F68" s="5" t="s">
        <v>81</v>
      </c>
      <c r="G68" s="4" t="str">
        <f t="shared" si="10"/>
        <v>29375.416</v>
      </c>
      <c r="H68" s="3">
        <f t="shared" si="11"/>
        <v>3254</v>
      </c>
      <c r="I68" s="19" t="s">
        <v>145</v>
      </c>
      <c r="J68" s="20" t="s">
        <v>146</v>
      </c>
      <c r="K68" s="19">
        <v>3254</v>
      </c>
      <c r="L68" s="19" t="s">
        <v>147</v>
      </c>
      <c r="M68" s="20" t="s">
        <v>87</v>
      </c>
      <c r="N68" s="20"/>
      <c r="O68" s="21" t="s">
        <v>88</v>
      </c>
      <c r="P68" s="21" t="s">
        <v>89</v>
      </c>
    </row>
    <row r="69" spans="1:16" ht="12.75" customHeight="1" thickBot="1">
      <c r="A69" s="3" t="str">
        <f t="shared" si="6"/>
        <v> AN 281.184 </v>
      </c>
      <c r="B69" s="5" t="str">
        <f t="shared" si="7"/>
        <v>I</v>
      </c>
      <c r="C69" s="3">
        <f t="shared" si="8"/>
        <v>29619.672999999999</v>
      </c>
      <c r="D69" s="4" t="str">
        <f t="shared" si="9"/>
        <v>vis</v>
      </c>
      <c r="E69" s="18">
        <f>VLOOKUP(C69,Active!C$21:E$971,3,FALSE)</f>
        <v>3466.9985125353314</v>
      </c>
      <c r="F69" s="5" t="s">
        <v>81</v>
      </c>
      <c r="G69" s="4" t="str">
        <f t="shared" si="10"/>
        <v>29619.673</v>
      </c>
      <c r="H69" s="3">
        <f t="shared" si="11"/>
        <v>3467</v>
      </c>
      <c r="I69" s="19" t="s">
        <v>148</v>
      </c>
      <c r="J69" s="20" t="s">
        <v>149</v>
      </c>
      <c r="K69" s="19">
        <v>3467</v>
      </c>
      <c r="L69" s="19" t="s">
        <v>92</v>
      </c>
      <c r="M69" s="20" t="s">
        <v>87</v>
      </c>
      <c r="N69" s="20"/>
      <c r="O69" s="21" t="s">
        <v>88</v>
      </c>
      <c r="P69" s="21" t="s">
        <v>89</v>
      </c>
    </row>
    <row r="70" spans="1:16" ht="12.75" customHeight="1" thickBot="1">
      <c r="A70" s="3" t="str">
        <f t="shared" si="6"/>
        <v> AN 281.184 </v>
      </c>
      <c r="B70" s="5" t="str">
        <f t="shared" si="7"/>
        <v>I</v>
      </c>
      <c r="C70" s="3">
        <f t="shared" si="8"/>
        <v>29750.409</v>
      </c>
      <c r="D70" s="4" t="str">
        <f t="shared" si="9"/>
        <v>vis</v>
      </c>
      <c r="E70" s="18">
        <f>VLOOKUP(C70,Active!C$21:E$971,3,FALSE)</f>
        <v>3580.9874812323096</v>
      </c>
      <c r="F70" s="5" t="s">
        <v>81</v>
      </c>
      <c r="G70" s="4" t="str">
        <f t="shared" si="10"/>
        <v>29750.409</v>
      </c>
      <c r="H70" s="3">
        <f t="shared" si="11"/>
        <v>3581</v>
      </c>
      <c r="I70" s="19" t="s">
        <v>150</v>
      </c>
      <c r="J70" s="20" t="s">
        <v>151</v>
      </c>
      <c r="K70" s="19">
        <v>3581</v>
      </c>
      <c r="L70" s="19" t="s">
        <v>152</v>
      </c>
      <c r="M70" s="20" t="s">
        <v>87</v>
      </c>
      <c r="N70" s="20"/>
      <c r="O70" s="21" t="s">
        <v>88</v>
      </c>
      <c r="P70" s="21" t="s">
        <v>89</v>
      </c>
    </row>
    <row r="71" spans="1:16" ht="12.75" customHeight="1" thickBot="1">
      <c r="A71" s="3" t="str">
        <f t="shared" si="6"/>
        <v> AN 281.184 </v>
      </c>
      <c r="B71" s="5" t="str">
        <f t="shared" si="7"/>
        <v>I</v>
      </c>
      <c r="C71" s="3">
        <f t="shared" si="8"/>
        <v>30704.651000000002</v>
      </c>
      <c r="D71" s="4" t="str">
        <f t="shared" si="9"/>
        <v>vis</v>
      </c>
      <c r="E71" s="18">
        <f>VLOOKUP(C71,Active!C$21:E$971,3,FALSE)</f>
        <v>4412.992907949827</v>
      </c>
      <c r="F71" s="5" t="s">
        <v>81</v>
      </c>
      <c r="G71" s="4" t="str">
        <f t="shared" si="10"/>
        <v>30704.651</v>
      </c>
      <c r="H71" s="3">
        <f t="shared" si="11"/>
        <v>4413</v>
      </c>
      <c r="I71" s="19" t="s">
        <v>153</v>
      </c>
      <c r="J71" s="20" t="s">
        <v>154</v>
      </c>
      <c r="K71" s="19">
        <v>4413</v>
      </c>
      <c r="L71" s="19" t="s">
        <v>155</v>
      </c>
      <c r="M71" s="20" t="s">
        <v>87</v>
      </c>
      <c r="N71" s="20"/>
      <c r="O71" s="21" t="s">
        <v>88</v>
      </c>
      <c r="P71" s="21" t="s">
        <v>89</v>
      </c>
    </row>
    <row r="72" spans="1:16" ht="12.75" customHeight="1" thickBot="1">
      <c r="A72" s="3" t="str">
        <f t="shared" si="6"/>
        <v> AN 281.184 </v>
      </c>
      <c r="B72" s="5" t="str">
        <f t="shared" si="7"/>
        <v>I</v>
      </c>
      <c r="C72" s="3">
        <f t="shared" si="8"/>
        <v>33388.449999999997</v>
      </c>
      <c r="D72" s="4" t="str">
        <f t="shared" si="9"/>
        <v>vis</v>
      </c>
      <c r="E72" s="18">
        <f>VLOOKUP(C72,Active!C$21:E$971,3,FALSE)</f>
        <v>6753.0023942426533</v>
      </c>
      <c r="F72" s="5" t="s">
        <v>81</v>
      </c>
      <c r="G72" s="4" t="str">
        <f t="shared" si="10"/>
        <v>33388.450</v>
      </c>
      <c r="H72" s="3">
        <f t="shared" si="11"/>
        <v>6753</v>
      </c>
      <c r="I72" s="19" t="s">
        <v>156</v>
      </c>
      <c r="J72" s="20" t="s">
        <v>157</v>
      </c>
      <c r="K72" s="19">
        <v>6753</v>
      </c>
      <c r="L72" s="19" t="s">
        <v>158</v>
      </c>
      <c r="M72" s="20" t="s">
        <v>87</v>
      </c>
      <c r="N72" s="20"/>
      <c r="O72" s="21" t="s">
        <v>88</v>
      </c>
      <c r="P72" s="21" t="s">
        <v>89</v>
      </c>
    </row>
    <row r="73" spans="1:16" ht="12.75" customHeight="1" thickBot="1">
      <c r="A73" s="3" t="str">
        <f t="shared" si="6"/>
        <v>BAVM 34 </v>
      </c>
      <c r="B73" s="5" t="str">
        <f t="shared" si="7"/>
        <v>I</v>
      </c>
      <c r="C73" s="3">
        <f t="shared" si="8"/>
        <v>45074.392999999996</v>
      </c>
      <c r="D73" s="4" t="str">
        <f t="shared" si="9"/>
        <v>vis</v>
      </c>
      <c r="E73" s="18">
        <f>VLOOKUP(C73,Active!C$21:E$971,3,FALSE)</f>
        <v>16941.998468940234</v>
      </c>
      <c r="F73" s="5" t="s">
        <v>81</v>
      </c>
      <c r="G73" s="4" t="str">
        <f t="shared" si="10"/>
        <v>45074.393</v>
      </c>
      <c r="H73" s="3">
        <f t="shared" si="11"/>
        <v>16942</v>
      </c>
      <c r="I73" s="19" t="s">
        <v>159</v>
      </c>
      <c r="J73" s="20" t="s">
        <v>160</v>
      </c>
      <c r="K73" s="19">
        <v>16942</v>
      </c>
      <c r="L73" s="19" t="s">
        <v>92</v>
      </c>
      <c r="M73" s="20" t="s">
        <v>161</v>
      </c>
      <c r="N73" s="20"/>
      <c r="O73" s="21" t="s">
        <v>162</v>
      </c>
      <c r="P73" s="22" t="s">
        <v>163</v>
      </c>
    </row>
    <row r="74" spans="1:16" ht="12.75" customHeight="1" thickBot="1">
      <c r="A74" s="3" t="str">
        <f t="shared" si="6"/>
        <v> BBS 91 </v>
      </c>
      <c r="B74" s="5" t="str">
        <f t="shared" si="7"/>
        <v>I</v>
      </c>
      <c r="C74" s="3">
        <f t="shared" si="8"/>
        <v>47595.324000000001</v>
      </c>
      <c r="D74" s="4" t="str">
        <f t="shared" si="9"/>
        <v>vis</v>
      </c>
      <c r="E74" s="18">
        <f>VLOOKUP(C74,Active!C$21:E$971,3,FALSE)</f>
        <v>19140.003034218662</v>
      </c>
      <c r="F74" s="5" t="s">
        <v>81</v>
      </c>
      <c r="G74" s="4" t="str">
        <f t="shared" si="10"/>
        <v>47595.324</v>
      </c>
      <c r="H74" s="3">
        <f t="shared" si="11"/>
        <v>19140</v>
      </c>
      <c r="I74" s="19" t="s">
        <v>188</v>
      </c>
      <c r="J74" s="20" t="s">
        <v>189</v>
      </c>
      <c r="K74" s="19">
        <v>19140</v>
      </c>
      <c r="L74" s="19" t="s">
        <v>158</v>
      </c>
      <c r="M74" s="20" t="s">
        <v>161</v>
      </c>
      <c r="N74" s="20"/>
      <c r="O74" s="21" t="s">
        <v>186</v>
      </c>
      <c r="P74" s="21" t="s">
        <v>190</v>
      </c>
    </row>
    <row r="75" spans="1:16" ht="12.75" customHeight="1" thickBot="1">
      <c r="A75" s="3" t="str">
        <f t="shared" ref="A75:A80" si="12">P75</f>
        <v>IBVS 5602 </v>
      </c>
      <c r="B75" s="5" t="str">
        <f t="shared" ref="B75:B80" si="13">IF(H75=INT(H75),"I","II")</f>
        <v>I</v>
      </c>
      <c r="C75" s="3">
        <f t="shared" ref="C75:C80" si="14">1*G75</f>
        <v>53047.691700000003</v>
      </c>
      <c r="D75" s="4" t="str">
        <f t="shared" ref="D75:D80" si="15">VLOOKUP(F75,I$1:J$5,2,FALSE)</f>
        <v>vis</v>
      </c>
      <c r="E75" s="18" t="e">
        <f>VLOOKUP(C75,Active!C$21:E$971,3,FALSE)</f>
        <v>#N/A</v>
      </c>
      <c r="F75" s="5" t="s">
        <v>81</v>
      </c>
      <c r="G75" s="4" t="str">
        <f t="shared" ref="G75:G80" si="16">MID(I75,3,LEN(I75)-3)</f>
        <v>53047.6917</v>
      </c>
      <c r="H75" s="3">
        <f t="shared" ref="H75:H80" si="17">1*K75</f>
        <v>23894</v>
      </c>
      <c r="I75" s="19" t="s">
        <v>246</v>
      </c>
      <c r="J75" s="20" t="s">
        <v>247</v>
      </c>
      <c r="K75" s="19">
        <v>23894</v>
      </c>
      <c r="L75" s="19" t="s">
        <v>248</v>
      </c>
      <c r="M75" s="20" t="s">
        <v>216</v>
      </c>
      <c r="N75" s="20" t="s">
        <v>238</v>
      </c>
      <c r="O75" s="21" t="s">
        <v>249</v>
      </c>
      <c r="P75" s="22" t="s">
        <v>250</v>
      </c>
    </row>
    <row r="76" spans="1:16" ht="12.75" customHeight="1" thickBot="1">
      <c r="A76" s="3" t="str">
        <f t="shared" si="12"/>
        <v>VSB 43 </v>
      </c>
      <c r="B76" s="5" t="str">
        <f t="shared" si="13"/>
        <v>I</v>
      </c>
      <c r="C76" s="3">
        <f t="shared" si="14"/>
        <v>53332.1374</v>
      </c>
      <c r="D76" s="4" t="str">
        <f t="shared" si="15"/>
        <v>vis</v>
      </c>
      <c r="E76" s="18">
        <f>VLOOKUP(C76,Active!C$21:E$971,3,FALSE)</f>
        <v>24141.941620935406</v>
      </c>
      <c r="F76" s="5" t="s">
        <v>81</v>
      </c>
      <c r="G76" s="4" t="str">
        <f t="shared" si="16"/>
        <v>53332.1374</v>
      </c>
      <c r="H76" s="3">
        <f t="shared" si="17"/>
        <v>24142</v>
      </c>
      <c r="I76" s="19" t="s">
        <v>251</v>
      </c>
      <c r="J76" s="20" t="s">
        <v>252</v>
      </c>
      <c r="K76" s="19">
        <v>24142</v>
      </c>
      <c r="L76" s="19" t="s">
        <v>253</v>
      </c>
      <c r="M76" s="20" t="s">
        <v>216</v>
      </c>
      <c r="N76" s="20" t="s">
        <v>238</v>
      </c>
      <c r="O76" s="21" t="s">
        <v>254</v>
      </c>
      <c r="P76" s="22" t="s">
        <v>255</v>
      </c>
    </row>
    <row r="77" spans="1:16" ht="12.75" customHeight="1" thickBot="1">
      <c r="A77" s="3" t="str">
        <f t="shared" si="12"/>
        <v>VSB 48 </v>
      </c>
      <c r="B77" s="5" t="str">
        <f t="shared" si="13"/>
        <v>I</v>
      </c>
      <c r="C77" s="3">
        <f t="shared" si="14"/>
        <v>54824.232400000001</v>
      </c>
      <c r="D77" s="4" t="str">
        <f t="shared" si="15"/>
        <v>vis</v>
      </c>
      <c r="E77" s="18">
        <f>VLOOKUP(C77,Active!C$21:E$971,3,FALSE)</f>
        <v>25442.902108084447</v>
      </c>
      <c r="F77" s="5" t="s">
        <v>81</v>
      </c>
      <c r="G77" s="4" t="str">
        <f t="shared" si="16"/>
        <v>54824.2324</v>
      </c>
      <c r="H77" s="3">
        <f t="shared" si="17"/>
        <v>25443</v>
      </c>
      <c r="I77" s="19" t="s">
        <v>280</v>
      </c>
      <c r="J77" s="20" t="s">
        <v>281</v>
      </c>
      <c r="K77" s="19" t="s">
        <v>282</v>
      </c>
      <c r="L77" s="19" t="s">
        <v>283</v>
      </c>
      <c r="M77" s="20" t="s">
        <v>259</v>
      </c>
      <c r="N77" s="20" t="s">
        <v>81</v>
      </c>
      <c r="O77" s="21" t="s">
        <v>284</v>
      </c>
      <c r="P77" s="22" t="s">
        <v>285</v>
      </c>
    </row>
    <row r="78" spans="1:16" ht="12.75" customHeight="1" thickBot="1">
      <c r="A78" s="3" t="str">
        <f t="shared" si="12"/>
        <v>VSB 53 </v>
      </c>
      <c r="B78" s="5" t="str">
        <f t="shared" si="13"/>
        <v>I</v>
      </c>
      <c r="C78" s="3">
        <f t="shared" si="14"/>
        <v>55573.1587</v>
      </c>
      <c r="D78" s="4" t="str">
        <f t="shared" si="15"/>
        <v>vis</v>
      </c>
      <c r="E78" s="18">
        <f>VLOOKUP(C78,Active!C$21:E$971,3,FALSE)</f>
        <v>26095.892382890492</v>
      </c>
      <c r="F78" s="5" t="s">
        <v>81</v>
      </c>
      <c r="G78" s="4" t="str">
        <f t="shared" si="16"/>
        <v>55573.1587</v>
      </c>
      <c r="H78" s="3">
        <f t="shared" si="17"/>
        <v>26096</v>
      </c>
      <c r="I78" s="19" t="s">
        <v>301</v>
      </c>
      <c r="J78" s="20" t="s">
        <v>302</v>
      </c>
      <c r="K78" s="19">
        <v>26096</v>
      </c>
      <c r="L78" s="19" t="s">
        <v>303</v>
      </c>
      <c r="M78" s="20" t="s">
        <v>259</v>
      </c>
      <c r="N78" s="20" t="s">
        <v>304</v>
      </c>
      <c r="O78" s="21" t="s">
        <v>305</v>
      </c>
      <c r="P78" s="22" t="s">
        <v>306</v>
      </c>
    </row>
    <row r="79" spans="1:16" ht="12.75" customHeight="1" thickBot="1">
      <c r="A79" s="3" t="str">
        <f t="shared" si="12"/>
        <v>VSB 53 </v>
      </c>
      <c r="B79" s="5" t="str">
        <f t="shared" si="13"/>
        <v>I</v>
      </c>
      <c r="C79" s="3">
        <f t="shared" si="14"/>
        <v>55581.189899999998</v>
      </c>
      <c r="D79" s="4" t="str">
        <f t="shared" si="15"/>
        <v>vis</v>
      </c>
      <c r="E79" s="18">
        <f>VLOOKUP(C79,Active!C$21:E$971,3,FALSE)</f>
        <v>26102.894801546401</v>
      </c>
      <c r="F79" s="5" t="s">
        <v>81</v>
      </c>
      <c r="G79" s="4" t="str">
        <f t="shared" si="16"/>
        <v>55581.1899</v>
      </c>
      <c r="H79" s="3">
        <f t="shared" si="17"/>
        <v>26103</v>
      </c>
      <c r="I79" s="19" t="s">
        <v>307</v>
      </c>
      <c r="J79" s="20" t="s">
        <v>308</v>
      </c>
      <c r="K79" s="19">
        <v>26103</v>
      </c>
      <c r="L79" s="19" t="s">
        <v>309</v>
      </c>
      <c r="M79" s="20" t="s">
        <v>259</v>
      </c>
      <c r="N79" s="20" t="s">
        <v>304</v>
      </c>
      <c r="O79" s="21" t="s">
        <v>305</v>
      </c>
      <c r="P79" s="22" t="s">
        <v>306</v>
      </c>
    </row>
    <row r="80" spans="1:16" ht="12.75" customHeight="1" thickBot="1">
      <c r="A80" s="3" t="str">
        <f t="shared" si="12"/>
        <v>VSB 55 </v>
      </c>
      <c r="B80" s="5" t="str">
        <f t="shared" si="13"/>
        <v>I</v>
      </c>
      <c r="C80" s="3">
        <f t="shared" si="14"/>
        <v>55940.166899999997</v>
      </c>
      <c r="D80" s="4" t="str">
        <f t="shared" si="15"/>
        <v>vis</v>
      </c>
      <c r="E80" s="18">
        <f>VLOOKUP(C80,Active!C$21:E$971,3,FALSE)</f>
        <v>26415.887535115842</v>
      </c>
      <c r="F80" s="5" t="s">
        <v>81</v>
      </c>
      <c r="G80" s="4" t="str">
        <f t="shared" si="16"/>
        <v>55940.1669</v>
      </c>
      <c r="H80" s="3">
        <f t="shared" si="17"/>
        <v>26416</v>
      </c>
      <c r="I80" s="19" t="s">
        <v>323</v>
      </c>
      <c r="J80" s="20" t="s">
        <v>324</v>
      </c>
      <c r="K80" s="19">
        <v>26416</v>
      </c>
      <c r="L80" s="19" t="s">
        <v>325</v>
      </c>
      <c r="M80" s="20" t="s">
        <v>259</v>
      </c>
      <c r="N80" s="20" t="s">
        <v>81</v>
      </c>
      <c r="O80" s="21" t="s">
        <v>284</v>
      </c>
      <c r="P80" s="22" t="s">
        <v>326</v>
      </c>
    </row>
    <row r="81" spans="2:6">
      <c r="B81" s="5"/>
      <c r="E81" s="18"/>
      <c r="F81" s="5"/>
    </row>
    <row r="82" spans="2:6">
      <c r="B82" s="5"/>
      <c r="E82" s="18"/>
      <c r="F82" s="5"/>
    </row>
    <row r="83" spans="2:6">
      <c r="B83" s="5"/>
      <c r="E83" s="18"/>
      <c r="F83" s="5"/>
    </row>
    <row r="84" spans="2:6">
      <c r="B84" s="5"/>
      <c r="E84" s="18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  <row r="848" spans="2:6">
      <c r="B848" s="5"/>
      <c r="F848" s="5"/>
    </row>
    <row r="849" spans="2:6">
      <c r="B849" s="5"/>
      <c r="F849" s="5"/>
    </row>
    <row r="850" spans="2:6">
      <c r="B850" s="5"/>
      <c r="F850" s="5"/>
    </row>
    <row r="851" spans="2:6">
      <c r="B851" s="5"/>
      <c r="F851" s="5"/>
    </row>
    <row r="852" spans="2:6">
      <c r="B852" s="5"/>
      <c r="F852" s="5"/>
    </row>
    <row r="853" spans="2:6">
      <c r="B853" s="5"/>
      <c r="F853" s="5"/>
    </row>
    <row r="854" spans="2:6">
      <c r="B854" s="5"/>
      <c r="F854" s="5"/>
    </row>
    <row r="855" spans="2:6">
      <c r="B855" s="5"/>
      <c r="F855" s="5"/>
    </row>
    <row r="856" spans="2:6">
      <c r="B856" s="5"/>
      <c r="F856" s="5"/>
    </row>
    <row r="857" spans="2:6">
      <c r="B857" s="5"/>
      <c r="F857" s="5"/>
    </row>
    <row r="858" spans="2:6">
      <c r="B858" s="5"/>
      <c r="F858" s="5"/>
    </row>
    <row r="859" spans="2:6">
      <c r="B859" s="5"/>
      <c r="F859" s="5"/>
    </row>
    <row r="860" spans="2:6">
      <c r="B860" s="5"/>
      <c r="F860" s="5"/>
    </row>
    <row r="861" spans="2:6">
      <c r="B861" s="5"/>
      <c r="F861" s="5"/>
    </row>
    <row r="862" spans="2:6">
      <c r="B862" s="5"/>
      <c r="F862" s="5"/>
    </row>
    <row r="863" spans="2:6">
      <c r="B863" s="5"/>
      <c r="F863" s="5"/>
    </row>
    <row r="864" spans="2:6">
      <c r="B864" s="5"/>
      <c r="F864" s="5"/>
    </row>
    <row r="865" spans="2:6">
      <c r="B865" s="5"/>
      <c r="F865" s="5"/>
    </row>
    <row r="866" spans="2:6">
      <c r="B866" s="5"/>
      <c r="F866" s="5"/>
    </row>
    <row r="867" spans="2:6">
      <c r="B867" s="5"/>
      <c r="F867" s="5"/>
    </row>
    <row r="868" spans="2:6">
      <c r="B868" s="5"/>
      <c r="F868" s="5"/>
    </row>
    <row r="869" spans="2:6">
      <c r="B869" s="5"/>
      <c r="F869" s="5"/>
    </row>
    <row r="870" spans="2:6">
      <c r="B870" s="5"/>
      <c r="F870" s="5"/>
    </row>
    <row r="871" spans="2:6">
      <c r="B871" s="5"/>
      <c r="F871" s="5"/>
    </row>
    <row r="872" spans="2:6">
      <c r="B872" s="5"/>
      <c r="F872" s="5"/>
    </row>
  </sheetData>
  <phoneticPr fontId="23" type="noConversion"/>
  <hyperlinks>
    <hyperlink ref="P73" r:id="rId1" display="http://www.bav-astro.de/sfs/BAVM_link.php?BAVMnr=34" xr:uid="{00000000-0004-0000-0100-000000000000}"/>
    <hyperlink ref="P12" r:id="rId2" display="http://www.bav-astro.de/sfs/BAVM_link.php?BAVMnr=34" xr:uid="{00000000-0004-0000-0100-000001000000}"/>
    <hyperlink ref="P13" r:id="rId3" display="http://www.bav-astro.de/sfs/BAVM_link.php?BAVMnr=36" xr:uid="{00000000-0004-0000-0100-000002000000}"/>
    <hyperlink ref="P14" r:id="rId4" display="http://www.bav-astro.de/sfs/BAVM_link.php?BAVMnr=38" xr:uid="{00000000-0004-0000-0100-000003000000}"/>
    <hyperlink ref="P15" r:id="rId5" display="http://www.bav-astro.de/sfs/BAVM_link.php?BAVMnr=36" xr:uid="{00000000-0004-0000-0100-000004000000}"/>
    <hyperlink ref="P16" r:id="rId6" display="http://www.bav-astro.de/sfs/BAVM_link.php?BAVMnr=38" xr:uid="{00000000-0004-0000-0100-000005000000}"/>
    <hyperlink ref="P17" r:id="rId7" display="http://www.bav-astro.de/sfs/BAVM_link.php?BAVMnr=38" xr:uid="{00000000-0004-0000-0100-000006000000}"/>
    <hyperlink ref="P26" r:id="rId8" display="http://www.bav-astro.de/sfs/BAVM_link.php?BAVMnr=62" xr:uid="{00000000-0004-0000-0100-000007000000}"/>
    <hyperlink ref="P32" r:id="rId9" display="http://www.konkoly.hu/cgi-bin/IBVS?5494" xr:uid="{00000000-0004-0000-0100-000008000000}"/>
    <hyperlink ref="P33" r:id="rId10" display="http://www.konkoly.hu/cgi-bin/IBVS?5502" xr:uid="{00000000-0004-0000-0100-000009000000}"/>
    <hyperlink ref="P75" r:id="rId11" display="http://www.konkoly.hu/cgi-bin/IBVS?5602" xr:uid="{00000000-0004-0000-0100-00000A000000}"/>
    <hyperlink ref="P76" r:id="rId12" display="http://vsolj.cetus-net.org/no43.pdf" xr:uid="{00000000-0004-0000-0100-00000B000000}"/>
    <hyperlink ref="P34" r:id="rId13" display="http://www.bav-astro.de/sfs/BAVM_link.php?BAVMnr=186" xr:uid="{00000000-0004-0000-0100-00000C000000}"/>
    <hyperlink ref="P35" r:id="rId14" display="http://var.astro.cz/oejv/issues/oejv0074.pdf" xr:uid="{00000000-0004-0000-0100-00000D000000}"/>
    <hyperlink ref="P36" r:id="rId15" display="http://var.astro.cz/oejv/issues/oejv0074.pdf" xr:uid="{00000000-0004-0000-0100-00000E000000}"/>
    <hyperlink ref="P37" r:id="rId16" display="http://var.astro.cz/oejv/issues/oejv0074.pdf" xr:uid="{00000000-0004-0000-0100-00000F000000}"/>
    <hyperlink ref="P38" r:id="rId17" display="http://www.konkoly.hu/cgi-bin/IBVS?5875" xr:uid="{00000000-0004-0000-0100-000010000000}"/>
    <hyperlink ref="P77" r:id="rId18" display="http://vsolj.cetus-net.org/no48.pdf" xr:uid="{00000000-0004-0000-0100-000011000000}"/>
    <hyperlink ref="P39" r:id="rId19" display="http://www.konkoly.hu/cgi-bin/IBVS?5894" xr:uid="{00000000-0004-0000-0100-000012000000}"/>
    <hyperlink ref="P40" r:id="rId20" display="http://www.bav-astro.de/sfs/BAVM_link.php?BAVMnr=209" xr:uid="{00000000-0004-0000-0100-000013000000}"/>
    <hyperlink ref="P41" r:id="rId21" display="http://www.bav-astro.de/sfs/BAVM_link.php?BAVMnr=214" xr:uid="{00000000-0004-0000-0100-000014000000}"/>
    <hyperlink ref="P78" r:id="rId22" display="http://vsolj.cetus-net.org/vsoljno53.pdf" xr:uid="{00000000-0004-0000-0100-000015000000}"/>
    <hyperlink ref="P79" r:id="rId23" display="http://vsolj.cetus-net.org/vsoljno53.pdf" xr:uid="{00000000-0004-0000-0100-000016000000}"/>
    <hyperlink ref="P42" r:id="rId24" display="http://var.astro.cz/oejv/issues/oejv0160.pdf" xr:uid="{00000000-0004-0000-0100-000017000000}"/>
    <hyperlink ref="P43" r:id="rId25" display="http://www.bav-astro.de/sfs/BAVM_link.php?BAVMnr=220" xr:uid="{00000000-0004-0000-0100-000018000000}"/>
    <hyperlink ref="P44" r:id="rId26" display="http://www.konkoly.hu/cgi-bin/IBVS?5992" xr:uid="{00000000-0004-0000-0100-000019000000}"/>
    <hyperlink ref="P80" r:id="rId27" display="http://vsolj.cetus-net.org/vsoljno55.pdf" xr:uid="{00000000-0004-0000-0100-00001A000000}"/>
    <hyperlink ref="P45" r:id="rId28" display="http://www.konkoly.hu/cgi-bin/IBVS?6029" xr:uid="{00000000-0004-0000-0100-00001B000000}"/>
    <hyperlink ref="P46" r:id="rId29" display="http://www.bav-astro.de/sfs/BAVM_link.php?BAVMnr=231" xr:uid="{00000000-0004-0000-0100-00001C000000}"/>
    <hyperlink ref="P11" r:id="rId30" display="http://www.bav-astro.de/sfs/BAVM_link.php?BAVMnr=241" xr:uid="{00000000-0004-0000-0100-00001D000000}"/>
    <hyperlink ref="P47" r:id="rId31" display="http://var.astro.cz/oejv/issues/oejv0160.pdf" xr:uid="{00000000-0004-0000-0100-00001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2024-01-03T05:54:58Z</dcterms:modified>
</cp:coreProperties>
</file>