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CD6366B-5A4A-4F2F-8D5A-B289ACB8C58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 1" sheetId="1" r:id="rId1"/>
    <sheet name="Active 2" sheetId="4" r:id="rId2"/>
    <sheet name="BAV" sheetId="3" r:id="rId3"/>
  </sheets>
  <definedNames>
    <definedName name="solver_adj" localSheetId="1" hidden="1">'Active 2'!$AC$3:$AC$10</definedName>
    <definedName name="solver_cvg" localSheetId="1" hidden="1">0.0001</definedName>
    <definedName name="solver_drv" localSheetId="1" hidden="1">1</definedName>
    <definedName name="solver_est" localSheetId="1" hidden="1">1</definedName>
    <definedName name="solver_itr" localSheetId="1" hidden="1">100</definedName>
    <definedName name="solver_lin" localSheetId="1" hidden="1">2</definedName>
    <definedName name="solver_neg" localSheetId="1" hidden="1">2</definedName>
    <definedName name="solver_num" localSheetId="1" hidden="1">0</definedName>
    <definedName name="solver_nwt" localSheetId="1" hidden="1">1</definedName>
    <definedName name="solver_opt" localSheetId="1" hidden="1">'Active 2'!$AC$11</definedName>
    <definedName name="solver_pre" localSheetId="1" hidden="1">0.000001</definedName>
    <definedName name="solver_scl" localSheetId="1" hidden="1">1</definedName>
    <definedName name="solver_sho" localSheetId="1" hidden="1">2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</definedNames>
  <calcPr calcId="181029"/>
</workbook>
</file>

<file path=xl/calcChain.xml><?xml version="1.0" encoding="utf-8"?>
<calcChain xmlns="http://schemas.openxmlformats.org/spreadsheetml/2006/main">
  <c r="E253" i="1" l="1"/>
  <c r="F253" i="1" s="1"/>
  <c r="G253" i="1" s="1"/>
  <c r="K253" i="1" s="1"/>
  <c r="Q253" i="1"/>
  <c r="E253" i="4"/>
  <c r="F253" i="4" s="1"/>
  <c r="G253" i="4" s="1"/>
  <c r="Q253" i="4"/>
  <c r="S253" i="4"/>
  <c r="E255" i="1"/>
  <c r="F255" i="1" s="1"/>
  <c r="G255" i="1" s="1"/>
  <c r="K255" i="1" s="1"/>
  <c r="Q255" i="1"/>
  <c r="E255" i="4"/>
  <c r="F255" i="4" s="1"/>
  <c r="Q255" i="4"/>
  <c r="S255" i="4"/>
  <c r="E251" i="4"/>
  <c r="F251" i="4" s="1"/>
  <c r="Q251" i="4"/>
  <c r="S251" i="4"/>
  <c r="E252" i="4"/>
  <c r="F252" i="4"/>
  <c r="G252" i="4" s="1"/>
  <c r="Q252" i="4"/>
  <c r="S252" i="4"/>
  <c r="E254" i="4"/>
  <c r="F254" i="4" s="1"/>
  <c r="Q254" i="4"/>
  <c r="S254" i="4"/>
  <c r="Q251" i="1"/>
  <c r="E252" i="1"/>
  <c r="F252" i="1" s="1"/>
  <c r="G252" i="1" s="1"/>
  <c r="K252" i="1" s="1"/>
  <c r="Q252" i="1"/>
  <c r="Q254" i="1"/>
  <c r="E250" i="4"/>
  <c r="F250" i="4" s="1"/>
  <c r="Q250" i="4"/>
  <c r="S250" i="4"/>
  <c r="Q250" i="1"/>
  <c r="S144" i="4"/>
  <c r="S147" i="4"/>
  <c r="S148" i="4"/>
  <c r="S149" i="4"/>
  <c r="S150" i="4"/>
  <c r="S151" i="4"/>
  <c r="S152" i="4"/>
  <c r="S154" i="4"/>
  <c r="S155" i="4"/>
  <c r="S156" i="4"/>
  <c r="S157" i="4"/>
  <c r="S158" i="4"/>
  <c r="S159" i="4"/>
  <c r="S161" i="4"/>
  <c r="S162" i="4"/>
  <c r="S164" i="4"/>
  <c r="S165" i="4"/>
  <c r="S167" i="4"/>
  <c r="S169" i="4"/>
  <c r="S171" i="4"/>
  <c r="S172" i="4"/>
  <c r="S173" i="4"/>
  <c r="S174" i="4"/>
  <c r="S175" i="4"/>
  <c r="S176" i="4"/>
  <c r="S177" i="4"/>
  <c r="S178" i="4"/>
  <c r="S179" i="4"/>
  <c r="S181" i="4"/>
  <c r="S182" i="4"/>
  <c r="S183" i="4"/>
  <c r="S184" i="4"/>
  <c r="S185" i="4"/>
  <c r="S186" i="4"/>
  <c r="S187" i="4"/>
  <c r="S188" i="4"/>
  <c r="S189" i="4"/>
  <c r="S191" i="4"/>
  <c r="S193" i="4"/>
  <c r="S194" i="4"/>
  <c r="S195" i="4"/>
  <c r="S196" i="4"/>
  <c r="S197" i="4"/>
  <c r="S198" i="4"/>
  <c r="S199" i="4"/>
  <c r="S200" i="4"/>
  <c r="S201" i="4"/>
  <c r="S202" i="4"/>
  <c r="S203" i="4"/>
  <c r="S204" i="4"/>
  <c r="S206" i="4"/>
  <c r="S207" i="4"/>
  <c r="S208" i="4"/>
  <c r="S209" i="4"/>
  <c r="S210" i="4"/>
  <c r="S211" i="4"/>
  <c r="S212" i="4"/>
  <c r="S213" i="4"/>
  <c r="S219" i="4"/>
  <c r="S220" i="4"/>
  <c r="S221" i="4"/>
  <c r="S222" i="4"/>
  <c r="S223" i="4"/>
  <c r="S224" i="4"/>
  <c r="S225" i="4"/>
  <c r="S228" i="4"/>
  <c r="S229" i="4"/>
  <c r="S230" i="4"/>
  <c r="S231" i="4"/>
  <c r="S232" i="4"/>
  <c r="S234" i="4"/>
  <c r="S237" i="4"/>
  <c r="S239" i="4"/>
  <c r="S240" i="4"/>
  <c r="S241" i="4"/>
  <c r="S242" i="4"/>
  <c r="S243" i="4"/>
  <c r="S244" i="4"/>
  <c r="S245" i="4"/>
  <c r="S246" i="4"/>
  <c r="S247" i="4"/>
  <c r="S248" i="4"/>
  <c r="S249" i="4"/>
  <c r="S143" i="4"/>
  <c r="S214" i="4"/>
  <c r="S215" i="4"/>
  <c r="S166" i="4"/>
  <c r="S170" i="4"/>
  <c r="S217" i="4"/>
  <c r="S163" i="4"/>
  <c r="S141" i="4"/>
  <c r="S109" i="4"/>
  <c r="S180" i="4"/>
  <c r="S110" i="4"/>
  <c r="S168" i="4"/>
  <c r="S106" i="4"/>
  <c r="S145" i="4"/>
  <c r="S107" i="4"/>
  <c r="S160" i="4"/>
  <c r="S146" i="4"/>
  <c r="S226" i="4"/>
  <c r="S111" i="4"/>
  <c r="S140" i="4"/>
  <c r="S227" i="4"/>
  <c r="S112" i="4"/>
  <c r="S235" i="4"/>
  <c r="S218" i="4"/>
  <c r="S113" i="4"/>
  <c r="S205" i="4"/>
  <c r="S122" i="4"/>
  <c r="S123" i="4"/>
  <c r="S114" i="4"/>
  <c r="S124" i="4"/>
  <c r="S238" i="4"/>
  <c r="S115" i="4"/>
  <c r="S119" i="4"/>
  <c r="S120" i="4"/>
  <c r="S126" i="4"/>
  <c r="S121" i="4"/>
  <c r="S236" i="4"/>
  <c r="S153" i="4"/>
  <c r="S116" i="4"/>
  <c r="S233" i="4"/>
  <c r="S128" i="4"/>
  <c r="S138" i="4"/>
  <c r="S129" i="4"/>
  <c r="S130" i="4"/>
  <c r="S127" i="4"/>
  <c r="S101" i="4"/>
  <c r="S100" i="4"/>
  <c r="S125" i="4"/>
  <c r="S134" i="4"/>
  <c r="S132" i="4"/>
  <c r="S133" i="4"/>
  <c r="S139" i="4"/>
  <c r="S137" i="4"/>
  <c r="S190" i="4"/>
  <c r="S135" i="4"/>
  <c r="S136" i="4"/>
  <c r="S104" i="4"/>
  <c r="S192" i="4"/>
  <c r="S92" i="4"/>
  <c r="S93" i="4"/>
  <c r="S95" i="4"/>
  <c r="S87" i="4"/>
  <c r="S89" i="4"/>
  <c r="S82" i="4"/>
  <c r="S84" i="4"/>
  <c r="S86" i="4"/>
  <c r="S216" i="4"/>
  <c r="S90" i="4"/>
  <c r="S117" i="4"/>
  <c r="S118" i="4"/>
  <c r="S131" i="4"/>
  <c r="S105" i="4"/>
  <c r="S103" i="4"/>
  <c r="S102" i="4"/>
  <c r="S108" i="4"/>
  <c r="S91" i="4"/>
  <c r="S99" i="4"/>
  <c r="S94" i="4"/>
  <c r="S85" i="4"/>
  <c r="S98" i="4"/>
  <c r="S97" i="4"/>
  <c r="S96" i="4"/>
  <c r="S83" i="4"/>
  <c r="S142" i="4"/>
  <c r="S88" i="4"/>
  <c r="AB9" i="4"/>
  <c r="AB8" i="4"/>
  <c r="AB18" i="4"/>
  <c r="AD2" i="4"/>
  <c r="AB10" i="4"/>
  <c r="AB2" i="4"/>
  <c r="AB15" i="4"/>
  <c r="AB7" i="4"/>
  <c r="AB6" i="4"/>
  <c r="AB3" i="4"/>
  <c r="AB4" i="4"/>
  <c r="AB5" i="4"/>
  <c r="E249" i="4"/>
  <c r="F249" i="4" s="1"/>
  <c r="E248" i="4"/>
  <c r="F248" i="4" s="1"/>
  <c r="E247" i="4"/>
  <c r="F247" i="4" s="1"/>
  <c r="E246" i="4"/>
  <c r="F246" i="4" s="1"/>
  <c r="Z246" i="4" s="1"/>
  <c r="E245" i="4"/>
  <c r="F245" i="4" s="1"/>
  <c r="Z245" i="4" s="1"/>
  <c r="E244" i="4"/>
  <c r="F244" i="4" s="1"/>
  <c r="E243" i="4"/>
  <c r="F243" i="4" s="1"/>
  <c r="Z243" i="4" s="1"/>
  <c r="E242" i="4"/>
  <c r="F242" i="4"/>
  <c r="Z242" i="4" s="1"/>
  <c r="E241" i="4"/>
  <c r="F241" i="4" s="1"/>
  <c r="E240" i="4"/>
  <c r="F240" i="4" s="1"/>
  <c r="E239" i="4"/>
  <c r="F239" i="4" s="1"/>
  <c r="E238" i="4"/>
  <c r="F238" i="4" s="1"/>
  <c r="E237" i="4"/>
  <c r="F237" i="4" s="1"/>
  <c r="G237" i="4" s="1"/>
  <c r="E234" i="4"/>
  <c r="F234" i="4" s="1"/>
  <c r="G234" i="4" s="1"/>
  <c r="E236" i="4"/>
  <c r="F236" i="4" s="1"/>
  <c r="E232" i="4"/>
  <c r="F232" i="4" s="1"/>
  <c r="Z232" i="4" s="1"/>
  <c r="E235" i="4"/>
  <c r="F235" i="4"/>
  <c r="Z235" i="4" s="1"/>
  <c r="E231" i="4"/>
  <c r="F231" i="4" s="1"/>
  <c r="E230" i="4"/>
  <c r="F230" i="4" s="1"/>
  <c r="E233" i="4"/>
  <c r="F233" i="4" s="1"/>
  <c r="E229" i="4"/>
  <c r="F229" i="4" s="1"/>
  <c r="Z229" i="4" s="1"/>
  <c r="E228" i="4"/>
  <c r="F228" i="4" s="1"/>
  <c r="E225" i="4"/>
  <c r="F225" i="4" s="1"/>
  <c r="E224" i="4"/>
  <c r="F224" i="4" s="1"/>
  <c r="E223" i="4"/>
  <c r="F223" i="4" s="1"/>
  <c r="E222" i="4"/>
  <c r="F222" i="4" s="1"/>
  <c r="E227" i="4"/>
  <c r="F227" i="4" s="1"/>
  <c r="G227" i="4" s="1"/>
  <c r="E221" i="4"/>
  <c r="F221" i="4" s="1"/>
  <c r="E226" i="4"/>
  <c r="F226" i="4" s="1"/>
  <c r="Z226" i="4" s="1"/>
  <c r="E220" i="4"/>
  <c r="F220" i="4" s="1"/>
  <c r="E219" i="4"/>
  <c r="F219" i="4" s="1"/>
  <c r="E213" i="4"/>
  <c r="F213" i="4"/>
  <c r="E212" i="4"/>
  <c r="F212" i="4" s="1"/>
  <c r="G212" i="4" s="1"/>
  <c r="K212" i="4" s="1"/>
  <c r="E211" i="4"/>
  <c r="F211" i="4" s="1"/>
  <c r="E210" i="4"/>
  <c r="F210" i="4" s="1"/>
  <c r="E209" i="4"/>
  <c r="F209" i="4" s="1"/>
  <c r="AU209" i="4" s="1"/>
  <c r="AT209" i="4" s="1"/>
  <c r="AS209" i="4" s="1"/>
  <c r="AR209" i="4" s="1"/>
  <c r="AQ209" i="4" s="1"/>
  <c r="AP209" i="4" s="1"/>
  <c r="AO209" i="4" s="1"/>
  <c r="AN209" i="4" s="1"/>
  <c r="AM209" i="4" s="1"/>
  <c r="AL209" i="4" s="1"/>
  <c r="AJ209" i="4" s="1"/>
  <c r="E208" i="4"/>
  <c r="F208" i="4"/>
  <c r="E218" i="4"/>
  <c r="F218" i="4" s="1"/>
  <c r="E207" i="4"/>
  <c r="F207" i="4" s="1"/>
  <c r="E217" i="4"/>
  <c r="F217" i="4" s="1"/>
  <c r="E206" i="4"/>
  <c r="F206" i="4" s="1"/>
  <c r="E216" i="4"/>
  <c r="F216" i="4" s="1"/>
  <c r="E204" i="4"/>
  <c r="F204" i="4" s="1"/>
  <c r="Z204" i="4" s="1"/>
  <c r="E215" i="4"/>
  <c r="F215" i="4"/>
  <c r="E203" i="4"/>
  <c r="F203" i="4"/>
  <c r="E214" i="4"/>
  <c r="F214" i="4" s="1"/>
  <c r="G214" i="4" s="1"/>
  <c r="E202" i="4"/>
  <c r="F202" i="4"/>
  <c r="E201" i="4"/>
  <c r="F201" i="4" s="1"/>
  <c r="Z201" i="4" s="1"/>
  <c r="E200" i="4"/>
  <c r="F200" i="4" s="1"/>
  <c r="E199" i="4"/>
  <c r="F199" i="4" s="1"/>
  <c r="E198" i="4"/>
  <c r="F198" i="4"/>
  <c r="E197" i="4"/>
  <c r="F197" i="4" s="1"/>
  <c r="E196" i="4"/>
  <c r="F196" i="4" s="1"/>
  <c r="E195" i="4"/>
  <c r="F195" i="4" s="1"/>
  <c r="E194" i="4"/>
  <c r="F194" i="4" s="1"/>
  <c r="AU194" i="4" s="1"/>
  <c r="E205" i="4"/>
  <c r="F205" i="4"/>
  <c r="G205" i="4" s="1"/>
  <c r="E193" i="4"/>
  <c r="F193" i="4" s="1"/>
  <c r="E191" i="4"/>
  <c r="F191" i="4" s="1"/>
  <c r="E189" i="4"/>
  <c r="F189" i="4" s="1"/>
  <c r="E188" i="4"/>
  <c r="F188" i="4" s="1"/>
  <c r="E187" i="4"/>
  <c r="F187" i="4" s="1"/>
  <c r="E186" i="4"/>
  <c r="F186" i="4" s="1"/>
  <c r="E185" i="4"/>
  <c r="F185" i="4" s="1"/>
  <c r="Z185" i="4" s="1"/>
  <c r="E184" i="4"/>
  <c r="F184" i="4" s="1"/>
  <c r="Z184" i="4" s="1"/>
  <c r="E183" i="4"/>
  <c r="F183" i="4"/>
  <c r="E182" i="4"/>
  <c r="F182" i="4" s="1"/>
  <c r="E181" i="4"/>
  <c r="F181" i="4" s="1"/>
  <c r="E179" i="4"/>
  <c r="F179" i="4" s="1"/>
  <c r="E178" i="4"/>
  <c r="F178" i="4" s="1"/>
  <c r="E192" i="4"/>
  <c r="F192" i="4" s="1"/>
  <c r="E177" i="4"/>
  <c r="F177" i="4" s="1"/>
  <c r="E176" i="4"/>
  <c r="F176" i="4" s="1"/>
  <c r="E190" i="4"/>
  <c r="F190" i="4"/>
  <c r="E175" i="4"/>
  <c r="F175" i="4" s="1"/>
  <c r="E174" i="4"/>
  <c r="F174" i="4" s="1"/>
  <c r="E173" i="4"/>
  <c r="F173" i="4" s="1"/>
  <c r="G173" i="4" s="1"/>
  <c r="K173" i="4" s="1"/>
  <c r="E172" i="4"/>
  <c r="F172" i="4" s="1"/>
  <c r="E171" i="4"/>
  <c r="F171" i="4" s="1"/>
  <c r="G171" i="4" s="1"/>
  <c r="E169" i="4"/>
  <c r="F169" i="4" s="1"/>
  <c r="E167" i="4"/>
  <c r="F167" i="4" s="1"/>
  <c r="Z167" i="4" s="1"/>
  <c r="E165" i="4"/>
  <c r="F165" i="4" s="1"/>
  <c r="G165" i="4" s="1"/>
  <c r="K165" i="4" s="1"/>
  <c r="E164" i="4"/>
  <c r="F164" i="4" s="1"/>
  <c r="E162" i="4"/>
  <c r="F162" i="4" s="1"/>
  <c r="E180" i="4"/>
  <c r="F180" i="4" s="1"/>
  <c r="E161" i="4"/>
  <c r="F161" i="4" s="1"/>
  <c r="Z161" i="4" s="1"/>
  <c r="E159" i="4"/>
  <c r="F159" i="4" s="1"/>
  <c r="E158" i="4"/>
  <c r="F158" i="4" s="1"/>
  <c r="G158" i="4" s="1"/>
  <c r="E157" i="4"/>
  <c r="F157" i="4" s="1"/>
  <c r="E156" i="4"/>
  <c r="F156" i="4" s="1"/>
  <c r="E155" i="4"/>
  <c r="F155" i="4" s="1"/>
  <c r="E154" i="4"/>
  <c r="F154" i="4" s="1"/>
  <c r="E152" i="4"/>
  <c r="F152" i="4" s="1"/>
  <c r="E151" i="4"/>
  <c r="F151" i="4" s="1"/>
  <c r="E150" i="4"/>
  <c r="F150" i="4" s="1"/>
  <c r="E170" i="4"/>
  <c r="F170" i="4" s="1"/>
  <c r="G170" i="4" s="1"/>
  <c r="E149" i="4"/>
  <c r="F149" i="4" s="1"/>
  <c r="E148" i="4"/>
  <c r="F148" i="4" s="1"/>
  <c r="Z148" i="4" s="1"/>
  <c r="E168" i="4"/>
  <c r="F168" i="4" s="1"/>
  <c r="E147" i="4"/>
  <c r="F147" i="4" s="1"/>
  <c r="E144" i="4"/>
  <c r="F144" i="4" s="1"/>
  <c r="E166" i="4"/>
  <c r="F166" i="4"/>
  <c r="Z166" i="4" s="1"/>
  <c r="E143" i="4"/>
  <c r="F143" i="4"/>
  <c r="E86" i="4"/>
  <c r="F86" i="4" s="1"/>
  <c r="E84" i="4"/>
  <c r="F84" i="4" s="1"/>
  <c r="E163" i="4"/>
  <c r="F163" i="4" s="1"/>
  <c r="G163" i="4" s="1"/>
  <c r="J163" i="4" s="1"/>
  <c r="E82" i="4"/>
  <c r="F82" i="4" s="1"/>
  <c r="E89" i="4"/>
  <c r="F89" i="4" s="1"/>
  <c r="E87" i="4"/>
  <c r="F87" i="4" s="1"/>
  <c r="E160" i="4"/>
  <c r="F160" i="4" s="1"/>
  <c r="E95" i="4"/>
  <c r="F95" i="4" s="1"/>
  <c r="E93" i="4"/>
  <c r="F93" i="4" s="1"/>
  <c r="G93" i="4"/>
  <c r="E92" i="4"/>
  <c r="F92" i="4" s="1"/>
  <c r="E104" i="4"/>
  <c r="F104" i="4" s="1"/>
  <c r="G104" i="4" s="1"/>
  <c r="E136" i="4"/>
  <c r="F136" i="4" s="1"/>
  <c r="E135" i="4"/>
  <c r="F135" i="4" s="1"/>
  <c r="AU135" i="4" s="1"/>
  <c r="E153" i="4"/>
  <c r="F153" i="4" s="1"/>
  <c r="Z153" i="4" s="1"/>
  <c r="E137" i="4"/>
  <c r="F137" i="4" s="1"/>
  <c r="Z137" i="4" s="1"/>
  <c r="E139" i="4"/>
  <c r="F139" i="4" s="1"/>
  <c r="Z139" i="4" s="1"/>
  <c r="E133" i="4"/>
  <c r="F133" i="4" s="1"/>
  <c r="E132" i="4"/>
  <c r="F132" i="4" s="1"/>
  <c r="E134" i="4"/>
  <c r="F134" i="4" s="1"/>
  <c r="E125" i="4"/>
  <c r="F125" i="4" s="1"/>
  <c r="E146" i="4"/>
  <c r="F146" i="4" s="1"/>
  <c r="E100" i="4"/>
  <c r="F100" i="4" s="1"/>
  <c r="E145" i="4"/>
  <c r="F145" i="4" s="1"/>
  <c r="E101" i="4"/>
  <c r="F101" i="4" s="1"/>
  <c r="Z101" i="4" s="1"/>
  <c r="E127" i="4"/>
  <c r="F127" i="4" s="1"/>
  <c r="E130" i="4"/>
  <c r="F130" i="4" s="1"/>
  <c r="Z130" i="4" s="1"/>
  <c r="E142" i="4"/>
  <c r="F142" i="4" s="1"/>
  <c r="E141" i="4"/>
  <c r="F141" i="4" s="1"/>
  <c r="Z141" i="4" s="1"/>
  <c r="E129" i="4"/>
  <c r="F129" i="4" s="1"/>
  <c r="E140" i="4"/>
  <c r="F140" i="4" s="1"/>
  <c r="Z140" i="4" s="1"/>
  <c r="E138" i="4"/>
  <c r="F138" i="4" s="1"/>
  <c r="E128" i="4"/>
  <c r="F128" i="4" s="1"/>
  <c r="E116" i="4"/>
  <c r="F116" i="4" s="1"/>
  <c r="E121" i="4"/>
  <c r="F121" i="4" s="1"/>
  <c r="E126" i="4"/>
  <c r="F126" i="4"/>
  <c r="E120" i="4"/>
  <c r="F120" i="4" s="1"/>
  <c r="G120" i="4" s="1"/>
  <c r="E119" i="4"/>
  <c r="F119" i="4" s="1"/>
  <c r="E131" i="4"/>
  <c r="F131" i="4" s="1"/>
  <c r="G131" i="4" s="1"/>
  <c r="I131" i="4" s="1"/>
  <c r="E115" i="4"/>
  <c r="F115" i="4" s="1"/>
  <c r="E124" i="4"/>
  <c r="F124" i="4" s="1"/>
  <c r="E114" i="4"/>
  <c r="F114" i="4" s="1"/>
  <c r="E123" i="4"/>
  <c r="F123" i="4" s="1"/>
  <c r="Z123" i="4" s="1"/>
  <c r="E122" i="4"/>
  <c r="F122" i="4" s="1"/>
  <c r="E113" i="4"/>
  <c r="F113" i="4" s="1"/>
  <c r="Z113" i="4" s="1"/>
  <c r="E112" i="4"/>
  <c r="F112" i="4" s="1"/>
  <c r="Z120" i="4"/>
  <c r="E118" i="4"/>
  <c r="F118" i="4" s="1"/>
  <c r="E111" i="4"/>
  <c r="F111" i="4" s="1"/>
  <c r="E117" i="4"/>
  <c r="F117" i="4" s="1"/>
  <c r="G117" i="4" s="1"/>
  <c r="E110" i="4"/>
  <c r="F110" i="4" s="1"/>
  <c r="E107" i="4"/>
  <c r="F107" i="4" s="1"/>
  <c r="E109" i="4"/>
  <c r="F109" i="4" s="1"/>
  <c r="E106" i="4"/>
  <c r="F106" i="4" s="1"/>
  <c r="AY110" i="4"/>
  <c r="E108" i="4"/>
  <c r="F108" i="4" s="1"/>
  <c r="G108" i="4" s="1"/>
  <c r="AY107" i="4"/>
  <c r="AY105" i="4"/>
  <c r="E105" i="4"/>
  <c r="F105" i="4" s="1"/>
  <c r="AY104" i="4"/>
  <c r="Z104" i="4"/>
  <c r="AY103" i="4"/>
  <c r="E103" i="4"/>
  <c r="F103" i="4" s="1"/>
  <c r="AY102" i="4"/>
  <c r="E102" i="4"/>
  <c r="F102" i="4" s="1"/>
  <c r="AY101" i="4"/>
  <c r="AY100" i="4"/>
  <c r="AY99" i="4"/>
  <c r="E99" i="4"/>
  <c r="F99" i="4" s="1"/>
  <c r="E83" i="4"/>
  <c r="F83" i="4" s="1"/>
  <c r="Z83" i="4" s="1"/>
  <c r="AY98" i="4"/>
  <c r="E98" i="4"/>
  <c r="F98" i="4" s="1"/>
  <c r="E96" i="4"/>
  <c r="F96" i="4" s="1"/>
  <c r="AY97" i="4"/>
  <c r="E97" i="4"/>
  <c r="F97" i="4" s="1"/>
  <c r="G97" i="4" s="1"/>
  <c r="I97" i="4" s="1"/>
  <c r="AY96" i="4"/>
  <c r="AY95" i="4"/>
  <c r="E85" i="4"/>
  <c r="F85" i="4" s="1"/>
  <c r="G85" i="4" s="1"/>
  <c r="AF85" i="4" s="1"/>
  <c r="AY94" i="4"/>
  <c r="E94" i="4"/>
  <c r="F94" i="4" s="1"/>
  <c r="Z94" i="4" s="1"/>
  <c r="AY93" i="4"/>
  <c r="AC93" i="4"/>
  <c r="AY92" i="4"/>
  <c r="E91" i="4"/>
  <c r="F91" i="4" s="1"/>
  <c r="AY91" i="4"/>
  <c r="AY90" i="4"/>
  <c r="E90" i="4"/>
  <c r="F90" i="4" s="1"/>
  <c r="G90" i="4" s="1"/>
  <c r="AY89" i="4"/>
  <c r="Z89" i="4"/>
  <c r="AY88" i="4"/>
  <c r="AY87" i="4"/>
  <c r="AY86" i="4"/>
  <c r="AY85" i="4"/>
  <c r="Z85" i="4"/>
  <c r="AY84" i="4"/>
  <c r="AY83" i="4"/>
  <c r="AY82" i="4"/>
  <c r="AY81" i="4"/>
  <c r="E81" i="4"/>
  <c r="F81" i="4" s="1"/>
  <c r="AF81" i="4"/>
  <c r="AD81" i="4"/>
  <c r="AB81" i="4"/>
  <c r="AY80" i="4"/>
  <c r="E80" i="4"/>
  <c r="F80" i="4" s="1"/>
  <c r="AF80" i="4"/>
  <c r="AD80" i="4"/>
  <c r="AB80" i="4"/>
  <c r="AY79" i="4"/>
  <c r="E79" i="4"/>
  <c r="F79" i="4" s="1"/>
  <c r="AF79" i="4"/>
  <c r="AD79" i="4"/>
  <c r="AB79" i="4"/>
  <c r="AY78" i="4"/>
  <c r="E78" i="4"/>
  <c r="F78" i="4" s="1"/>
  <c r="AF78" i="4"/>
  <c r="AD78" i="4"/>
  <c r="AB78" i="4"/>
  <c r="AY77" i="4"/>
  <c r="E77" i="4"/>
  <c r="F77" i="4" s="1"/>
  <c r="AF77" i="4"/>
  <c r="AD77" i="4"/>
  <c r="AB77" i="4"/>
  <c r="AY76" i="4"/>
  <c r="E76" i="4"/>
  <c r="F76" i="4" s="1"/>
  <c r="AF76" i="4"/>
  <c r="AD76" i="4"/>
  <c r="AB76" i="4"/>
  <c r="AY75" i="4"/>
  <c r="E75" i="4"/>
  <c r="F75" i="4" s="1"/>
  <c r="Z75" i="4" s="1"/>
  <c r="AF75" i="4"/>
  <c r="AD75" i="4"/>
  <c r="AB75" i="4"/>
  <c r="AY74" i="4"/>
  <c r="E74" i="4"/>
  <c r="F74" i="4" s="1"/>
  <c r="AF74" i="4"/>
  <c r="AD74" i="4"/>
  <c r="AB74" i="4"/>
  <c r="AY73" i="4"/>
  <c r="E73" i="4"/>
  <c r="F73" i="4" s="1"/>
  <c r="AF73" i="4"/>
  <c r="AD73" i="4"/>
  <c r="AB73" i="4"/>
  <c r="AY72" i="4"/>
  <c r="E72" i="4"/>
  <c r="F72" i="4" s="1"/>
  <c r="G72" i="4" s="1"/>
  <c r="H72" i="4" s="1"/>
  <c r="AF72" i="4"/>
  <c r="AD72" i="4"/>
  <c r="AB72" i="4"/>
  <c r="AY71" i="4"/>
  <c r="E71" i="4"/>
  <c r="F71" i="4" s="1"/>
  <c r="AF71" i="4"/>
  <c r="AD71" i="4"/>
  <c r="AB71" i="4"/>
  <c r="AY70" i="4"/>
  <c r="E70" i="4"/>
  <c r="F70" i="4" s="1"/>
  <c r="AF70" i="4"/>
  <c r="AD70" i="4"/>
  <c r="AB70" i="4"/>
  <c r="AY69" i="4"/>
  <c r="E69" i="4"/>
  <c r="F69" i="4" s="1"/>
  <c r="G69" i="4" s="1"/>
  <c r="H69" i="4" s="1"/>
  <c r="AF69" i="4"/>
  <c r="AD69" i="4"/>
  <c r="AB69" i="4"/>
  <c r="AY68" i="4"/>
  <c r="E68" i="4"/>
  <c r="F68" i="4" s="1"/>
  <c r="AF68" i="4"/>
  <c r="AD68" i="4"/>
  <c r="AB68" i="4"/>
  <c r="AY67" i="4"/>
  <c r="E67" i="4"/>
  <c r="F67" i="4" s="1"/>
  <c r="AF67" i="4"/>
  <c r="AD67" i="4"/>
  <c r="AB67" i="4"/>
  <c r="AY66" i="4"/>
  <c r="E66" i="4"/>
  <c r="F66" i="4" s="1"/>
  <c r="AF66" i="4"/>
  <c r="AD66" i="4"/>
  <c r="AB66" i="4"/>
  <c r="AY65" i="4"/>
  <c r="E65" i="4"/>
  <c r="F65" i="4"/>
  <c r="AF65" i="4"/>
  <c r="AD65" i="4"/>
  <c r="AB65" i="4"/>
  <c r="AY64" i="4"/>
  <c r="E64" i="4"/>
  <c r="F64" i="4" s="1"/>
  <c r="AF64" i="4"/>
  <c r="AD64" i="4"/>
  <c r="AB64" i="4"/>
  <c r="AY63" i="4"/>
  <c r="E63" i="4"/>
  <c r="F63" i="4" s="1"/>
  <c r="AF63" i="4"/>
  <c r="AD63" i="4"/>
  <c r="AB63" i="4"/>
  <c r="AY62" i="4"/>
  <c r="E62" i="4"/>
  <c r="F62" i="4" s="1"/>
  <c r="AF62" i="4"/>
  <c r="AD62" i="4"/>
  <c r="AB62" i="4"/>
  <c r="AY61" i="4"/>
  <c r="E61" i="4"/>
  <c r="F61" i="4" s="1"/>
  <c r="G61" i="4" s="1"/>
  <c r="AF61" i="4"/>
  <c r="AD61" i="4"/>
  <c r="AB61" i="4"/>
  <c r="AY60" i="4"/>
  <c r="E60" i="4"/>
  <c r="F60" i="4" s="1"/>
  <c r="Z60" i="4" s="1"/>
  <c r="AF60" i="4"/>
  <c r="AD60" i="4"/>
  <c r="AB60" i="4"/>
  <c r="AY59" i="4"/>
  <c r="E59" i="4"/>
  <c r="F59" i="4"/>
  <c r="AF59" i="4"/>
  <c r="AD59" i="4"/>
  <c r="AB59" i="4"/>
  <c r="AY58" i="4"/>
  <c r="E58" i="4"/>
  <c r="F58" i="4" s="1"/>
  <c r="AF58" i="4"/>
  <c r="AD58" i="4"/>
  <c r="AB58" i="4"/>
  <c r="AY57" i="4"/>
  <c r="E57" i="4"/>
  <c r="F57" i="4" s="1"/>
  <c r="AF57" i="4"/>
  <c r="AD57" i="4"/>
  <c r="AB57" i="4"/>
  <c r="AY56" i="4"/>
  <c r="E56" i="4"/>
  <c r="F56" i="4" s="1"/>
  <c r="G56" i="4" s="1"/>
  <c r="AF56" i="4"/>
  <c r="AD56" i="4"/>
  <c r="AB56" i="4"/>
  <c r="AY55" i="4"/>
  <c r="E55" i="4"/>
  <c r="F55" i="4" s="1"/>
  <c r="AF55" i="4"/>
  <c r="AD55" i="4"/>
  <c r="AB55" i="4"/>
  <c r="AY54" i="4"/>
  <c r="E54" i="4"/>
  <c r="F54" i="4" s="1"/>
  <c r="AF54" i="4"/>
  <c r="AD54" i="4"/>
  <c r="AB54" i="4"/>
  <c r="AY53" i="4"/>
  <c r="E53" i="4"/>
  <c r="F53" i="4" s="1"/>
  <c r="G53" i="4" s="1"/>
  <c r="H53" i="4" s="1"/>
  <c r="AF53" i="4"/>
  <c r="AD53" i="4"/>
  <c r="AB53" i="4"/>
  <c r="AY52" i="4"/>
  <c r="E52" i="4"/>
  <c r="F52" i="4" s="1"/>
  <c r="AF52" i="4"/>
  <c r="AD52" i="4"/>
  <c r="AB52" i="4"/>
  <c r="AY51" i="4"/>
  <c r="E51" i="4"/>
  <c r="F51" i="4" s="1"/>
  <c r="AF51" i="4"/>
  <c r="AD51" i="4"/>
  <c r="AB51" i="4"/>
  <c r="AY50" i="4"/>
  <c r="E50" i="4"/>
  <c r="F50" i="4"/>
  <c r="G50" i="4" s="1"/>
  <c r="AF50" i="4"/>
  <c r="AD50" i="4"/>
  <c r="AB50" i="4"/>
  <c r="AY49" i="4"/>
  <c r="E49" i="4"/>
  <c r="F49" i="4" s="1"/>
  <c r="AF49" i="4"/>
  <c r="AD49" i="4"/>
  <c r="AB49" i="4"/>
  <c r="AY48" i="4"/>
  <c r="E48" i="4"/>
  <c r="F48" i="4" s="1"/>
  <c r="AF48" i="4"/>
  <c r="AD48" i="4"/>
  <c r="AB48" i="4"/>
  <c r="AY47" i="4"/>
  <c r="E47" i="4"/>
  <c r="F47" i="4"/>
  <c r="G47" i="4" s="1"/>
  <c r="AF47" i="4"/>
  <c r="AD47" i="4"/>
  <c r="AB47" i="4"/>
  <c r="AY46" i="4"/>
  <c r="E46" i="4"/>
  <c r="F46" i="4" s="1"/>
  <c r="AF46" i="4"/>
  <c r="AD46" i="4"/>
  <c r="AB46" i="4"/>
  <c r="AY45" i="4"/>
  <c r="E45" i="4"/>
  <c r="F45" i="4" s="1"/>
  <c r="G45" i="4" s="1"/>
  <c r="AF45" i="4"/>
  <c r="AD45" i="4"/>
  <c r="AB45" i="4"/>
  <c r="AY44" i="4"/>
  <c r="E44" i="4"/>
  <c r="F44" i="4" s="1"/>
  <c r="AF44" i="4"/>
  <c r="AD44" i="4"/>
  <c r="AB44" i="4"/>
  <c r="AY43" i="4"/>
  <c r="E43" i="4"/>
  <c r="F43" i="4" s="1"/>
  <c r="AF43" i="4"/>
  <c r="AD43" i="4"/>
  <c r="AB43" i="4"/>
  <c r="AY42" i="4"/>
  <c r="E42" i="4"/>
  <c r="F42" i="4" s="1"/>
  <c r="AF42" i="4"/>
  <c r="AD42" i="4"/>
  <c r="AB42" i="4"/>
  <c r="AY41" i="4"/>
  <c r="E41" i="4"/>
  <c r="F41" i="4"/>
  <c r="AF41" i="4"/>
  <c r="AD41" i="4"/>
  <c r="AB41" i="4"/>
  <c r="AY40" i="4"/>
  <c r="E40" i="4"/>
  <c r="F40" i="4" s="1"/>
  <c r="AF40" i="4"/>
  <c r="AD40" i="4"/>
  <c r="AB40" i="4"/>
  <c r="AY39" i="4"/>
  <c r="E39" i="4"/>
  <c r="F39" i="4"/>
  <c r="AF39" i="4"/>
  <c r="AD39" i="4"/>
  <c r="AB39" i="4"/>
  <c r="AY38" i="4"/>
  <c r="E38" i="4"/>
  <c r="F38" i="4" s="1"/>
  <c r="AF38" i="4"/>
  <c r="AD38" i="4"/>
  <c r="AB38" i="4"/>
  <c r="AY37" i="4"/>
  <c r="E37" i="4"/>
  <c r="F37" i="4" s="1"/>
  <c r="AF37" i="4"/>
  <c r="AD37" i="4"/>
  <c r="AB37" i="4"/>
  <c r="AY36" i="4"/>
  <c r="E36" i="4"/>
  <c r="F36" i="4" s="1"/>
  <c r="AF36" i="4"/>
  <c r="AD36" i="4"/>
  <c r="AB36" i="4"/>
  <c r="AY35" i="4"/>
  <c r="E35" i="4"/>
  <c r="F35" i="4" s="1"/>
  <c r="AF35" i="4"/>
  <c r="AD35" i="4"/>
  <c r="AB35" i="4"/>
  <c r="AY34" i="4"/>
  <c r="E34" i="4"/>
  <c r="F34" i="4" s="1"/>
  <c r="AF34" i="4"/>
  <c r="AD34" i="4"/>
  <c r="AB34" i="4"/>
  <c r="AY33" i="4"/>
  <c r="E33" i="4"/>
  <c r="F33" i="4" s="1"/>
  <c r="G33" i="4" s="1"/>
  <c r="H33" i="4" s="1"/>
  <c r="AF33" i="4"/>
  <c r="AD33" i="4"/>
  <c r="AB33" i="4"/>
  <c r="AY32" i="4"/>
  <c r="E32" i="4"/>
  <c r="F32" i="4" s="1"/>
  <c r="G32" i="4" s="1"/>
  <c r="AF32" i="4"/>
  <c r="AD32" i="4"/>
  <c r="AB32" i="4"/>
  <c r="AY31" i="4"/>
  <c r="E31" i="4"/>
  <c r="F31" i="4" s="1"/>
  <c r="Z31" i="4" s="1"/>
  <c r="AF31" i="4"/>
  <c r="AD31" i="4"/>
  <c r="AB31" i="4"/>
  <c r="AY30" i="4"/>
  <c r="E30" i="4"/>
  <c r="F30" i="4" s="1"/>
  <c r="AF30" i="4"/>
  <c r="AD30" i="4"/>
  <c r="AB30" i="4"/>
  <c r="AY29" i="4"/>
  <c r="E29" i="4"/>
  <c r="F29" i="4" s="1"/>
  <c r="AF29" i="4"/>
  <c r="AD29" i="4"/>
  <c r="AB29" i="4"/>
  <c r="AY28" i="4"/>
  <c r="E28" i="4"/>
  <c r="F28" i="4" s="1"/>
  <c r="AF28" i="4"/>
  <c r="AD28" i="4"/>
  <c r="AB28" i="4"/>
  <c r="AY27" i="4"/>
  <c r="E27" i="4"/>
  <c r="F27" i="4" s="1"/>
  <c r="AF27" i="4"/>
  <c r="AD27" i="4"/>
  <c r="AB27" i="4"/>
  <c r="AY26" i="4"/>
  <c r="E26" i="4"/>
  <c r="F26" i="4" s="1"/>
  <c r="AF26" i="4"/>
  <c r="AD26" i="4"/>
  <c r="AB26" i="4"/>
  <c r="AY25" i="4"/>
  <c r="E25" i="4"/>
  <c r="F25" i="4" s="1"/>
  <c r="G25" i="4" s="1"/>
  <c r="H25" i="4" s="1"/>
  <c r="AF25" i="4"/>
  <c r="AD25" i="4"/>
  <c r="AB25" i="4"/>
  <c r="AY24" i="4"/>
  <c r="E24" i="4"/>
  <c r="F24" i="4" s="1"/>
  <c r="AF24" i="4"/>
  <c r="AD24" i="4"/>
  <c r="AB24" i="4"/>
  <c r="AY23" i="4"/>
  <c r="E23" i="4"/>
  <c r="F23" i="4" s="1"/>
  <c r="AF23" i="4"/>
  <c r="AD23" i="4"/>
  <c r="AB23" i="4"/>
  <c r="AY22" i="4"/>
  <c r="E22" i="4"/>
  <c r="F22" i="4" s="1"/>
  <c r="AF22" i="4"/>
  <c r="AD22" i="4"/>
  <c r="AB22" i="4"/>
  <c r="AY21" i="4"/>
  <c r="E21" i="4"/>
  <c r="F21" i="4" s="1"/>
  <c r="AF21" i="4"/>
  <c r="AD21" i="4"/>
  <c r="AB21" i="4"/>
  <c r="AY20" i="4"/>
  <c r="AY19" i="4"/>
  <c r="AY18" i="4"/>
  <c r="AY17" i="4"/>
  <c r="AY16" i="4"/>
  <c r="AB16" i="4"/>
  <c r="AY15" i="4"/>
  <c r="AY14" i="4"/>
  <c r="AB14" i="4"/>
  <c r="AY13" i="4"/>
  <c r="AY12" i="4"/>
  <c r="AY11" i="4"/>
  <c r="AY10" i="4"/>
  <c r="Z10" i="4"/>
  <c r="AY9" i="4"/>
  <c r="AY8" i="4"/>
  <c r="AY7" i="4"/>
  <c r="AY6" i="4"/>
  <c r="AY5" i="4"/>
  <c r="AY4" i="4"/>
  <c r="AY3" i="4"/>
  <c r="AY2" i="4"/>
  <c r="A11" i="3"/>
  <c r="D11" i="3"/>
  <c r="G11" i="3"/>
  <c r="C11" i="3"/>
  <c r="H11" i="3"/>
  <c r="B11" i="3"/>
  <c r="A12" i="3"/>
  <c r="D12" i="3"/>
  <c r="G12" i="3"/>
  <c r="C12" i="3"/>
  <c r="H12" i="3"/>
  <c r="B12" i="3"/>
  <c r="A13" i="3"/>
  <c r="D13" i="3"/>
  <c r="G13" i="3"/>
  <c r="C13" i="3"/>
  <c r="H13" i="3"/>
  <c r="B13" i="3"/>
  <c r="A14" i="3"/>
  <c r="D14" i="3"/>
  <c r="G14" i="3"/>
  <c r="C14" i="3"/>
  <c r="H14" i="3"/>
  <c r="B14" i="3"/>
  <c r="A15" i="3"/>
  <c r="C15" i="3"/>
  <c r="D15" i="3"/>
  <c r="G15" i="3"/>
  <c r="H15" i="3"/>
  <c r="B15" i="3"/>
  <c r="A16" i="3"/>
  <c r="B16" i="3"/>
  <c r="D16" i="3"/>
  <c r="G16" i="3"/>
  <c r="C16" i="3"/>
  <c r="H16" i="3"/>
  <c r="A17" i="3"/>
  <c r="D17" i="3"/>
  <c r="G17" i="3"/>
  <c r="C17" i="3"/>
  <c r="H17" i="3"/>
  <c r="B17" i="3"/>
  <c r="A18" i="3"/>
  <c r="D18" i="3"/>
  <c r="G18" i="3"/>
  <c r="C18" i="3"/>
  <c r="H18" i="3"/>
  <c r="B18" i="3"/>
  <c r="A19" i="3"/>
  <c r="C19" i="3"/>
  <c r="D19" i="3"/>
  <c r="G19" i="3"/>
  <c r="H19" i="3"/>
  <c r="B19" i="3"/>
  <c r="A20" i="3"/>
  <c r="D20" i="3"/>
  <c r="G20" i="3"/>
  <c r="C20" i="3"/>
  <c r="H20" i="3"/>
  <c r="B20" i="3"/>
  <c r="A21" i="3"/>
  <c r="D21" i="3"/>
  <c r="G21" i="3"/>
  <c r="C21" i="3"/>
  <c r="H21" i="3"/>
  <c r="B21" i="3"/>
  <c r="A22" i="3"/>
  <c r="D22" i="3"/>
  <c r="G22" i="3"/>
  <c r="C22" i="3"/>
  <c r="H22" i="3"/>
  <c r="B22" i="3"/>
  <c r="A23" i="3"/>
  <c r="C23" i="3"/>
  <c r="D23" i="3"/>
  <c r="G23" i="3"/>
  <c r="H23" i="3"/>
  <c r="B23" i="3"/>
  <c r="A24" i="3"/>
  <c r="B24" i="3"/>
  <c r="D24" i="3"/>
  <c r="G24" i="3"/>
  <c r="C24" i="3"/>
  <c r="H24" i="3"/>
  <c r="A25" i="3"/>
  <c r="D25" i="3"/>
  <c r="G25" i="3"/>
  <c r="C25" i="3"/>
  <c r="H25" i="3"/>
  <c r="B25" i="3"/>
  <c r="A26" i="3"/>
  <c r="D26" i="3"/>
  <c r="G26" i="3"/>
  <c r="C26" i="3"/>
  <c r="H26" i="3"/>
  <c r="B26" i="3"/>
  <c r="A27" i="3"/>
  <c r="C27" i="3"/>
  <c r="D27" i="3"/>
  <c r="G27" i="3"/>
  <c r="H27" i="3"/>
  <c r="B27" i="3"/>
  <c r="A28" i="3"/>
  <c r="D28" i="3"/>
  <c r="G28" i="3"/>
  <c r="C28" i="3"/>
  <c r="H28" i="3"/>
  <c r="B28" i="3"/>
  <c r="A29" i="3"/>
  <c r="D29" i="3"/>
  <c r="G29" i="3"/>
  <c r="C29" i="3"/>
  <c r="H29" i="3"/>
  <c r="B29" i="3"/>
  <c r="A30" i="3"/>
  <c r="D30" i="3"/>
  <c r="G30" i="3"/>
  <c r="C30" i="3"/>
  <c r="H30" i="3"/>
  <c r="B30" i="3"/>
  <c r="A31" i="3"/>
  <c r="C31" i="3"/>
  <c r="D31" i="3"/>
  <c r="G31" i="3"/>
  <c r="H31" i="3"/>
  <c r="B31" i="3"/>
  <c r="A32" i="3"/>
  <c r="D32" i="3"/>
  <c r="G32" i="3"/>
  <c r="C32" i="3"/>
  <c r="H32" i="3"/>
  <c r="B32" i="3"/>
  <c r="A33" i="3"/>
  <c r="D33" i="3"/>
  <c r="G33" i="3"/>
  <c r="C33" i="3"/>
  <c r="H33" i="3"/>
  <c r="B33" i="3"/>
  <c r="A34" i="3"/>
  <c r="D34" i="3"/>
  <c r="G34" i="3"/>
  <c r="C34" i="3"/>
  <c r="H34" i="3"/>
  <c r="B34" i="3"/>
  <c r="A35" i="3"/>
  <c r="C35" i="3"/>
  <c r="D35" i="3"/>
  <c r="G35" i="3"/>
  <c r="H35" i="3"/>
  <c r="B35" i="3"/>
  <c r="A36" i="3"/>
  <c r="D36" i="3"/>
  <c r="G36" i="3"/>
  <c r="C36" i="3"/>
  <c r="H36" i="3"/>
  <c r="B36" i="3"/>
  <c r="A37" i="3"/>
  <c r="D37" i="3"/>
  <c r="G37" i="3"/>
  <c r="C37" i="3"/>
  <c r="H37" i="3"/>
  <c r="B37" i="3"/>
  <c r="A38" i="3"/>
  <c r="D38" i="3"/>
  <c r="G38" i="3"/>
  <c r="C38" i="3"/>
  <c r="H38" i="3"/>
  <c r="B38" i="3"/>
  <c r="A39" i="3"/>
  <c r="C39" i="3"/>
  <c r="D39" i="3"/>
  <c r="G39" i="3"/>
  <c r="H39" i="3"/>
  <c r="B39" i="3"/>
  <c r="A40" i="3"/>
  <c r="D40" i="3"/>
  <c r="G40" i="3"/>
  <c r="C40" i="3"/>
  <c r="H40" i="3"/>
  <c r="B40" i="3"/>
  <c r="A41" i="3"/>
  <c r="C41" i="3"/>
  <c r="D41" i="3"/>
  <c r="G41" i="3"/>
  <c r="H41" i="3"/>
  <c r="B41" i="3"/>
  <c r="A42" i="3"/>
  <c r="D42" i="3"/>
  <c r="G42" i="3"/>
  <c r="C42" i="3"/>
  <c r="H42" i="3"/>
  <c r="B42" i="3"/>
  <c r="A43" i="3"/>
  <c r="C43" i="3"/>
  <c r="D43" i="3"/>
  <c r="G43" i="3"/>
  <c r="H43" i="3"/>
  <c r="B43" i="3"/>
  <c r="A44" i="3"/>
  <c r="D44" i="3"/>
  <c r="G44" i="3"/>
  <c r="C44" i="3"/>
  <c r="H44" i="3"/>
  <c r="B44" i="3"/>
  <c r="A45" i="3"/>
  <c r="D45" i="3"/>
  <c r="G45" i="3"/>
  <c r="C45" i="3"/>
  <c r="H45" i="3"/>
  <c r="B45" i="3"/>
  <c r="A46" i="3"/>
  <c r="D46" i="3"/>
  <c r="G46" i="3"/>
  <c r="C46" i="3"/>
  <c r="H46" i="3"/>
  <c r="B46" i="3"/>
  <c r="A47" i="3"/>
  <c r="C47" i="3"/>
  <c r="D47" i="3"/>
  <c r="G47" i="3"/>
  <c r="H47" i="3"/>
  <c r="B47" i="3"/>
  <c r="A48" i="3"/>
  <c r="D48" i="3"/>
  <c r="G48" i="3"/>
  <c r="C48" i="3"/>
  <c r="H48" i="3"/>
  <c r="B48" i="3"/>
  <c r="A49" i="3"/>
  <c r="C49" i="3"/>
  <c r="D49" i="3"/>
  <c r="G49" i="3"/>
  <c r="H49" i="3"/>
  <c r="B49" i="3"/>
  <c r="A50" i="3"/>
  <c r="D50" i="3"/>
  <c r="G50" i="3"/>
  <c r="C50" i="3"/>
  <c r="H50" i="3"/>
  <c r="B50" i="3"/>
  <c r="A51" i="3"/>
  <c r="D51" i="3"/>
  <c r="G51" i="3"/>
  <c r="C51" i="3"/>
  <c r="H51" i="3"/>
  <c r="B51" i="3"/>
  <c r="A52" i="3"/>
  <c r="C52" i="3"/>
  <c r="D52" i="3"/>
  <c r="G52" i="3"/>
  <c r="H52" i="3"/>
  <c r="B52" i="3"/>
  <c r="A53" i="3"/>
  <c r="D53" i="3"/>
  <c r="G53" i="3"/>
  <c r="C53" i="3"/>
  <c r="H53" i="3"/>
  <c r="B53" i="3"/>
  <c r="A54" i="3"/>
  <c r="D54" i="3"/>
  <c r="G54" i="3"/>
  <c r="C54" i="3"/>
  <c r="H54" i="3"/>
  <c r="B54" i="3"/>
  <c r="A55" i="3"/>
  <c r="D55" i="3"/>
  <c r="G55" i="3"/>
  <c r="C55" i="3"/>
  <c r="H55" i="3"/>
  <c r="B55" i="3"/>
  <c r="A56" i="3"/>
  <c r="C56" i="3"/>
  <c r="D56" i="3"/>
  <c r="G56" i="3"/>
  <c r="H56" i="3"/>
  <c r="B56" i="3"/>
  <c r="A57" i="3"/>
  <c r="D57" i="3"/>
  <c r="G57" i="3"/>
  <c r="C57" i="3"/>
  <c r="H57" i="3"/>
  <c r="B57" i="3"/>
  <c r="A58" i="3"/>
  <c r="D58" i="3"/>
  <c r="G58" i="3"/>
  <c r="C58" i="3"/>
  <c r="H58" i="3"/>
  <c r="B58" i="3"/>
  <c r="A59" i="3"/>
  <c r="D59" i="3"/>
  <c r="G59" i="3"/>
  <c r="C59" i="3"/>
  <c r="H59" i="3"/>
  <c r="B59" i="3"/>
  <c r="A60" i="3"/>
  <c r="C60" i="3"/>
  <c r="D60" i="3"/>
  <c r="G60" i="3"/>
  <c r="H60" i="3"/>
  <c r="B60" i="3"/>
  <c r="A61" i="3"/>
  <c r="D61" i="3"/>
  <c r="G61" i="3"/>
  <c r="C61" i="3"/>
  <c r="H61" i="3"/>
  <c r="B61" i="3"/>
  <c r="A62" i="3"/>
  <c r="D62" i="3"/>
  <c r="G62" i="3"/>
  <c r="C62" i="3"/>
  <c r="H62" i="3"/>
  <c r="B62" i="3"/>
  <c r="A63" i="3"/>
  <c r="D63" i="3"/>
  <c r="G63" i="3"/>
  <c r="C63" i="3"/>
  <c r="H63" i="3"/>
  <c r="B63" i="3"/>
  <c r="A64" i="3"/>
  <c r="C64" i="3"/>
  <c r="D64" i="3"/>
  <c r="G64" i="3"/>
  <c r="H64" i="3"/>
  <c r="B64" i="3"/>
  <c r="A65" i="3"/>
  <c r="D65" i="3"/>
  <c r="G65" i="3"/>
  <c r="C65" i="3"/>
  <c r="H65" i="3"/>
  <c r="B65" i="3"/>
  <c r="A66" i="3"/>
  <c r="D66" i="3"/>
  <c r="G66" i="3"/>
  <c r="C66" i="3"/>
  <c r="H66" i="3"/>
  <c r="B66" i="3"/>
  <c r="A67" i="3"/>
  <c r="D67" i="3"/>
  <c r="G67" i="3"/>
  <c r="C67" i="3"/>
  <c r="H67" i="3"/>
  <c r="B67" i="3"/>
  <c r="A68" i="3"/>
  <c r="C68" i="3"/>
  <c r="D68" i="3"/>
  <c r="G68" i="3"/>
  <c r="H68" i="3"/>
  <c r="B68" i="3"/>
  <c r="A69" i="3"/>
  <c r="D69" i="3"/>
  <c r="G69" i="3"/>
  <c r="C69" i="3"/>
  <c r="H69" i="3"/>
  <c r="B69" i="3"/>
  <c r="A70" i="3"/>
  <c r="B70" i="3"/>
  <c r="D70" i="3"/>
  <c r="G70" i="3"/>
  <c r="C70" i="3"/>
  <c r="H70" i="3"/>
  <c r="A71" i="3"/>
  <c r="D71" i="3"/>
  <c r="G71" i="3"/>
  <c r="C71" i="3"/>
  <c r="H71" i="3"/>
  <c r="B71" i="3"/>
  <c r="A72" i="3"/>
  <c r="C72" i="3"/>
  <c r="D72" i="3"/>
  <c r="G72" i="3"/>
  <c r="H72" i="3"/>
  <c r="B72" i="3"/>
  <c r="A73" i="3"/>
  <c r="B73" i="3"/>
  <c r="D73" i="3"/>
  <c r="G73" i="3"/>
  <c r="C73" i="3"/>
  <c r="H73" i="3"/>
  <c r="A74" i="3"/>
  <c r="B74" i="3"/>
  <c r="D74" i="3"/>
  <c r="G74" i="3"/>
  <c r="C74" i="3"/>
  <c r="H74" i="3"/>
  <c r="A75" i="3"/>
  <c r="D75" i="3"/>
  <c r="G75" i="3"/>
  <c r="C75" i="3"/>
  <c r="H75" i="3"/>
  <c r="B75" i="3"/>
  <c r="A76" i="3"/>
  <c r="C76" i="3"/>
  <c r="D76" i="3"/>
  <c r="G76" i="3"/>
  <c r="H76" i="3"/>
  <c r="B76" i="3"/>
  <c r="A77" i="3"/>
  <c r="F77" i="3"/>
  <c r="D77" i="3"/>
  <c r="G77" i="3"/>
  <c r="C77" i="3"/>
  <c r="H77" i="3"/>
  <c r="B77" i="3"/>
  <c r="A78" i="3"/>
  <c r="D78" i="3"/>
  <c r="F78" i="3"/>
  <c r="G78" i="3"/>
  <c r="C78" i="3"/>
  <c r="H78" i="3"/>
  <c r="B78" i="3"/>
  <c r="A79" i="3"/>
  <c r="F79" i="3"/>
  <c r="D79" i="3"/>
  <c r="G79" i="3"/>
  <c r="C79" i="3"/>
  <c r="H79" i="3"/>
  <c r="B79" i="3"/>
  <c r="A80" i="3"/>
  <c r="F80" i="3"/>
  <c r="D80" i="3"/>
  <c r="G80" i="3"/>
  <c r="C80" i="3"/>
  <c r="H80" i="3"/>
  <c r="B80" i="3"/>
  <c r="A81" i="3"/>
  <c r="D81" i="3"/>
  <c r="G81" i="3"/>
  <c r="C81" i="3"/>
  <c r="H81" i="3"/>
  <c r="B81" i="3"/>
  <c r="A82" i="3"/>
  <c r="D82" i="3"/>
  <c r="G82" i="3"/>
  <c r="C82" i="3"/>
  <c r="H82" i="3"/>
  <c r="B82" i="3"/>
  <c r="A83" i="3"/>
  <c r="D83" i="3"/>
  <c r="G83" i="3"/>
  <c r="C83" i="3"/>
  <c r="H83" i="3"/>
  <c r="B83" i="3"/>
  <c r="A84" i="3"/>
  <c r="C84" i="3"/>
  <c r="D84" i="3"/>
  <c r="G84" i="3"/>
  <c r="H84" i="3"/>
  <c r="B84" i="3"/>
  <c r="A85" i="3"/>
  <c r="D85" i="3"/>
  <c r="G85" i="3"/>
  <c r="C85" i="3"/>
  <c r="H85" i="3"/>
  <c r="B85" i="3"/>
  <c r="A86" i="3"/>
  <c r="D86" i="3"/>
  <c r="G86" i="3"/>
  <c r="C86" i="3"/>
  <c r="H86" i="3"/>
  <c r="B86" i="3"/>
  <c r="A87" i="3"/>
  <c r="D87" i="3"/>
  <c r="G87" i="3"/>
  <c r="C87" i="3"/>
  <c r="H87" i="3"/>
  <c r="B87" i="3"/>
  <c r="A88" i="3"/>
  <c r="C88" i="3"/>
  <c r="D88" i="3"/>
  <c r="G88" i="3"/>
  <c r="H88" i="3"/>
  <c r="B88" i="3"/>
  <c r="A89" i="3"/>
  <c r="D89" i="3"/>
  <c r="G89" i="3"/>
  <c r="C89" i="3"/>
  <c r="H89" i="3"/>
  <c r="B89" i="3"/>
  <c r="A90" i="3"/>
  <c r="D90" i="3"/>
  <c r="G90" i="3"/>
  <c r="C90" i="3"/>
  <c r="H90" i="3"/>
  <c r="B90" i="3"/>
  <c r="A91" i="3"/>
  <c r="D91" i="3"/>
  <c r="G91" i="3"/>
  <c r="C91" i="3"/>
  <c r="H91" i="3"/>
  <c r="B91" i="3"/>
  <c r="A92" i="3"/>
  <c r="C92" i="3"/>
  <c r="D92" i="3"/>
  <c r="G92" i="3"/>
  <c r="H92" i="3"/>
  <c r="B92" i="3"/>
  <c r="A93" i="3"/>
  <c r="D93" i="3"/>
  <c r="G93" i="3"/>
  <c r="C93" i="3"/>
  <c r="H93" i="3"/>
  <c r="B93" i="3"/>
  <c r="A94" i="3"/>
  <c r="D94" i="3"/>
  <c r="G94" i="3"/>
  <c r="C94" i="3"/>
  <c r="H94" i="3"/>
  <c r="B94" i="3"/>
  <c r="A95" i="3"/>
  <c r="D95" i="3"/>
  <c r="G95" i="3"/>
  <c r="C95" i="3"/>
  <c r="H95" i="3"/>
  <c r="B95" i="3"/>
  <c r="A96" i="3"/>
  <c r="C96" i="3"/>
  <c r="D96" i="3"/>
  <c r="G96" i="3"/>
  <c r="H96" i="3"/>
  <c r="B96" i="3"/>
  <c r="A97" i="3"/>
  <c r="D97" i="3"/>
  <c r="G97" i="3"/>
  <c r="C97" i="3"/>
  <c r="H97" i="3"/>
  <c r="B97" i="3"/>
  <c r="A98" i="3"/>
  <c r="D98" i="3"/>
  <c r="G98" i="3"/>
  <c r="C98" i="3"/>
  <c r="H98" i="3"/>
  <c r="B98" i="3"/>
  <c r="A99" i="3"/>
  <c r="D99" i="3"/>
  <c r="G99" i="3"/>
  <c r="C99" i="3"/>
  <c r="H99" i="3"/>
  <c r="B99" i="3"/>
  <c r="A100" i="3"/>
  <c r="C100" i="3"/>
  <c r="D100" i="3"/>
  <c r="G100" i="3"/>
  <c r="H100" i="3"/>
  <c r="B100" i="3"/>
  <c r="A101" i="3"/>
  <c r="D101" i="3"/>
  <c r="G101" i="3"/>
  <c r="C101" i="3"/>
  <c r="H101" i="3"/>
  <c r="B101" i="3"/>
  <c r="A102" i="3"/>
  <c r="D102" i="3"/>
  <c r="G102" i="3"/>
  <c r="C102" i="3"/>
  <c r="H102" i="3"/>
  <c r="B102" i="3"/>
  <c r="A103" i="3"/>
  <c r="D103" i="3"/>
  <c r="G103" i="3"/>
  <c r="C103" i="3"/>
  <c r="H103" i="3"/>
  <c r="B103" i="3"/>
  <c r="A104" i="3"/>
  <c r="C104" i="3"/>
  <c r="D104" i="3"/>
  <c r="G104" i="3"/>
  <c r="H104" i="3"/>
  <c r="B104" i="3"/>
  <c r="A105" i="3"/>
  <c r="D105" i="3"/>
  <c r="G105" i="3"/>
  <c r="C105" i="3"/>
  <c r="H105" i="3"/>
  <c r="B105" i="3"/>
  <c r="A106" i="3"/>
  <c r="D106" i="3"/>
  <c r="G106" i="3"/>
  <c r="C106" i="3"/>
  <c r="H106" i="3"/>
  <c r="B106" i="3"/>
  <c r="A107" i="3"/>
  <c r="D107" i="3"/>
  <c r="G107" i="3"/>
  <c r="C107" i="3"/>
  <c r="H107" i="3"/>
  <c r="B107" i="3"/>
  <c r="A108" i="3"/>
  <c r="C108" i="3"/>
  <c r="D108" i="3"/>
  <c r="G108" i="3"/>
  <c r="H108" i="3"/>
  <c r="B108" i="3"/>
  <c r="A109" i="3"/>
  <c r="D109" i="3"/>
  <c r="G109" i="3"/>
  <c r="C109" i="3"/>
  <c r="H109" i="3"/>
  <c r="B109" i="3"/>
  <c r="A110" i="3"/>
  <c r="D110" i="3"/>
  <c r="G110" i="3"/>
  <c r="C110" i="3"/>
  <c r="H110" i="3"/>
  <c r="B110" i="3"/>
  <c r="A111" i="3"/>
  <c r="D111" i="3"/>
  <c r="G111" i="3"/>
  <c r="C111" i="3"/>
  <c r="H111" i="3"/>
  <c r="B111" i="3"/>
  <c r="A112" i="3"/>
  <c r="C112" i="3"/>
  <c r="D112" i="3"/>
  <c r="G112" i="3"/>
  <c r="H112" i="3"/>
  <c r="B112" i="3"/>
  <c r="A113" i="3"/>
  <c r="D113" i="3"/>
  <c r="G113" i="3"/>
  <c r="C113" i="3"/>
  <c r="H113" i="3"/>
  <c r="B113" i="3"/>
  <c r="A114" i="3"/>
  <c r="D114" i="3"/>
  <c r="G114" i="3"/>
  <c r="C114" i="3"/>
  <c r="H114" i="3"/>
  <c r="B114" i="3"/>
  <c r="A115" i="3"/>
  <c r="D115" i="3"/>
  <c r="G115" i="3"/>
  <c r="C115" i="3"/>
  <c r="H115" i="3"/>
  <c r="B115" i="3"/>
  <c r="A116" i="3"/>
  <c r="C116" i="3"/>
  <c r="D116" i="3"/>
  <c r="G116" i="3"/>
  <c r="H116" i="3"/>
  <c r="B116" i="3"/>
  <c r="A117" i="3"/>
  <c r="D117" i="3"/>
  <c r="G117" i="3"/>
  <c r="C117" i="3"/>
  <c r="H117" i="3"/>
  <c r="B117" i="3"/>
  <c r="A118" i="3"/>
  <c r="D118" i="3"/>
  <c r="G118" i="3"/>
  <c r="C118" i="3"/>
  <c r="H118" i="3"/>
  <c r="B118" i="3"/>
  <c r="A119" i="3"/>
  <c r="D119" i="3"/>
  <c r="G119" i="3"/>
  <c r="C119" i="3"/>
  <c r="H119" i="3"/>
  <c r="B119" i="3"/>
  <c r="A120" i="3"/>
  <c r="C120" i="3"/>
  <c r="D120" i="3"/>
  <c r="G120" i="3"/>
  <c r="H120" i="3"/>
  <c r="B120" i="3"/>
  <c r="A121" i="3"/>
  <c r="D121" i="3"/>
  <c r="G121" i="3"/>
  <c r="C121" i="3"/>
  <c r="H121" i="3"/>
  <c r="B121" i="3"/>
  <c r="A122" i="3"/>
  <c r="D122" i="3"/>
  <c r="G122" i="3"/>
  <c r="C122" i="3"/>
  <c r="H122" i="3"/>
  <c r="B122" i="3"/>
  <c r="A123" i="3"/>
  <c r="D123" i="3"/>
  <c r="G123" i="3"/>
  <c r="C123" i="3"/>
  <c r="H123" i="3"/>
  <c r="B123" i="3"/>
  <c r="A124" i="3"/>
  <c r="C124" i="3"/>
  <c r="D124" i="3"/>
  <c r="G124" i="3"/>
  <c r="H124" i="3"/>
  <c r="B124" i="3"/>
  <c r="A125" i="3"/>
  <c r="B125" i="3"/>
  <c r="D125" i="3"/>
  <c r="G125" i="3"/>
  <c r="C125" i="3"/>
  <c r="H125" i="3"/>
  <c r="A126" i="3"/>
  <c r="D126" i="3"/>
  <c r="G126" i="3"/>
  <c r="C126" i="3"/>
  <c r="H126" i="3"/>
  <c r="B126" i="3"/>
  <c r="A127" i="3"/>
  <c r="D127" i="3"/>
  <c r="G127" i="3"/>
  <c r="C127" i="3"/>
  <c r="H127" i="3"/>
  <c r="B127" i="3"/>
  <c r="A128" i="3"/>
  <c r="C128" i="3"/>
  <c r="D128" i="3"/>
  <c r="G128" i="3"/>
  <c r="H128" i="3"/>
  <c r="B128" i="3"/>
  <c r="A129" i="3"/>
  <c r="D129" i="3"/>
  <c r="G129" i="3"/>
  <c r="C129" i="3"/>
  <c r="H129" i="3"/>
  <c r="B129" i="3"/>
  <c r="A130" i="3"/>
  <c r="D130" i="3"/>
  <c r="G130" i="3"/>
  <c r="C130" i="3"/>
  <c r="H130" i="3"/>
  <c r="B130" i="3"/>
  <c r="A131" i="3"/>
  <c r="D131" i="3"/>
  <c r="G131" i="3"/>
  <c r="C131" i="3"/>
  <c r="H131" i="3"/>
  <c r="B131" i="3"/>
  <c r="A132" i="3"/>
  <c r="C132" i="3"/>
  <c r="D132" i="3"/>
  <c r="G132" i="3"/>
  <c r="H132" i="3"/>
  <c r="B132" i="3"/>
  <c r="A133" i="3"/>
  <c r="B133" i="3"/>
  <c r="D133" i="3"/>
  <c r="G133" i="3"/>
  <c r="C133" i="3"/>
  <c r="H133" i="3"/>
  <c r="A134" i="3"/>
  <c r="D134" i="3"/>
  <c r="G134" i="3"/>
  <c r="C134" i="3"/>
  <c r="H134" i="3"/>
  <c r="B134" i="3"/>
  <c r="A135" i="3"/>
  <c r="D135" i="3"/>
  <c r="G135" i="3"/>
  <c r="C135" i="3"/>
  <c r="H135" i="3"/>
  <c r="B135" i="3"/>
  <c r="A136" i="3"/>
  <c r="C136" i="3"/>
  <c r="D136" i="3"/>
  <c r="G136" i="3"/>
  <c r="H136" i="3"/>
  <c r="B136" i="3"/>
  <c r="A137" i="3"/>
  <c r="D137" i="3"/>
  <c r="G137" i="3"/>
  <c r="C137" i="3"/>
  <c r="H137" i="3"/>
  <c r="B137" i="3"/>
  <c r="A138" i="3"/>
  <c r="D138" i="3"/>
  <c r="G138" i="3"/>
  <c r="C138" i="3"/>
  <c r="H138" i="3"/>
  <c r="B138" i="3"/>
  <c r="A139" i="3"/>
  <c r="D139" i="3"/>
  <c r="G139" i="3"/>
  <c r="C139" i="3"/>
  <c r="H139" i="3"/>
  <c r="B139" i="3"/>
  <c r="A140" i="3"/>
  <c r="C140" i="3"/>
  <c r="D140" i="3"/>
  <c r="G140" i="3"/>
  <c r="H140" i="3"/>
  <c r="B140" i="3"/>
  <c r="A141" i="3"/>
  <c r="C141" i="3"/>
  <c r="D141" i="3"/>
  <c r="G141" i="3"/>
  <c r="H141" i="3"/>
  <c r="B141" i="3"/>
  <c r="A142" i="3"/>
  <c r="D142" i="3"/>
  <c r="G142" i="3"/>
  <c r="C142" i="3"/>
  <c r="H142" i="3"/>
  <c r="B142" i="3"/>
  <c r="A143" i="3"/>
  <c r="D143" i="3"/>
  <c r="G143" i="3"/>
  <c r="C143" i="3"/>
  <c r="H143" i="3"/>
  <c r="B143" i="3"/>
  <c r="A144" i="3"/>
  <c r="C144" i="3"/>
  <c r="D144" i="3"/>
  <c r="G144" i="3"/>
  <c r="H144" i="3"/>
  <c r="B144" i="3"/>
  <c r="A145" i="3"/>
  <c r="D145" i="3"/>
  <c r="G145" i="3"/>
  <c r="C145" i="3"/>
  <c r="H145" i="3"/>
  <c r="B145" i="3"/>
  <c r="A146" i="3"/>
  <c r="D146" i="3"/>
  <c r="G146" i="3"/>
  <c r="C146" i="3"/>
  <c r="H146" i="3"/>
  <c r="B146" i="3"/>
  <c r="A147" i="3"/>
  <c r="C147" i="3"/>
  <c r="D147" i="3"/>
  <c r="G147" i="3"/>
  <c r="H147" i="3"/>
  <c r="B147" i="3"/>
  <c r="A148" i="3"/>
  <c r="C148" i="3"/>
  <c r="D148" i="3"/>
  <c r="G148" i="3"/>
  <c r="H148" i="3"/>
  <c r="B148" i="3"/>
  <c r="A149" i="3"/>
  <c r="C149" i="3"/>
  <c r="D149" i="3"/>
  <c r="G149" i="3"/>
  <c r="H149" i="3"/>
  <c r="B149" i="3"/>
  <c r="A150" i="3"/>
  <c r="D150" i="3"/>
  <c r="G150" i="3"/>
  <c r="C150" i="3"/>
  <c r="H150" i="3"/>
  <c r="B150" i="3"/>
  <c r="A151" i="3"/>
  <c r="C151" i="3"/>
  <c r="D151" i="3"/>
  <c r="G151" i="3"/>
  <c r="H151" i="3"/>
  <c r="B151" i="3"/>
  <c r="A152" i="3"/>
  <c r="D152" i="3"/>
  <c r="G152" i="3"/>
  <c r="C152" i="3"/>
  <c r="H152" i="3"/>
  <c r="B152" i="3"/>
  <c r="A153" i="3"/>
  <c r="D153" i="3"/>
  <c r="G153" i="3"/>
  <c r="C153" i="3"/>
  <c r="H153" i="3"/>
  <c r="B153" i="3"/>
  <c r="A154" i="3"/>
  <c r="D154" i="3"/>
  <c r="G154" i="3"/>
  <c r="C154" i="3"/>
  <c r="H154" i="3"/>
  <c r="B154" i="3"/>
  <c r="A155" i="3"/>
  <c r="C155" i="3"/>
  <c r="F155" i="3"/>
  <c r="D155" i="3"/>
  <c r="G155" i="3"/>
  <c r="H155" i="3"/>
  <c r="B155" i="3"/>
  <c r="A156" i="3"/>
  <c r="D156" i="3"/>
  <c r="G156" i="3"/>
  <c r="C156" i="3"/>
  <c r="H156" i="3"/>
  <c r="B156" i="3"/>
  <c r="A157" i="3"/>
  <c r="C157" i="3"/>
  <c r="D157" i="3"/>
  <c r="G157" i="3"/>
  <c r="H157" i="3"/>
  <c r="B157" i="3"/>
  <c r="A158" i="3"/>
  <c r="B158" i="3"/>
  <c r="D158" i="3"/>
  <c r="G158" i="3"/>
  <c r="C158" i="3"/>
  <c r="H158" i="3"/>
  <c r="A159" i="3"/>
  <c r="D159" i="3"/>
  <c r="G159" i="3"/>
  <c r="C159" i="3"/>
  <c r="H159" i="3"/>
  <c r="B159" i="3"/>
  <c r="A160" i="3"/>
  <c r="C160" i="3"/>
  <c r="D160" i="3"/>
  <c r="G160" i="3"/>
  <c r="H160" i="3"/>
  <c r="B160" i="3"/>
  <c r="A161" i="3"/>
  <c r="D161" i="3"/>
  <c r="G161" i="3"/>
  <c r="C161" i="3"/>
  <c r="H161" i="3"/>
  <c r="B161" i="3"/>
  <c r="A162" i="3"/>
  <c r="D162" i="3"/>
  <c r="G162" i="3"/>
  <c r="C162" i="3"/>
  <c r="H162" i="3"/>
  <c r="B162" i="3"/>
  <c r="A163" i="3"/>
  <c r="D163" i="3"/>
  <c r="G163" i="3"/>
  <c r="C163" i="3"/>
  <c r="H163" i="3"/>
  <c r="B163" i="3"/>
  <c r="A164" i="3"/>
  <c r="D164" i="3"/>
  <c r="G164" i="3"/>
  <c r="C164" i="3"/>
  <c r="H164" i="3"/>
  <c r="B164" i="3"/>
  <c r="A165" i="3"/>
  <c r="D165" i="3"/>
  <c r="G165" i="3"/>
  <c r="C165" i="3"/>
  <c r="H165" i="3"/>
  <c r="B165" i="3"/>
  <c r="A166" i="3"/>
  <c r="C166" i="3"/>
  <c r="D166" i="3"/>
  <c r="G166" i="3"/>
  <c r="H166" i="3"/>
  <c r="B166" i="3"/>
  <c r="A167" i="3"/>
  <c r="D167" i="3"/>
  <c r="G167" i="3"/>
  <c r="C167" i="3"/>
  <c r="H167" i="3"/>
  <c r="B167" i="3"/>
  <c r="A168" i="3"/>
  <c r="C168" i="3"/>
  <c r="D168" i="3"/>
  <c r="G168" i="3"/>
  <c r="H168" i="3"/>
  <c r="B168" i="3"/>
  <c r="A169" i="3"/>
  <c r="D169" i="3"/>
  <c r="G169" i="3"/>
  <c r="C169" i="3"/>
  <c r="H169" i="3"/>
  <c r="B169" i="3"/>
  <c r="A170" i="3"/>
  <c r="D170" i="3"/>
  <c r="G170" i="3"/>
  <c r="C170" i="3"/>
  <c r="H170" i="3"/>
  <c r="B170" i="3"/>
  <c r="A171" i="3"/>
  <c r="D171" i="3"/>
  <c r="G171" i="3"/>
  <c r="C171" i="3"/>
  <c r="H171" i="3"/>
  <c r="B171" i="3"/>
  <c r="A172" i="3"/>
  <c r="D172" i="3"/>
  <c r="G172" i="3"/>
  <c r="C172" i="3"/>
  <c r="H172" i="3"/>
  <c r="B172" i="3"/>
  <c r="A173" i="3"/>
  <c r="C173" i="3"/>
  <c r="D173" i="3"/>
  <c r="G173" i="3"/>
  <c r="H173" i="3"/>
  <c r="B173" i="3"/>
  <c r="A174" i="3"/>
  <c r="C174" i="3"/>
  <c r="D174" i="3"/>
  <c r="G174" i="3"/>
  <c r="H174" i="3"/>
  <c r="B174" i="3"/>
  <c r="A175" i="3"/>
  <c r="D175" i="3"/>
  <c r="G175" i="3"/>
  <c r="C175" i="3"/>
  <c r="H175" i="3"/>
  <c r="B175" i="3"/>
  <c r="A176" i="3"/>
  <c r="C176" i="3"/>
  <c r="D176" i="3"/>
  <c r="G176" i="3"/>
  <c r="H176" i="3"/>
  <c r="B176" i="3"/>
  <c r="A177" i="3"/>
  <c r="D177" i="3"/>
  <c r="G177" i="3"/>
  <c r="C177" i="3"/>
  <c r="H177" i="3"/>
  <c r="B177" i="3"/>
  <c r="A178" i="3"/>
  <c r="D178" i="3"/>
  <c r="G178" i="3"/>
  <c r="C178" i="3"/>
  <c r="H178" i="3"/>
  <c r="B178" i="3"/>
  <c r="A179" i="3"/>
  <c r="D179" i="3"/>
  <c r="G179" i="3"/>
  <c r="C179" i="3"/>
  <c r="H179" i="3"/>
  <c r="B179" i="3"/>
  <c r="A180" i="3"/>
  <c r="C180" i="3"/>
  <c r="D180" i="3"/>
  <c r="G180" i="3"/>
  <c r="H180" i="3"/>
  <c r="B180" i="3"/>
  <c r="A181" i="3"/>
  <c r="D181" i="3"/>
  <c r="G181" i="3"/>
  <c r="C181" i="3"/>
  <c r="H181" i="3"/>
  <c r="B181" i="3"/>
  <c r="A182" i="3"/>
  <c r="B182" i="3"/>
  <c r="D182" i="3"/>
  <c r="G182" i="3"/>
  <c r="C182" i="3"/>
  <c r="H182" i="3"/>
  <c r="A183" i="3"/>
  <c r="B183" i="3"/>
  <c r="D183" i="3"/>
  <c r="G183" i="3"/>
  <c r="C183" i="3"/>
  <c r="H183" i="3"/>
  <c r="A184" i="3"/>
  <c r="D184" i="3"/>
  <c r="G184" i="3"/>
  <c r="C184" i="3"/>
  <c r="H184" i="3"/>
  <c r="B184" i="3"/>
  <c r="A185" i="3"/>
  <c r="D185" i="3"/>
  <c r="G185" i="3"/>
  <c r="C185" i="3"/>
  <c r="H185" i="3"/>
  <c r="B185" i="3"/>
  <c r="A186" i="3"/>
  <c r="D186" i="3"/>
  <c r="G186" i="3"/>
  <c r="C186" i="3"/>
  <c r="H186" i="3"/>
  <c r="B186" i="3"/>
  <c r="A187" i="3"/>
  <c r="D187" i="3"/>
  <c r="G187" i="3"/>
  <c r="C187" i="3"/>
  <c r="H187" i="3"/>
  <c r="B187" i="3"/>
  <c r="A188" i="3"/>
  <c r="D188" i="3"/>
  <c r="G188" i="3"/>
  <c r="C188" i="3"/>
  <c r="H188" i="3"/>
  <c r="B188" i="3"/>
  <c r="C9" i="4"/>
  <c r="D9" i="4"/>
  <c r="F16" i="4"/>
  <c r="F17" i="4" s="1"/>
  <c r="Q21" i="4"/>
  <c r="Q22" i="4"/>
  <c r="Q23" i="4"/>
  <c r="Q24" i="4"/>
  <c r="Q25" i="4"/>
  <c r="Q26" i="4"/>
  <c r="Q27" i="4"/>
  <c r="Q28" i="4"/>
  <c r="Q29" i="4"/>
  <c r="Q30" i="4"/>
  <c r="Q31" i="4"/>
  <c r="Q32" i="4"/>
  <c r="Q33" i="4"/>
  <c r="Q34" i="4"/>
  <c r="Q35" i="4"/>
  <c r="Q36" i="4"/>
  <c r="Q37" i="4"/>
  <c r="Q38" i="4"/>
  <c r="Q39" i="4"/>
  <c r="Q40" i="4"/>
  <c r="Q41" i="4"/>
  <c r="Q42" i="4"/>
  <c r="Q43" i="4"/>
  <c r="Q44" i="4"/>
  <c r="Q45" i="4"/>
  <c r="Q46" i="4"/>
  <c r="Q47" i="4"/>
  <c r="Q48" i="4"/>
  <c r="Q49" i="4"/>
  <c r="Q50" i="4"/>
  <c r="Q51" i="4"/>
  <c r="Q52" i="4"/>
  <c r="Q53" i="4"/>
  <c r="Q54" i="4"/>
  <c r="Q55" i="4"/>
  <c r="Q56" i="4"/>
  <c r="Q57" i="4"/>
  <c r="Q58" i="4"/>
  <c r="Q59" i="4"/>
  <c r="Q60" i="4"/>
  <c r="Q61" i="4"/>
  <c r="Q62" i="4"/>
  <c r="Q63" i="4"/>
  <c r="Q64" i="4"/>
  <c r="Q65" i="4"/>
  <c r="Q66" i="4"/>
  <c r="Q67" i="4"/>
  <c r="Q68" i="4"/>
  <c r="Q69" i="4"/>
  <c r="Q70" i="4"/>
  <c r="Q71" i="4"/>
  <c r="Q72" i="4"/>
  <c r="Q73" i="4"/>
  <c r="Q74" i="4"/>
  <c r="Q75" i="4"/>
  <c r="Q76" i="4"/>
  <c r="Q77" i="4"/>
  <c r="Q78" i="4"/>
  <c r="Q79" i="4"/>
  <c r="Q80" i="4"/>
  <c r="Q81" i="4"/>
  <c r="Q82" i="4"/>
  <c r="Q83" i="4"/>
  <c r="Q84" i="4"/>
  <c r="I85" i="4"/>
  <c r="Q85" i="4"/>
  <c r="Q86" i="4"/>
  <c r="Q87" i="4"/>
  <c r="C88" i="4"/>
  <c r="C17" i="4" s="1"/>
  <c r="Q89" i="4"/>
  <c r="Q90" i="4"/>
  <c r="Q91" i="4"/>
  <c r="Q92" i="4"/>
  <c r="Q93" i="4"/>
  <c r="Q94" i="4"/>
  <c r="Q95" i="4"/>
  <c r="Q96" i="4"/>
  <c r="Q97" i="4"/>
  <c r="Q98" i="4"/>
  <c r="Q99" i="4"/>
  <c r="Q100" i="4"/>
  <c r="Q101" i="4"/>
  <c r="Q102" i="4"/>
  <c r="Q103" i="4"/>
  <c r="Q104" i="4"/>
  <c r="Q105" i="4"/>
  <c r="Q106" i="4"/>
  <c r="Q107" i="4"/>
  <c r="Q108" i="4"/>
  <c r="Q109" i="4"/>
  <c r="Q110" i="4"/>
  <c r="Q111" i="4"/>
  <c r="Q112" i="4"/>
  <c r="Q113" i="4"/>
  <c r="Q114" i="4"/>
  <c r="Q115" i="4"/>
  <c r="Q116" i="4"/>
  <c r="Q117" i="4"/>
  <c r="Q118" i="4"/>
  <c r="Q119" i="4"/>
  <c r="J120" i="4"/>
  <c r="Q120" i="4"/>
  <c r="Q121" i="4"/>
  <c r="Q122" i="4"/>
  <c r="Q123" i="4"/>
  <c r="Q124" i="4"/>
  <c r="Q125" i="4"/>
  <c r="Q126" i="4"/>
  <c r="Q127" i="4"/>
  <c r="Q128" i="4"/>
  <c r="Q129" i="4"/>
  <c r="Q130" i="4"/>
  <c r="Q131" i="4"/>
  <c r="Q132" i="4"/>
  <c r="Q133" i="4"/>
  <c r="Q134" i="4"/>
  <c r="Q135" i="4"/>
  <c r="Q136" i="4"/>
  <c r="Q137" i="4"/>
  <c r="Q138" i="4"/>
  <c r="Q139" i="4"/>
  <c r="Q140" i="4"/>
  <c r="Q141" i="4"/>
  <c r="Q142" i="4"/>
  <c r="Q143" i="4"/>
  <c r="Q144" i="4"/>
  <c r="Q145" i="4"/>
  <c r="Q146" i="4"/>
  <c r="Q147" i="4"/>
  <c r="Q148" i="4"/>
  <c r="Q149" i="4"/>
  <c r="Q150" i="4"/>
  <c r="Q151" i="4"/>
  <c r="Q152" i="4"/>
  <c r="Q153" i="4"/>
  <c r="Q154" i="4"/>
  <c r="Q155" i="4"/>
  <c r="Q156" i="4"/>
  <c r="Q157" i="4"/>
  <c r="Q158" i="4"/>
  <c r="Q159" i="4"/>
  <c r="Q160" i="4"/>
  <c r="Q161" i="4"/>
  <c r="Q162" i="4"/>
  <c r="Q163" i="4"/>
  <c r="Q164" i="4"/>
  <c r="Q165" i="4"/>
  <c r="Q166" i="4"/>
  <c r="Q167" i="4"/>
  <c r="Q168" i="4"/>
  <c r="Q169" i="4"/>
  <c r="Q170" i="4"/>
  <c r="K171" i="4"/>
  <c r="Q171" i="4"/>
  <c r="Q172" i="4"/>
  <c r="Q173" i="4"/>
  <c r="Q174" i="4"/>
  <c r="Q175" i="4"/>
  <c r="Q176" i="4"/>
  <c r="Q177" i="4"/>
  <c r="Q178" i="4"/>
  <c r="Q179" i="4"/>
  <c r="Q180" i="4"/>
  <c r="Q181" i="4"/>
  <c r="Q182" i="4"/>
  <c r="Q183" i="4"/>
  <c r="Q184" i="4"/>
  <c r="Q185" i="4"/>
  <c r="Q186" i="4"/>
  <c r="Q187" i="4"/>
  <c r="Q188" i="4"/>
  <c r="Q189" i="4"/>
  <c r="Q190" i="4"/>
  <c r="Q191" i="4"/>
  <c r="Q192" i="4"/>
  <c r="Q193" i="4"/>
  <c r="Q194" i="4"/>
  <c r="Q195" i="4"/>
  <c r="Q196" i="4"/>
  <c r="Q197" i="4"/>
  <c r="Q198" i="4"/>
  <c r="Q199" i="4"/>
  <c r="Q200" i="4"/>
  <c r="Q201" i="4"/>
  <c r="Q202" i="4"/>
  <c r="Q203" i="4"/>
  <c r="Q204" i="4"/>
  <c r="Q205" i="4"/>
  <c r="Q206" i="4"/>
  <c r="Q207" i="4"/>
  <c r="Q208" i="4"/>
  <c r="Q209" i="4"/>
  <c r="Q210" i="4"/>
  <c r="Q211" i="4"/>
  <c r="Q212" i="4"/>
  <c r="Q213" i="4"/>
  <c r="Q214" i="4"/>
  <c r="Q215" i="4"/>
  <c r="Q216" i="4"/>
  <c r="Q217" i="4"/>
  <c r="Q218" i="4"/>
  <c r="Q219" i="4"/>
  <c r="Q220" i="4"/>
  <c r="Q221" i="4"/>
  <c r="Q222" i="4"/>
  <c r="Q223" i="4"/>
  <c r="Q224" i="4"/>
  <c r="Q225" i="4"/>
  <c r="Q226" i="4"/>
  <c r="J227" i="4"/>
  <c r="Q227" i="4"/>
  <c r="Q228" i="4"/>
  <c r="Q229" i="4"/>
  <c r="Q230" i="4"/>
  <c r="Q231" i="4"/>
  <c r="Q232" i="4"/>
  <c r="Q233" i="4"/>
  <c r="Q234" i="4"/>
  <c r="Q235" i="4"/>
  <c r="Q236" i="4"/>
  <c r="Q237" i="4"/>
  <c r="Q238" i="4"/>
  <c r="Q239" i="4"/>
  <c r="Q240" i="4"/>
  <c r="Q241" i="4"/>
  <c r="Q242" i="4"/>
  <c r="Q243" i="4"/>
  <c r="Q244" i="4"/>
  <c r="Q245" i="4"/>
  <c r="Q246" i="4"/>
  <c r="Q247" i="4"/>
  <c r="Q248" i="4"/>
  <c r="Q249" i="4"/>
  <c r="C7" i="1"/>
  <c r="E251" i="1" s="1"/>
  <c r="F251" i="1" s="1"/>
  <c r="G251" i="1" s="1"/>
  <c r="K251" i="1" s="1"/>
  <c r="C8" i="1"/>
  <c r="C9" i="1"/>
  <c r="D9" i="1"/>
  <c r="F16" i="1"/>
  <c r="F17" i="1" s="1"/>
  <c r="Q21" i="1"/>
  <c r="E22" i="1"/>
  <c r="F22" i="1" s="1"/>
  <c r="G22" i="1" s="1"/>
  <c r="H22" i="1" s="1"/>
  <c r="Q22" i="1"/>
  <c r="Q23" i="1"/>
  <c r="Q24" i="1"/>
  <c r="Q25" i="1"/>
  <c r="Q26" i="1"/>
  <c r="Q27" i="1"/>
  <c r="Q28" i="1"/>
  <c r="Q29" i="1"/>
  <c r="E30" i="1"/>
  <c r="F30" i="1" s="1"/>
  <c r="G30" i="1" s="1"/>
  <c r="H30" i="1" s="1"/>
  <c r="Q30" i="1"/>
  <c r="Q31" i="1"/>
  <c r="Q32" i="1"/>
  <c r="Q33" i="1"/>
  <c r="Q34" i="1"/>
  <c r="E35" i="1"/>
  <c r="F35" i="1" s="1"/>
  <c r="G35" i="1" s="1"/>
  <c r="H35" i="1" s="1"/>
  <c r="Q35" i="1"/>
  <c r="Q36" i="1"/>
  <c r="Q37" i="1"/>
  <c r="E38" i="1"/>
  <c r="F38" i="1" s="1"/>
  <c r="G38" i="1" s="1"/>
  <c r="H38" i="1" s="1"/>
  <c r="Q38" i="1"/>
  <c r="Q39" i="1"/>
  <c r="Q40" i="1"/>
  <c r="Q41" i="1"/>
  <c r="Q42" i="1"/>
  <c r="E43" i="1"/>
  <c r="F43" i="1" s="1"/>
  <c r="G43" i="1" s="1"/>
  <c r="H43" i="1" s="1"/>
  <c r="Q43" i="1"/>
  <c r="Q44" i="1"/>
  <c r="Q45" i="1"/>
  <c r="E46" i="1"/>
  <c r="F46" i="1" s="1"/>
  <c r="Q46" i="1"/>
  <c r="Q47" i="1"/>
  <c r="Q48" i="1"/>
  <c r="Q49" i="1"/>
  <c r="Q50" i="1"/>
  <c r="E51" i="1"/>
  <c r="F51" i="1" s="1"/>
  <c r="G51" i="1" s="1"/>
  <c r="H51" i="1" s="1"/>
  <c r="Q51" i="1"/>
  <c r="Q52" i="1"/>
  <c r="Q53" i="1"/>
  <c r="E54" i="1"/>
  <c r="F54" i="1" s="1"/>
  <c r="G54" i="1" s="1"/>
  <c r="H54" i="1" s="1"/>
  <c r="Q54" i="1"/>
  <c r="Q55" i="1"/>
  <c r="Q56" i="1"/>
  <c r="Q57" i="1"/>
  <c r="Q58" i="1"/>
  <c r="E59" i="1"/>
  <c r="E49" i="3" s="1"/>
  <c r="Q59" i="1"/>
  <c r="Q60" i="1"/>
  <c r="Q61" i="1"/>
  <c r="E62" i="1"/>
  <c r="F62" i="1" s="1"/>
  <c r="G62" i="1" s="1"/>
  <c r="H62" i="1" s="1"/>
  <c r="Q62" i="1"/>
  <c r="Q63" i="1"/>
  <c r="Q64" i="1"/>
  <c r="Q65" i="1"/>
  <c r="Q66" i="1"/>
  <c r="E67" i="1"/>
  <c r="E57" i="3"/>
  <c r="Q67" i="1"/>
  <c r="Q68" i="1"/>
  <c r="Q69" i="1"/>
  <c r="E70" i="1"/>
  <c r="F70" i="1" s="1"/>
  <c r="Q70" i="1"/>
  <c r="Q71" i="1"/>
  <c r="Q72" i="1"/>
  <c r="Q73" i="1"/>
  <c r="Q74" i="1"/>
  <c r="E75" i="1"/>
  <c r="E65" i="3" s="1"/>
  <c r="Q75" i="1"/>
  <c r="Q76" i="1"/>
  <c r="Q77" i="1"/>
  <c r="E78" i="1"/>
  <c r="F78" i="1" s="1"/>
  <c r="Q78" i="1"/>
  <c r="Q79" i="1"/>
  <c r="Q80" i="1"/>
  <c r="Q81" i="1"/>
  <c r="Q82" i="1"/>
  <c r="E83" i="1"/>
  <c r="E73" i="3"/>
  <c r="Q83" i="1"/>
  <c r="Q84" i="1"/>
  <c r="Q85" i="1"/>
  <c r="E86" i="1"/>
  <c r="F86" i="1" s="1"/>
  <c r="G86" i="1" s="1"/>
  <c r="J86" i="1" s="1"/>
  <c r="Q86" i="1"/>
  <c r="E87" i="1"/>
  <c r="F87" i="1" s="1"/>
  <c r="G87" i="1" s="1"/>
  <c r="J87" i="1" s="1"/>
  <c r="Q87" i="1"/>
  <c r="C88" i="1"/>
  <c r="Q88" i="1"/>
  <c r="E88" i="1"/>
  <c r="F88" i="1" s="1"/>
  <c r="G88" i="1" s="1"/>
  <c r="H88" i="1" s="1"/>
  <c r="E89" i="1"/>
  <c r="F89" i="1" s="1"/>
  <c r="G89" i="1" s="1"/>
  <c r="J89" i="1" s="1"/>
  <c r="Q89" i="1"/>
  <c r="E90" i="1"/>
  <c r="F90" i="1" s="1"/>
  <c r="G90" i="1" s="1"/>
  <c r="I90" i="1" s="1"/>
  <c r="Q90" i="1"/>
  <c r="Q91" i="1"/>
  <c r="E92" i="1"/>
  <c r="Q92" i="1"/>
  <c r="Q93" i="1"/>
  <c r="Q94" i="1"/>
  <c r="E95" i="1"/>
  <c r="F95" i="1"/>
  <c r="G95" i="1" s="1"/>
  <c r="J95" i="1" s="1"/>
  <c r="Q95" i="1"/>
  <c r="E96" i="1"/>
  <c r="F96" i="1" s="1"/>
  <c r="G96" i="1" s="1"/>
  <c r="I96" i="1" s="1"/>
  <c r="Q96" i="1"/>
  <c r="Q97" i="1"/>
  <c r="E98" i="1"/>
  <c r="Q98" i="1"/>
  <c r="E99" i="1"/>
  <c r="F99" i="1"/>
  <c r="Q99" i="1"/>
  <c r="E100" i="1"/>
  <c r="Q100" i="1"/>
  <c r="E101" i="1"/>
  <c r="F101" i="1" s="1"/>
  <c r="Q101" i="1"/>
  <c r="E102" i="1"/>
  <c r="F102" i="1" s="1"/>
  <c r="G102" i="1" s="1"/>
  <c r="I102" i="1" s="1"/>
  <c r="Q102" i="1"/>
  <c r="Q103" i="1"/>
  <c r="E104" i="1"/>
  <c r="F104" i="1"/>
  <c r="G104" i="1"/>
  <c r="J104" i="1" s="1"/>
  <c r="Q104" i="1"/>
  <c r="E105" i="1"/>
  <c r="F105" i="1" s="1"/>
  <c r="G105" i="1" s="1"/>
  <c r="I105" i="1" s="1"/>
  <c r="Q105" i="1"/>
  <c r="E106" i="1"/>
  <c r="F106" i="1"/>
  <c r="Q106" i="1"/>
  <c r="E107" i="1"/>
  <c r="F107" i="1"/>
  <c r="G107" i="1" s="1"/>
  <c r="J107" i="1" s="1"/>
  <c r="Q107" i="1"/>
  <c r="Q108" i="1"/>
  <c r="Q109" i="1"/>
  <c r="E110" i="1"/>
  <c r="F110" i="1"/>
  <c r="G110" i="1" s="1"/>
  <c r="J110" i="1" s="1"/>
  <c r="Q110" i="1"/>
  <c r="E111" i="1"/>
  <c r="F111" i="1" s="1"/>
  <c r="Q111" i="1"/>
  <c r="E112" i="1"/>
  <c r="F112" i="1" s="1"/>
  <c r="G112" i="1" s="1"/>
  <c r="J112" i="1" s="1"/>
  <c r="Q112" i="1"/>
  <c r="Q113" i="1"/>
  <c r="E114" i="1"/>
  <c r="F114" i="1" s="1"/>
  <c r="G114" i="1" s="1"/>
  <c r="J114" i="1" s="1"/>
  <c r="Q114" i="1"/>
  <c r="Q115" i="1"/>
  <c r="Q116" i="1"/>
  <c r="E117" i="1"/>
  <c r="Q117" i="1"/>
  <c r="E118" i="1"/>
  <c r="F118" i="1" s="1"/>
  <c r="G118" i="1" s="1"/>
  <c r="I118" i="1" s="1"/>
  <c r="Q118" i="1"/>
  <c r="Q119" i="1"/>
  <c r="E120" i="1"/>
  <c r="F120" i="1" s="1"/>
  <c r="G120" i="1" s="1"/>
  <c r="J120" i="1" s="1"/>
  <c r="Q120" i="1"/>
  <c r="E121" i="1"/>
  <c r="F121" i="1" s="1"/>
  <c r="G121" i="1" s="1"/>
  <c r="Q121" i="1"/>
  <c r="E122" i="1"/>
  <c r="F122" i="1" s="1"/>
  <c r="G122" i="1" s="1"/>
  <c r="J122" i="1" s="1"/>
  <c r="Q122" i="1"/>
  <c r="E123" i="1"/>
  <c r="F123" i="1" s="1"/>
  <c r="G123" i="1"/>
  <c r="J123" i="1" s="1"/>
  <c r="Q123" i="1"/>
  <c r="E124" i="1"/>
  <c r="F124" i="1" s="1"/>
  <c r="G124" i="1" s="1"/>
  <c r="J124" i="1" s="1"/>
  <c r="Q124" i="1"/>
  <c r="E125" i="1"/>
  <c r="Q125" i="1"/>
  <c r="E126" i="1"/>
  <c r="F126" i="1" s="1"/>
  <c r="G126" i="1" s="1"/>
  <c r="J126" i="1" s="1"/>
  <c r="Q126" i="1"/>
  <c r="E127" i="1"/>
  <c r="F127" i="1" s="1"/>
  <c r="G127" i="1" s="1"/>
  <c r="J127" i="1" s="1"/>
  <c r="Q127" i="1"/>
  <c r="E128" i="1"/>
  <c r="F128" i="1"/>
  <c r="G128" i="1" s="1"/>
  <c r="J128" i="1" s="1"/>
  <c r="Q128" i="1"/>
  <c r="E129" i="1"/>
  <c r="F129" i="1"/>
  <c r="G129" i="1" s="1"/>
  <c r="J129" i="1" s="1"/>
  <c r="Q129" i="1"/>
  <c r="E130" i="1"/>
  <c r="F130" i="1" s="1"/>
  <c r="G130" i="1" s="1"/>
  <c r="J130" i="1" s="1"/>
  <c r="Q130" i="1"/>
  <c r="E131" i="1"/>
  <c r="F131" i="1" s="1"/>
  <c r="G131" i="1"/>
  <c r="I131" i="1" s="1"/>
  <c r="Q131" i="1"/>
  <c r="E132" i="1"/>
  <c r="F132" i="1" s="1"/>
  <c r="G132" i="1" s="1"/>
  <c r="J132" i="1" s="1"/>
  <c r="Q132" i="1"/>
  <c r="E133" i="1"/>
  <c r="F133" i="1" s="1"/>
  <c r="G133" i="1" s="1"/>
  <c r="J133" i="1" s="1"/>
  <c r="Q133" i="1"/>
  <c r="E134" i="1"/>
  <c r="F134" i="1"/>
  <c r="G134" i="1" s="1"/>
  <c r="J134" i="1"/>
  <c r="Q134" i="1"/>
  <c r="E135" i="1"/>
  <c r="F135" i="1" s="1"/>
  <c r="G135" i="1" s="1"/>
  <c r="J135" i="1" s="1"/>
  <c r="Q135" i="1"/>
  <c r="E136" i="1"/>
  <c r="F136" i="1"/>
  <c r="G136" i="1" s="1"/>
  <c r="J136" i="1" s="1"/>
  <c r="Q136" i="1"/>
  <c r="E137" i="1"/>
  <c r="F137" i="1"/>
  <c r="G137" i="1" s="1"/>
  <c r="J137" i="1" s="1"/>
  <c r="Q137" i="1"/>
  <c r="E138" i="1"/>
  <c r="F138" i="1" s="1"/>
  <c r="G138" i="1" s="1"/>
  <c r="J138" i="1" s="1"/>
  <c r="Q138" i="1"/>
  <c r="E139" i="1"/>
  <c r="F139" i="1" s="1"/>
  <c r="G139" i="1" s="1"/>
  <c r="J139" i="1" s="1"/>
  <c r="Q139" i="1"/>
  <c r="E140" i="1"/>
  <c r="F140" i="1" s="1"/>
  <c r="G140" i="1" s="1"/>
  <c r="J140" i="1" s="1"/>
  <c r="Q140" i="1"/>
  <c r="E141" i="1"/>
  <c r="Q141" i="1"/>
  <c r="E142" i="1"/>
  <c r="E160" i="3" s="1"/>
  <c r="Q142" i="1"/>
  <c r="E143" i="1"/>
  <c r="F143" i="1" s="1"/>
  <c r="G143" i="1" s="1"/>
  <c r="K143" i="1" s="1"/>
  <c r="Q143" i="1"/>
  <c r="E144" i="1"/>
  <c r="F144" i="1" s="1"/>
  <c r="G144" i="1" s="1"/>
  <c r="K144" i="1" s="1"/>
  <c r="Q144" i="1"/>
  <c r="E145" i="1"/>
  <c r="E104" i="3" s="1"/>
  <c r="Q145" i="1"/>
  <c r="E146" i="1"/>
  <c r="F146" i="1" s="1"/>
  <c r="G146" i="1" s="1"/>
  <c r="J146" i="1" s="1"/>
  <c r="Q146" i="1"/>
  <c r="E147" i="1"/>
  <c r="F147" i="1" s="1"/>
  <c r="G147" i="1"/>
  <c r="K147" i="1" s="1"/>
  <c r="Q147" i="1"/>
  <c r="E148" i="1"/>
  <c r="F148" i="1"/>
  <c r="G148" i="1" s="1"/>
  <c r="K148" i="1" s="1"/>
  <c r="Q148" i="1"/>
  <c r="E149" i="1"/>
  <c r="F149" i="1" s="1"/>
  <c r="G149" i="1" s="1"/>
  <c r="K149" i="1" s="1"/>
  <c r="Q149" i="1"/>
  <c r="E150" i="1"/>
  <c r="E108" i="3" s="1"/>
  <c r="Q150" i="1"/>
  <c r="E151" i="1"/>
  <c r="F151" i="1" s="1"/>
  <c r="G151" i="1" s="1"/>
  <c r="K151" i="1" s="1"/>
  <c r="Q151" i="1"/>
  <c r="E152" i="1"/>
  <c r="F152" i="1" s="1"/>
  <c r="G152" i="1" s="1"/>
  <c r="K152" i="1" s="1"/>
  <c r="Q152" i="1"/>
  <c r="E153" i="1"/>
  <c r="F153" i="1"/>
  <c r="G153" i="1" s="1"/>
  <c r="J153" i="1" s="1"/>
  <c r="Q153" i="1"/>
  <c r="E154" i="1"/>
  <c r="F154" i="1" s="1"/>
  <c r="G154" i="1" s="1"/>
  <c r="K154" i="1" s="1"/>
  <c r="Q154" i="1"/>
  <c r="E155" i="1"/>
  <c r="F155" i="1" s="1"/>
  <c r="G155" i="1" s="1"/>
  <c r="K155" i="1" s="1"/>
  <c r="Q155" i="1"/>
  <c r="E156" i="1"/>
  <c r="F156" i="1" s="1"/>
  <c r="G156" i="1" s="1"/>
  <c r="K156" i="1" s="1"/>
  <c r="Q156" i="1"/>
  <c r="E157" i="1"/>
  <c r="F157" i="1" s="1"/>
  <c r="G157" i="1" s="1"/>
  <c r="K157" i="1" s="1"/>
  <c r="Q157" i="1"/>
  <c r="E158" i="1"/>
  <c r="F158" i="1"/>
  <c r="G158" i="1" s="1"/>
  <c r="K158" i="1" s="1"/>
  <c r="Q158" i="1"/>
  <c r="E159" i="1"/>
  <c r="F159" i="1" s="1"/>
  <c r="G159" i="1" s="1"/>
  <c r="K159" i="1" s="1"/>
  <c r="Q159" i="1"/>
  <c r="E160" i="1"/>
  <c r="F160" i="1"/>
  <c r="G160" i="1" s="1"/>
  <c r="J160" i="1" s="1"/>
  <c r="Q160" i="1"/>
  <c r="E161" i="1"/>
  <c r="F161" i="1" s="1"/>
  <c r="G161" i="1" s="1"/>
  <c r="K161" i="1" s="1"/>
  <c r="Q161" i="1"/>
  <c r="E162" i="1"/>
  <c r="F162" i="1" s="1"/>
  <c r="G162" i="1" s="1"/>
  <c r="K162" i="1" s="1"/>
  <c r="Q162" i="1"/>
  <c r="E163" i="1"/>
  <c r="F163" i="1" s="1"/>
  <c r="G163" i="1" s="1"/>
  <c r="J163" i="1" s="1"/>
  <c r="Q163" i="1"/>
  <c r="E164" i="1"/>
  <c r="F164" i="1" s="1"/>
  <c r="G164" i="1" s="1"/>
  <c r="K164" i="1" s="1"/>
  <c r="Q164" i="1"/>
  <c r="E165" i="1"/>
  <c r="F165" i="1" s="1"/>
  <c r="G165" i="1" s="1"/>
  <c r="K165" i="1" s="1"/>
  <c r="Q165" i="1"/>
  <c r="E166" i="1"/>
  <c r="F166" i="1"/>
  <c r="G166" i="1" s="1"/>
  <c r="J166" i="1" s="1"/>
  <c r="Q166" i="1"/>
  <c r="E167" i="1"/>
  <c r="F167" i="1" s="1"/>
  <c r="G167" i="1" s="1"/>
  <c r="K167" i="1" s="1"/>
  <c r="Q167" i="1"/>
  <c r="E168" i="1"/>
  <c r="F168" i="1"/>
  <c r="G168" i="1" s="1"/>
  <c r="J168" i="1" s="1"/>
  <c r="Q168" i="1"/>
  <c r="E169" i="1"/>
  <c r="F169" i="1"/>
  <c r="G169" i="1" s="1"/>
  <c r="K169" i="1" s="1"/>
  <c r="Q169" i="1"/>
  <c r="E170" i="1"/>
  <c r="F170" i="1" s="1"/>
  <c r="G170" i="1" s="1"/>
  <c r="J170" i="1" s="1"/>
  <c r="Q170" i="1"/>
  <c r="E171" i="1"/>
  <c r="F171" i="1" s="1"/>
  <c r="G171" i="1"/>
  <c r="K171" i="1" s="1"/>
  <c r="Q171" i="1"/>
  <c r="E172" i="1"/>
  <c r="F172" i="1" s="1"/>
  <c r="G172" i="1" s="1"/>
  <c r="K172" i="1" s="1"/>
  <c r="Q172" i="1"/>
  <c r="E173" i="1"/>
  <c r="F173" i="1" s="1"/>
  <c r="G173" i="1" s="1"/>
  <c r="K173" i="1" s="1"/>
  <c r="Q173" i="1"/>
  <c r="E174" i="1"/>
  <c r="F174" i="1" s="1"/>
  <c r="G174" i="1" s="1"/>
  <c r="K174" i="1" s="1"/>
  <c r="Q174" i="1"/>
  <c r="E175" i="1"/>
  <c r="F175" i="1" s="1"/>
  <c r="G175" i="1" s="1"/>
  <c r="K175" i="1" s="1"/>
  <c r="Q175" i="1"/>
  <c r="E176" i="1"/>
  <c r="F176" i="1" s="1"/>
  <c r="G176" i="1" s="1"/>
  <c r="K176" i="1" s="1"/>
  <c r="Q176" i="1"/>
  <c r="E177" i="1"/>
  <c r="F177" i="1" s="1"/>
  <c r="G177" i="1" s="1"/>
  <c r="K177" i="1" s="1"/>
  <c r="Q177" i="1"/>
  <c r="E178" i="1"/>
  <c r="F178" i="1" s="1"/>
  <c r="G178" i="1" s="1"/>
  <c r="K178" i="1" s="1"/>
  <c r="Q178" i="1"/>
  <c r="E179" i="1"/>
  <c r="F179" i="1" s="1"/>
  <c r="G179" i="1" s="1"/>
  <c r="K179" i="1" s="1"/>
  <c r="Q179" i="1"/>
  <c r="E180" i="1"/>
  <c r="F180" i="1"/>
  <c r="G180" i="1"/>
  <c r="J180" i="1" s="1"/>
  <c r="Q180" i="1"/>
  <c r="E181" i="1"/>
  <c r="F181" i="1" s="1"/>
  <c r="G181" i="1" s="1"/>
  <c r="K181" i="1" s="1"/>
  <c r="Q181" i="1"/>
  <c r="E182" i="1"/>
  <c r="F182" i="1" s="1"/>
  <c r="G182" i="1" s="1"/>
  <c r="K182" i="1" s="1"/>
  <c r="Q182" i="1"/>
  <c r="E183" i="1"/>
  <c r="F183" i="1" s="1"/>
  <c r="G183" i="1" s="1"/>
  <c r="K183" i="1" s="1"/>
  <c r="Q183" i="1"/>
  <c r="E184" i="1"/>
  <c r="F184" i="1" s="1"/>
  <c r="G184" i="1" s="1"/>
  <c r="K184" i="1" s="1"/>
  <c r="Q184" i="1"/>
  <c r="E185" i="1"/>
  <c r="F185" i="1" s="1"/>
  <c r="G185" i="1" s="1"/>
  <c r="K185" i="1" s="1"/>
  <c r="Q185" i="1"/>
  <c r="E186" i="1"/>
  <c r="F186" i="1" s="1"/>
  <c r="G186" i="1" s="1"/>
  <c r="K186" i="1" s="1"/>
  <c r="Q186" i="1"/>
  <c r="E187" i="1"/>
  <c r="F187" i="1" s="1"/>
  <c r="G187" i="1" s="1"/>
  <c r="K187" i="1" s="1"/>
  <c r="Q187" i="1"/>
  <c r="E188" i="1"/>
  <c r="F188" i="1" s="1"/>
  <c r="G188" i="1" s="1"/>
  <c r="K188" i="1" s="1"/>
  <c r="Q188" i="1"/>
  <c r="E189" i="1"/>
  <c r="Q189" i="1"/>
  <c r="E190" i="1"/>
  <c r="F190" i="1" s="1"/>
  <c r="G190" i="1" s="1"/>
  <c r="J190" i="1" s="1"/>
  <c r="Q190" i="1"/>
  <c r="E191" i="1"/>
  <c r="F191" i="1"/>
  <c r="G191" i="1" s="1"/>
  <c r="K191" i="1" s="1"/>
  <c r="Q191" i="1"/>
  <c r="E192" i="1"/>
  <c r="Q192" i="1"/>
  <c r="E193" i="1"/>
  <c r="F193" i="1" s="1"/>
  <c r="G193" i="1" s="1"/>
  <c r="K193" i="1" s="1"/>
  <c r="Q193" i="1"/>
  <c r="E194" i="1"/>
  <c r="F194" i="1" s="1"/>
  <c r="G194" i="1" s="1"/>
  <c r="K194" i="1" s="1"/>
  <c r="Q194" i="1"/>
  <c r="E195" i="1"/>
  <c r="E133" i="3"/>
  <c r="Q195" i="1"/>
  <c r="E196" i="1"/>
  <c r="F196" i="1" s="1"/>
  <c r="G196" i="1" s="1"/>
  <c r="K196" i="1" s="1"/>
  <c r="Q196" i="1"/>
  <c r="E197" i="1"/>
  <c r="F197" i="1"/>
  <c r="G197" i="1" s="1"/>
  <c r="K197" i="1" s="1"/>
  <c r="Q197" i="1"/>
  <c r="E198" i="1"/>
  <c r="F198" i="1"/>
  <c r="G198" i="1" s="1"/>
  <c r="K198" i="1" s="1"/>
  <c r="Q198" i="1"/>
  <c r="E199" i="1"/>
  <c r="F199" i="1" s="1"/>
  <c r="G199" i="1" s="1"/>
  <c r="K199" i="1" s="1"/>
  <c r="Q199" i="1"/>
  <c r="E200" i="1"/>
  <c r="F200" i="1" s="1"/>
  <c r="G200" i="1" s="1"/>
  <c r="K200" i="1" s="1"/>
  <c r="Q200" i="1"/>
  <c r="E201" i="1"/>
  <c r="F201" i="1" s="1"/>
  <c r="G201" i="1" s="1"/>
  <c r="K201" i="1" s="1"/>
  <c r="Q201" i="1"/>
  <c r="E202" i="1"/>
  <c r="F202" i="1" s="1"/>
  <c r="G202" i="1" s="1"/>
  <c r="K202" i="1" s="1"/>
  <c r="Q202" i="1"/>
  <c r="E203" i="1"/>
  <c r="F203" i="1" s="1"/>
  <c r="G203" i="1" s="1"/>
  <c r="K203" i="1" s="1"/>
  <c r="Q203" i="1"/>
  <c r="E204" i="1"/>
  <c r="F204" i="1" s="1"/>
  <c r="G204" i="1" s="1"/>
  <c r="K204" i="1" s="1"/>
  <c r="Q204" i="1"/>
  <c r="E205" i="1"/>
  <c r="F205" i="1"/>
  <c r="G205" i="1" s="1"/>
  <c r="J205" i="1" s="1"/>
  <c r="Q205" i="1"/>
  <c r="E206" i="1"/>
  <c r="F206" i="1" s="1"/>
  <c r="G206" i="1" s="1"/>
  <c r="K206" i="1" s="1"/>
  <c r="Q206" i="1"/>
  <c r="E207" i="1"/>
  <c r="F207" i="1" s="1"/>
  <c r="G207" i="1" s="1"/>
  <c r="K207" i="1" s="1"/>
  <c r="Q207" i="1"/>
  <c r="E208" i="1"/>
  <c r="F208" i="1" s="1"/>
  <c r="G208" i="1" s="1"/>
  <c r="K208" i="1" s="1"/>
  <c r="Q208" i="1"/>
  <c r="E209" i="1"/>
  <c r="F209" i="1"/>
  <c r="G209" i="1" s="1"/>
  <c r="K209" i="1" s="1"/>
  <c r="Q209" i="1"/>
  <c r="E210" i="1"/>
  <c r="Q210" i="1"/>
  <c r="E211" i="1"/>
  <c r="F211" i="1" s="1"/>
  <c r="G211" i="1" s="1"/>
  <c r="K211" i="1" s="1"/>
  <c r="Q211" i="1"/>
  <c r="E212" i="1"/>
  <c r="F212" i="1" s="1"/>
  <c r="G212" i="1" s="1"/>
  <c r="K212" i="1" s="1"/>
  <c r="Q212" i="1"/>
  <c r="E213" i="1"/>
  <c r="F213" i="1"/>
  <c r="G213" i="1" s="1"/>
  <c r="K213" i="1" s="1"/>
  <c r="Q213" i="1"/>
  <c r="E214" i="1"/>
  <c r="F214" i="1"/>
  <c r="G214" i="1" s="1"/>
  <c r="J214" i="1" s="1"/>
  <c r="Q214" i="1"/>
  <c r="E215" i="1"/>
  <c r="E141" i="3" s="1"/>
  <c r="Q215" i="1"/>
  <c r="E216" i="1"/>
  <c r="F216" i="1" s="1"/>
  <c r="G216" i="1" s="1"/>
  <c r="J216" i="1" s="1"/>
  <c r="Q216" i="1"/>
  <c r="E217" i="1"/>
  <c r="F217" i="1" s="1"/>
  <c r="G217" i="1" s="1"/>
  <c r="J217" i="1" s="1"/>
  <c r="Q217" i="1"/>
  <c r="E218" i="1"/>
  <c r="F218" i="1" s="1"/>
  <c r="G218" i="1" s="1"/>
  <c r="J218" i="1" s="1"/>
  <c r="Q218" i="1"/>
  <c r="E219" i="1"/>
  <c r="F219" i="1" s="1"/>
  <c r="G219" i="1" s="1"/>
  <c r="K219" i="1" s="1"/>
  <c r="Q219" i="1"/>
  <c r="E220" i="1"/>
  <c r="Q220" i="1"/>
  <c r="E221" i="1"/>
  <c r="F221" i="1" s="1"/>
  <c r="G221" i="1" s="1"/>
  <c r="K221" i="1" s="1"/>
  <c r="Q221" i="1"/>
  <c r="E222" i="1"/>
  <c r="F222" i="1" s="1"/>
  <c r="G222" i="1" s="1"/>
  <c r="K222" i="1" s="1"/>
  <c r="Q222" i="1"/>
  <c r="E223" i="1"/>
  <c r="E149" i="3" s="1"/>
  <c r="Q223" i="1"/>
  <c r="E224" i="1"/>
  <c r="F224" i="1" s="1"/>
  <c r="G224" i="1" s="1"/>
  <c r="K224" i="1" s="1"/>
  <c r="Q224" i="1"/>
  <c r="E225" i="1"/>
  <c r="F225" i="1"/>
  <c r="G225" i="1" s="1"/>
  <c r="K225" i="1" s="1"/>
  <c r="Q225" i="1"/>
  <c r="E226" i="1"/>
  <c r="F226" i="1" s="1"/>
  <c r="G226" i="1" s="1"/>
  <c r="J226" i="1" s="1"/>
  <c r="Q226" i="1"/>
  <c r="E227" i="1"/>
  <c r="F227" i="1" s="1"/>
  <c r="G227" i="1" s="1"/>
  <c r="J227" i="1" s="1"/>
  <c r="Q227" i="1"/>
  <c r="E228" i="1"/>
  <c r="F228" i="1" s="1"/>
  <c r="G228" i="1" s="1"/>
  <c r="K228" i="1" s="1"/>
  <c r="Q228" i="1"/>
  <c r="E229" i="1"/>
  <c r="F229" i="1" s="1"/>
  <c r="G229" i="1" s="1"/>
  <c r="K229" i="1" s="1"/>
  <c r="Q229" i="1"/>
  <c r="E230" i="1"/>
  <c r="F230" i="1" s="1"/>
  <c r="G230" i="1" s="1"/>
  <c r="K230" i="1" s="1"/>
  <c r="Q230" i="1"/>
  <c r="E231" i="1"/>
  <c r="F231" i="1" s="1"/>
  <c r="G231" i="1" s="1"/>
  <c r="K231" i="1" s="1"/>
  <c r="Q231" i="1"/>
  <c r="E232" i="1"/>
  <c r="F232" i="1" s="1"/>
  <c r="G232" i="1" s="1"/>
  <c r="K232" i="1" s="1"/>
  <c r="Q232" i="1"/>
  <c r="E233" i="1"/>
  <c r="E152" i="3" s="1"/>
  <c r="Q233" i="1"/>
  <c r="E234" i="1"/>
  <c r="F234" i="1" s="1"/>
  <c r="G234" i="1" s="1"/>
  <c r="K234" i="1" s="1"/>
  <c r="Q234" i="1"/>
  <c r="E235" i="1"/>
  <c r="F235" i="1" s="1"/>
  <c r="G235" i="1" s="1"/>
  <c r="J235" i="1" s="1"/>
  <c r="Q235" i="1"/>
  <c r="E236" i="1"/>
  <c r="F236" i="1" s="1"/>
  <c r="G236" i="1" s="1"/>
  <c r="J236" i="1" s="1"/>
  <c r="Q236" i="1"/>
  <c r="E237" i="1"/>
  <c r="F237" i="1"/>
  <c r="G237" i="1" s="1"/>
  <c r="K237" i="1" s="1"/>
  <c r="Q237" i="1"/>
  <c r="E238" i="1"/>
  <c r="Q238" i="1"/>
  <c r="E239" i="1"/>
  <c r="F239" i="1" s="1"/>
  <c r="G239" i="1" s="1"/>
  <c r="K239" i="1" s="1"/>
  <c r="Q239" i="1"/>
  <c r="E240" i="1"/>
  <c r="F240" i="1" s="1"/>
  <c r="G240" i="1" s="1"/>
  <c r="K240" i="1" s="1"/>
  <c r="Q240" i="1"/>
  <c r="E241" i="1"/>
  <c r="F241" i="1" s="1"/>
  <c r="G241" i="1" s="1"/>
  <c r="K241" i="1" s="1"/>
  <c r="Q241" i="1"/>
  <c r="E242" i="1"/>
  <c r="F242" i="1" s="1"/>
  <c r="G242" i="1" s="1"/>
  <c r="K242" i="1" s="1"/>
  <c r="Q242" i="1"/>
  <c r="E243" i="1"/>
  <c r="F243" i="1" s="1"/>
  <c r="G243" i="1" s="1"/>
  <c r="K243" i="1" s="1"/>
  <c r="Q243" i="1"/>
  <c r="E244" i="1"/>
  <c r="F244" i="1" s="1"/>
  <c r="G244" i="1" s="1"/>
  <c r="K244" i="1" s="1"/>
  <c r="Q244" i="1"/>
  <c r="E245" i="1"/>
  <c r="F245" i="1" s="1"/>
  <c r="G245" i="1" s="1"/>
  <c r="K245" i="1" s="1"/>
  <c r="Q245" i="1"/>
  <c r="E246" i="1"/>
  <c r="F246" i="1" s="1"/>
  <c r="G246" i="1" s="1"/>
  <c r="K246" i="1" s="1"/>
  <c r="Q246" i="1"/>
  <c r="E247" i="1"/>
  <c r="F247" i="1" s="1"/>
  <c r="G247" i="1" s="1"/>
  <c r="K247" i="1" s="1"/>
  <c r="Q247" i="1"/>
  <c r="E248" i="1"/>
  <c r="F248" i="1" s="1"/>
  <c r="G248" i="1" s="1"/>
  <c r="K248" i="1" s="1"/>
  <c r="Q248" i="1"/>
  <c r="E249" i="1"/>
  <c r="F249" i="1" s="1"/>
  <c r="G249" i="1" s="1"/>
  <c r="K249" i="1" s="1"/>
  <c r="Q249" i="1"/>
  <c r="E81" i="1"/>
  <c r="F81" i="1" s="1"/>
  <c r="G81" i="1" s="1"/>
  <c r="H81" i="1" s="1"/>
  <c r="E79" i="1"/>
  <c r="F79" i="1" s="1"/>
  <c r="G79" i="1" s="1"/>
  <c r="H79" i="1" s="1"/>
  <c r="E73" i="1"/>
  <c r="F73" i="1" s="1"/>
  <c r="G73" i="1" s="1"/>
  <c r="H73" i="1" s="1"/>
  <c r="E71" i="1"/>
  <c r="F71" i="1" s="1"/>
  <c r="G71" i="1" s="1"/>
  <c r="H71" i="1" s="1"/>
  <c r="E65" i="1"/>
  <c r="F65" i="1" s="1"/>
  <c r="G65" i="1" s="1"/>
  <c r="H65" i="1" s="1"/>
  <c r="E63" i="1"/>
  <c r="F63" i="1" s="1"/>
  <c r="G63" i="1" s="1"/>
  <c r="H63" i="1" s="1"/>
  <c r="E57" i="1"/>
  <c r="E47" i="3" s="1"/>
  <c r="E55" i="1"/>
  <c r="E49" i="1"/>
  <c r="F49" i="1"/>
  <c r="G49" i="1" s="1"/>
  <c r="H49" i="1" s="1"/>
  <c r="E47" i="1"/>
  <c r="F47" i="1" s="1"/>
  <c r="G47" i="1" s="1"/>
  <c r="H47" i="1" s="1"/>
  <c r="E41" i="1"/>
  <c r="F41" i="1"/>
  <c r="G41" i="1" s="1"/>
  <c r="H41" i="1" s="1"/>
  <c r="E39" i="1"/>
  <c r="E29" i="3" s="1"/>
  <c r="E33" i="1"/>
  <c r="F33" i="1"/>
  <c r="G33" i="1" s="1"/>
  <c r="H33" i="1" s="1"/>
  <c r="E31" i="1"/>
  <c r="F31" i="1"/>
  <c r="G31" i="1" s="1"/>
  <c r="H31" i="1" s="1"/>
  <c r="E25" i="1"/>
  <c r="F25" i="1" s="1"/>
  <c r="G25" i="1" s="1"/>
  <c r="H25" i="1" s="1"/>
  <c r="E184" i="3"/>
  <c r="E156" i="3"/>
  <c r="F195" i="1"/>
  <c r="G195" i="1"/>
  <c r="K195" i="1" s="1"/>
  <c r="E179" i="3"/>
  <c r="E76" i="3"/>
  <c r="E60" i="3"/>
  <c r="E52" i="3"/>
  <c r="E25" i="3"/>
  <c r="E138" i="3"/>
  <c r="E135" i="3"/>
  <c r="E132" i="3"/>
  <c r="E127" i="3"/>
  <c r="E124" i="3"/>
  <c r="E122" i="3"/>
  <c r="E119" i="3"/>
  <c r="E114" i="3"/>
  <c r="E111" i="3"/>
  <c r="E106" i="3"/>
  <c r="E98" i="3"/>
  <c r="E95" i="3"/>
  <c r="E87" i="3"/>
  <c r="E84" i="3"/>
  <c r="E77" i="3"/>
  <c r="E158" i="3"/>
  <c r="E150" i="3"/>
  <c r="E71" i="3"/>
  <c r="E69" i="3"/>
  <c r="E53" i="3"/>
  <c r="E21" i="1"/>
  <c r="F21" i="1" s="1"/>
  <c r="G21" i="1" s="1"/>
  <c r="H21" i="1" s="1"/>
  <c r="E29" i="1"/>
  <c r="E19" i="3" s="1"/>
  <c r="E37" i="1"/>
  <c r="E45" i="1"/>
  <c r="F45" i="1" s="1"/>
  <c r="G45" i="1" s="1"/>
  <c r="H45" i="1" s="1"/>
  <c r="E53" i="1"/>
  <c r="F53" i="1" s="1"/>
  <c r="G53" i="1" s="1"/>
  <c r="H53" i="1" s="1"/>
  <c r="E61" i="1"/>
  <c r="E51" i="3" s="1"/>
  <c r="E69" i="1"/>
  <c r="F69" i="1" s="1"/>
  <c r="G69" i="1" s="1"/>
  <c r="H69" i="1" s="1"/>
  <c r="E77" i="1"/>
  <c r="F77" i="1" s="1"/>
  <c r="G77" i="1" s="1"/>
  <c r="H77" i="1" s="1"/>
  <c r="E91" i="1"/>
  <c r="E94" i="1"/>
  <c r="E80" i="3" s="1"/>
  <c r="F94" i="1"/>
  <c r="G94" i="1" s="1"/>
  <c r="I94" i="1" s="1"/>
  <c r="E97" i="1"/>
  <c r="F97" i="1" s="1"/>
  <c r="G97" i="1" s="1"/>
  <c r="I97" i="1" s="1"/>
  <c r="E103" i="1"/>
  <c r="F103" i="1" s="1"/>
  <c r="G103" i="1" s="1"/>
  <c r="I103" i="1" s="1"/>
  <c r="E26" i="1"/>
  <c r="F26" i="1" s="1"/>
  <c r="G26" i="1" s="1"/>
  <c r="H26" i="1" s="1"/>
  <c r="E34" i="1"/>
  <c r="F34" i="1" s="1"/>
  <c r="G34" i="1" s="1"/>
  <c r="H34" i="1" s="1"/>
  <c r="E42" i="1"/>
  <c r="E50" i="1"/>
  <c r="F50" i="1"/>
  <c r="G50" i="1" s="1"/>
  <c r="H50" i="1" s="1"/>
  <c r="E58" i="1"/>
  <c r="E66" i="1"/>
  <c r="F66" i="1" s="1"/>
  <c r="G66" i="1" s="1"/>
  <c r="H66" i="1" s="1"/>
  <c r="E74" i="1"/>
  <c r="E82" i="1"/>
  <c r="F82" i="1" s="1"/>
  <c r="G82" i="1" s="1"/>
  <c r="J82" i="1" s="1"/>
  <c r="E85" i="1"/>
  <c r="F85" i="1" s="1"/>
  <c r="G85" i="1" s="1"/>
  <c r="I85" i="1" s="1"/>
  <c r="G106" i="1"/>
  <c r="J106" i="1" s="1"/>
  <c r="E108" i="1"/>
  <c r="F108" i="1" s="1"/>
  <c r="G108" i="1" s="1"/>
  <c r="I108" i="1" s="1"/>
  <c r="E116" i="1"/>
  <c r="F116" i="1" s="1"/>
  <c r="G116" i="1" s="1"/>
  <c r="J116" i="1" s="1"/>
  <c r="E144" i="3"/>
  <c r="E142" i="3"/>
  <c r="E134" i="3"/>
  <c r="E128" i="3"/>
  <c r="E126" i="3"/>
  <c r="E120" i="3"/>
  <c r="E118" i="3"/>
  <c r="E110" i="3"/>
  <c r="E102" i="3"/>
  <c r="E96" i="3"/>
  <c r="E88" i="3"/>
  <c r="E86" i="3"/>
  <c r="E78" i="3"/>
  <c r="E36" i="3"/>
  <c r="E33" i="3"/>
  <c r="F83" i="1"/>
  <c r="G83" i="1" s="1"/>
  <c r="I83" i="1" s="1"/>
  <c r="F75" i="1"/>
  <c r="G75" i="1" s="1"/>
  <c r="H75" i="1" s="1"/>
  <c r="F67" i="1"/>
  <c r="G67" i="1" s="1"/>
  <c r="H67" i="1" s="1"/>
  <c r="F59" i="1"/>
  <c r="G59" i="1" s="1"/>
  <c r="H59" i="1" s="1"/>
  <c r="E153" i="3"/>
  <c r="E145" i="3"/>
  <c r="E75" i="3"/>
  <c r="E72" i="3"/>
  <c r="E67" i="3"/>
  <c r="E56" i="3"/>
  <c r="E41" i="3"/>
  <c r="E162" i="3"/>
  <c r="E139" i="3"/>
  <c r="E131" i="3"/>
  <c r="E129" i="3"/>
  <c r="E123" i="3"/>
  <c r="E121" i="3"/>
  <c r="E115" i="3"/>
  <c r="E113" i="3"/>
  <c r="E107" i="3"/>
  <c r="E105" i="3"/>
  <c r="E99" i="3"/>
  <c r="E97" i="3"/>
  <c r="E91" i="3"/>
  <c r="E81" i="3"/>
  <c r="E44" i="3"/>
  <c r="E117" i="3"/>
  <c r="E109" i="3"/>
  <c r="E101" i="3"/>
  <c r="E93" i="3"/>
  <c r="E85" i="3"/>
  <c r="E31" i="3"/>
  <c r="E12" i="3"/>
  <c r="G29" i="4"/>
  <c r="E39" i="3"/>
  <c r="Z30" i="4"/>
  <c r="Z76" i="4"/>
  <c r="E15" i="3"/>
  <c r="Z28" i="4"/>
  <c r="G31" i="4"/>
  <c r="E21" i="3"/>
  <c r="E16" i="3"/>
  <c r="E28" i="3"/>
  <c r="E88" i="4"/>
  <c r="F88" i="4" s="1"/>
  <c r="G88" i="4" s="1"/>
  <c r="H88" i="4" s="1"/>
  <c r="AC72" i="4"/>
  <c r="Z47" i="4"/>
  <c r="G55" i="4"/>
  <c r="Z55" i="4"/>
  <c r="AC53" i="4"/>
  <c r="G65" i="4"/>
  <c r="Z65" i="4"/>
  <c r="Z68" i="4"/>
  <c r="G68" i="4"/>
  <c r="Z72" i="4"/>
  <c r="Z45" i="4"/>
  <c r="G71" i="4"/>
  <c r="Z71" i="4"/>
  <c r="Z50" i="4"/>
  <c r="AC69" i="4"/>
  <c r="Z79" i="4"/>
  <c r="G79" i="4"/>
  <c r="G59" i="4"/>
  <c r="G67" i="4"/>
  <c r="Z77" i="4"/>
  <c r="G96" i="4"/>
  <c r="AF96" i="4" s="1"/>
  <c r="Z96" i="4"/>
  <c r="G77" i="4"/>
  <c r="AC77" i="4" s="1"/>
  <c r="Z53" i="4"/>
  <c r="Z61" i="4"/>
  <c r="Z69" i="4"/>
  <c r="G81" i="4"/>
  <c r="Z81" i="4"/>
  <c r="G105" i="4"/>
  <c r="I105" i="4" s="1"/>
  <c r="Z105" i="4"/>
  <c r="G83" i="4"/>
  <c r="AF83" i="4" s="1"/>
  <c r="Z59" i="4"/>
  <c r="Z67" i="4"/>
  <c r="Z97" i="4"/>
  <c r="Z98" i="4"/>
  <c r="G98" i="4"/>
  <c r="AF98" i="4" s="1"/>
  <c r="G118" i="4"/>
  <c r="G94" i="4"/>
  <c r="AC94" i="4" s="1"/>
  <c r="AC97" i="4"/>
  <c r="AF97" i="4"/>
  <c r="Z90" i="4"/>
  <c r="G103" i="4"/>
  <c r="Z103" i="4"/>
  <c r="G125" i="4"/>
  <c r="Z125" i="4"/>
  <c r="AF227" i="4"/>
  <c r="G122" i="4"/>
  <c r="AC122" i="4" s="1"/>
  <c r="Z122" i="4"/>
  <c r="G116" i="4"/>
  <c r="Z116" i="4"/>
  <c r="G115" i="4"/>
  <c r="Z115" i="4"/>
  <c r="G121" i="4"/>
  <c r="AC121" i="4" s="1"/>
  <c r="Z121" i="4"/>
  <c r="Z134" i="4"/>
  <c r="G134" i="4"/>
  <c r="Z107" i="4"/>
  <c r="G113" i="4"/>
  <c r="G142" i="4"/>
  <c r="AC142" i="4" s="1"/>
  <c r="Z142" i="4"/>
  <c r="G137" i="4"/>
  <c r="J137" i="4" s="1"/>
  <c r="G145" i="4"/>
  <c r="G139" i="4"/>
  <c r="AC139" i="4" s="1"/>
  <c r="AC163" i="4"/>
  <c r="AF163" i="4"/>
  <c r="Z117" i="4"/>
  <c r="Z131" i="4"/>
  <c r="G153" i="4"/>
  <c r="AC131" i="4"/>
  <c r="AF131" i="4"/>
  <c r="G130" i="4"/>
  <c r="G174" i="4"/>
  <c r="AC174" i="4" s="1"/>
  <c r="Z174" i="4"/>
  <c r="G140" i="4"/>
  <c r="G159" i="4"/>
  <c r="G169" i="4"/>
  <c r="Z169" i="4"/>
  <c r="Z237" i="4"/>
  <c r="Z163" i="4"/>
  <c r="Z180" i="4"/>
  <c r="Z177" i="4"/>
  <c r="G177" i="4"/>
  <c r="K177" i="4" s="1"/>
  <c r="G195" i="4"/>
  <c r="K195" i="4" s="1"/>
  <c r="Z195" i="4"/>
  <c r="G231" i="4"/>
  <c r="Z231" i="4"/>
  <c r="G185" i="4"/>
  <c r="Z203" i="4"/>
  <c r="G203" i="4"/>
  <c r="Z171" i="4"/>
  <c r="Z173" i="4"/>
  <c r="G180" i="4"/>
  <c r="AC180" i="4" s="1"/>
  <c r="G202" i="4"/>
  <c r="AC202" i="4" s="1"/>
  <c r="Z202" i="4"/>
  <c r="G215" i="4"/>
  <c r="Z215" i="4"/>
  <c r="G221" i="4"/>
  <c r="Z221" i="4"/>
  <c r="Z247" i="4"/>
  <c r="G247" i="4"/>
  <c r="AC247" i="4" s="1"/>
  <c r="G243" i="4"/>
  <c r="Z248" i="4"/>
  <c r="G248" i="4"/>
  <c r="Z222" i="4"/>
  <c r="G222" i="4"/>
  <c r="Z239" i="4"/>
  <c r="G239" i="4"/>
  <c r="AC239" i="4" s="1"/>
  <c r="Z240" i="4"/>
  <c r="G240" i="4"/>
  <c r="AC240" i="4" s="1"/>
  <c r="AU205" i="4"/>
  <c r="Z205" i="4"/>
  <c r="G216" i="4"/>
  <c r="Z216" i="4"/>
  <c r="AC227" i="4"/>
  <c r="Z234" i="4"/>
  <c r="G238" i="4"/>
  <c r="Z238" i="4"/>
  <c r="AB11" i="4"/>
  <c r="AC214" i="4"/>
  <c r="G230" i="4"/>
  <c r="AF230" i="4" s="1"/>
  <c r="Z230" i="4"/>
  <c r="G236" i="4"/>
  <c r="Z236" i="4"/>
  <c r="Z227" i="4"/>
  <c r="G232" i="4"/>
  <c r="Z228" i="4"/>
  <c r="G228" i="4"/>
  <c r="Z233" i="4"/>
  <c r="Z225" i="4"/>
  <c r="G225" i="4"/>
  <c r="G235" i="4"/>
  <c r="Z224" i="4"/>
  <c r="G224" i="4"/>
  <c r="G242" i="4"/>
  <c r="K242" i="4" s="1"/>
  <c r="G246" i="4"/>
  <c r="Z214" i="4"/>
  <c r="Z223" i="4"/>
  <c r="G223" i="4"/>
  <c r="AF88" i="4"/>
  <c r="AC88" i="4"/>
  <c r="AC103" i="4"/>
  <c r="AF103" i="4"/>
  <c r="I103" i="4"/>
  <c r="AF105" i="4"/>
  <c r="AC224" i="4"/>
  <c r="K224" i="4"/>
  <c r="AF224" i="4"/>
  <c r="AF177" i="4"/>
  <c r="F37" i="1"/>
  <c r="G37" i="1" s="1"/>
  <c r="H37" i="1" s="1"/>
  <c r="E27" i="3"/>
  <c r="AC215" i="4"/>
  <c r="AF215" i="4"/>
  <c r="J215" i="4"/>
  <c r="AF195" i="4"/>
  <c r="AC195" i="4"/>
  <c r="AF113" i="4"/>
  <c r="AC113" i="4"/>
  <c r="J113" i="4"/>
  <c r="AC118" i="4"/>
  <c r="I118" i="4"/>
  <c r="AF238" i="4"/>
  <c r="AC238" i="4"/>
  <c r="J238" i="4"/>
  <c r="AF216" i="4"/>
  <c r="AC216" i="4"/>
  <c r="J216" i="4"/>
  <c r="AF221" i="4"/>
  <c r="AC221" i="4"/>
  <c r="K221" i="4"/>
  <c r="AF142" i="4"/>
  <c r="I142" i="4"/>
  <c r="AC115" i="4"/>
  <c r="AF115" i="4"/>
  <c r="J115" i="4"/>
  <c r="AC116" i="4"/>
  <c r="AF116" i="4"/>
  <c r="J116" i="4"/>
  <c r="AC29" i="4"/>
  <c r="H29" i="4"/>
  <c r="E59" i="3"/>
  <c r="E55" i="3"/>
  <c r="K202" i="4"/>
  <c r="AC203" i="4"/>
  <c r="AF203" i="4"/>
  <c r="K203" i="4"/>
  <c r="AC237" i="4"/>
  <c r="K237" i="4"/>
  <c r="AC98" i="4"/>
  <c r="AC59" i="4"/>
  <c r="H59" i="4"/>
  <c r="Z88" i="4"/>
  <c r="E24" i="3"/>
  <c r="E40" i="3"/>
  <c r="AC31" i="4"/>
  <c r="H31" i="4"/>
  <c r="AC246" i="4"/>
  <c r="K246" i="4"/>
  <c r="AF180" i="4"/>
  <c r="J180" i="4"/>
  <c r="AF140" i="4"/>
  <c r="AC140" i="4"/>
  <c r="J140" i="4"/>
  <c r="AC145" i="4"/>
  <c r="AF145" i="4"/>
  <c r="J145" i="4"/>
  <c r="AF121" i="4"/>
  <c r="AC242" i="4"/>
  <c r="AC235" i="4"/>
  <c r="AF235" i="4"/>
  <c r="J235" i="4"/>
  <c r="AC230" i="4"/>
  <c r="K230" i="4"/>
  <c r="AC185" i="4"/>
  <c r="AF185" i="4"/>
  <c r="K185" i="4"/>
  <c r="AC153" i="4"/>
  <c r="AF153" i="4"/>
  <c r="J153" i="4"/>
  <c r="AF202" i="4"/>
  <c r="AF237" i="4"/>
  <c r="AC65" i="4"/>
  <c r="H65" i="4"/>
  <c r="AC55" i="4"/>
  <c r="H55" i="4"/>
  <c r="E82" i="3"/>
  <c r="E45" i="3"/>
  <c r="F55" i="1"/>
  <c r="G55" i="1" s="1"/>
  <c r="H55" i="1" s="1"/>
  <c r="AC79" i="4"/>
  <c r="H79" i="4"/>
  <c r="AC71" i="4"/>
  <c r="H71" i="4"/>
  <c r="AC68" i="4"/>
  <c r="H68" i="4"/>
  <c r="AF222" i="4"/>
  <c r="AC222" i="4"/>
  <c r="K222" i="4"/>
  <c r="AC231" i="4"/>
  <c r="AF231" i="4"/>
  <c r="K231" i="4"/>
  <c r="AC169" i="4"/>
  <c r="AF169" i="4"/>
  <c r="K169" i="4"/>
  <c r="AF223" i="4"/>
  <c r="AC223" i="4"/>
  <c r="K223" i="4"/>
  <c r="AC225" i="4"/>
  <c r="K225" i="4"/>
  <c r="AC228" i="4"/>
  <c r="AF228" i="4"/>
  <c r="K228" i="4"/>
  <c r="AC232" i="4"/>
  <c r="AF232" i="4"/>
  <c r="K232" i="4"/>
  <c r="AC248" i="4"/>
  <c r="AF248" i="4"/>
  <c r="K248" i="4"/>
  <c r="AC159" i="4"/>
  <c r="AF159" i="4"/>
  <c r="K159" i="4"/>
  <c r="AF130" i="4"/>
  <c r="AC130" i="4"/>
  <c r="J130" i="4"/>
  <c r="AC134" i="4"/>
  <c r="AF134" i="4"/>
  <c r="J134" i="4"/>
  <c r="AF246" i="4"/>
  <c r="AC125" i="4"/>
  <c r="AF125" i="4"/>
  <c r="J125" i="4"/>
  <c r="AC81" i="4"/>
  <c r="H81" i="4"/>
  <c r="AC67" i="4"/>
  <c r="H67" i="4"/>
  <c r="E23" i="3"/>
  <c r="G250" i="4"/>
  <c r="AF250" i="4" s="1"/>
  <c r="Z250" i="4"/>
  <c r="F91" i="1"/>
  <c r="G91" i="1"/>
  <c r="I91" i="1" s="1"/>
  <c r="E79" i="3"/>
  <c r="E181" i="3"/>
  <c r="E163" i="3"/>
  <c r="E171" i="3"/>
  <c r="E182" i="3"/>
  <c r="E173" i="3"/>
  <c r="E168" i="3"/>
  <c r="E161" i="3"/>
  <c r="E151" i="3"/>
  <c r="E27" i="1"/>
  <c r="E176" i="3"/>
  <c r="E166" i="3"/>
  <c r="E174" i="3"/>
  <c r="E169" i="3"/>
  <c r="E164" i="3"/>
  <c r="E180" i="3"/>
  <c r="E183" i="3"/>
  <c r="E159" i="3"/>
  <c r="E185" i="3"/>
  <c r="E140" i="3"/>
  <c r="C17" i="1"/>
  <c r="E177" i="3"/>
  <c r="E172" i="3"/>
  <c r="E167" i="3"/>
  <c r="E187" i="3"/>
  <c r="E250" i="1"/>
  <c r="F250" i="1"/>
  <c r="G250" i="1" s="1"/>
  <c r="K250" i="1" s="1"/>
  <c r="E32" i="1"/>
  <c r="E36" i="1"/>
  <c r="F36" i="1" s="1"/>
  <c r="G36" i="1" s="1"/>
  <c r="H36" i="1" s="1"/>
  <c r="E48" i="1"/>
  <c r="E52" i="1"/>
  <c r="F52" i="1" s="1"/>
  <c r="G52" i="1" s="1"/>
  <c r="H52" i="1" s="1"/>
  <c r="E64" i="1"/>
  <c r="F64" i="1" s="1"/>
  <c r="E68" i="1"/>
  <c r="F68" i="1" s="1"/>
  <c r="G68" i="1" s="1"/>
  <c r="H68" i="1" s="1"/>
  <c r="G70" i="1"/>
  <c r="H70" i="1" s="1"/>
  <c r="E80" i="1"/>
  <c r="F80" i="1" s="1"/>
  <c r="E84" i="1"/>
  <c r="E109" i="1"/>
  <c r="J121" i="1"/>
  <c r="E23" i="1"/>
  <c r="F23" i="1" s="1"/>
  <c r="G23" i="1" s="1"/>
  <c r="H23" i="1" s="1"/>
  <c r="E24" i="1"/>
  <c r="F24" i="1" s="1"/>
  <c r="G24" i="1" s="1"/>
  <c r="H24" i="1" s="1"/>
  <c r="E28" i="1"/>
  <c r="F28" i="1" s="1"/>
  <c r="G28" i="1" s="1"/>
  <c r="H28" i="1" s="1"/>
  <c r="E40" i="1"/>
  <c r="F40" i="1" s="1"/>
  <c r="G40" i="1" s="1"/>
  <c r="H40" i="1" s="1"/>
  <c r="E44" i="1"/>
  <c r="F44" i="1" s="1"/>
  <c r="G44" i="1" s="1"/>
  <c r="H44" i="1" s="1"/>
  <c r="G46" i="1"/>
  <c r="H46" i="1" s="1"/>
  <c r="E56" i="1"/>
  <c r="F56" i="1" s="1"/>
  <c r="G56" i="1" s="1"/>
  <c r="H56" i="1" s="1"/>
  <c r="E60" i="1"/>
  <c r="E72" i="1"/>
  <c r="E62" i="3" s="1"/>
  <c r="E76" i="1"/>
  <c r="F76" i="1" s="1"/>
  <c r="G76" i="1" s="1"/>
  <c r="H76" i="1" s="1"/>
  <c r="G78" i="1"/>
  <c r="H78" i="1" s="1"/>
  <c r="E93" i="1"/>
  <c r="F93" i="1" s="1"/>
  <c r="G93" i="1" s="1"/>
  <c r="J93" i="1" s="1"/>
  <c r="G99" i="1"/>
  <c r="I99" i="1" s="1"/>
  <c r="G101" i="1"/>
  <c r="J101" i="1" s="1"/>
  <c r="G111" i="1"/>
  <c r="J111" i="1" s="1"/>
  <c r="E113" i="1"/>
  <c r="F113" i="1" s="1"/>
  <c r="G113" i="1" s="1"/>
  <c r="J113" i="1" s="1"/>
  <c r="E115" i="1"/>
  <c r="F115" i="1" s="1"/>
  <c r="G115" i="1" s="1"/>
  <c r="J115" i="1" s="1"/>
  <c r="E119" i="1"/>
  <c r="F119" i="1" s="1"/>
  <c r="G119" i="1" s="1"/>
  <c r="J119" i="1" s="1"/>
  <c r="E186" i="3"/>
  <c r="E175" i="3"/>
  <c r="E170" i="3"/>
  <c r="G107" i="4"/>
  <c r="G78" i="4"/>
  <c r="Z78" i="4"/>
  <c r="Z48" i="4"/>
  <c r="G48" i="4"/>
  <c r="AC48" i="4" s="1"/>
  <c r="G49" i="4"/>
  <c r="Z49" i="4"/>
  <c r="G109" i="4"/>
  <c r="Z109" i="4"/>
  <c r="Z56" i="4"/>
  <c r="G143" i="4"/>
  <c r="AF143" i="4" s="1"/>
  <c r="Z143" i="4"/>
  <c r="G164" i="4"/>
  <c r="Z164" i="4"/>
  <c r="AF173" i="4"/>
  <c r="AC173" i="4"/>
  <c r="G198" i="4"/>
  <c r="AC198" i="4" s="1"/>
  <c r="Z198" i="4"/>
  <c r="Z219" i="4"/>
  <c r="G219" i="4"/>
  <c r="AF219" i="4" s="1"/>
  <c r="Z119" i="4"/>
  <c r="G119" i="4"/>
  <c r="G220" i="4"/>
  <c r="Z220" i="4"/>
  <c r="AU36" i="4"/>
  <c r="AU56" i="4"/>
  <c r="AT56" i="4" s="1"/>
  <c r="G75" i="4"/>
  <c r="AC75" i="4" s="1"/>
  <c r="AU119" i="4"/>
  <c r="AF120" i="4"/>
  <c r="AC120" i="4"/>
  <c r="AU164" i="4"/>
  <c r="AF171" i="4"/>
  <c r="AC171" i="4"/>
  <c r="G199" i="4"/>
  <c r="Z199" i="4"/>
  <c r="AU217" i="4"/>
  <c r="AT217" i="4" s="1"/>
  <c r="AS217" i="4" s="1"/>
  <c r="AR217" i="4" s="1"/>
  <c r="AQ217" i="4" s="1"/>
  <c r="AP217" i="4" s="1"/>
  <c r="AO217" i="4" s="1"/>
  <c r="AN217" i="4" s="1"/>
  <c r="AM217" i="4" s="1"/>
  <c r="AL217" i="4" s="1"/>
  <c r="AJ217" i="4" s="1"/>
  <c r="Z249" i="4"/>
  <c r="G249" i="4"/>
  <c r="AU75" i="4"/>
  <c r="Z127" i="4"/>
  <c r="G127" i="4"/>
  <c r="AC127" i="4" s="1"/>
  <c r="G181" i="4"/>
  <c r="AC181" i="4" s="1"/>
  <c r="Z181" i="4"/>
  <c r="Z212" i="4"/>
  <c r="Z208" i="4"/>
  <c r="G208" i="4"/>
  <c r="Z132" i="4"/>
  <c r="G132" i="4"/>
  <c r="Z135" i="4"/>
  <c r="Z151" i="4"/>
  <c r="G151" i="4"/>
  <c r="Z187" i="4"/>
  <c r="G187" i="4"/>
  <c r="G196" i="4"/>
  <c r="AC196" i="4" s="1"/>
  <c r="Z196" i="4"/>
  <c r="G200" i="4"/>
  <c r="Z200" i="4"/>
  <c r="AC212" i="4"/>
  <c r="AF212" i="4"/>
  <c r="AY108" i="4"/>
  <c r="AY106" i="4"/>
  <c r="AY111" i="4"/>
  <c r="AY109" i="4"/>
  <c r="AU224" i="4"/>
  <c r="AU197" i="4"/>
  <c r="AT197" i="4" s="1"/>
  <c r="AU193" i="4"/>
  <c r="AT193" i="4" s="1"/>
  <c r="AS193" i="4" s="1"/>
  <c r="AU189" i="4"/>
  <c r="AU173" i="4"/>
  <c r="AU167" i="4"/>
  <c r="AU162" i="4"/>
  <c r="AU151" i="4"/>
  <c r="AU150" i="4"/>
  <c r="AT150" i="4" s="1"/>
  <c r="AU149" i="4"/>
  <c r="AU147" i="4"/>
  <c r="AT147" i="4" s="1"/>
  <c r="AS147" i="4" s="1"/>
  <c r="AR147" i="4" s="1"/>
  <c r="AU143" i="4"/>
  <c r="AU120" i="4"/>
  <c r="AU208" i="4"/>
  <c r="AT208" i="4" s="1"/>
  <c r="AU176" i="4"/>
  <c r="AT176" i="4" s="1"/>
  <c r="AS176" i="4" s="1"/>
  <c r="AU158" i="4"/>
  <c r="AU152" i="4"/>
  <c r="AT152" i="4" s="1"/>
  <c r="AS152" i="4" s="1"/>
  <c r="AR152" i="4" s="1"/>
  <c r="AQ152" i="4" s="1"/>
  <c r="AU148" i="4"/>
  <c r="AU136" i="4"/>
  <c r="AU144" i="4"/>
  <c r="BL109" i="4"/>
  <c r="AU210" i="4"/>
  <c r="AT210" i="4" s="1"/>
  <c r="AS210" i="4" s="1"/>
  <c r="AR210" i="4" s="1"/>
  <c r="AQ210" i="4" s="1"/>
  <c r="AP210" i="4" s="1"/>
  <c r="AO210" i="4" s="1"/>
  <c r="AN210" i="4" s="1"/>
  <c r="AM210" i="4" s="1"/>
  <c r="AL210" i="4" s="1"/>
  <c r="AU202" i="4"/>
  <c r="AT202" i="4" s="1"/>
  <c r="AU182" i="4"/>
  <c r="AU181" i="4"/>
  <c r="AT181" i="4" s="1"/>
  <c r="AU225" i="4"/>
  <c r="AU223" i="4"/>
  <c r="AT223" i="4" s="1"/>
  <c r="AS223" i="4" s="1"/>
  <c r="AR223" i="4" s="1"/>
  <c r="AU214" i="4"/>
  <c r="AU191" i="4"/>
  <c r="AU190" i="4"/>
  <c r="AT190" i="4" s="1"/>
  <c r="AU178" i="4"/>
  <c r="AU177" i="4"/>
  <c r="AU171" i="4"/>
  <c r="AU131" i="4"/>
  <c r="AU122" i="4"/>
  <c r="AT122" i="4" s="1"/>
  <c r="AS122" i="4" s="1"/>
  <c r="AR122" i="4" s="1"/>
  <c r="AQ122" i="4" s="1"/>
  <c r="AU112" i="4"/>
  <c r="AU213" i="4"/>
  <c r="AU212" i="4"/>
  <c r="AT212" i="4" s="1"/>
  <c r="AS212" i="4" s="1"/>
  <c r="AR212" i="4" s="1"/>
  <c r="AQ212" i="4" s="1"/>
  <c r="AP212" i="4" s="1"/>
  <c r="AO212" i="4" s="1"/>
  <c r="AN212" i="4" s="1"/>
  <c r="AM212" i="4" s="1"/>
  <c r="AL212" i="4" s="1"/>
  <c r="AU211" i="4"/>
  <c r="AU187" i="4"/>
  <c r="AU184" i="4"/>
  <c r="AU183" i="4"/>
  <c r="AU220" i="4"/>
  <c r="AT220" i="4" s="1"/>
  <c r="AU219" i="4"/>
  <c r="AU206" i="4"/>
  <c r="AT206" i="4" s="1"/>
  <c r="AS206" i="4" s="1"/>
  <c r="AU200" i="4"/>
  <c r="AT200" i="4" s="1"/>
  <c r="AS200" i="4" s="1"/>
  <c r="AR200" i="4" s="1"/>
  <c r="AQ200" i="4" s="1"/>
  <c r="AP200" i="4" s="1"/>
  <c r="AO200" i="4" s="1"/>
  <c r="AN200" i="4" s="1"/>
  <c r="AM200" i="4" s="1"/>
  <c r="AL200" i="4" s="1"/>
  <c r="AU185" i="4"/>
  <c r="AU188" i="4"/>
  <c r="AU172" i="4"/>
  <c r="AU161" i="4"/>
  <c r="G190" i="4"/>
  <c r="Z190" i="4"/>
  <c r="Z193" i="4"/>
  <c r="G193" i="4"/>
  <c r="K193" i="4" s="1"/>
  <c r="G197" i="4"/>
  <c r="AF197" i="4" s="1"/>
  <c r="Z197" i="4"/>
  <c r="Z217" i="4"/>
  <c r="G217" i="4"/>
  <c r="AF217" i="4" s="1"/>
  <c r="G209" i="4"/>
  <c r="AF209" i="4" s="1"/>
  <c r="G176" i="4"/>
  <c r="K176" i="4" s="1"/>
  <c r="Z176" i="4"/>
  <c r="G207" i="4"/>
  <c r="Z207" i="4"/>
  <c r="Z241" i="4"/>
  <c r="G241" i="4"/>
  <c r="AF241" i="4" s="1"/>
  <c r="G157" i="4"/>
  <c r="Z158" i="4"/>
  <c r="G154" i="4"/>
  <c r="G161" i="4"/>
  <c r="G167" i="4"/>
  <c r="K167" i="4" s="1"/>
  <c r="G192" i="4"/>
  <c r="AF192" i="4" s="1"/>
  <c r="G184" i="4"/>
  <c r="AF184" i="4" s="1"/>
  <c r="AC250" i="4"/>
  <c r="K250" i="4"/>
  <c r="AC176" i="4"/>
  <c r="AT112" i="4"/>
  <c r="AS112" i="4" s="1"/>
  <c r="AR112" i="4" s="1"/>
  <c r="E154" i="3"/>
  <c r="F84" i="1"/>
  <c r="G84" i="1" s="1"/>
  <c r="J84" i="1" s="1"/>
  <c r="AC184" i="4"/>
  <c r="K197" i="4"/>
  <c r="AT144" i="4"/>
  <c r="AS144" i="4" s="1"/>
  <c r="K164" i="4"/>
  <c r="AC164" i="4"/>
  <c r="AF164" i="4"/>
  <c r="AF109" i="4"/>
  <c r="AC109" i="4"/>
  <c r="J109" i="4"/>
  <c r="G80" i="1"/>
  <c r="H80" i="1" s="1"/>
  <c r="E26" i="3"/>
  <c r="AT219" i="4"/>
  <c r="AT151" i="4"/>
  <c r="AS151" i="4"/>
  <c r="AR151" i="4" s="1"/>
  <c r="AT161" i="4"/>
  <c r="AS161" i="4" s="1"/>
  <c r="AR161" i="4" s="1"/>
  <c r="AQ161" i="4" s="1"/>
  <c r="AP161" i="4" s="1"/>
  <c r="AO161" i="4" s="1"/>
  <c r="AN161" i="4" s="1"/>
  <c r="AM161" i="4" s="1"/>
  <c r="AL161" i="4" s="1"/>
  <c r="AT131" i="4"/>
  <c r="AS131" i="4" s="1"/>
  <c r="AR131" i="4" s="1"/>
  <c r="AQ131" i="4" s="1"/>
  <c r="AP131" i="4" s="1"/>
  <c r="AO131" i="4" s="1"/>
  <c r="AN131" i="4" s="1"/>
  <c r="AM131" i="4" s="1"/>
  <c r="AL131" i="4" s="1"/>
  <c r="AT120" i="4"/>
  <c r="AS120" i="4" s="1"/>
  <c r="AR120" i="4" s="1"/>
  <c r="AQ120" i="4" s="1"/>
  <c r="AP120" i="4" s="1"/>
  <c r="AO120" i="4" s="1"/>
  <c r="AN120" i="4" s="1"/>
  <c r="AM120" i="4" s="1"/>
  <c r="AL120" i="4" s="1"/>
  <c r="AF181" i="4"/>
  <c r="K181" i="4"/>
  <c r="K249" i="4"/>
  <c r="AC249" i="4"/>
  <c r="AF249" i="4"/>
  <c r="E66" i="3"/>
  <c r="J190" i="4"/>
  <c r="AC190" i="4"/>
  <c r="AF190" i="4"/>
  <c r="AT214" i="4"/>
  <c r="AS197" i="4"/>
  <c r="AR197" i="4" s="1"/>
  <c r="AQ197" i="4" s="1"/>
  <c r="AF220" i="4"/>
  <c r="AC220" i="4"/>
  <c r="K220" i="4"/>
  <c r="AT183" i="4"/>
  <c r="AS183" i="4" s="1"/>
  <c r="AR183" i="4" s="1"/>
  <c r="AQ183" i="4" s="1"/>
  <c r="AP183" i="4" s="1"/>
  <c r="AO183" i="4" s="1"/>
  <c r="AN183" i="4" s="1"/>
  <c r="AM183" i="4" s="1"/>
  <c r="AL183" i="4" s="1"/>
  <c r="AJ183" i="4" s="1"/>
  <c r="AT225" i="4"/>
  <c r="AS225" i="4" s="1"/>
  <c r="AR225" i="4" s="1"/>
  <c r="AQ225" i="4" s="1"/>
  <c r="AP225" i="4" s="1"/>
  <c r="AO225" i="4" s="1"/>
  <c r="AN225" i="4" s="1"/>
  <c r="AM225" i="4" s="1"/>
  <c r="AL225" i="4" s="1"/>
  <c r="AK225" i="4" s="1"/>
  <c r="AT162" i="4"/>
  <c r="AS162" i="4" s="1"/>
  <c r="AR162" i="4" s="1"/>
  <c r="AQ162" i="4" s="1"/>
  <c r="AP162" i="4" s="1"/>
  <c r="AO162" i="4" s="1"/>
  <c r="AN162" i="4" s="1"/>
  <c r="AM162" i="4" s="1"/>
  <c r="AL162" i="4" s="1"/>
  <c r="AC151" i="4"/>
  <c r="AF151" i="4"/>
  <c r="K151" i="4"/>
  <c r="AF167" i="4"/>
  <c r="AC167" i="4"/>
  <c r="AT172" i="4"/>
  <c r="AS172" i="4" s="1"/>
  <c r="AR172" i="4" s="1"/>
  <c r="AT184" i="4"/>
  <c r="AS184" i="4" s="1"/>
  <c r="AR184" i="4" s="1"/>
  <c r="AT171" i="4"/>
  <c r="AS181" i="4"/>
  <c r="AR181" i="4" s="1"/>
  <c r="AQ181" i="4" s="1"/>
  <c r="AT136" i="4"/>
  <c r="AS136" i="4" s="1"/>
  <c r="AR136" i="4" s="1"/>
  <c r="AQ136" i="4"/>
  <c r="AP136" i="4" s="1"/>
  <c r="AO136" i="4" s="1"/>
  <c r="AN136" i="4" s="1"/>
  <c r="AM136" i="4" s="1"/>
  <c r="AL136" i="4" s="1"/>
  <c r="AK136" i="4" s="1"/>
  <c r="AT167" i="4"/>
  <c r="AS167" i="4" s="1"/>
  <c r="AR167" i="4" s="1"/>
  <c r="AQ167" i="4" s="1"/>
  <c r="AP167" i="4" s="1"/>
  <c r="AO167" i="4" s="1"/>
  <c r="AN167" i="4" s="1"/>
  <c r="AM167" i="4" s="1"/>
  <c r="AL167" i="4" s="1"/>
  <c r="AT224" i="4"/>
  <c r="AS224" i="4"/>
  <c r="AR224" i="4" s="1"/>
  <c r="AQ224" i="4"/>
  <c r="AP224" i="4" s="1"/>
  <c r="AO224" i="4" s="1"/>
  <c r="AN224" i="4" s="1"/>
  <c r="AM224" i="4" s="1"/>
  <c r="AL224" i="4" s="1"/>
  <c r="AF200" i="4"/>
  <c r="AC200" i="4"/>
  <c r="K200" i="4"/>
  <c r="AF119" i="4"/>
  <c r="AC119" i="4"/>
  <c r="J119" i="4"/>
  <c r="F72" i="1"/>
  <c r="G72" i="1" s="1"/>
  <c r="H72" i="1" s="1"/>
  <c r="AC157" i="4"/>
  <c r="AF157" i="4"/>
  <c r="K157" i="4"/>
  <c r="AT188" i="4"/>
  <c r="AS188" i="4" s="1"/>
  <c r="AR188" i="4" s="1"/>
  <c r="AQ188" i="4" s="1"/>
  <c r="AP188" i="4" s="1"/>
  <c r="AO188" i="4" s="1"/>
  <c r="AN188" i="4" s="1"/>
  <c r="AM188" i="4" s="1"/>
  <c r="AL188" i="4" s="1"/>
  <c r="AJ188" i="4" s="1"/>
  <c r="AT177" i="4"/>
  <c r="AS177" i="4" s="1"/>
  <c r="AR177" i="4" s="1"/>
  <c r="AQ177" i="4" s="1"/>
  <c r="AP177" i="4" s="1"/>
  <c r="AO177" i="4" s="1"/>
  <c r="AN177" i="4" s="1"/>
  <c r="AM177" i="4" s="1"/>
  <c r="AL177" i="4" s="1"/>
  <c r="AJ177" i="4" s="1"/>
  <c r="AT143" i="4"/>
  <c r="AS143" i="4"/>
  <c r="AR143" i="4" s="1"/>
  <c r="AQ143" i="4" s="1"/>
  <c r="AP143" i="4" s="1"/>
  <c r="AO143" i="4" s="1"/>
  <c r="AN143" i="4" s="1"/>
  <c r="AM143" i="4" s="1"/>
  <c r="AL143" i="4" s="1"/>
  <c r="AJ143" i="4" s="1"/>
  <c r="G64" i="1"/>
  <c r="H64" i="1" s="1"/>
  <c r="AF161" i="4"/>
  <c r="K161" i="4"/>
  <c r="AC161" i="4"/>
  <c r="AT187" i="4"/>
  <c r="AS187" i="4" s="1"/>
  <c r="AR187" i="4" s="1"/>
  <c r="AQ187" i="4" s="1"/>
  <c r="AP187" i="4" s="1"/>
  <c r="AO187" i="4" s="1"/>
  <c r="AN187" i="4" s="1"/>
  <c r="AM187" i="4" s="1"/>
  <c r="AL187" i="4" s="1"/>
  <c r="AI187" i="4" s="1"/>
  <c r="AT182" i="4"/>
  <c r="AS182" i="4" s="1"/>
  <c r="AR182" i="4" s="1"/>
  <c r="AQ182" i="4" s="1"/>
  <c r="AP182" i="4" s="1"/>
  <c r="AO182" i="4" s="1"/>
  <c r="AN182" i="4" s="1"/>
  <c r="AM182" i="4" s="1"/>
  <c r="AL182" i="4" s="1"/>
  <c r="AJ182" i="4" s="1"/>
  <c r="AT148" i="4"/>
  <c r="AS148" i="4" s="1"/>
  <c r="AR148" i="4" s="1"/>
  <c r="AQ148" i="4" s="1"/>
  <c r="AP148" i="4" s="1"/>
  <c r="AO148" i="4" s="1"/>
  <c r="AN148" i="4" s="1"/>
  <c r="AM148" i="4" s="1"/>
  <c r="AL148" i="4" s="1"/>
  <c r="AI148" i="4" s="1"/>
  <c r="AT173" i="4"/>
  <c r="AS173" i="4" s="1"/>
  <c r="AR173" i="4" s="1"/>
  <c r="AQ173" i="4" s="1"/>
  <c r="AP173" i="4" s="1"/>
  <c r="AO173" i="4" s="1"/>
  <c r="AN173" i="4" s="1"/>
  <c r="AM173" i="4" s="1"/>
  <c r="AL173" i="4" s="1"/>
  <c r="J127" i="4"/>
  <c r="AT36" i="4"/>
  <c r="AS36" i="4" s="1"/>
  <c r="AR36" i="4" s="1"/>
  <c r="AQ36" i="4" s="1"/>
  <c r="AP36" i="4" s="1"/>
  <c r="AO36" i="4" s="1"/>
  <c r="AN36" i="4" s="1"/>
  <c r="AM36" i="4" s="1"/>
  <c r="AL36" i="4" s="1"/>
  <c r="E14" i="3"/>
  <c r="AC154" i="4"/>
  <c r="K154" i="4"/>
  <c r="AF154" i="4"/>
  <c r="AF207" i="4"/>
  <c r="AC207" i="4"/>
  <c r="K207" i="4"/>
  <c r="K143" i="4"/>
  <c r="E50" i="3"/>
  <c r="F60" i="1"/>
  <c r="G60" i="1" s="1"/>
  <c r="H60" i="1" s="1"/>
  <c r="AT158" i="4"/>
  <c r="AS158" i="4" s="1"/>
  <c r="AR158" i="4" s="1"/>
  <c r="AQ158" i="4" s="1"/>
  <c r="AP158" i="4" s="1"/>
  <c r="AO158" i="4" s="1"/>
  <c r="AN158" i="4" s="1"/>
  <c r="AM158" i="4" s="1"/>
  <c r="AL158" i="4" s="1"/>
  <c r="AT149" i="4"/>
  <c r="AS149" i="4" s="1"/>
  <c r="AR149" i="4" s="1"/>
  <c r="AQ149" i="4" s="1"/>
  <c r="AP149" i="4" s="1"/>
  <c r="AO149" i="4" s="1"/>
  <c r="AN149" i="4" s="1"/>
  <c r="AM149" i="4" s="1"/>
  <c r="AL149" i="4" s="1"/>
  <c r="AJ149" i="4" s="1"/>
  <c r="AT189" i="4"/>
  <c r="AS189" i="4" s="1"/>
  <c r="AR189" i="4" s="1"/>
  <c r="AQ189" i="4" s="1"/>
  <c r="AP189" i="4" s="1"/>
  <c r="AO189" i="4" s="1"/>
  <c r="AN189" i="4" s="1"/>
  <c r="AM189" i="4" s="1"/>
  <c r="AL189" i="4" s="1"/>
  <c r="AC187" i="4"/>
  <c r="K187" i="4"/>
  <c r="AC132" i="4"/>
  <c r="AF132" i="4"/>
  <c r="J132" i="4"/>
  <c r="AF208" i="4"/>
  <c r="AC208" i="4"/>
  <c r="K208" i="4"/>
  <c r="AF199" i="4"/>
  <c r="AC199" i="4"/>
  <c r="K199" i="4"/>
  <c r="AC219" i="4"/>
  <c r="K219" i="4"/>
  <c r="AC49" i="4"/>
  <c r="H49" i="4"/>
  <c r="AF107" i="4"/>
  <c r="J107" i="4"/>
  <c r="AC107" i="4"/>
  <c r="AF187" i="4"/>
  <c r="AT213" i="4"/>
  <c r="BK109" i="4"/>
  <c r="BJ109" i="4" s="1"/>
  <c r="BI109" i="4" s="1"/>
  <c r="BH109" i="4" s="1"/>
  <c r="BG109" i="4" s="1"/>
  <c r="BF109" i="4" s="1"/>
  <c r="BE109" i="4" s="1"/>
  <c r="BD109" i="4" s="1"/>
  <c r="BC109" i="4" s="1"/>
  <c r="AT75" i="4"/>
  <c r="AS75" i="4" s="1"/>
  <c r="AR75" i="4" s="1"/>
  <c r="AC78" i="4"/>
  <c r="H78" i="4"/>
  <c r="E90" i="3"/>
  <c r="F109" i="1"/>
  <c r="G109" i="1" s="1"/>
  <c r="J109" i="1" s="1"/>
  <c r="F48" i="1"/>
  <c r="G48" i="1" s="1"/>
  <c r="H48" i="1" s="1"/>
  <c r="E38" i="3"/>
  <c r="E17" i="3"/>
  <c r="F27" i="1"/>
  <c r="G27" i="1" s="1"/>
  <c r="H27" i="1" s="1"/>
  <c r="AJ120" i="4"/>
  <c r="E34" i="3" l="1"/>
  <c r="E116" i="3"/>
  <c r="E58" i="3"/>
  <c r="E70" i="3"/>
  <c r="E89" i="3"/>
  <c r="E37" i="3"/>
  <c r="E30" i="3"/>
  <c r="E13" i="3"/>
  <c r="E11" i="3"/>
  <c r="E20" i="3"/>
  <c r="E112" i="3"/>
  <c r="E68" i="3"/>
  <c r="E137" i="3"/>
  <c r="E35" i="3"/>
  <c r="E125" i="3"/>
  <c r="E147" i="3"/>
  <c r="E143" i="3"/>
  <c r="AC170" i="4"/>
  <c r="J170" i="4"/>
  <c r="AF170" i="4"/>
  <c r="G34" i="4"/>
  <c r="Z34" i="4"/>
  <c r="G110" i="4"/>
  <c r="AC110" i="4" s="1"/>
  <c r="Z110" i="4"/>
  <c r="Z186" i="4"/>
  <c r="G186" i="4"/>
  <c r="AT194" i="4"/>
  <c r="AS194" i="4"/>
  <c r="AF234" i="4"/>
  <c r="K234" i="4"/>
  <c r="AC234" i="4"/>
  <c r="G70" i="4"/>
  <c r="Z70" i="4"/>
  <c r="G179" i="4"/>
  <c r="AC179" i="4" s="1"/>
  <c r="AU179" i="4"/>
  <c r="AT179" i="4" s="1"/>
  <c r="AS179" i="4" s="1"/>
  <c r="Z179" i="4"/>
  <c r="G124" i="4"/>
  <c r="AU124" i="4"/>
  <c r="Z124" i="4"/>
  <c r="AU155" i="4"/>
  <c r="AT155" i="4" s="1"/>
  <c r="AS155" i="4" s="1"/>
  <c r="AR155" i="4" s="1"/>
  <c r="AQ155" i="4" s="1"/>
  <c r="AP155" i="4" s="1"/>
  <c r="AO155" i="4" s="1"/>
  <c r="AN155" i="4" s="1"/>
  <c r="AM155" i="4" s="1"/>
  <c r="AL155" i="4" s="1"/>
  <c r="G155" i="4"/>
  <c r="AF155" i="4" s="1"/>
  <c r="Z155" i="4"/>
  <c r="Z175" i="4"/>
  <c r="G175" i="4"/>
  <c r="Z99" i="4"/>
  <c r="G99" i="4"/>
  <c r="I108" i="4"/>
  <c r="AC108" i="4"/>
  <c r="AF108" i="4"/>
  <c r="G156" i="4"/>
  <c r="Z156" i="4"/>
  <c r="G40" i="4"/>
  <c r="Z40" i="4"/>
  <c r="G35" i="4"/>
  <c r="Z35" i="4"/>
  <c r="AF90" i="4"/>
  <c r="I90" i="4"/>
  <c r="AC90" i="4"/>
  <c r="G135" i="4"/>
  <c r="AC137" i="4"/>
  <c r="AC96" i="4"/>
  <c r="AF242" i="4"/>
  <c r="J121" i="4"/>
  <c r="I98" i="4"/>
  <c r="AC177" i="4"/>
  <c r="AC105" i="4"/>
  <c r="AC33" i="4"/>
  <c r="AC143" i="4"/>
  <c r="AC193" i="4"/>
  <c r="Z209" i="4"/>
  <c r="G194" i="4"/>
  <c r="AF137" i="4"/>
  <c r="I83" i="4"/>
  <c r="K174" i="4"/>
  <c r="K240" i="4"/>
  <c r="Z194" i="4"/>
  <c r="AF174" i="4"/>
  <c r="AF240" i="4"/>
  <c r="AF94" i="4"/>
  <c r="AF118" i="4"/>
  <c r="AF124" i="4"/>
  <c r="AF247" i="4"/>
  <c r="AF239" i="4"/>
  <c r="AF225" i="4"/>
  <c r="G123" i="4"/>
  <c r="AC83" i="4"/>
  <c r="G226" i="4"/>
  <c r="AR193" i="4"/>
  <c r="AQ193" i="4" s="1"/>
  <c r="AT178" i="4"/>
  <c r="AS178" i="4" s="1"/>
  <c r="AR178" i="4" s="1"/>
  <c r="AQ178" i="4" s="1"/>
  <c r="AP178" i="4" s="1"/>
  <c r="AO178" i="4" s="1"/>
  <c r="AN178" i="4" s="1"/>
  <c r="AM178" i="4" s="1"/>
  <c r="AL178" i="4" s="1"/>
  <c r="K209" i="4"/>
  <c r="K239" i="4"/>
  <c r="Z170" i="4"/>
  <c r="Z33" i="4"/>
  <c r="AF193" i="4"/>
  <c r="AC209" i="4"/>
  <c r="G201" i="4"/>
  <c r="AU201" i="4"/>
  <c r="AT201" i="4" s="1"/>
  <c r="AS201" i="4" s="1"/>
  <c r="AR201" i="4" s="1"/>
  <c r="AF165" i="4"/>
  <c r="J122" i="4"/>
  <c r="I94" i="4"/>
  <c r="J139" i="4"/>
  <c r="G229" i="4"/>
  <c r="AF229" i="4" s="1"/>
  <c r="G141" i="4"/>
  <c r="Z108" i="4"/>
  <c r="Z25" i="4"/>
  <c r="AF198" i="4"/>
  <c r="AC241" i="4"/>
  <c r="H48" i="4"/>
  <c r="H75" i="4"/>
  <c r="AU204" i="4"/>
  <c r="AC165" i="4"/>
  <c r="G204" i="4"/>
  <c r="K247" i="4"/>
  <c r="I96" i="4"/>
  <c r="AF122" i="4"/>
  <c r="H77" i="4"/>
  <c r="AF139" i="4"/>
  <c r="G166" i="4"/>
  <c r="AC25" i="4"/>
  <c r="G148" i="4"/>
  <c r="AK143" i="4"/>
  <c r="AI143" i="4"/>
  <c r="K241" i="4"/>
  <c r="AU123" i="4"/>
  <c r="Z252" i="4"/>
  <c r="AC253" i="4"/>
  <c r="K253" i="4"/>
  <c r="Z253" i="4"/>
  <c r="AF253" i="4"/>
  <c r="AU253" i="4"/>
  <c r="G255" i="4"/>
  <c r="AU255" i="4"/>
  <c r="Z255" i="4"/>
  <c r="E42" i="3"/>
  <c r="E74" i="3"/>
  <c r="F61" i="1"/>
  <c r="G61" i="1" s="1"/>
  <c r="H61" i="1" s="1"/>
  <c r="E63" i="3"/>
  <c r="F39" i="1"/>
  <c r="G39" i="1" s="1"/>
  <c r="H39" i="1" s="1"/>
  <c r="F233" i="1"/>
  <c r="G233" i="1" s="1"/>
  <c r="J233" i="1" s="1"/>
  <c r="F150" i="1"/>
  <c r="G150" i="1" s="1"/>
  <c r="K150" i="1" s="1"/>
  <c r="F145" i="1"/>
  <c r="G145" i="1" s="1"/>
  <c r="J145" i="1" s="1"/>
  <c r="F142" i="1"/>
  <c r="G142" i="1" s="1"/>
  <c r="I142" i="1" s="1"/>
  <c r="E254" i="1"/>
  <c r="F254" i="1" s="1"/>
  <c r="G254" i="1" s="1"/>
  <c r="K254" i="1" s="1"/>
  <c r="E100" i="3"/>
  <c r="E18" i="3"/>
  <c r="F29" i="1"/>
  <c r="G29" i="1" s="1"/>
  <c r="H29" i="1" s="1"/>
  <c r="F223" i="1"/>
  <c r="G223" i="1" s="1"/>
  <c r="K223" i="1" s="1"/>
  <c r="E43" i="3"/>
  <c r="E54" i="3"/>
  <c r="E165" i="3"/>
  <c r="E61" i="3"/>
  <c r="E148" i="3"/>
  <c r="BA109" i="4"/>
  <c r="BB109" i="4"/>
  <c r="AK161" i="4"/>
  <c r="AI161" i="4"/>
  <c r="AJ162" i="4"/>
  <c r="AK162" i="4"/>
  <c r="AI162" i="4"/>
  <c r="AJ131" i="4"/>
  <c r="AK131" i="4"/>
  <c r="AI131" i="4"/>
  <c r="AF127" i="4"/>
  <c r="K184" i="4"/>
  <c r="AS56" i="4"/>
  <c r="AT205" i="4"/>
  <c r="AS205" i="4" s="1"/>
  <c r="AR205" i="4" s="1"/>
  <c r="AQ205" i="4" s="1"/>
  <c r="AP205" i="4" s="1"/>
  <c r="AO205" i="4" s="1"/>
  <c r="AN205" i="4" s="1"/>
  <c r="AM205" i="4" s="1"/>
  <c r="AL205" i="4" s="1"/>
  <c r="Z206" i="4"/>
  <c r="G206" i="4"/>
  <c r="AF206" i="4" s="1"/>
  <c r="G211" i="4"/>
  <c r="Z211" i="4"/>
  <c r="AB13" i="4"/>
  <c r="AB17" i="4" s="1"/>
  <c r="BL86" i="4"/>
  <c r="BL84" i="4"/>
  <c r="BL67" i="4"/>
  <c r="BL56" i="4"/>
  <c r="BL47" i="4"/>
  <c r="BL35" i="4"/>
  <c r="BL28" i="4"/>
  <c r="BL23" i="4"/>
  <c r="BL19" i="4"/>
  <c r="BL17" i="4"/>
  <c r="BL15" i="4"/>
  <c r="BL12" i="4"/>
  <c r="BL6" i="4"/>
  <c r="AU38" i="4"/>
  <c r="AU72" i="4"/>
  <c r="AT72" i="4" s="1"/>
  <c r="AS72" i="4" s="1"/>
  <c r="AR72" i="4" s="1"/>
  <c r="AQ72" i="4" s="1"/>
  <c r="AP72" i="4" s="1"/>
  <c r="AO72" i="4" s="1"/>
  <c r="AN72" i="4" s="1"/>
  <c r="AM72" i="4" s="1"/>
  <c r="AL72" i="4" s="1"/>
  <c r="AU27" i="4"/>
  <c r="AU70" i="4"/>
  <c r="BL107" i="4"/>
  <c r="BL104" i="4"/>
  <c r="BL98" i="4"/>
  <c r="BL88" i="4"/>
  <c r="BL76" i="4"/>
  <c r="BL69" i="4"/>
  <c r="BL68" i="4"/>
  <c r="BL66" i="4"/>
  <c r="BL63" i="4"/>
  <c r="BL48" i="4"/>
  <c r="BL37" i="4"/>
  <c r="BL33" i="4"/>
  <c r="BL9" i="4"/>
  <c r="BL3" i="4"/>
  <c r="AU34" i="4"/>
  <c r="AU58" i="4"/>
  <c r="AU54" i="4"/>
  <c r="AT54" i="4" s="1"/>
  <c r="AS54" i="4" s="1"/>
  <c r="AR54" i="4" s="1"/>
  <c r="AQ54" i="4" s="1"/>
  <c r="AP54" i="4" s="1"/>
  <c r="AO54" i="4" s="1"/>
  <c r="AN54" i="4" s="1"/>
  <c r="AM54" i="4" s="1"/>
  <c r="AL54" i="4" s="1"/>
  <c r="BL111" i="4"/>
  <c r="BL99" i="4"/>
  <c r="BL90" i="4"/>
  <c r="AU82" i="4"/>
  <c r="AT82" i="4" s="1"/>
  <c r="AS82" i="4" s="1"/>
  <c r="AR82" i="4" s="1"/>
  <c r="AQ82" i="4" s="1"/>
  <c r="AP82" i="4" s="1"/>
  <c r="AO82" i="4" s="1"/>
  <c r="AN82" i="4" s="1"/>
  <c r="AM82" i="4" s="1"/>
  <c r="AL82" i="4" s="1"/>
  <c r="BL80" i="4"/>
  <c r="BL77" i="4"/>
  <c r="BL70" i="4"/>
  <c r="BL59" i="4"/>
  <c r="BL57" i="4"/>
  <c r="BL52" i="4"/>
  <c r="BL41" i="4"/>
  <c r="BL29" i="4"/>
  <c r="BL18" i="4"/>
  <c r="AU41" i="4"/>
  <c r="AU63" i="4"/>
  <c r="BL106" i="4"/>
  <c r="BL94" i="4"/>
  <c r="BL92" i="4"/>
  <c r="BL85" i="4"/>
  <c r="BL78" i="4"/>
  <c r="BL64" i="4"/>
  <c r="BL58" i="4"/>
  <c r="BL53" i="4"/>
  <c r="BL49" i="4"/>
  <c r="BL42" i="4"/>
  <c r="BL40" i="4"/>
  <c r="BL39" i="4"/>
  <c r="BL38" i="4"/>
  <c r="BL14" i="4"/>
  <c r="BL11" i="4"/>
  <c r="BL2" i="4"/>
  <c r="AU22" i="4"/>
  <c r="AU35" i="4"/>
  <c r="AU55" i="4"/>
  <c r="AU128" i="4"/>
  <c r="AU114" i="4"/>
  <c r="BL110" i="4"/>
  <c r="AU106" i="4"/>
  <c r="BL103" i="4"/>
  <c r="BL101" i="4"/>
  <c r="BL96" i="4"/>
  <c r="BL83" i="4"/>
  <c r="BL81" i="4"/>
  <c r="BL72" i="4"/>
  <c r="BL71" i="4"/>
  <c r="BL65" i="4"/>
  <c r="BL60" i="4"/>
  <c r="BL51" i="4"/>
  <c r="BL50" i="4"/>
  <c r="BL43" i="4"/>
  <c r="BL31" i="4"/>
  <c r="BL30" i="4"/>
  <c r="BL24" i="4"/>
  <c r="BL20" i="4"/>
  <c r="BL16" i="4"/>
  <c r="BL8" i="4"/>
  <c r="BL5" i="4"/>
  <c r="AU85" i="4"/>
  <c r="BL79" i="4"/>
  <c r="BL73" i="4"/>
  <c r="BL54" i="4"/>
  <c r="BL45" i="4"/>
  <c r="BL44" i="4"/>
  <c r="BL26" i="4"/>
  <c r="BL21" i="4"/>
  <c r="BL10" i="4"/>
  <c r="AU42" i="4"/>
  <c r="AU37" i="4"/>
  <c r="AU31" i="4"/>
  <c r="AU21" i="4"/>
  <c r="AU45" i="4"/>
  <c r="AU47" i="4"/>
  <c r="BL105" i="4"/>
  <c r="AU101" i="4"/>
  <c r="BL97" i="4"/>
  <c r="BL95" i="4"/>
  <c r="BL93" i="4"/>
  <c r="BL89" i="4"/>
  <c r="BL87" i="4"/>
  <c r="BL82" i="4"/>
  <c r="BL74" i="4"/>
  <c r="BL61" i="4"/>
  <c r="BL25" i="4"/>
  <c r="BL13" i="4"/>
  <c r="BL7" i="4"/>
  <c r="BL4" i="4"/>
  <c r="AU57" i="4"/>
  <c r="BL62" i="4"/>
  <c r="BL27" i="4"/>
  <c r="AU39" i="4"/>
  <c r="AU94" i="4"/>
  <c r="AU125" i="4"/>
  <c r="AU116" i="4"/>
  <c r="AU137" i="4"/>
  <c r="AU156" i="4"/>
  <c r="AU110" i="4"/>
  <c r="AT110" i="4" s="1"/>
  <c r="AS110" i="4" s="1"/>
  <c r="AR110" i="4" s="1"/>
  <c r="AQ110" i="4" s="1"/>
  <c r="AP110" i="4" s="1"/>
  <c r="AO110" i="4" s="1"/>
  <c r="AN110" i="4" s="1"/>
  <c r="AM110" i="4" s="1"/>
  <c r="AL110" i="4" s="1"/>
  <c r="AJ110" i="4" s="1"/>
  <c r="AU163" i="4"/>
  <c r="AU218" i="4"/>
  <c r="AU249" i="4"/>
  <c r="AU240" i="4"/>
  <c r="AT240" i="4" s="1"/>
  <c r="AS240" i="4" s="1"/>
  <c r="AR240" i="4" s="1"/>
  <c r="AQ240" i="4" s="1"/>
  <c r="AP240" i="4" s="1"/>
  <c r="AO240" i="4" s="1"/>
  <c r="AN240" i="4" s="1"/>
  <c r="AM240" i="4" s="1"/>
  <c r="AL240" i="4" s="1"/>
  <c r="AU231" i="4"/>
  <c r="AT231" i="4" s="1"/>
  <c r="AS231" i="4" s="1"/>
  <c r="AR231" i="4" s="1"/>
  <c r="AQ231" i="4" s="1"/>
  <c r="AU207" i="4"/>
  <c r="AT207" i="4" s="1"/>
  <c r="AS207" i="4" s="1"/>
  <c r="AR207" i="4" s="1"/>
  <c r="AQ207" i="4" s="1"/>
  <c r="AP207" i="4" s="1"/>
  <c r="AO207" i="4" s="1"/>
  <c r="AN207" i="4" s="1"/>
  <c r="AM207" i="4" s="1"/>
  <c r="AL207" i="4" s="1"/>
  <c r="BL34" i="4"/>
  <c r="BL108" i="4"/>
  <c r="AU74" i="4"/>
  <c r="AU69" i="4"/>
  <c r="AU91" i="4"/>
  <c r="AU83" i="4"/>
  <c r="AU97" i="4"/>
  <c r="AU99" i="4"/>
  <c r="AT99" i="4" s="1"/>
  <c r="AS99" i="4" s="1"/>
  <c r="AR99" i="4" s="1"/>
  <c r="AQ99" i="4" s="1"/>
  <c r="AP99" i="4" s="1"/>
  <c r="AO99" i="4" s="1"/>
  <c r="AN99" i="4" s="1"/>
  <c r="AM99" i="4" s="1"/>
  <c r="AL99" i="4" s="1"/>
  <c r="AK99" i="4" s="1"/>
  <c r="AU115" i="4"/>
  <c r="AU139" i="4"/>
  <c r="AT139" i="4" s="1"/>
  <c r="AS139" i="4" s="1"/>
  <c r="AR139" i="4" s="1"/>
  <c r="AQ139" i="4" s="1"/>
  <c r="AP139" i="4" s="1"/>
  <c r="AO139" i="4" s="1"/>
  <c r="AN139" i="4" s="1"/>
  <c r="AM139" i="4" s="1"/>
  <c r="AL139" i="4" s="1"/>
  <c r="AU117" i="4"/>
  <c r="AT117" i="4" s="1"/>
  <c r="AS117" i="4" s="1"/>
  <c r="AR117" i="4" s="1"/>
  <c r="AQ117" i="4" s="1"/>
  <c r="AP117" i="4" s="1"/>
  <c r="AO117" i="4" s="1"/>
  <c r="AN117" i="4" s="1"/>
  <c r="AM117" i="4" s="1"/>
  <c r="AL117" i="4" s="1"/>
  <c r="AK117" i="4" s="1"/>
  <c r="AU130" i="4"/>
  <c r="BL102" i="4"/>
  <c r="AU25" i="4"/>
  <c r="AU65" i="4"/>
  <c r="AU50" i="4"/>
  <c r="AU66" i="4"/>
  <c r="AU166" i="4"/>
  <c r="BL91" i="4"/>
  <c r="BL55" i="4"/>
  <c r="BL36" i="4"/>
  <c r="BL32" i="4"/>
  <c r="BL22" i="4"/>
  <c r="AU105" i="4"/>
  <c r="AU78" i="4"/>
  <c r="AU103" i="4"/>
  <c r="AU142" i="4"/>
  <c r="AT142" i="4" s="1"/>
  <c r="AS142" i="4" s="1"/>
  <c r="AR142" i="4" s="1"/>
  <c r="AQ142" i="4" s="1"/>
  <c r="AP142" i="4" s="1"/>
  <c r="AO142" i="4" s="1"/>
  <c r="AN142" i="4" s="1"/>
  <c r="AM142" i="4" s="1"/>
  <c r="AL142" i="4" s="1"/>
  <c r="AU169" i="4"/>
  <c r="BL46" i="4"/>
  <c r="AU33" i="4"/>
  <c r="AU68" i="4"/>
  <c r="AU98" i="4"/>
  <c r="AT98" i="4" s="1"/>
  <c r="AS98" i="4" s="1"/>
  <c r="AR98" i="4" s="1"/>
  <c r="AQ98" i="4" s="1"/>
  <c r="AP98" i="4" s="1"/>
  <c r="AO98" i="4" s="1"/>
  <c r="AN98" i="4" s="1"/>
  <c r="AM98" i="4" s="1"/>
  <c r="AL98" i="4" s="1"/>
  <c r="AU134" i="4"/>
  <c r="AT134" i="4" s="1"/>
  <c r="AS134" i="4" s="1"/>
  <c r="AR134" i="4" s="1"/>
  <c r="AQ134" i="4" s="1"/>
  <c r="AP134" i="4" s="1"/>
  <c r="AO134" i="4" s="1"/>
  <c r="AN134" i="4" s="1"/>
  <c r="AM134" i="4" s="1"/>
  <c r="AL134" i="4" s="1"/>
  <c r="AU170" i="4"/>
  <c r="AU221" i="4"/>
  <c r="AT221" i="4" s="1"/>
  <c r="AS221" i="4" s="1"/>
  <c r="AR221" i="4" s="1"/>
  <c r="AU242" i="4"/>
  <c r="AT242" i="4" s="1"/>
  <c r="AS242" i="4" s="1"/>
  <c r="AR242" i="4" s="1"/>
  <c r="AQ242" i="4" s="1"/>
  <c r="AP242" i="4" s="1"/>
  <c r="AO242" i="4" s="1"/>
  <c r="AN242" i="4" s="1"/>
  <c r="AM242" i="4" s="1"/>
  <c r="AL242" i="4" s="1"/>
  <c r="AI242" i="4" s="1"/>
  <c r="AU237" i="4"/>
  <c r="AU227" i="4"/>
  <c r="AU53" i="4"/>
  <c r="AT53" i="4" s="1"/>
  <c r="AS53" i="4" s="1"/>
  <c r="AR53" i="4" s="1"/>
  <c r="AQ53" i="4" s="1"/>
  <c r="AP53" i="4" s="1"/>
  <c r="AO53" i="4" s="1"/>
  <c r="AN53" i="4" s="1"/>
  <c r="AM53" i="4" s="1"/>
  <c r="AL53" i="4" s="1"/>
  <c r="AU235" i="4"/>
  <c r="AT235" i="4" s="1"/>
  <c r="AU236" i="4"/>
  <c r="AU96" i="4"/>
  <c r="AU111" i="4"/>
  <c r="AT111" i="4" s="1"/>
  <c r="AS111" i="4" s="1"/>
  <c r="AR111" i="4" s="1"/>
  <c r="AQ111" i="4" s="1"/>
  <c r="AP111" i="4" s="1"/>
  <c r="AO111" i="4" s="1"/>
  <c r="AN111" i="4" s="1"/>
  <c r="AM111" i="4" s="1"/>
  <c r="AL111" i="4" s="1"/>
  <c r="AU121" i="4"/>
  <c r="AU186" i="4"/>
  <c r="AU195" i="4"/>
  <c r="AT195" i="4" s="1"/>
  <c r="AS195" i="4" s="1"/>
  <c r="AR195" i="4" s="1"/>
  <c r="AQ195" i="4" s="1"/>
  <c r="AP195" i="4" s="1"/>
  <c r="AO195" i="4" s="1"/>
  <c r="AN195" i="4" s="1"/>
  <c r="AM195" i="4" s="1"/>
  <c r="AL195" i="4" s="1"/>
  <c r="AU216" i="4"/>
  <c r="AT216" i="4" s="1"/>
  <c r="AS216" i="4" s="1"/>
  <c r="AR216" i="4" s="1"/>
  <c r="AQ216" i="4" s="1"/>
  <c r="AP216" i="4" s="1"/>
  <c r="AO216" i="4" s="1"/>
  <c r="AN216" i="4" s="1"/>
  <c r="AM216" i="4" s="1"/>
  <c r="AL216" i="4" s="1"/>
  <c r="AU248" i="4"/>
  <c r="AT248" i="4" s="1"/>
  <c r="AS248" i="4" s="1"/>
  <c r="AR248" i="4" s="1"/>
  <c r="AQ248" i="4" s="1"/>
  <c r="AP248" i="4" s="1"/>
  <c r="AO248" i="4" s="1"/>
  <c r="AN248" i="4" s="1"/>
  <c r="AM248" i="4" s="1"/>
  <c r="AL248" i="4" s="1"/>
  <c r="AU234" i="4"/>
  <c r="AU153" i="4"/>
  <c r="AU247" i="4"/>
  <c r="AT247" i="4" s="1"/>
  <c r="AS247" i="4" s="1"/>
  <c r="AR247" i="4" s="1"/>
  <c r="AQ247" i="4" s="1"/>
  <c r="AP247" i="4" s="1"/>
  <c r="AO247" i="4" s="1"/>
  <c r="AN247" i="4" s="1"/>
  <c r="AM247" i="4" s="1"/>
  <c r="AL247" i="4" s="1"/>
  <c r="AU226" i="4"/>
  <c r="AT226" i="4" s="1"/>
  <c r="AS226" i="4" s="1"/>
  <c r="AR226" i="4" s="1"/>
  <c r="AQ226" i="4" s="1"/>
  <c r="AP226" i="4" s="1"/>
  <c r="AO226" i="4" s="1"/>
  <c r="AN226" i="4" s="1"/>
  <c r="AM226" i="4" s="1"/>
  <c r="AL226" i="4" s="1"/>
  <c r="AU79" i="4"/>
  <c r="AU108" i="4"/>
  <c r="AT108" i="4" s="1"/>
  <c r="AU180" i="4"/>
  <c r="AB12" i="4"/>
  <c r="AU246" i="4"/>
  <c r="AT246" i="4" s="1"/>
  <c r="AS246" i="4" s="1"/>
  <c r="AU238" i="4"/>
  <c r="AT238" i="4" s="1"/>
  <c r="AS238" i="4" s="1"/>
  <c r="AR238" i="4" s="1"/>
  <c r="AQ238" i="4" s="1"/>
  <c r="AP238" i="4" s="1"/>
  <c r="AO238" i="4" s="1"/>
  <c r="AN238" i="4" s="1"/>
  <c r="AM238" i="4" s="1"/>
  <c r="AL238" i="4" s="1"/>
  <c r="AU73" i="4"/>
  <c r="AT73" i="4" s="1"/>
  <c r="AS73" i="4" s="1"/>
  <c r="AR73" i="4" s="1"/>
  <c r="AQ73" i="4" s="1"/>
  <c r="AP73" i="4" s="1"/>
  <c r="AO73" i="4" s="1"/>
  <c r="AN73" i="4" s="1"/>
  <c r="AM73" i="4" s="1"/>
  <c r="AL73" i="4" s="1"/>
  <c r="AI73" i="4" s="1"/>
  <c r="AU61" i="4"/>
  <c r="AT61" i="4" s="1"/>
  <c r="AS61" i="4" s="1"/>
  <c r="AR61" i="4" s="1"/>
  <c r="AQ61" i="4" s="1"/>
  <c r="AP61" i="4" s="1"/>
  <c r="AO61" i="4" s="1"/>
  <c r="AN61" i="4" s="1"/>
  <c r="AM61" i="4" s="1"/>
  <c r="AL61" i="4" s="1"/>
  <c r="AU113" i="4"/>
  <c r="AU243" i="4"/>
  <c r="AU230" i="4"/>
  <c r="AT230" i="4" s="1"/>
  <c r="AU141" i="4"/>
  <c r="AU174" i="4"/>
  <c r="AT174" i="4" s="1"/>
  <c r="AS174" i="4" s="1"/>
  <c r="AR174" i="4" s="1"/>
  <c r="AQ174" i="4" s="1"/>
  <c r="AP174" i="4" s="1"/>
  <c r="AO174" i="4" s="1"/>
  <c r="AN174" i="4" s="1"/>
  <c r="AM174" i="4" s="1"/>
  <c r="AL174" i="4" s="1"/>
  <c r="AU203" i="4"/>
  <c r="AT203" i="4" s="1"/>
  <c r="AS203" i="4" s="1"/>
  <c r="AR203" i="4" s="1"/>
  <c r="AQ203" i="4" s="1"/>
  <c r="AP203" i="4" s="1"/>
  <c r="AO203" i="4" s="1"/>
  <c r="AN203" i="4" s="1"/>
  <c r="AM203" i="4" s="1"/>
  <c r="AL203" i="4" s="1"/>
  <c r="AJ203" i="4" s="1"/>
  <c r="AU215" i="4"/>
  <c r="AT215" i="4" s="1"/>
  <c r="AS215" i="4" s="1"/>
  <c r="AR215" i="4" s="1"/>
  <c r="AQ215" i="4" s="1"/>
  <c r="AP215" i="4" s="1"/>
  <c r="AO215" i="4" s="1"/>
  <c r="AN215" i="4" s="1"/>
  <c r="AM215" i="4" s="1"/>
  <c r="AL215" i="4" s="1"/>
  <c r="AU241" i="4"/>
  <c r="AU229" i="4"/>
  <c r="AT229" i="4" s="1"/>
  <c r="AS229" i="4" s="1"/>
  <c r="AR229" i="4" s="1"/>
  <c r="AQ229" i="4" s="1"/>
  <c r="AP229" i="4" s="1"/>
  <c r="AO229" i="4" s="1"/>
  <c r="AN229" i="4" s="1"/>
  <c r="AM229" i="4" s="1"/>
  <c r="AL229" i="4" s="1"/>
  <c r="AU245" i="4"/>
  <c r="AU107" i="4"/>
  <c r="AT107" i="4" s="1"/>
  <c r="AS107" i="4" s="1"/>
  <c r="AR107" i="4" s="1"/>
  <c r="AQ107" i="4" s="1"/>
  <c r="AP107" i="4" s="1"/>
  <c r="AO107" i="4" s="1"/>
  <c r="AN107" i="4" s="1"/>
  <c r="AM107" i="4" s="1"/>
  <c r="AL107" i="4" s="1"/>
  <c r="AI107" i="4" s="1"/>
  <c r="AU81" i="4"/>
  <c r="AU222" i="4"/>
  <c r="AU239" i="4"/>
  <c r="AU48" i="4"/>
  <c r="AT48" i="4" s="1"/>
  <c r="AS48" i="4" s="1"/>
  <c r="AR48" i="4" s="1"/>
  <c r="AQ48" i="4" s="1"/>
  <c r="AP48" i="4" s="1"/>
  <c r="AO48" i="4" s="1"/>
  <c r="AN48" i="4" s="1"/>
  <c r="AM48" i="4" s="1"/>
  <c r="AL48" i="4" s="1"/>
  <c r="AU40" i="4"/>
  <c r="AU232" i="4"/>
  <c r="AU88" i="4"/>
  <c r="AU250" i="4"/>
  <c r="AT250" i="4" s="1"/>
  <c r="AS250" i="4" s="1"/>
  <c r="AR250" i="4" s="1"/>
  <c r="AU71" i="4"/>
  <c r="AU140" i="4"/>
  <c r="AU228" i="4"/>
  <c r="AT228" i="4" s="1"/>
  <c r="AS228" i="4" s="1"/>
  <c r="AR228" i="4" s="1"/>
  <c r="AQ228" i="4" s="1"/>
  <c r="AP228" i="4" s="1"/>
  <c r="AO228" i="4" s="1"/>
  <c r="AN228" i="4" s="1"/>
  <c r="AM228" i="4" s="1"/>
  <c r="AL228" i="4" s="1"/>
  <c r="AU49" i="4"/>
  <c r="BL100" i="4"/>
  <c r="BL75" i="4"/>
  <c r="AU109" i="4"/>
  <c r="K179" i="4"/>
  <c r="K196" i="4"/>
  <c r="AT211" i="4"/>
  <c r="AS211" i="4" s="1"/>
  <c r="AR211" i="4" s="1"/>
  <c r="AQ211" i="4" s="1"/>
  <c r="AP211" i="4" s="1"/>
  <c r="AO211" i="4" s="1"/>
  <c r="AN211" i="4" s="1"/>
  <c r="AM211" i="4" s="1"/>
  <c r="AL211" i="4" s="1"/>
  <c r="G91" i="4"/>
  <c r="Z91" i="4"/>
  <c r="AF196" i="4"/>
  <c r="J217" i="4"/>
  <c r="AF236" i="4"/>
  <c r="J236" i="4"/>
  <c r="AC236" i="4"/>
  <c r="AC217" i="4"/>
  <c r="AS190" i="4"/>
  <c r="AR190" i="4" s="1"/>
  <c r="AQ190" i="4" s="1"/>
  <c r="AP190" i="4" s="1"/>
  <c r="AO190" i="4" s="1"/>
  <c r="AN190" i="4" s="1"/>
  <c r="AM190" i="4" s="1"/>
  <c r="AL190" i="4" s="1"/>
  <c r="AS220" i="4"/>
  <c r="AR220" i="4" s="1"/>
  <c r="AQ220" i="4" s="1"/>
  <c r="AP220" i="4" s="1"/>
  <c r="AO220" i="4" s="1"/>
  <c r="AN220" i="4" s="1"/>
  <c r="AM220" i="4" s="1"/>
  <c r="AL220" i="4" s="1"/>
  <c r="AQ223" i="4"/>
  <c r="AP223" i="4" s="1"/>
  <c r="AO223" i="4" s="1"/>
  <c r="AN223" i="4" s="1"/>
  <c r="AM223" i="4" s="1"/>
  <c r="AL223" i="4" s="1"/>
  <c r="AQ201" i="4"/>
  <c r="AP201" i="4" s="1"/>
  <c r="AO201" i="4" s="1"/>
  <c r="AN201" i="4" s="1"/>
  <c r="AM201" i="4" s="1"/>
  <c r="AL201" i="4" s="1"/>
  <c r="AI225" i="4"/>
  <c r="AS171" i="4"/>
  <c r="AR171" i="4" s="1"/>
  <c r="AQ171" i="4" s="1"/>
  <c r="AP171" i="4" s="1"/>
  <c r="AO171" i="4" s="1"/>
  <c r="AN171" i="4" s="1"/>
  <c r="AM171" i="4" s="1"/>
  <c r="AL171" i="4" s="1"/>
  <c r="AC243" i="4"/>
  <c r="AF243" i="4"/>
  <c r="G66" i="4"/>
  <c r="Z66" i="4"/>
  <c r="AU80" i="4"/>
  <c r="AT80" i="4" s="1"/>
  <c r="AS80" i="4" s="1"/>
  <c r="AR80" i="4" s="1"/>
  <c r="AQ80" i="4" s="1"/>
  <c r="AP80" i="4" s="1"/>
  <c r="AO80" i="4" s="1"/>
  <c r="AN80" i="4" s="1"/>
  <c r="AM80" i="4" s="1"/>
  <c r="AL80" i="4" s="1"/>
  <c r="G80" i="4"/>
  <c r="Z80" i="4"/>
  <c r="G218" i="4"/>
  <c r="Z218" i="4"/>
  <c r="K243" i="4"/>
  <c r="G106" i="4"/>
  <c r="Z106" i="4"/>
  <c r="G147" i="4"/>
  <c r="Z147" i="4"/>
  <c r="Z183" i="4"/>
  <c r="G183" i="4"/>
  <c r="Z39" i="4"/>
  <c r="G39" i="4"/>
  <c r="Z162" i="4"/>
  <c r="G162" i="4"/>
  <c r="AC162" i="4" s="1"/>
  <c r="G36" i="4"/>
  <c r="Z36" i="4"/>
  <c r="G21" i="4"/>
  <c r="Z21" i="4"/>
  <c r="G128" i="4"/>
  <c r="Z128" i="4"/>
  <c r="Z112" i="4"/>
  <c r="G112" i="4"/>
  <c r="AF112" i="4" s="1"/>
  <c r="AU192" i="4"/>
  <c r="G41" i="4"/>
  <c r="Z41" i="4"/>
  <c r="G74" i="4"/>
  <c r="H74" i="4" s="1"/>
  <c r="Z74" i="4"/>
  <c r="AU175" i="4"/>
  <c r="AT175" i="4" s="1"/>
  <c r="AS175" i="4" s="1"/>
  <c r="AR175" i="4" s="1"/>
  <c r="AQ175" i="4" s="1"/>
  <c r="AP175" i="4" s="1"/>
  <c r="AO175" i="4" s="1"/>
  <c r="AN175" i="4" s="1"/>
  <c r="AM175" i="4" s="1"/>
  <c r="AL175" i="4" s="1"/>
  <c r="AK175" i="4" s="1"/>
  <c r="AU199" i="4"/>
  <c r="AU59" i="4"/>
  <c r="AT59" i="4" s="1"/>
  <c r="AS59" i="4" s="1"/>
  <c r="AR59" i="4" s="1"/>
  <c r="AQ59" i="4" s="1"/>
  <c r="AP59" i="4" s="1"/>
  <c r="AO59" i="4" s="1"/>
  <c r="AN59" i="4" s="1"/>
  <c r="AM59" i="4" s="1"/>
  <c r="AL59" i="4" s="1"/>
  <c r="Z73" i="4"/>
  <c r="G73" i="4"/>
  <c r="G82" i="4"/>
  <c r="Z82" i="4"/>
  <c r="AU67" i="4"/>
  <c r="AT67" i="4" s="1"/>
  <c r="AS67" i="4" s="1"/>
  <c r="AR67" i="4" s="1"/>
  <c r="AU77" i="4"/>
  <c r="AT77" i="4" s="1"/>
  <c r="AU90" i="4"/>
  <c r="AT90" i="4" s="1"/>
  <c r="AS90" i="4" s="1"/>
  <c r="AR90" i="4" s="1"/>
  <c r="AQ90" i="4" s="1"/>
  <c r="AP90" i="4" s="1"/>
  <c r="AO90" i="4" s="1"/>
  <c r="AN90" i="4" s="1"/>
  <c r="AM90" i="4" s="1"/>
  <c r="AL90" i="4" s="1"/>
  <c r="AK90" i="4" s="1"/>
  <c r="AU104" i="4"/>
  <c r="AU196" i="4"/>
  <c r="Q88" i="4"/>
  <c r="AU127" i="4"/>
  <c r="AT127" i="4" s="1"/>
  <c r="AS127" i="4" s="1"/>
  <c r="AR127" i="4" s="1"/>
  <c r="AQ127" i="4" s="1"/>
  <c r="AP127" i="4" s="1"/>
  <c r="AO127" i="4" s="1"/>
  <c r="AN127" i="4" s="1"/>
  <c r="AM127" i="4" s="1"/>
  <c r="AL127" i="4" s="1"/>
  <c r="AK127" i="4" s="1"/>
  <c r="AU198" i="4"/>
  <c r="G101" i="4"/>
  <c r="AU132" i="4"/>
  <c r="AT132" i="4" s="1"/>
  <c r="AS132" i="4" s="1"/>
  <c r="AR132" i="4" s="1"/>
  <c r="AQ132" i="4" s="1"/>
  <c r="AP132" i="4" s="1"/>
  <c r="AO132" i="4" s="1"/>
  <c r="AN132" i="4" s="1"/>
  <c r="AM132" i="4" s="1"/>
  <c r="AL132" i="4" s="1"/>
  <c r="AK132" i="4" s="1"/>
  <c r="AI200" i="4"/>
  <c r="AK200" i="4"/>
  <c r="AJ200" i="4"/>
  <c r="AJ212" i="4"/>
  <c r="AI212" i="4"/>
  <c r="AK212" i="4"/>
  <c r="AI189" i="4"/>
  <c r="AK189" i="4"/>
  <c r="AJ189" i="4"/>
  <c r="AJ107" i="4"/>
  <c r="AK107" i="4"/>
  <c r="AK224" i="4"/>
  <c r="AI224" i="4"/>
  <c r="AJ224" i="4"/>
  <c r="AJ158" i="4"/>
  <c r="AI158" i="4"/>
  <c r="AK158" i="4"/>
  <c r="AK173" i="4"/>
  <c r="AI173" i="4"/>
  <c r="AJ173" i="4"/>
  <c r="AK201" i="4"/>
  <c r="AI201" i="4"/>
  <c r="AJ201" i="4"/>
  <c r="AI210" i="4"/>
  <c r="AK210" i="4"/>
  <c r="AJ210" i="4"/>
  <c r="AK217" i="4"/>
  <c r="AI217" i="4"/>
  <c r="AK148" i="4"/>
  <c r="AJ148" i="4"/>
  <c r="AK209" i="4"/>
  <c r="AI209" i="4"/>
  <c r="AJ36" i="4"/>
  <c r="AI36" i="4"/>
  <c r="AK182" i="4"/>
  <c r="AI182" i="4"/>
  <c r="AK177" i="4"/>
  <c r="AI177" i="4"/>
  <c r="AI183" i="4"/>
  <c r="AK183" i="4"/>
  <c r="AI149" i="4"/>
  <c r="AK149" i="4"/>
  <c r="AK187" i="4"/>
  <c r="AJ187" i="4"/>
  <c r="AH187" i="4" s="1"/>
  <c r="AI188" i="4"/>
  <c r="AK188" i="4"/>
  <c r="AI167" i="4"/>
  <c r="AK167" i="4"/>
  <c r="AJ167" i="4"/>
  <c r="AK36" i="4"/>
  <c r="AJ161" i="4"/>
  <c r="AJ225" i="4"/>
  <c r="AK120" i="4"/>
  <c r="AI120" i="4"/>
  <c r="AQ75" i="4"/>
  <c r="AP75" i="4" s="1"/>
  <c r="AO75" i="4" s="1"/>
  <c r="AN75" i="4" s="1"/>
  <c r="AM75" i="4" s="1"/>
  <c r="AL75" i="4" s="1"/>
  <c r="AS202" i="4"/>
  <c r="AR202" i="4" s="1"/>
  <c r="AQ202" i="4" s="1"/>
  <c r="AP202" i="4" s="1"/>
  <c r="AO202" i="4" s="1"/>
  <c r="AN202" i="4" s="1"/>
  <c r="AM202" i="4" s="1"/>
  <c r="AL202" i="4" s="1"/>
  <c r="AQ147" i="4"/>
  <c r="AP147" i="4" s="1"/>
  <c r="AO147" i="4" s="1"/>
  <c r="AN147" i="4" s="1"/>
  <c r="AM147" i="4" s="1"/>
  <c r="AL147" i="4" s="1"/>
  <c r="AJ229" i="4"/>
  <c r="AI229" i="4"/>
  <c r="AK229" i="4"/>
  <c r="AJ136" i="4"/>
  <c r="AI136" i="4"/>
  <c r="AR176" i="4"/>
  <c r="AQ176" i="4" s="1"/>
  <c r="AP176" i="4" s="1"/>
  <c r="AO176" i="4" s="1"/>
  <c r="AS150" i="4"/>
  <c r="AR150" i="4" s="1"/>
  <c r="AQ150" i="4" s="1"/>
  <c r="AP150" i="4" s="1"/>
  <c r="AO150" i="4" s="1"/>
  <c r="AN150" i="4" s="1"/>
  <c r="AM150" i="4" s="1"/>
  <c r="AL150" i="4" s="1"/>
  <c r="AQ172" i="4"/>
  <c r="AP172" i="4" s="1"/>
  <c r="AO172" i="4" s="1"/>
  <c r="AN172" i="4" s="1"/>
  <c r="AM172" i="4" s="1"/>
  <c r="AL172" i="4" s="1"/>
  <c r="AQ184" i="4"/>
  <c r="AP184" i="4" s="1"/>
  <c r="AO184" i="4" s="1"/>
  <c r="AN184" i="4" s="1"/>
  <c r="AM184" i="4" s="1"/>
  <c r="AL184" i="4" s="1"/>
  <c r="AP193" i="4"/>
  <c r="AO193" i="4" s="1"/>
  <c r="AN193" i="4" s="1"/>
  <c r="AM193" i="4" s="1"/>
  <c r="AL193" i="4" s="1"/>
  <c r="AN176" i="4"/>
  <c r="AM176" i="4" s="1"/>
  <c r="AL176" i="4" s="1"/>
  <c r="AT191" i="4"/>
  <c r="AS191" i="4" s="1"/>
  <c r="AR191" i="4" s="1"/>
  <c r="AQ191" i="4" s="1"/>
  <c r="AP191" i="4" s="1"/>
  <c r="AO191" i="4" s="1"/>
  <c r="AN191" i="4" s="1"/>
  <c r="AM191" i="4" s="1"/>
  <c r="AL191" i="4" s="1"/>
  <c r="AS213" i="4"/>
  <c r="AR213" i="4" s="1"/>
  <c r="AQ213" i="4" s="1"/>
  <c r="AP213" i="4" s="1"/>
  <c r="AO213" i="4" s="1"/>
  <c r="AN213" i="4" s="1"/>
  <c r="AM213" i="4" s="1"/>
  <c r="AL213" i="4" s="1"/>
  <c r="AR206" i="4"/>
  <c r="AQ206" i="4" s="1"/>
  <c r="AP206" i="4" s="1"/>
  <c r="AO206" i="4" s="1"/>
  <c r="AN206" i="4" s="1"/>
  <c r="AM206" i="4" s="1"/>
  <c r="AL206" i="4" s="1"/>
  <c r="AR179" i="4"/>
  <c r="AQ179" i="4" s="1"/>
  <c r="AP179" i="4" s="1"/>
  <c r="AO179" i="4" s="1"/>
  <c r="AN179" i="4" s="1"/>
  <c r="AM179" i="4" s="1"/>
  <c r="AL179" i="4" s="1"/>
  <c r="AP152" i="4"/>
  <c r="AO152" i="4" s="1"/>
  <c r="AN152" i="4" s="1"/>
  <c r="AM152" i="4" s="1"/>
  <c r="AL152" i="4" s="1"/>
  <c r="AT185" i="4"/>
  <c r="AS185" i="4" s="1"/>
  <c r="AR185" i="4" s="1"/>
  <c r="AQ185" i="4" s="1"/>
  <c r="AP185" i="4" s="1"/>
  <c r="AO185" i="4" s="1"/>
  <c r="AN185" i="4" s="1"/>
  <c r="AM185" i="4" s="1"/>
  <c r="AL185" i="4" s="1"/>
  <c r="AF179" i="4"/>
  <c r="AC197" i="4"/>
  <c r="AT119" i="4"/>
  <c r="AS119" i="4" s="1"/>
  <c r="AR119" i="4" s="1"/>
  <c r="AQ119" i="4" s="1"/>
  <c r="AP119" i="4" s="1"/>
  <c r="AO119" i="4" s="1"/>
  <c r="AN119" i="4" s="1"/>
  <c r="AM119" i="4" s="1"/>
  <c r="AL119" i="4" s="1"/>
  <c r="AT164" i="4"/>
  <c r="AS164" i="4" s="1"/>
  <c r="AR164" i="4" s="1"/>
  <c r="AQ164" i="4" s="1"/>
  <c r="AP164" i="4" s="1"/>
  <c r="AO164" i="4" s="1"/>
  <c r="AN164" i="4" s="1"/>
  <c r="AM164" i="4" s="1"/>
  <c r="AL164" i="4" s="1"/>
  <c r="AT109" i="4"/>
  <c r="AS109" i="4" s="1"/>
  <c r="AR109" i="4" s="1"/>
  <c r="AJ54" i="4"/>
  <c r="AI54" i="4"/>
  <c r="AK54" i="4"/>
  <c r="AJ195" i="4"/>
  <c r="AI195" i="4"/>
  <c r="AK195" i="4"/>
  <c r="AC192" i="4"/>
  <c r="J192" i="4"/>
  <c r="AQ109" i="4"/>
  <c r="AP109" i="4" s="1"/>
  <c r="AO109" i="4" s="1"/>
  <c r="AN109" i="4" s="1"/>
  <c r="AM109" i="4" s="1"/>
  <c r="AL109" i="4" s="1"/>
  <c r="AQ112" i="4"/>
  <c r="AP112" i="4" s="1"/>
  <c r="AO112" i="4" s="1"/>
  <c r="AN112" i="4" s="1"/>
  <c r="AM112" i="4" s="1"/>
  <c r="AL112" i="4" s="1"/>
  <c r="AS214" i="4"/>
  <c r="AR214" i="4" s="1"/>
  <c r="AQ214" i="4" s="1"/>
  <c r="AP214" i="4" s="1"/>
  <c r="AO214" i="4" s="1"/>
  <c r="AN214" i="4" s="1"/>
  <c r="AM214" i="4" s="1"/>
  <c r="AL214" i="4" s="1"/>
  <c r="AQ151" i="4"/>
  <c r="AP151" i="4" s="1"/>
  <c r="AO151" i="4" s="1"/>
  <c r="AN151" i="4" s="1"/>
  <c r="AM151" i="4" s="1"/>
  <c r="AL151" i="4" s="1"/>
  <c r="K198" i="4"/>
  <c r="AF176" i="4"/>
  <c r="AQ250" i="4"/>
  <c r="AP250" i="4" s="1"/>
  <c r="AO250" i="4" s="1"/>
  <c r="AN250" i="4" s="1"/>
  <c r="AM250" i="4" s="1"/>
  <c r="AL250" i="4" s="1"/>
  <c r="AJ117" i="4"/>
  <c r="AI117" i="4"/>
  <c r="AP181" i="4"/>
  <c r="AO181" i="4" s="1"/>
  <c r="AN181" i="4" s="1"/>
  <c r="AM181" i="4" s="1"/>
  <c r="AL181" i="4" s="1"/>
  <c r="AP197" i="4"/>
  <c r="AO197" i="4" s="1"/>
  <c r="AN197" i="4" s="1"/>
  <c r="AM197" i="4" s="1"/>
  <c r="AL197" i="4" s="1"/>
  <c r="AT135" i="4"/>
  <c r="AS135" i="4" s="1"/>
  <c r="AR135" i="4" s="1"/>
  <c r="AQ135" i="4" s="1"/>
  <c r="AP135" i="4" s="1"/>
  <c r="AO135" i="4" s="1"/>
  <c r="AN135" i="4" s="1"/>
  <c r="AM135" i="4" s="1"/>
  <c r="AL135" i="4" s="1"/>
  <c r="AS219" i="4"/>
  <c r="AR219" i="4" s="1"/>
  <c r="AQ219" i="4" s="1"/>
  <c r="AP219" i="4" s="1"/>
  <c r="AO219" i="4" s="1"/>
  <c r="AN219" i="4" s="1"/>
  <c r="AM219" i="4" s="1"/>
  <c r="AL219" i="4" s="1"/>
  <c r="AS208" i="4"/>
  <c r="AR208" i="4" s="1"/>
  <c r="AQ208" i="4" s="1"/>
  <c r="AP208" i="4" s="1"/>
  <c r="AO208" i="4" s="1"/>
  <c r="AN208" i="4" s="1"/>
  <c r="AM208" i="4" s="1"/>
  <c r="AL208" i="4" s="1"/>
  <c r="AR144" i="4"/>
  <c r="AQ144" i="4" s="1"/>
  <c r="AP144" i="4" s="1"/>
  <c r="AO144" i="4" s="1"/>
  <c r="AN144" i="4" s="1"/>
  <c r="AM144" i="4" s="1"/>
  <c r="AL144" i="4" s="1"/>
  <c r="AP122" i="4"/>
  <c r="AO122" i="4" s="1"/>
  <c r="AN122" i="4" s="1"/>
  <c r="AM122" i="4" s="1"/>
  <c r="AL122" i="4" s="1"/>
  <c r="AR56" i="4"/>
  <c r="AQ56" i="4" s="1"/>
  <c r="AP56" i="4" s="1"/>
  <c r="AO56" i="4" s="1"/>
  <c r="AN56" i="4" s="1"/>
  <c r="AM56" i="4" s="1"/>
  <c r="AL56" i="4" s="1"/>
  <c r="AR194" i="4"/>
  <c r="AQ194" i="4" s="1"/>
  <c r="AP194" i="4" s="1"/>
  <c r="AO194" i="4" s="1"/>
  <c r="AN194" i="4" s="1"/>
  <c r="AM194" i="4" s="1"/>
  <c r="AL194" i="4" s="1"/>
  <c r="AK110" i="4"/>
  <c r="AI110" i="4"/>
  <c r="AJ240" i="4"/>
  <c r="AJ127" i="4"/>
  <c r="AI127" i="4"/>
  <c r="AK82" i="4"/>
  <c r="AJ82" i="4"/>
  <c r="AI82" i="4"/>
  <c r="AJ175" i="4"/>
  <c r="AI175" i="4"/>
  <c r="AI132" i="4"/>
  <c r="AT170" i="4"/>
  <c r="AS170" i="4" s="1"/>
  <c r="AR170" i="4" s="1"/>
  <c r="AQ170" i="4" s="1"/>
  <c r="AP170" i="4" s="1"/>
  <c r="AO170" i="4" s="1"/>
  <c r="AN170" i="4" s="1"/>
  <c r="AM170" i="4" s="1"/>
  <c r="AL170" i="4" s="1"/>
  <c r="AI80" i="4"/>
  <c r="AK80" i="4"/>
  <c r="AJ80" i="4"/>
  <c r="H56" i="4"/>
  <c r="AC56" i="4"/>
  <c r="AR246" i="4"/>
  <c r="AQ246" i="4" s="1"/>
  <c r="AP246" i="4" s="1"/>
  <c r="AO246" i="4" s="1"/>
  <c r="AN246" i="4" s="1"/>
  <c r="AM246" i="4" s="1"/>
  <c r="AL246" i="4" s="1"/>
  <c r="AC206" i="4"/>
  <c r="K206" i="4"/>
  <c r="G62" i="4"/>
  <c r="AU62" i="4"/>
  <c r="Z62" i="4"/>
  <c r="AF158" i="4"/>
  <c r="K158" i="4"/>
  <c r="AC158" i="4"/>
  <c r="G172" i="4"/>
  <c r="Z172" i="4"/>
  <c r="J205" i="4"/>
  <c r="AC205" i="4"/>
  <c r="AF205" i="4"/>
  <c r="G213" i="4"/>
  <c r="Z213" i="4"/>
  <c r="G233" i="4"/>
  <c r="AU233" i="4"/>
  <c r="AU244" i="4"/>
  <c r="Z244" i="4"/>
  <c r="G244" i="4"/>
  <c r="AQ221" i="4"/>
  <c r="AT79" i="4"/>
  <c r="AS79" i="4" s="1"/>
  <c r="AR79" i="4" s="1"/>
  <c r="AQ79" i="4" s="1"/>
  <c r="AP79" i="4" s="1"/>
  <c r="AO79" i="4" s="1"/>
  <c r="AN79" i="4" s="1"/>
  <c r="AM79" i="4" s="1"/>
  <c r="AL79" i="4" s="1"/>
  <c r="Z152" i="4"/>
  <c r="G152" i="4"/>
  <c r="AS230" i="4"/>
  <c r="AR230" i="4" s="1"/>
  <c r="AQ230" i="4" s="1"/>
  <c r="AP230" i="4" s="1"/>
  <c r="AO230" i="4" s="1"/>
  <c r="AN230" i="4" s="1"/>
  <c r="AM230" i="4" s="1"/>
  <c r="AL230" i="4" s="1"/>
  <c r="Z44" i="4"/>
  <c r="G44" i="4"/>
  <c r="AU44" i="4"/>
  <c r="AU51" i="4"/>
  <c r="Z51" i="4"/>
  <c r="G51" i="4"/>
  <c r="AU52" i="4"/>
  <c r="Z52" i="4"/>
  <c r="G52" i="4"/>
  <c r="H61" i="4"/>
  <c r="AC61" i="4"/>
  <c r="I117" i="4"/>
  <c r="AC117" i="4"/>
  <c r="AF117" i="4"/>
  <c r="G160" i="4"/>
  <c r="AU160" i="4"/>
  <c r="Z160" i="4"/>
  <c r="Z86" i="4"/>
  <c r="G86" i="4"/>
  <c r="AU86" i="4"/>
  <c r="G168" i="4"/>
  <c r="Z168" i="4"/>
  <c r="AU168" i="4"/>
  <c r="AP231" i="4"/>
  <c r="AO231" i="4" s="1"/>
  <c r="AN231" i="4" s="1"/>
  <c r="AM231" i="4" s="1"/>
  <c r="AL231" i="4" s="1"/>
  <c r="G43" i="4"/>
  <c r="AU43" i="4"/>
  <c r="Z43" i="4"/>
  <c r="AU129" i="4"/>
  <c r="G129" i="4"/>
  <c r="Z129" i="4"/>
  <c r="AU145" i="4"/>
  <c r="Z145" i="4"/>
  <c r="Z133" i="4"/>
  <c r="AU133" i="4"/>
  <c r="G133" i="4"/>
  <c r="G136" i="4"/>
  <c r="Z136" i="4"/>
  <c r="AO108" i="4"/>
  <c r="AN108" i="4" s="1"/>
  <c r="AM108" i="4" s="1"/>
  <c r="AL108" i="4" s="1"/>
  <c r="AS108" i="4"/>
  <c r="AR108" i="4" s="1"/>
  <c r="AQ108" i="4" s="1"/>
  <c r="AP108" i="4" s="1"/>
  <c r="AU118" i="4"/>
  <c r="Z118" i="4"/>
  <c r="AT94" i="4"/>
  <c r="AS94" i="4" s="1"/>
  <c r="AR94" i="4" s="1"/>
  <c r="AQ94" i="4" s="1"/>
  <c r="AP94" i="4" s="1"/>
  <c r="AO94" i="4" s="1"/>
  <c r="AN94" i="4" s="1"/>
  <c r="AM94" i="4" s="1"/>
  <c r="AL94" i="4" s="1"/>
  <c r="G30" i="4"/>
  <c r="AU30" i="4"/>
  <c r="G42" i="4"/>
  <c r="Z42" i="4"/>
  <c r="AC50" i="4"/>
  <c r="H50" i="4"/>
  <c r="Z54" i="4"/>
  <c r="G54" i="4"/>
  <c r="G100" i="4"/>
  <c r="AU100" i="4"/>
  <c r="J104" i="4"/>
  <c r="AF104" i="4"/>
  <c r="AC104" i="4"/>
  <c r="Z87" i="4"/>
  <c r="G87" i="4"/>
  <c r="AU87" i="4"/>
  <c r="AF148" i="4"/>
  <c r="K148" i="4"/>
  <c r="AC148" i="4"/>
  <c r="Z154" i="4"/>
  <c r="AU154" i="4"/>
  <c r="AU159" i="4"/>
  <c r="Z159" i="4"/>
  <c r="G182" i="4"/>
  <c r="Z182" i="4"/>
  <c r="G38" i="4"/>
  <c r="Z38" i="4"/>
  <c r="Z102" i="4"/>
  <c r="G102" i="4"/>
  <c r="AU102" i="4"/>
  <c r="G146" i="4"/>
  <c r="AU146" i="4"/>
  <c r="Z146" i="4"/>
  <c r="G89" i="4"/>
  <c r="AU89" i="4"/>
  <c r="AF214" i="4"/>
  <c r="J214" i="4"/>
  <c r="Z24" i="4"/>
  <c r="G24" i="4"/>
  <c r="AU24" i="4"/>
  <c r="AU29" i="4"/>
  <c r="Z29" i="4"/>
  <c r="Z58" i="4"/>
  <c r="G58" i="4"/>
  <c r="AU60" i="4"/>
  <c r="G60" i="4"/>
  <c r="Z100" i="4"/>
  <c r="J110" i="4"/>
  <c r="AF110" i="4"/>
  <c r="G92" i="4"/>
  <c r="AU92" i="4"/>
  <c r="AF82" i="4"/>
  <c r="AC82" i="4"/>
  <c r="J82" i="4"/>
  <c r="Z149" i="4"/>
  <c r="G149" i="4"/>
  <c r="AU165" i="4"/>
  <c r="Z165" i="4"/>
  <c r="Z254" i="4"/>
  <c r="G254" i="4"/>
  <c r="K254" i="4" s="1"/>
  <c r="AU254" i="4"/>
  <c r="AT254" i="4" s="1"/>
  <c r="AS254" i="4" s="1"/>
  <c r="AR254" i="4" s="1"/>
  <c r="AQ254" i="4" s="1"/>
  <c r="AP254" i="4" s="1"/>
  <c r="AO254" i="4" s="1"/>
  <c r="AN254" i="4" s="1"/>
  <c r="AM254" i="4" s="1"/>
  <c r="AL254" i="4" s="1"/>
  <c r="AU23" i="4"/>
  <c r="Z23" i="4"/>
  <c r="G23" i="4"/>
  <c r="AU28" i="4"/>
  <c r="G28" i="4"/>
  <c r="H35" i="4"/>
  <c r="AC35" i="4"/>
  <c r="Z37" i="4"/>
  <c r="G37" i="4"/>
  <c r="Z92" i="4"/>
  <c r="G114" i="4"/>
  <c r="Z114" i="4"/>
  <c r="J93" i="4"/>
  <c r="AF93" i="4"/>
  <c r="G178" i="4"/>
  <c r="Z178" i="4"/>
  <c r="G188" i="4"/>
  <c r="Z188" i="4"/>
  <c r="G210" i="4"/>
  <c r="Z210" i="4"/>
  <c r="Z251" i="4"/>
  <c r="AU251" i="4"/>
  <c r="AT251" i="4" s="1"/>
  <c r="AS251" i="4" s="1"/>
  <c r="AR251" i="4" s="1"/>
  <c r="AQ251" i="4" s="1"/>
  <c r="AP251" i="4" s="1"/>
  <c r="AO251" i="4" s="1"/>
  <c r="AN251" i="4" s="1"/>
  <c r="AM251" i="4" s="1"/>
  <c r="AL251" i="4" s="1"/>
  <c r="G251" i="4"/>
  <c r="K251" i="4" s="1"/>
  <c r="G26" i="4"/>
  <c r="AU26" i="4"/>
  <c r="Z26" i="4"/>
  <c r="AC47" i="4"/>
  <c r="H47" i="4"/>
  <c r="Z57" i="4"/>
  <c r="G57" i="4"/>
  <c r="G64" i="4"/>
  <c r="AU64" i="4"/>
  <c r="Z64" i="4"/>
  <c r="AQ67" i="4"/>
  <c r="AP67" i="4" s="1"/>
  <c r="AO67" i="4" s="1"/>
  <c r="AN67" i="4" s="1"/>
  <c r="AM67" i="4" s="1"/>
  <c r="AL67" i="4" s="1"/>
  <c r="G126" i="4"/>
  <c r="AU126" i="4"/>
  <c r="Z126" i="4"/>
  <c r="AU138" i="4"/>
  <c r="Z138" i="4"/>
  <c r="G138" i="4"/>
  <c r="AU93" i="4"/>
  <c r="Z93" i="4"/>
  <c r="Z144" i="4"/>
  <c r="G144" i="4"/>
  <c r="Z150" i="4"/>
  <c r="G150" i="4"/>
  <c r="Z189" i="4"/>
  <c r="G189" i="4"/>
  <c r="G22" i="4"/>
  <c r="Z22" i="4"/>
  <c r="Z27" i="4"/>
  <c r="G27" i="4"/>
  <c r="AC101" i="4"/>
  <c r="J101" i="4"/>
  <c r="AF101" i="4"/>
  <c r="G95" i="4"/>
  <c r="AU95" i="4"/>
  <c r="Z95" i="4"/>
  <c r="Z84" i="4"/>
  <c r="G84" i="4"/>
  <c r="AU84" i="4"/>
  <c r="Z157" i="4"/>
  <c r="AU157" i="4"/>
  <c r="Z191" i="4"/>
  <c r="G191" i="4"/>
  <c r="AC32" i="4"/>
  <c r="H32" i="4"/>
  <c r="AC45" i="4"/>
  <c r="H45" i="4"/>
  <c r="G46" i="4"/>
  <c r="AU46" i="4"/>
  <c r="Z46" i="4"/>
  <c r="G63" i="4"/>
  <c r="Z63" i="4"/>
  <c r="G76" i="4"/>
  <c r="AU76" i="4"/>
  <c r="Z111" i="4"/>
  <c r="G111" i="4"/>
  <c r="Z192" i="4"/>
  <c r="Z32" i="4"/>
  <c r="G245" i="4"/>
  <c r="AU32" i="4"/>
  <c r="AC85" i="4"/>
  <c r="AC252" i="4"/>
  <c r="K252" i="4"/>
  <c r="AC254" i="4"/>
  <c r="AF252" i="4"/>
  <c r="AU252" i="4"/>
  <c r="E46" i="3"/>
  <c r="F210" i="1"/>
  <c r="G210" i="1" s="1"/>
  <c r="K210" i="1" s="1"/>
  <c r="E136" i="3"/>
  <c r="F100" i="1"/>
  <c r="G100" i="1" s="1"/>
  <c r="J100" i="1" s="1"/>
  <c r="E157" i="3"/>
  <c r="F141" i="1"/>
  <c r="G141" i="1" s="1"/>
  <c r="J141" i="1" s="1"/>
  <c r="E103" i="3"/>
  <c r="E64" i="3"/>
  <c r="F74" i="1"/>
  <c r="G74" i="1" s="1"/>
  <c r="H74" i="1" s="1"/>
  <c r="F42" i="1"/>
  <c r="G42" i="1" s="1"/>
  <c r="H42" i="1" s="1"/>
  <c r="E32" i="3"/>
  <c r="F220" i="1"/>
  <c r="G220" i="1" s="1"/>
  <c r="K220" i="1" s="1"/>
  <c r="E146" i="3"/>
  <c r="E178" i="3"/>
  <c r="F189" i="1"/>
  <c r="G189" i="1" s="1"/>
  <c r="F238" i="1"/>
  <c r="G238" i="1" s="1"/>
  <c r="J238" i="1" s="1"/>
  <c r="E188" i="3"/>
  <c r="F32" i="1"/>
  <c r="G32" i="1" s="1"/>
  <c r="H32" i="1" s="1"/>
  <c r="E22" i="3"/>
  <c r="F125" i="1"/>
  <c r="G125" i="1" s="1"/>
  <c r="J125" i="1" s="1"/>
  <c r="E94" i="3"/>
  <c r="F117" i="1"/>
  <c r="G117" i="1" s="1"/>
  <c r="I117" i="1" s="1"/>
  <c r="E92" i="3"/>
  <c r="F192" i="1"/>
  <c r="G192" i="1" s="1"/>
  <c r="J192" i="1" s="1"/>
  <c r="E130" i="3"/>
  <c r="F92" i="1"/>
  <c r="G92" i="1" s="1"/>
  <c r="J92" i="1" s="1"/>
  <c r="E155" i="3"/>
  <c r="F58" i="1"/>
  <c r="G58" i="1" s="1"/>
  <c r="H58" i="1" s="1"/>
  <c r="E48" i="3"/>
  <c r="F98" i="1"/>
  <c r="G98" i="1" s="1"/>
  <c r="I98" i="1" s="1"/>
  <c r="E83" i="3"/>
  <c r="F57" i="1"/>
  <c r="G57" i="1" s="1"/>
  <c r="H57" i="1" s="1"/>
  <c r="F215" i="1"/>
  <c r="G215" i="1" s="1"/>
  <c r="J215" i="1" s="1"/>
  <c r="C12" i="1"/>
  <c r="C11" i="4"/>
  <c r="C11" i="1"/>
  <c r="C12" i="4"/>
  <c r="N253" i="1" l="1"/>
  <c r="AF123" i="4"/>
  <c r="AC123" i="4"/>
  <c r="J123" i="4"/>
  <c r="AF166" i="4"/>
  <c r="AC166" i="4"/>
  <c r="J166" i="4"/>
  <c r="AC70" i="4"/>
  <c r="H70" i="4"/>
  <c r="AC251" i="4"/>
  <c r="K229" i="4"/>
  <c r="AK73" i="4"/>
  <c r="AT123" i="4"/>
  <c r="AS123" i="4" s="1"/>
  <c r="AR123" i="4" s="1"/>
  <c r="AQ123" i="4" s="1"/>
  <c r="AP123" i="4" s="1"/>
  <c r="AO123" i="4" s="1"/>
  <c r="AN123" i="4" s="1"/>
  <c r="AM123" i="4" s="1"/>
  <c r="AL123" i="4" s="1"/>
  <c r="AC99" i="4"/>
  <c r="AF99" i="4"/>
  <c r="I99" i="4"/>
  <c r="AT124" i="4"/>
  <c r="AS124" i="4" s="1"/>
  <c r="AR124" i="4" s="1"/>
  <c r="AQ124" i="4" s="1"/>
  <c r="AP124" i="4" s="1"/>
  <c r="AO124" i="4" s="1"/>
  <c r="AN124" i="4" s="1"/>
  <c r="AM124" i="4" s="1"/>
  <c r="AL124" i="4" s="1"/>
  <c r="AC155" i="4"/>
  <c r="K155" i="4"/>
  <c r="AK242" i="4"/>
  <c r="AI90" i="4"/>
  <c r="J124" i="4"/>
  <c r="AC124" i="4"/>
  <c r="AC34" i="4"/>
  <c r="H34" i="4"/>
  <c r="AF226" i="4"/>
  <c r="AC226" i="4"/>
  <c r="J226" i="4"/>
  <c r="AJ242" i="4"/>
  <c r="AH242" i="4" s="1"/>
  <c r="AS77" i="4"/>
  <c r="AR77" i="4" s="1"/>
  <c r="AQ77" i="4" s="1"/>
  <c r="AP77" i="4" s="1"/>
  <c r="AO77" i="4" s="1"/>
  <c r="AN77" i="4" s="1"/>
  <c r="AM77" i="4" s="1"/>
  <c r="AL77" i="4" s="1"/>
  <c r="AI77" i="4" s="1"/>
  <c r="AJ90" i="4"/>
  <c r="AK203" i="4"/>
  <c r="AC40" i="4"/>
  <c r="H40" i="4"/>
  <c r="AF175" i="4"/>
  <c r="AC175" i="4"/>
  <c r="K175" i="4"/>
  <c r="AC141" i="4"/>
  <c r="AF141" i="4"/>
  <c r="J141" i="4"/>
  <c r="AF254" i="4"/>
  <c r="AP221" i="4"/>
  <c r="AO221" i="4" s="1"/>
  <c r="AN221" i="4" s="1"/>
  <c r="AM221" i="4" s="1"/>
  <c r="AL221" i="4" s="1"/>
  <c r="AC74" i="4"/>
  <c r="AJ132" i="4"/>
  <c r="AI203" i="4"/>
  <c r="AH203" i="4" s="1"/>
  <c r="AA203" i="4" s="1"/>
  <c r="AC135" i="4"/>
  <c r="AF135" i="4"/>
  <c r="J135" i="4"/>
  <c r="AT204" i="4"/>
  <c r="AS204" i="4" s="1"/>
  <c r="AR204" i="4" s="1"/>
  <c r="AQ204" i="4" s="1"/>
  <c r="AP204" i="4" s="1"/>
  <c r="AO204" i="4" s="1"/>
  <c r="AN204" i="4" s="1"/>
  <c r="AM204" i="4" s="1"/>
  <c r="AL204" i="4" s="1"/>
  <c r="AC194" i="4"/>
  <c r="K194" i="4"/>
  <c r="AF194" i="4"/>
  <c r="AJ73" i="4"/>
  <c r="AH73" i="4" s="1"/>
  <c r="AA73" i="4" s="1"/>
  <c r="AE73" i="4" s="1"/>
  <c r="AF251" i="4"/>
  <c r="AC229" i="4"/>
  <c r="AH80" i="4"/>
  <c r="AA80" i="4" s="1"/>
  <c r="AE80" i="4" s="1"/>
  <c r="K204" i="4"/>
  <c r="AC204" i="4"/>
  <c r="AF204" i="4"/>
  <c r="K201" i="4"/>
  <c r="AF201" i="4"/>
  <c r="AC201" i="4"/>
  <c r="K156" i="4"/>
  <c r="AC156" i="4"/>
  <c r="AF156" i="4"/>
  <c r="AC186" i="4"/>
  <c r="AF186" i="4"/>
  <c r="K186" i="4"/>
  <c r="N253" i="4"/>
  <c r="AT253" i="4"/>
  <c r="AS253" i="4" s="1"/>
  <c r="AR253" i="4" s="1"/>
  <c r="AQ253" i="4" s="1"/>
  <c r="AP253" i="4" s="1"/>
  <c r="AO253" i="4" s="1"/>
  <c r="AN253" i="4" s="1"/>
  <c r="AM253" i="4" s="1"/>
  <c r="AL253" i="4" s="1"/>
  <c r="AH189" i="4"/>
  <c r="AA189" i="4" s="1"/>
  <c r="AH182" i="4"/>
  <c r="AA182" i="4" s="1"/>
  <c r="AH217" i="4"/>
  <c r="N255" i="1"/>
  <c r="N255" i="4"/>
  <c r="AT255" i="4"/>
  <c r="AS255" i="4" s="1"/>
  <c r="AR255" i="4" s="1"/>
  <c r="AQ255" i="4" s="1"/>
  <c r="AP255" i="4" s="1"/>
  <c r="AO255" i="4" s="1"/>
  <c r="AN255" i="4" s="1"/>
  <c r="AM255" i="4" s="1"/>
  <c r="AL255" i="4" s="1"/>
  <c r="AC255" i="4"/>
  <c r="K255" i="4"/>
  <c r="AF255" i="4"/>
  <c r="AI205" i="4"/>
  <c r="AJ205" i="4"/>
  <c r="AK205" i="4"/>
  <c r="AK223" i="4"/>
  <c r="AI223" i="4"/>
  <c r="AJ223" i="4"/>
  <c r="AS235" i="4"/>
  <c r="AR235" i="4" s="1"/>
  <c r="AQ235" i="4" s="1"/>
  <c r="AP235" i="4" s="1"/>
  <c r="AO235" i="4" s="1"/>
  <c r="AN235" i="4" s="1"/>
  <c r="AM235" i="4" s="1"/>
  <c r="AL235" i="4" s="1"/>
  <c r="AH132" i="4"/>
  <c r="AA132" i="4" s="1"/>
  <c r="AH110" i="4"/>
  <c r="AJ99" i="4"/>
  <c r="AH229" i="4"/>
  <c r="AT196" i="4"/>
  <c r="AS196" i="4" s="1"/>
  <c r="AR196" i="4" s="1"/>
  <c r="AQ196" i="4" s="1"/>
  <c r="AP196" i="4" s="1"/>
  <c r="AO196" i="4" s="1"/>
  <c r="AN196" i="4" s="1"/>
  <c r="AM196" i="4" s="1"/>
  <c r="AL196" i="4" s="1"/>
  <c r="AS192" i="4"/>
  <c r="AR192" i="4" s="1"/>
  <c r="AQ192" i="4" s="1"/>
  <c r="AP192" i="4" s="1"/>
  <c r="AO192" i="4" s="1"/>
  <c r="AN192" i="4" s="1"/>
  <c r="AM192" i="4" s="1"/>
  <c r="AL192" i="4" s="1"/>
  <c r="AT192" i="4"/>
  <c r="AC36" i="4"/>
  <c r="H36" i="4"/>
  <c r="K147" i="4"/>
  <c r="AC147" i="4"/>
  <c r="AF147" i="4"/>
  <c r="AT140" i="4"/>
  <c r="AS140" i="4" s="1"/>
  <c r="AR140" i="4" s="1"/>
  <c r="AQ140" i="4"/>
  <c r="AP140" i="4" s="1"/>
  <c r="AO140" i="4" s="1"/>
  <c r="AN140" i="4" s="1"/>
  <c r="AM140" i="4" s="1"/>
  <c r="AL140" i="4" s="1"/>
  <c r="AT222" i="4"/>
  <c r="AS222" i="4" s="1"/>
  <c r="AR222" i="4" s="1"/>
  <c r="AQ222" i="4" s="1"/>
  <c r="AP222" i="4" s="1"/>
  <c r="AO222" i="4" s="1"/>
  <c r="AN222" i="4" s="1"/>
  <c r="AM222" i="4" s="1"/>
  <c r="AL222" i="4" s="1"/>
  <c r="AJ174" i="4"/>
  <c r="AI174" i="4"/>
  <c r="AK174" i="4"/>
  <c r="AT234" i="4"/>
  <c r="AS234" i="4" s="1"/>
  <c r="AR234" i="4" s="1"/>
  <c r="AQ234" i="4"/>
  <c r="AP234" i="4" s="1"/>
  <c r="AO234" i="4" s="1"/>
  <c r="AN234" i="4" s="1"/>
  <c r="AM234" i="4" s="1"/>
  <c r="AL234" i="4" s="1"/>
  <c r="AT236" i="4"/>
  <c r="AS236" i="4" s="1"/>
  <c r="AR236" i="4" s="1"/>
  <c r="AQ236" i="4" s="1"/>
  <c r="AP236" i="4" s="1"/>
  <c r="AO236" i="4" s="1"/>
  <c r="AN236" i="4" s="1"/>
  <c r="AM236" i="4" s="1"/>
  <c r="AL236" i="4" s="1"/>
  <c r="AI134" i="4"/>
  <c r="AH134" i="4" s="1"/>
  <c r="AK134" i="4"/>
  <c r="AJ134" i="4"/>
  <c r="AT78" i="4"/>
  <c r="AS78" i="4" s="1"/>
  <c r="AR78" i="4" s="1"/>
  <c r="AQ78" i="4" s="1"/>
  <c r="AP78" i="4" s="1"/>
  <c r="AO78" i="4" s="1"/>
  <c r="AN78" i="4" s="1"/>
  <c r="AM78" i="4" s="1"/>
  <c r="AL78" i="4" s="1"/>
  <c r="AT66" i="4"/>
  <c r="AS66" i="4" s="1"/>
  <c r="AR66" i="4" s="1"/>
  <c r="AQ66" i="4" s="1"/>
  <c r="AP66" i="4" s="1"/>
  <c r="AO66" i="4" s="1"/>
  <c r="AN66" i="4" s="1"/>
  <c r="AM66" i="4" s="1"/>
  <c r="AL66" i="4" s="1"/>
  <c r="AT115" i="4"/>
  <c r="AS115" i="4"/>
  <c r="AR115" i="4" s="1"/>
  <c r="AQ115" i="4" s="1"/>
  <c r="AP115" i="4" s="1"/>
  <c r="AO115" i="4" s="1"/>
  <c r="AN115" i="4" s="1"/>
  <c r="AM115" i="4" s="1"/>
  <c r="AL115" i="4" s="1"/>
  <c r="BI34" i="4"/>
  <c r="BH34" i="4" s="1"/>
  <c r="BG34" i="4" s="1"/>
  <c r="BF34" i="4" s="1"/>
  <c r="BE34" i="4" s="1"/>
  <c r="BD34" i="4" s="1"/>
  <c r="BC34" i="4" s="1"/>
  <c r="BK34" i="4"/>
  <c r="BJ34" i="4"/>
  <c r="AT156" i="4"/>
  <c r="AS156" i="4" s="1"/>
  <c r="AR156" i="4" s="1"/>
  <c r="AQ156" i="4" s="1"/>
  <c r="AP156" i="4" s="1"/>
  <c r="AO156" i="4" s="1"/>
  <c r="AN156" i="4" s="1"/>
  <c r="AM156" i="4" s="1"/>
  <c r="AL156" i="4" s="1"/>
  <c r="AT57" i="4"/>
  <c r="AS57" i="4" s="1"/>
  <c r="AR57" i="4" s="1"/>
  <c r="AQ57" i="4" s="1"/>
  <c r="AP57" i="4" s="1"/>
  <c r="AO57" i="4" s="1"/>
  <c r="AN57" i="4" s="1"/>
  <c r="AM57" i="4" s="1"/>
  <c r="AL57" i="4" s="1"/>
  <c r="BJ87" i="4"/>
  <c r="BI87" i="4" s="1"/>
  <c r="BH87" i="4" s="1"/>
  <c r="BG87" i="4" s="1"/>
  <c r="BF87" i="4" s="1"/>
  <c r="BE87" i="4" s="1"/>
  <c r="BD87" i="4" s="1"/>
  <c r="BC87" i="4" s="1"/>
  <c r="BK87" i="4"/>
  <c r="AT45" i="4"/>
  <c r="AS45" i="4" s="1"/>
  <c r="AR45" i="4" s="1"/>
  <c r="AQ45" i="4" s="1"/>
  <c r="AP45" i="4" s="1"/>
  <c r="AO45" i="4" s="1"/>
  <c r="AN45" i="4" s="1"/>
  <c r="AM45" i="4" s="1"/>
  <c r="AL45" i="4" s="1"/>
  <c r="BK44" i="4"/>
  <c r="BJ44" i="4" s="1"/>
  <c r="BI44" i="4" s="1"/>
  <c r="BH44" i="4" s="1"/>
  <c r="BG44" i="4" s="1"/>
  <c r="BF44" i="4" s="1"/>
  <c r="BE44" i="4" s="1"/>
  <c r="BD44" i="4" s="1"/>
  <c r="BC44" i="4" s="1"/>
  <c r="BK16" i="4"/>
  <c r="BJ16" i="4" s="1"/>
  <c r="BI16" i="4" s="1"/>
  <c r="BH16" i="4" s="1"/>
  <c r="BG16" i="4" s="1"/>
  <c r="BF16" i="4" s="1"/>
  <c r="BE16" i="4" s="1"/>
  <c r="BD16" i="4" s="1"/>
  <c r="BC16" i="4" s="1"/>
  <c r="BK60" i="4"/>
  <c r="BJ60" i="4"/>
  <c r="BI60" i="4" s="1"/>
  <c r="BH60" i="4" s="1"/>
  <c r="BG60" i="4" s="1"/>
  <c r="BF60" i="4" s="1"/>
  <c r="BE60" i="4" s="1"/>
  <c r="BD60" i="4" s="1"/>
  <c r="BC60" i="4" s="1"/>
  <c r="BK103" i="4"/>
  <c r="BJ103" i="4" s="1"/>
  <c r="BI103" i="4" s="1"/>
  <c r="BH103" i="4" s="1"/>
  <c r="BG103" i="4" s="1"/>
  <c r="BF103" i="4" s="1"/>
  <c r="BE103" i="4" s="1"/>
  <c r="BD103" i="4" s="1"/>
  <c r="BC103" i="4" s="1"/>
  <c r="BK2" i="4"/>
  <c r="BJ2" i="4" s="1"/>
  <c r="BI2" i="4" s="1"/>
  <c r="BH2" i="4" s="1"/>
  <c r="BG2" i="4" s="1"/>
  <c r="BF2" i="4" s="1"/>
  <c r="BE2" i="4" s="1"/>
  <c r="BD2" i="4" s="1"/>
  <c r="BC2" i="4" s="1"/>
  <c r="BK53" i="4"/>
  <c r="BJ53" i="4"/>
  <c r="BI53" i="4"/>
  <c r="BH53" i="4" s="1"/>
  <c r="BG53" i="4" s="1"/>
  <c r="BF53" i="4" s="1"/>
  <c r="BE53" i="4" s="1"/>
  <c r="BD53" i="4" s="1"/>
  <c r="BC53" i="4" s="1"/>
  <c r="AR63" i="4"/>
  <c r="AQ63" i="4" s="1"/>
  <c r="AP63" i="4" s="1"/>
  <c r="AO63" i="4" s="1"/>
  <c r="AN63" i="4" s="1"/>
  <c r="AM63" i="4" s="1"/>
  <c r="AL63" i="4" s="1"/>
  <c r="AT63" i="4"/>
  <c r="AS63" i="4" s="1"/>
  <c r="BK70" i="4"/>
  <c r="BJ70" i="4" s="1"/>
  <c r="BI70" i="4" s="1"/>
  <c r="BH70" i="4" s="1"/>
  <c r="BG70" i="4" s="1"/>
  <c r="BF70" i="4" s="1"/>
  <c r="BE70" i="4" s="1"/>
  <c r="BD70" i="4" s="1"/>
  <c r="BC70" i="4" s="1"/>
  <c r="AT58" i="4"/>
  <c r="AS58" i="4" s="1"/>
  <c r="AR58" i="4" s="1"/>
  <c r="AQ58" i="4" s="1"/>
  <c r="AP58" i="4" s="1"/>
  <c r="AO58" i="4" s="1"/>
  <c r="AN58" i="4" s="1"/>
  <c r="AM58" i="4" s="1"/>
  <c r="AL58" i="4" s="1"/>
  <c r="BK66" i="4"/>
  <c r="BJ66" i="4"/>
  <c r="BI66" i="4" s="1"/>
  <c r="BH66" i="4" s="1"/>
  <c r="BG66" i="4" s="1"/>
  <c r="BF66" i="4" s="1"/>
  <c r="BE66" i="4" s="1"/>
  <c r="BD66" i="4" s="1"/>
  <c r="BC66" i="4" s="1"/>
  <c r="AT70" i="4"/>
  <c r="AS70" i="4" s="1"/>
  <c r="AR70" i="4" s="1"/>
  <c r="AQ70" i="4" s="1"/>
  <c r="AP70" i="4"/>
  <c r="AO70" i="4" s="1"/>
  <c r="AN70" i="4" s="1"/>
  <c r="AM70" i="4" s="1"/>
  <c r="AL70" i="4" s="1"/>
  <c r="BJ19" i="4"/>
  <c r="BI19" i="4" s="1"/>
  <c r="BH19" i="4" s="1"/>
  <c r="BG19" i="4" s="1"/>
  <c r="BF19" i="4" s="1"/>
  <c r="BE19" i="4" s="1"/>
  <c r="BD19" i="4" s="1"/>
  <c r="BC19" i="4" s="1"/>
  <c r="BK19" i="4"/>
  <c r="BK86" i="4"/>
  <c r="BF86" i="4"/>
  <c r="BE86" i="4" s="1"/>
  <c r="BD86" i="4" s="1"/>
  <c r="BC86" i="4" s="1"/>
  <c r="BJ86" i="4"/>
  <c r="BI86" i="4" s="1"/>
  <c r="BH86" i="4" s="1"/>
  <c r="BG86" i="4" s="1"/>
  <c r="AT104" i="4"/>
  <c r="AS104" i="4" s="1"/>
  <c r="AR104" i="4" s="1"/>
  <c r="AQ104" i="4" s="1"/>
  <c r="AP104" i="4" s="1"/>
  <c r="AO104" i="4" s="1"/>
  <c r="AN104" i="4" s="1"/>
  <c r="AM104" i="4" s="1"/>
  <c r="AL104" i="4" s="1"/>
  <c r="AT141" i="4"/>
  <c r="AS141" i="4" s="1"/>
  <c r="AR141" i="4" s="1"/>
  <c r="AQ141" i="4" s="1"/>
  <c r="AP141" i="4" s="1"/>
  <c r="AO141" i="4" s="1"/>
  <c r="AN141" i="4" s="1"/>
  <c r="AM141" i="4" s="1"/>
  <c r="AL141" i="4" s="1"/>
  <c r="AK207" i="4"/>
  <c r="AI207" i="4"/>
  <c r="AJ207" i="4"/>
  <c r="BG89" i="4"/>
  <c r="BF89" i="4" s="1"/>
  <c r="BE89" i="4" s="1"/>
  <c r="BD89" i="4" s="1"/>
  <c r="BC89" i="4" s="1"/>
  <c r="BK89" i="4"/>
  <c r="BJ89" i="4" s="1"/>
  <c r="BI89" i="4" s="1"/>
  <c r="BH89" i="4" s="1"/>
  <c r="BK45" i="4"/>
  <c r="BJ45" i="4" s="1"/>
  <c r="BI45" i="4" s="1"/>
  <c r="BH45" i="4" s="1"/>
  <c r="BG45" i="4" s="1"/>
  <c r="BF45" i="4" s="1"/>
  <c r="BE45" i="4" s="1"/>
  <c r="BD45" i="4" s="1"/>
  <c r="BC45" i="4" s="1"/>
  <c r="BK65" i="4"/>
  <c r="BJ65" i="4" s="1"/>
  <c r="BI65" i="4" s="1"/>
  <c r="BH65" i="4" s="1"/>
  <c r="BG65" i="4" s="1"/>
  <c r="BF65" i="4" s="1"/>
  <c r="BE65" i="4" s="1"/>
  <c r="BD65" i="4" s="1"/>
  <c r="BC65" i="4" s="1"/>
  <c r="BF11" i="4"/>
  <c r="BE11" i="4" s="1"/>
  <c r="BD11" i="4" s="1"/>
  <c r="BC11" i="4" s="1"/>
  <c r="BK11" i="4"/>
  <c r="BJ11" i="4"/>
  <c r="BI11" i="4" s="1"/>
  <c r="BH11" i="4" s="1"/>
  <c r="BG11" i="4" s="1"/>
  <c r="AT41" i="4"/>
  <c r="AS41" i="4" s="1"/>
  <c r="AR41" i="4" s="1"/>
  <c r="AQ41" i="4" s="1"/>
  <c r="AP41" i="4" s="1"/>
  <c r="AO41" i="4" s="1"/>
  <c r="AN41" i="4" s="1"/>
  <c r="AM41" i="4" s="1"/>
  <c r="AL41" i="4" s="1"/>
  <c r="AT34" i="4"/>
  <c r="AS34" i="4" s="1"/>
  <c r="AR34" i="4" s="1"/>
  <c r="AQ34" i="4" s="1"/>
  <c r="AP34" i="4" s="1"/>
  <c r="AO34" i="4" s="1"/>
  <c r="AN34" i="4" s="1"/>
  <c r="AM34" i="4" s="1"/>
  <c r="AL34" i="4" s="1"/>
  <c r="BK23" i="4"/>
  <c r="BJ23" i="4" s="1"/>
  <c r="BI23" i="4" s="1"/>
  <c r="BH23" i="4" s="1"/>
  <c r="BG23" i="4" s="1"/>
  <c r="BF23" i="4" s="1"/>
  <c r="BE23" i="4" s="1"/>
  <c r="BD23" i="4" s="1"/>
  <c r="BC23" i="4" s="1"/>
  <c r="AT81" i="4"/>
  <c r="AS81" i="4" s="1"/>
  <c r="AR81" i="4" s="1"/>
  <c r="AQ81" i="4" s="1"/>
  <c r="AP81" i="4" s="1"/>
  <c r="AO81" i="4" s="1"/>
  <c r="AN81" i="4" s="1"/>
  <c r="AM81" i="4" s="1"/>
  <c r="AL81" i="4" s="1"/>
  <c r="AK98" i="4"/>
  <c r="AJ98" i="4"/>
  <c r="AI98" i="4"/>
  <c r="AH98" i="4" s="1"/>
  <c r="AT105" i="4"/>
  <c r="AS105" i="4" s="1"/>
  <c r="AR105" i="4" s="1"/>
  <c r="AQ105" i="4" s="1"/>
  <c r="AP105" i="4" s="1"/>
  <c r="AO105" i="4" s="1"/>
  <c r="AN105" i="4" s="1"/>
  <c r="AM105" i="4" s="1"/>
  <c r="AL105" i="4" s="1"/>
  <c r="AT137" i="4"/>
  <c r="AS137" i="4" s="1"/>
  <c r="AR137" i="4" s="1"/>
  <c r="AQ137" i="4" s="1"/>
  <c r="AP137" i="4" s="1"/>
  <c r="AO137" i="4" s="1"/>
  <c r="AN137" i="4" s="1"/>
  <c r="AM137" i="4" s="1"/>
  <c r="AL137" i="4" s="1"/>
  <c r="AT21" i="4"/>
  <c r="AS21" i="4" s="1"/>
  <c r="AR21" i="4" s="1"/>
  <c r="AQ21" i="4" s="1"/>
  <c r="AP21" i="4" s="1"/>
  <c r="AO21" i="4" s="1"/>
  <c r="AN21" i="4"/>
  <c r="AM21" i="4" s="1"/>
  <c r="AL21" i="4" s="1"/>
  <c r="BJ20" i="4"/>
  <c r="BI20" i="4" s="1"/>
  <c r="BH20" i="4" s="1"/>
  <c r="BG20" i="4" s="1"/>
  <c r="BF20" i="4" s="1"/>
  <c r="BE20" i="4" s="1"/>
  <c r="BD20" i="4" s="1"/>
  <c r="BC20" i="4" s="1"/>
  <c r="BK20" i="4"/>
  <c r="AT106" i="4"/>
  <c r="AS106" i="4" s="1"/>
  <c r="AR106" i="4" s="1"/>
  <c r="AQ106" i="4" s="1"/>
  <c r="AP106" i="4" s="1"/>
  <c r="AO106" i="4" s="1"/>
  <c r="AN106" i="4" s="1"/>
  <c r="AM106" i="4" s="1"/>
  <c r="AL106" i="4" s="1"/>
  <c r="BK58" i="4"/>
  <c r="BJ58" i="4" s="1"/>
  <c r="BI58" i="4"/>
  <c r="BH58" i="4" s="1"/>
  <c r="BG58" i="4" s="1"/>
  <c r="BF58" i="4" s="1"/>
  <c r="BE58" i="4" s="1"/>
  <c r="BD58" i="4" s="1"/>
  <c r="BC58" i="4" s="1"/>
  <c r="BK77" i="4"/>
  <c r="BJ77" i="4"/>
  <c r="BI77" i="4" s="1"/>
  <c r="BH77" i="4" s="1"/>
  <c r="BG77" i="4" s="1"/>
  <c r="BF77" i="4" s="1"/>
  <c r="BE77" i="4" s="1"/>
  <c r="BD77" i="4" s="1"/>
  <c r="BC77" i="4" s="1"/>
  <c r="BK68" i="4"/>
  <c r="BJ68" i="4" s="1"/>
  <c r="BI68" i="4" s="1"/>
  <c r="BH68" i="4" s="1"/>
  <c r="BG68" i="4" s="1"/>
  <c r="BF68" i="4" s="1"/>
  <c r="BE68" i="4" s="1"/>
  <c r="BD68" i="4" s="1"/>
  <c r="BC68" i="4" s="1"/>
  <c r="AT27" i="4"/>
  <c r="AS27" i="4" s="1"/>
  <c r="AR27" i="4" s="1"/>
  <c r="AQ27" i="4" s="1"/>
  <c r="AP27" i="4" s="1"/>
  <c r="AO27" i="4" s="1"/>
  <c r="AN27" i="4" s="1"/>
  <c r="AM27" i="4" s="1"/>
  <c r="AL27" i="4" s="1"/>
  <c r="AH127" i="4"/>
  <c r="AB127" i="4" s="1"/>
  <c r="AI99" i="4"/>
  <c r="AH117" i="4"/>
  <c r="AT199" i="4"/>
  <c r="AS199" i="4" s="1"/>
  <c r="AR199" i="4" s="1"/>
  <c r="AQ199" i="4" s="1"/>
  <c r="AP199" i="4" s="1"/>
  <c r="AO199" i="4" s="1"/>
  <c r="AN199" i="4" s="1"/>
  <c r="AM199" i="4" s="1"/>
  <c r="AL199" i="4" s="1"/>
  <c r="AF106" i="4"/>
  <c r="J106" i="4"/>
  <c r="AC106" i="4"/>
  <c r="H66" i="4"/>
  <c r="AC66" i="4"/>
  <c r="AT180" i="4"/>
  <c r="AS180" i="4" s="1"/>
  <c r="AR180" i="4" s="1"/>
  <c r="AQ180" i="4" s="1"/>
  <c r="AP180" i="4" s="1"/>
  <c r="AO180" i="4" s="1"/>
  <c r="AN180" i="4" s="1"/>
  <c r="AM180" i="4" s="1"/>
  <c r="AL180" i="4" s="1"/>
  <c r="AK216" i="4"/>
  <c r="AJ216" i="4"/>
  <c r="AI216" i="4"/>
  <c r="AH216" i="4" s="1"/>
  <c r="AI53" i="4"/>
  <c r="AH53" i="4" s="1"/>
  <c r="AA53" i="4" s="1"/>
  <c r="AE53" i="4" s="1"/>
  <c r="AK53" i="4"/>
  <c r="AJ53" i="4"/>
  <c r="AT68" i="4"/>
  <c r="AS68" i="4" s="1"/>
  <c r="AR68" i="4" s="1"/>
  <c r="AQ68" i="4" s="1"/>
  <c r="AP68" i="4" s="1"/>
  <c r="AO68" i="4" s="1"/>
  <c r="AN68" i="4" s="1"/>
  <c r="AM68" i="4" s="1"/>
  <c r="AL68" i="4" s="1"/>
  <c r="BK22" i="4"/>
  <c r="BJ22" i="4"/>
  <c r="BI22" i="4" s="1"/>
  <c r="BH22" i="4" s="1"/>
  <c r="BG22" i="4"/>
  <c r="BF22" i="4" s="1"/>
  <c r="BE22" i="4" s="1"/>
  <c r="BD22" i="4" s="1"/>
  <c r="BC22" i="4" s="1"/>
  <c r="AT65" i="4"/>
  <c r="AS65" i="4" s="1"/>
  <c r="AR65" i="4" s="1"/>
  <c r="AQ65" i="4" s="1"/>
  <c r="AP65" i="4" s="1"/>
  <c r="AO65" i="4" s="1"/>
  <c r="AN65" i="4" s="1"/>
  <c r="AM65" i="4" s="1"/>
  <c r="AL65" i="4" s="1"/>
  <c r="AT97" i="4"/>
  <c r="AS97" i="4" s="1"/>
  <c r="AR97" i="4" s="1"/>
  <c r="AQ97" i="4" s="1"/>
  <c r="AP97" i="4" s="1"/>
  <c r="AO97" i="4" s="1"/>
  <c r="AN97" i="4" s="1"/>
  <c r="AM97" i="4" s="1"/>
  <c r="AL97" i="4" s="1"/>
  <c r="AT116" i="4"/>
  <c r="AS116" i="4" s="1"/>
  <c r="AR116" i="4" s="1"/>
  <c r="AQ116" i="4" s="1"/>
  <c r="AP116" i="4" s="1"/>
  <c r="AO116" i="4" s="1"/>
  <c r="AN116" i="4" s="1"/>
  <c r="AM116" i="4" s="1"/>
  <c r="AL116" i="4" s="1"/>
  <c r="BK7" i="4"/>
  <c r="BJ7" i="4" s="1"/>
  <c r="BI7" i="4" s="1"/>
  <c r="BH7" i="4" s="1"/>
  <c r="BG7" i="4" s="1"/>
  <c r="BF7" i="4" s="1"/>
  <c r="BE7" i="4" s="1"/>
  <c r="BD7" i="4" s="1"/>
  <c r="BC7" i="4" s="1"/>
  <c r="BK93" i="4"/>
  <c r="BJ93" i="4" s="1"/>
  <c r="BI93" i="4" s="1"/>
  <c r="BH93" i="4" s="1"/>
  <c r="BG93" i="4" s="1"/>
  <c r="BF93" i="4" s="1"/>
  <c r="BE93" i="4" s="1"/>
  <c r="BD93" i="4" s="1"/>
  <c r="BC93" i="4" s="1"/>
  <c r="AT31" i="4"/>
  <c r="AS31" i="4" s="1"/>
  <c r="AR31" i="4" s="1"/>
  <c r="AQ31" i="4" s="1"/>
  <c r="AP31" i="4" s="1"/>
  <c r="AO31" i="4" s="1"/>
  <c r="AN31" i="4" s="1"/>
  <c r="AM31" i="4" s="1"/>
  <c r="AL31" i="4" s="1"/>
  <c r="BJ54" i="4"/>
  <c r="BI54" i="4" s="1"/>
  <c r="BH54" i="4" s="1"/>
  <c r="BG54" i="4" s="1"/>
  <c r="BF54" i="4" s="1"/>
  <c r="BE54" i="4" s="1"/>
  <c r="BD54" i="4" s="1"/>
  <c r="BC54" i="4" s="1"/>
  <c r="BK54" i="4"/>
  <c r="BK24" i="4"/>
  <c r="BJ24" i="4"/>
  <c r="BI24" i="4"/>
  <c r="BH24" i="4" s="1"/>
  <c r="BG24" i="4" s="1"/>
  <c r="BF24" i="4" s="1"/>
  <c r="BE24" i="4" s="1"/>
  <c r="BD24" i="4" s="1"/>
  <c r="BC24" i="4" s="1"/>
  <c r="BE71" i="4"/>
  <c r="BD71" i="4" s="1"/>
  <c r="BC71" i="4" s="1"/>
  <c r="BK71" i="4"/>
  <c r="BJ71" i="4"/>
  <c r="BI71" i="4"/>
  <c r="BH71" i="4" s="1"/>
  <c r="BG71" i="4" s="1"/>
  <c r="BF71" i="4" s="1"/>
  <c r="BJ110" i="4"/>
  <c r="BI110" i="4" s="1"/>
  <c r="BH110" i="4" s="1"/>
  <c r="BG110" i="4" s="1"/>
  <c r="BF110" i="4" s="1"/>
  <c r="BE110" i="4" s="1"/>
  <c r="BD110" i="4" s="1"/>
  <c r="BC110" i="4" s="1"/>
  <c r="BK110" i="4"/>
  <c r="BK14" i="4"/>
  <c r="BJ14" i="4" s="1"/>
  <c r="BI14" i="4" s="1"/>
  <c r="BH14" i="4" s="1"/>
  <c r="BG14" i="4" s="1"/>
  <c r="BF14" i="4" s="1"/>
  <c r="BE14" i="4" s="1"/>
  <c r="BD14" i="4" s="1"/>
  <c r="BC14" i="4" s="1"/>
  <c r="BG64" i="4"/>
  <c r="BF64" i="4" s="1"/>
  <c r="BE64" i="4" s="1"/>
  <c r="BD64" i="4" s="1"/>
  <c r="BC64" i="4" s="1"/>
  <c r="BK64" i="4"/>
  <c r="BJ64" i="4"/>
  <c r="BI64" i="4"/>
  <c r="BH64" i="4" s="1"/>
  <c r="BK18" i="4"/>
  <c r="BJ18" i="4" s="1"/>
  <c r="BI18" i="4" s="1"/>
  <c r="BH18" i="4" s="1"/>
  <c r="BG18" i="4" s="1"/>
  <c r="BF18" i="4" s="1"/>
  <c r="BE18" i="4" s="1"/>
  <c r="BD18" i="4" s="1"/>
  <c r="BC18" i="4" s="1"/>
  <c r="BK80" i="4"/>
  <c r="BJ80" i="4" s="1"/>
  <c r="BI80" i="4"/>
  <c r="BH80" i="4" s="1"/>
  <c r="BG80" i="4" s="1"/>
  <c r="BF80" i="4" s="1"/>
  <c r="BE80" i="4" s="1"/>
  <c r="BD80" i="4" s="1"/>
  <c r="BC80" i="4" s="1"/>
  <c r="BK3" i="4"/>
  <c r="BJ3" i="4" s="1"/>
  <c r="BI3" i="4" s="1"/>
  <c r="BH3" i="4" s="1"/>
  <c r="BG3" i="4" s="1"/>
  <c r="BF3" i="4" s="1"/>
  <c r="BE3" i="4"/>
  <c r="BD3" i="4" s="1"/>
  <c r="BC3" i="4" s="1"/>
  <c r="BK69" i="4"/>
  <c r="BJ69" i="4" s="1"/>
  <c r="BI69" i="4" s="1"/>
  <c r="BH69" i="4" s="1"/>
  <c r="BG69" i="4" s="1"/>
  <c r="BF69" i="4"/>
  <c r="BE69" i="4" s="1"/>
  <c r="BD69" i="4" s="1"/>
  <c r="BC69" i="4" s="1"/>
  <c r="AJ72" i="4"/>
  <c r="AI72" i="4"/>
  <c r="AK72" i="4"/>
  <c r="BK28" i="4"/>
  <c r="BJ28" i="4" s="1"/>
  <c r="BI28" i="4" s="1"/>
  <c r="BH28" i="4" s="1"/>
  <c r="BG28" i="4" s="1"/>
  <c r="BF28" i="4" s="1"/>
  <c r="BE28" i="4" s="1"/>
  <c r="BD28" i="4" s="1"/>
  <c r="BC28" i="4" s="1"/>
  <c r="AH54" i="4"/>
  <c r="AA54" i="4" s="1"/>
  <c r="AE54" i="4" s="1"/>
  <c r="AH36" i="4"/>
  <c r="AA36" i="4" s="1"/>
  <c r="AE36" i="4" s="1"/>
  <c r="AH212" i="4"/>
  <c r="AB212" i="4" s="1"/>
  <c r="H39" i="4"/>
  <c r="AC39" i="4"/>
  <c r="AI190" i="4"/>
  <c r="AK190" i="4"/>
  <c r="AJ190" i="4"/>
  <c r="AS88" i="4"/>
  <c r="AR88" i="4" s="1"/>
  <c r="AQ88" i="4" s="1"/>
  <c r="AP88" i="4" s="1"/>
  <c r="AO88" i="4" s="1"/>
  <c r="AN88" i="4" s="1"/>
  <c r="AM88" i="4" s="1"/>
  <c r="AL88" i="4" s="1"/>
  <c r="AT88" i="4"/>
  <c r="AT245" i="4"/>
  <c r="AS245" i="4"/>
  <c r="AR245" i="4" s="1"/>
  <c r="AQ245" i="4" s="1"/>
  <c r="AP245" i="4" s="1"/>
  <c r="AO245" i="4" s="1"/>
  <c r="AN245" i="4" s="1"/>
  <c r="AM245" i="4" s="1"/>
  <c r="AL245" i="4" s="1"/>
  <c r="AT243" i="4"/>
  <c r="AS243" i="4" s="1"/>
  <c r="AR243" i="4" s="1"/>
  <c r="AQ243" i="4" s="1"/>
  <c r="AP243" i="4" s="1"/>
  <c r="AO243" i="4" s="1"/>
  <c r="AN243" i="4" s="1"/>
  <c r="AM243" i="4" s="1"/>
  <c r="AL243" i="4" s="1"/>
  <c r="AT227" i="4"/>
  <c r="AS227" i="4" s="1"/>
  <c r="AR227" i="4" s="1"/>
  <c r="AQ227" i="4" s="1"/>
  <c r="AP227" i="4" s="1"/>
  <c r="AO227" i="4" s="1"/>
  <c r="AN227" i="4" s="1"/>
  <c r="AM227" i="4" s="1"/>
  <c r="AL227" i="4" s="1"/>
  <c r="AT33" i="4"/>
  <c r="AS33" i="4" s="1"/>
  <c r="AR33" i="4" s="1"/>
  <c r="AQ33" i="4" s="1"/>
  <c r="AP33" i="4" s="1"/>
  <c r="AO33" i="4" s="1"/>
  <c r="AN33" i="4" s="1"/>
  <c r="AM33" i="4" s="1"/>
  <c r="AL33" i="4" s="1"/>
  <c r="BK32" i="4"/>
  <c r="BJ32" i="4"/>
  <c r="BI32" i="4" s="1"/>
  <c r="BH32" i="4" s="1"/>
  <c r="BG32" i="4" s="1"/>
  <c r="BF32" i="4" s="1"/>
  <c r="BE32" i="4" s="1"/>
  <c r="BD32" i="4" s="1"/>
  <c r="BC32" i="4" s="1"/>
  <c r="AT25" i="4"/>
  <c r="AS25" i="4" s="1"/>
  <c r="AR25" i="4" s="1"/>
  <c r="AQ25" i="4" s="1"/>
  <c r="AP25" i="4" s="1"/>
  <c r="AO25" i="4" s="1"/>
  <c r="AN25" i="4" s="1"/>
  <c r="AM25" i="4" s="1"/>
  <c r="AL25" i="4" s="1"/>
  <c r="AT83" i="4"/>
  <c r="AS83" i="4" s="1"/>
  <c r="AR83" i="4" s="1"/>
  <c r="AQ83" i="4" s="1"/>
  <c r="AP83" i="4" s="1"/>
  <c r="AO83" i="4" s="1"/>
  <c r="AN83" i="4" s="1"/>
  <c r="AM83" i="4" s="1"/>
  <c r="AL83" i="4" s="1"/>
  <c r="AI240" i="4"/>
  <c r="AH240" i="4" s="1"/>
  <c r="AB240" i="4" s="1"/>
  <c r="AK240" i="4"/>
  <c r="AO125" i="4"/>
  <c r="AN125" i="4" s="1"/>
  <c r="AM125" i="4" s="1"/>
  <c r="AL125" i="4" s="1"/>
  <c r="AT125" i="4"/>
  <c r="AS125" i="4" s="1"/>
  <c r="AR125" i="4" s="1"/>
  <c r="AQ125" i="4" s="1"/>
  <c r="AP125" i="4" s="1"/>
  <c r="BJ13" i="4"/>
  <c r="BI13" i="4" s="1"/>
  <c r="BH13" i="4" s="1"/>
  <c r="BG13" i="4" s="1"/>
  <c r="BF13" i="4" s="1"/>
  <c r="BE13" i="4" s="1"/>
  <c r="BD13" i="4" s="1"/>
  <c r="BC13" i="4" s="1"/>
  <c r="BK13" i="4"/>
  <c r="BK95" i="4"/>
  <c r="BJ95" i="4"/>
  <c r="BG95" i="4"/>
  <c r="BF95" i="4" s="1"/>
  <c r="BE95" i="4" s="1"/>
  <c r="BD95" i="4" s="1"/>
  <c r="BC95" i="4" s="1"/>
  <c r="BI95" i="4"/>
  <c r="BH95" i="4" s="1"/>
  <c r="AT37" i="4"/>
  <c r="AS37" i="4" s="1"/>
  <c r="AR37" i="4" s="1"/>
  <c r="AQ37" i="4" s="1"/>
  <c r="AP37" i="4" s="1"/>
  <c r="AO37" i="4" s="1"/>
  <c r="AN37" i="4" s="1"/>
  <c r="AM37" i="4" s="1"/>
  <c r="AL37" i="4" s="1"/>
  <c r="BI73" i="4"/>
  <c r="BH73" i="4" s="1"/>
  <c r="BG73" i="4" s="1"/>
  <c r="BF73" i="4"/>
  <c r="BE73" i="4" s="1"/>
  <c r="BD73" i="4" s="1"/>
  <c r="BC73" i="4" s="1"/>
  <c r="BK73" i="4"/>
  <c r="BJ73" i="4" s="1"/>
  <c r="BK30" i="4"/>
  <c r="BJ30" i="4"/>
  <c r="BI30" i="4" s="1"/>
  <c r="BH30" i="4" s="1"/>
  <c r="BG30" i="4" s="1"/>
  <c r="BF30" i="4" s="1"/>
  <c r="BE30" i="4" s="1"/>
  <c r="BD30" i="4" s="1"/>
  <c r="BC30" i="4" s="1"/>
  <c r="BJ72" i="4"/>
  <c r="BK72" i="4"/>
  <c r="BI72" i="4"/>
  <c r="BH72" i="4" s="1"/>
  <c r="BG72" i="4" s="1"/>
  <c r="BF72" i="4" s="1"/>
  <c r="BE72" i="4" s="1"/>
  <c r="BD72" i="4" s="1"/>
  <c r="BC72" i="4" s="1"/>
  <c r="AT114" i="4"/>
  <c r="AS114" i="4" s="1"/>
  <c r="AR114" i="4" s="1"/>
  <c r="AQ114" i="4" s="1"/>
  <c r="AP114" i="4" s="1"/>
  <c r="AO114" i="4" s="1"/>
  <c r="AN114" i="4" s="1"/>
  <c r="AM114" i="4" s="1"/>
  <c r="AL114" i="4" s="1"/>
  <c r="BK38" i="4"/>
  <c r="BJ38" i="4"/>
  <c r="BI38" i="4" s="1"/>
  <c r="BH38" i="4" s="1"/>
  <c r="BG38" i="4" s="1"/>
  <c r="BF38" i="4" s="1"/>
  <c r="BE38" i="4" s="1"/>
  <c r="BD38" i="4" s="1"/>
  <c r="BC38" i="4" s="1"/>
  <c r="BK78" i="4"/>
  <c r="BJ78" i="4" s="1"/>
  <c r="BI78" i="4" s="1"/>
  <c r="BH78" i="4"/>
  <c r="BG78" i="4" s="1"/>
  <c r="BF78" i="4" s="1"/>
  <c r="BE78" i="4" s="1"/>
  <c r="BD78" i="4" s="1"/>
  <c r="BC78" i="4" s="1"/>
  <c r="BG29" i="4"/>
  <c r="BF29" i="4"/>
  <c r="BE29" i="4" s="1"/>
  <c r="BD29" i="4" s="1"/>
  <c r="BC29" i="4" s="1"/>
  <c r="BK29" i="4"/>
  <c r="BJ29" i="4" s="1"/>
  <c r="BI29" i="4" s="1"/>
  <c r="BH29" i="4" s="1"/>
  <c r="BK9" i="4"/>
  <c r="BJ9" i="4" s="1"/>
  <c r="BI9" i="4" s="1"/>
  <c r="BH9" i="4" s="1"/>
  <c r="BG9" i="4" s="1"/>
  <c r="BF9" i="4" s="1"/>
  <c r="BE9" i="4" s="1"/>
  <c r="BD9" i="4" s="1"/>
  <c r="BC9" i="4" s="1"/>
  <c r="BK76" i="4"/>
  <c r="BJ76" i="4" s="1"/>
  <c r="BI76" i="4"/>
  <c r="BH76" i="4" s="1"/>
  <c r="BG76" i="4" s="1"/>
  <c r="BF76" i="4" s="1"/>
  <c r="BE76" i="4" s="1"/>
  <c r="BD76" i="4" s="1"/>
  <c r="BC76" i="4" s="1"/>
  <c r="AT38" i="4"/>
  <c r="AS38" i="4" s="1"/>
  <c r="AR38" i="4" s="1"/>
  <c r="AQ38" i="4" s="1"/>
  <c r="AP38" i="4" s="1"/>
  <c r="AO38" i="4" s="1"/>
  <c r="AN38" i="4" s="1"/>
  <c r="AM38" i="4" s="1"/>
  <c r="AL38" i="4" s="1"/>
  <c r="BK35" i="4"/>
  <c r="BJ35" i="4"/>
  <c r="BI35" i="4" s="1"/>
  <c r="BH35" i="4" s="1"/>
  <c r="BG35" i="4" s="1"/>
  <c r="BF35" i="4" s="1"/>
  <c r="BE35" i="4" s="1"/>
  <c r="BD35" i="4" s="1"/>
  <c r="BC35" i="4" s="1"/>
  <c r="AC112" i="4"/>
  <c r="J112" i="4"/>
  <c r="AT50" i="4"/>
  <c r="AS50" i="4" s="1"/>
  <c r="AR50" i="4" s="1"/>
  <c r="AQ50" i="4" s="1"/>
  <c r="AP50" i="4" s="1"/>
  <c r="AO50" i="4" s="1"/>
  <c r="AN50" i="4" s="1"/>
  <c r="AM50" i="4" s="1"/>
  <c r="AL50" i="4" s="1"/>
  <c r="AH90" i="4"/>
  <c r="AH120" i="4"/>
  <c r="AB120" i="4" s="1"/>
  <c r="AH167" i="4"/>
  <c r="AA167" i="4" s="1"/>
  <c r="AH149" i="4"/>
  <c r="AA149" i="4" s="1"/>
  <c r="AE149" i="4" s="1"/>
  <c r="J128" i="4"/>
  <c r="AC128" i="4"/>
  <c r="AF128" i="4"/>
  <c r="BI75" i="4"/>
  <c r="BH75" i="4" s="1"/>
  <c r="BG75" i="4" s="1"/>
  <c r="BF75" i="4" s="1"/>
  <c r="BE75" i="4" s="1"/>
  <c r="BD75" i="4" s="1"/>
  <c r="BC75" i="4" s="1"/>
  <c r="BK75" i="4"/>
  <c r="BJ75" i="4" s="1"/>
  <c r="AT232" i="4"/>
  <c r="AS232" i="4" s="1"/>
  <c r="AR232" i="4" s="1"/>
  <c r="AQ232" i="4" s="1"/>
  <c r="AP232" i="4" s="1"/>
  <c r="AO232" i="4" s="1"/>
  <c r="AN232" i="4" s="1"/>
  <c r="AM232" i="4" s="1"/>
  <c r="AL232" i="4" s="1"/>
  <c r="AT113" i="4"/>
  <c r="AS113" i="4" s="1"/>
  <c r="AR113" i="4" s="1"/>
  <c r="AQ113" i="4" s="1"/>
  <c r="AP113" i="4" s="1"/>
  <c r="AO113" i="4" s="1"/>
  <c r="AN113" i="4" s="1"/>
  <c r="AM113" i="4" s="1"/>
  <c r="AL113" i="4" s="1"/>
  <c r="AT186" i="4"/>
  <c r="AS186" i="4" s="1"/>
  <c r="AR186" i="4" s="1"/>
  <c r="AQ186" i="4" s="1"/>
  <c r="AP186" i="4" s="1"/>
  <c r="AO186" i="4" s="1"/>
  <c r="AN186" i="4" s="1"/>
  <c r="AM186" i="4" s="1"/>
  <c r="AL186" i="4" s="1"/>
  <c r="AT237" i="4"/>
  <c r="AS237" i="4" s="1"/>
  <c r="AR237" i="4" s="1"/>
  <c r="AQ237" i="4" s="1"/>
  <c r="AP237" i="4" s="1"/>
  <c r="AO237" i="4" s="1"/>
  <c r="AN237" i="4" s="1"/>
  <c r="AM237" i="4" s="1"/>
  <c r="AL237" i="4" s="1"/>
  <c r="BK46" i="4"/>
  <c r="BJ46" i="4" s="1"/>
  <c r="BI46" i="4" s="1"/>
  <c r="BH46" i="4" s="1"/>
  <c r="BG46" i="4" s="1"/>
  <c r="BF46" i="4" s="1"/>
  <c r="BE46" i="4" s="1"/>
  <c r="BD46" i="4" s="1"/>
  <c r="BC46" i="4" s="1"/>
  <c r="BJ36" i="4"/>
  <c r="BI36" i="4" s="1"/>
  <c r="BK36" i="4"/>
  <c r="BH36" i="4"/>
  <c r="BG36" i="4" s="1"/>
  <c r="BF36" i="4" s="1"/>
  <c r="BE36" i="4" s="1"/>
  <c r="BD36" i="4" s="1"/>
  <c r="BC36" i="4" s="1"/>
  <c r="BK102" i="4"/>
  <c r="BJ102" i="4"/>
  <c r="BI102" i="4"/>
  <c r="BH102" i="4" s="1"/>
  <c r="BG102" i="4" s="1"/>
  <c r="BF102" i="4" s="1"/>
  <c r="BE102" i="4" s="1"/>
  <c r="BD102" i="4" s="1"/>
  <c r="BC102" i="4" s="1"/>
  <c r="AT91" i="4"/>
  <c r="AS91" i="4" s="1"/>
  <c r="AR91" i="4" s="1"/>
  <c r="AQ91" i="4" s="1"/>
  <c r="AP91" i="4" s="1"/>
  <c r="AO91" i="4" s="1"/>
  <c r="AN91" i="4" s="1"/>
  <c r="AM91" i="4" s="1"/>
  <c r="AL91" i="4" s="1"/>
  <c r="AT249" i="4"/>
  <c r="AS249" i="4" s="1"/>
  <c r="AR249" i="4" s="1"/>
  <c r="AQ249" i="4" s="1"/>
  <c r="AP249" i="4" s="1"/>
  <c r="AO249" i="4" s="1"/>
  <c r="AN249" i="4" s="1"/>
  <c r="AM249" i="4" s="1"/>
  <c r="AL249" i="4" s="1"/>
  <c r="BJ25" i="4"/>
  <c r="BI25" i="4" s="1"/>
  <c r="BH25" i="4" s="1"/>
  <c r="BG25" i="4" s="1"/>
  <c r="BF25" i="4" s="1"/>
  <c r="BE25" i="4" s="1"/>
  <c r="BD25" i="4" s="1"/>
  <c r="BC25" i="4" s="1"/>
  <c r="BK25" i="4"/>
  <c r="BK97" i="4"/>
  <c r="BJ97" i="4" s="1"/>
  <c r="BI97" i="4" s="1"/>
  <c r="BH97" i="4" s="1"/>
  <c r="BG97" i="4"/>
  <c r="BF97" i="4" s="1"/>
  <c r="BE97" i="4" s="1"/>
  <c r="BD97" i="4" s="1"/>
  <c r="BC97" i="4" s="1"/>
  <c r="AT42" i="4"/>
  <c r="AS42" i="4" s="1"/>
  <c r="AR42" i="4" s="1"/>
  <c r="AQ42" i="4" s="1"/>
  <c r="AP42" i="4" s="1"/>
  <c r="AO42" i="4" s="1"/>
  <c r="AN42" i="4" s="1"/>
  <c r="AM42" i="4" s="1"/>
  <c r="AL42" i="4" s="1"/>
  <c r="BK79" i="4"/>
  <c r="BJ79" i="4"/>
  <c r="BI79" i="4" s="1"/>
  <c r="BH79" i="4" s="1"/>
  <c r="BG79" i="4" s="1"/>
  <c r="BF79" i="4" s="1"/>
  <c r="BE79" i="4" s="1"/>
  <c r="BD79" i="4" s="1"/>
  <c r="BC79" i="4" s="1"/>
  <c r="BK31" i="4"/>
  <c r="BJ31" i="4"/>
  <c r="BI31" i="4" s="1"/>
  <c r="BH31" i="4"/>
  <c r="BG31" i="4" s="1"/>
  <c r="BF31" i="4" s="1"/>
  <c r="BE31" i="4" s="1"/>
  <c r="BD31" i="4" s="1"/>
  <c r="BC31" i="4" s="1"/>
  <c r="BK81" i="4"/>
  <c r="BJ81" i="4" s="1"/>
  <c r="BI81" i="4" s="1"/>
  <c r="BH81" i="4" s="1"/>
  <c r="BG81" i="4" s="1"/>
  <c r="BF81" i="4" s="1"/>
  <c r="BE81" i="4" s="1"/>
  <c r="BD81" i="4" s="1"/>
  <c r="BC81" i="4" s="1"/>
  <c r="AT128" i="4"/>
  <c r="AS128" i="4" s="1"/>
  <c r="AR128" i="4" s="1"/>
  <c r="AQ128" i="4" s="1"/>
  <c r="AP128" i="4" s="1"/>
  <c r="AO128" i="4" s="1"/>
  <c r="AN128" i="4" s="1"/>
  <c r="AM128" i="4" s="1"/>
  <c r="AL128" i="4" s="1"/>
  <c r="BK39" i="4"/>
  <c r="BJ39" i="4" s="1"/>
  <c r="BI39" i="4"/>
  <c r="BH39" i="4" s="1"/>
  <c r="BG39" i="4"/>
  <c r="BF39" i="4" s="1"/>
  <c r="BE39" i="4" s="1"/>
  <c r="BD39" i="4" s="1"/>
  <c r="BC39" i="4" s="1"/>
  <c r="BK85" i="4"/>
  <c r="BJ85" i="4"/>
  <c r="BI85" i="4" s="1"/>
  <c r="BH85" i="4" s="1"/>
  <c r="BG85" i="4" s="1"/>
  <c r="BF85" i="4" s="1"/>
  <c r="BE85" i="4" s="1"/>
  <c r="BD85" i="4" s="1"/>
  <c r="BC85" i="4" s="1"/>
  <c r="BJ41" i="4"/>
  <c r="BI41" i="4" s="1"/>
  <c r="BH41" i="4" s="1"/>
  <c r="BG41" i="4" s="1"/>
  <c r="BF41" i="4" s="1"/>
  <c r="BE41" i="4" s="1"/>
  <c r="BD41" i="4" s="1"/>
  <c r="BC41" i="4" s="1"/>
  <c r="BK41" i="4"/>
  <c r="BK90" i="4"/>
  <c r="BJ90" i="4" s="1"/>
  <c r="BI90" i="4" s="1"/>
  <c r="BH90" i="4" s="1"/>
  <c r="BG90" i="4" s="1"/>
  <c r="BF90" i="4" s="1"/>
  <c r="BE90" i="4" s="1"/>
  <c r="BD90" i="4" s="1"/>
  <c r="BC90" i="4" s="1"/>
  <c r="BK33" i="4"/>
  <c r="BJ33" i="4" s="1"/>
  <c r="BI33" i="4" s="1"/>
  <c r="BH33" i="4" s="1"/>
  <c r="BG33" i="4" s="1"/>
  <c r="BF33" i="4" s="1"/>
  <c r="BE33" i="4" s="1"/>
  <c r="BD33" i="4" s="1"/>
  <c r="BC33" i="4" s="1"/>
  <c r="BI88" i="4"/>
  <c r="BH88" i="4" s="1"/>
  <c r="BG88" i="4" s="1"/>
  <c r="BK88" i="4"/>
  <c r="BJ88" i="4"/>
  <c r="BF88" i="4"/>
  <c r="BE88" i="4" s="1"/>
  <c r="BD88" i="4" s="1"/>
  <c r="BC88" i="4" s="1"/>
  <c r="BK6" i="4"/>
  <c r="BJ6" i="4"/>
  <c r="BI6" i="4" s="1"/>
  <c r="BH6" i="4" s="1"/>
  <c r="BG6" i="4" s="1"/>
  <c r="BF6" i="4" s="1"/>
  <c r="BE6" i="4" s="1"/>
  <c r="BD6" i="4" s="1"/>
  <c r="BC6" i="4" s="1"/>
  <c r="BK47" i="4"/>
  <c r="BJ47" i="4" s="1"/>
  <c r="BI47" i="4" s="1"/>
  <c r="BH47" i="4" s="1"/>
  <c r="BG47" i="4" s="1"/>
  <c r="BF47" i="4" s="1"/>
  <c r="BE47" i="4" s="1"/>
  <c r="BD47" i="4" s="1"/>
  <c r="BC47" i="4" s="1"/>
  <c r="K211" i="4"/>
  <c r="AF211" i="4"/>
  <c r="AC211" i="4"/>
  <c r="BH4" i="4"/>
  <c r="BG4" i="4" s="1"/>
  <c r="BF4" i="4" s="1"/>
  <c r="BE4" i="4" s="1"/>
  <c r="BD4" i="4" s="1"/>
  <c r="BC4" i="4" s="1"/>
  <c r="BJ4" i="4"/>
  <c r="BI4" i="4"/>
  <c r="BK4" i="4"/>
  <c r="AF162" i="4"/>
  <c r="AH161" i="4"/>
  <c r="AB161" i="4" s="1"/>
  <c r="AH209" i="4"/>
  <c r="AA209" i="4" s="1"/>
  <c r="AH210" i="4"/>
  <c r="AA210" i="4" s="1"/>
  <c r="AT198" i="4"/>
  <c r="AS198" i="4" s="1"/>
  <c r="AR198" i="4" s="1"/>
  <c r="AQ198" i="4" s="1"/>
  <c r="AP198" i="4" s="1"/>
  <c r="AO198" i="4" s="1"/>
  <c r="AN198" i="4" s="1"/>
  <c r="AM198" i="4" s="1"/>
  <c r="AL198" i="4" s="1"/>
  <c r="K183" i="4"/>
  <c r="AF183" i="4"/>
  <c r="AC183" i="4"/>
  <c r="J218" i="4"/>
  <c r="AC218" i="4"/>
  <c r="AF218" i="4"/>
  <c r="AC91" i="4"/>
  <c r="I91" i="4"/>
  <c r="AF91" i="4"/>
  <c r="BK100" i="4"/>
  <c r="BJ100" i="4" s="1"/>
  <c r="BI100" i="4" s="1"/>
  <c r="BH100" i="4" s="1"/>
  <c r="BG100" i="4" s="1"/>
  <c r="BF100" i="4" s="1"/>
  <c r="BE100" i="4" s="1"/>
  <c r="BD100" i="4" s="1"/>
  <c r="BC100" i="4" s="1"/>
  <c r="AT40" i="4"/>
  <c r="AS40" i="4" s="1"/>
  <c r="AR40" i="4"/>
  <c r="AQ40" i="4" s="1"/>
  <c r="AP40" i="4" s="1"/>
  <c r="AO40" i="4" s="1"/>
  <c r="AN40" i="4" s="1"/>
  <c r="AM40" i="4" s="1"/>
  <c r="AL40" i="4" s="1"/>
  <c r="AQ241" i="4"/>
  <c r="AP241" i="4" s="1"/>
  <c r="AO241" i="4" s="1"/>
  <c r="AN241" i="4" s="1"/>
  <c r="AM241" i="4" s="1"/>
  <c r="AL241" i="4" s="1"/>
  <c r="AT241" i="4"/>
  <c r="AS241" i="4" s="1"/>
  <c r="AR241" i="4" s="1"/>
  <c r="AK61" i="4"/>
  <c r="AJ61" i="4"/>
  <c r="AI61" i="4"/>
  <c r="AK226" i="4"/>
  <c r="AJ226" i="4"/>
  <c r="AI226" i="4"/>
  <c r="AT121" i="4"/>
  <c r="AS121" i="4" s="1"/>
  <c r="AR121" i="4" s="1"/>
  <c r="AQ121" i="4" s="1"/>
  <c r="AP121" i="4" s="1"/>
  <c r="AO121" i="4" s="1"/>
  <c r="AN121" i="4" s="1"/>
  <c r="AM121" i="4" s="1"/>
  <c r="AL121" i="4" s="1"/>
  <c r="AT169" i="4"/>
  <c r="AS169" i="4" s="1"/>
  <c r="AR169" i="4" s="1"/>
  <c r="AQ169" i="4" s="1"/>
  <c r="AP169" i="4" s="1"/>
  <c r="AO169" i="4" s="1"/>
  <c r="AN169" i="4" s="1"/>
  <c r="AM169" i="4" s="1"/>
  <c r="AL169" i="4" s="1"/>
  <c r="BK55" i="4"/>
  <c r="BJ55" i="4" s="1"/>
  <c r="BI55" i="4" s="1"/>
  <c r="BH55" i="4" s="1"/>
  <c r="BG55" i="4" s="1"/>
  <c r="BF55" i="4" s="1"/>
  <c r="BE55" i="4" s="1"/>
  <c r="BD55" i="4" s="1"/>
  <c r="BC55" i="4" s="1"/>
  <c r="AT130" i="4"/>
  <c r="AS130" i="4" s="1"/>
  <c r="AR130" i="4" s="1"/>
  <c r="AQ130" i="4" s="1"/>
  <c r="AP130" i="4" s="1"/>
  <c r="AO130" i="4" s="1"/>
  <c r="AN130" i="4" s="1"/>
  <c r="AM130" i="4" s="1"/>
  <c r="AL130" i="4" s="1"/>
  <c r="AT69" i="4"/>
  <c r="AS69" i="4" s="1"/>
  <c r="AR69" i="4" s="1"/>
  <c r="AQ69" i="4" s="1"/>
  <c r="AP69" i="4" s="1"/>
  <c r="AO69" i="4" s="1"/>
  <c r="AN69" i="4" s="1"/>
  <c r="AM69" i="4" s="1"/>
  <c r="AL69" i="4" s="1"/>
  <c r="AT218" i="4"/>
  <c r="AS218" i="4" s="1"/>
  <c r="AR218" i="4" s="1"/>
  <c r="AQ218" i="4" s="1"/>
  <c r="AP218" i="4" s="1"/>
  <c r="AO218" i="4" s="1"/>
  <c r="AN218" i="4" s="1"/>
  <c r="AM218" i="4" s="1"/>
  <c r="AL218" i="4" s="1"/>
  <c r="AT39" i="4"/>
  <c r="AS39" i="4"/>
  <c r="AR39" i="4" s="1"/>
  <c r="AQ39" i="4" s="1"/>
  <c r="AP39" i="4" s="1"/>
  <c r="AO39" i="4" s="1"/>
  <c r="AN39" i="4" s="1"/>
  <c r="AM39" i="4" s="1"/>
  <c r="AL39" i="4" s="1"/>
  <c r="BK61" i="4"/>
  <c r="BI61" i="4"/>
  <c r="BH61" i="4"/>
  <c r="BG61" i="4" s="1"/>
  <c r="BF61" i="4" s="1"/>
  <c r="BE61" i="4" s="1"/>
  <c r="BD61" i="4" s="1"/>
  <c r="BC61" i="4" s="1"/>
  <c r="BJ61" i="4"/>
  <c r="AT101" i="4"/>
  <c r="AS101" i="4" s="1"/>
  <c r="AR101" i="4" s="1"/>
  <c r="AQ101" i="4" s="1"/>
  <c r="AP101" i="4" s="1"/>
  <c r="AO101" i="4" s="1"/>
  <c r="AN101" i="4" s="1"/>
  <c r="AM101" i="4" s="1"/>
  <c r="AL101" i="4" s="1"/>
  <c r="BK10" i="4"/>
  <c r="BJ10" i="4"/>
  <c r="BI10" i="4" s="1"/>
  <c r="BH10" i="4" s="1"/>
  <c r="BG10" i="4" s="1"/>
  <c r="BF10" i="4" s="1"/>
  <c r="BE10" i="4" s="1"/>
  <c r="BD10" i="4" s="1"/>
  <c r="BC10" i="4" s="1"/>
  <c r="AT85" i="4"/>
  <c r="AS85" i="4" s="1"/>
  <c r="AR85" i="4" s="1"/>
  <c r="AQ85" i="4" s="1"/>
  <c r="AP85" i="4" s="1"/>
  <c r="AO85" i="4" s="1"/>
  <c r="AN85" i="4" s="1"/>
  <c r="AM85" i="4" s="1"/>
  <c r="AL85" i="4" s="1"/>
  <c r="BK43" i="4"/>
  <c r="BJ43" i="4"/>
  <c r="BI43" i="4" s="1"/>
  <c r="BH43" i="4" s="1"/>
  <c r="BG43" i="4" s="1"/>
  <c r="BF43" i="4" s="1"/>
  <c r="BE43" i="4" s="1"/>
  <c r="BD43" i="4" s="1"/>
  <c r="BC43" i="4" s="1"/>
  <c r="BK83" i="4"/>
  <c r="BJ83" i="4" s="1"/>
  <c r="BI83" i="4" s="1"/>
  <c r="BH83" i="4" s="1"/>
  <c r="BG83" i="4" s="1"/>
  <c r="BF83" i="4" s="1"/>
  <c r="BE83" i="4" s="1"/>
  <c r="BD83" i="4" s="1"/>
  <c r="BC83" i="4" s="1"/>
  <c r="AT55" i="4"/>
  <c r="AS55" i="4" s="1"/>
  <c r="AR55" i="4" s="1"/>
  <c r="AQ55" i="4" s="1"/>
  <c r="AP55" i="4" s="1"/>
  <c r="AO55" i="4" s="1"/>
  <c r="AN55" i="4" s="1"/>
  <c r="AM55" i="4" s="1"/>
  <c r="AL55" i="4" s="1"/>
  <c r="BK40" i="4"/>
  <c r="BI40" i="4"/>
  <c r="BH40" i="4" s="1"/>
  <c r="BG40" i="4" s="1"/>
  <c r="BF40" i="4" s="1"/>
  <c r="BE40" i="4" s="1"/>
  <c r="BD40" i="4" s="1"/>
  <c r="BC40" i="4" s="1"/>
  <c r="BJ40" i="4"/>
  <c r="BK92" i="4"/>
  <c r="BJ92" i="4" s="1"/>
  <c r="BI92" i="4" s="1"/>
  <c r="BH92" i="4" s="1"/>
  <c r="BG92" i="4" s="1"/>
  <c r="BF92" i="4" s="1"/>
  <c r="BE92" i="4" s="1"/>
  <c r="BD92" i="4" s="1"/>
  <c r="BC92" i="4" s="1"/>
  <c r="BK52" i="4"/>
  <c r="BJ52" i="4"/>
  <c r="BI52" i="4" s="1"/>
  <c r="BH52" i="4" s="1"/>
  <c r="BG52" i="4" s="1"/>
  <c r="BF52" i="4" s="1"/>
  <c r="BE52" i="4" s="1"/>
  <c r="BD52" i="4" s="1"/>
  <c r="BC52" i="4" s="1"/>
  <c r="BK99" i="4"/>
  <c r="BJ99" i="4" s="1"/>
  <c r="BI99" i="4" s="1"/>
  <c r="BH99" i="4" s="1"/>
  <c r="BG99" i="4" s="1"/>
  <c r="BF99" i="4" s="1"/>
  <c r="BE99" i="4" s="1"/>
  <c r="BD99" i="4" s="1"/>
  <c r="BC99" i="4" s="1"/>
  <c r="BK37" i="4"/>
  <c r="BJ37" i="4" s="1"/>
  <c r="BI37" i="4" s="1"/>
  <c r="BH37" i="4" s="1"/>
  <c r="BG37" i="4" s="1"/>
  <c r="BF37" i="4" s="1"/>
  <c r="BE37" i="4" s="1"/>
  <c r="BD37" i="4" s="1"/>
  <c r="BC37" i="4" s="1"/>
  <c r="BK98" i="4"/>
  <c r="BJ98" i="4" s="1"/>
  <c r="BI98" i="4"/>
  <c r="BH98" i="4" s="1"/>
  <c r="BG98" i="4" s="1"/>
  <c r="BF98" i="4" s="1"/>
  <c r="BE98" i="4" s="1"/>
  <c r="BD98" i="4" s="1"/>
  <c r="BC98" i="4" s="1"/>
  <c r="BK12" i="4"/>
  <c r="BJ12" i="4" s="1"/>
  <c r="BI12" i="4" s="1"/>
  <c r="BH12" i="4" s="1"/>
  <c r="BG12" i="4" s="1"/>
  <c r="BF12" i="4" s="1"/>
  <c r="BE12" i="4" s="1"/>
  <c r="BD12" i="4" s="1"/>
  <c r="BC12" i="4" s="1"/>
  <c r="BK56" i="4"/>
  <c r="BJ56" i="4"/>
  <c r="BI56" i="4" s="1"/>
  <c r="BH56" i="4" s="1"/>
  <c r="BG56" i="4" s="1"/>
  <c r="BF56" i="4" s="1"/>
  <c r="BE56" i="4" s="1"/>
  <c r="BD56" i="4" s="1"/>
  <c r="BC56" i="4" s="1"/>
  <c r="AH131" i="4"/>
  <c r="AJ59" i="4"/>
  <c r="AI59" i="4"/>
  <c r="AK59" i="4"/>
  <c r="AT71" i="4"/>
  <c r="AS71" i="4" s="1"/>
  <c r="AR71" i="4" s="1"/>
  <c r="AQ71" i="4" s="1"/>
  <c r="AP71" i="4" s="1"/>
  <c r="AO71" i="4" s="1"/>
  <c r="AN71" i="4" s="1"/>
  <c r="AM71" i="4" s="1"/>
  <c r="AL71" i="4" s="1"/>
  <c r="K162" i="4"/>
  <c r="AH225" i="4"/>
  <c r="AA225" i="4" s="1"/>
  <c r="AH162" i="4"/>
  <c r="AB162" i="4" s="1"/>
  <c r="AH188" i="4"/>
  <c r="AA188" i="4" s="1"/>
  <c r="AE188" i="4" s="1"/>
  <c r="AH183" i="4"/>
  <c r="AC21" i="4"/>
  <c r="H21" i="4"/>
  <c r="AT49" i="4"/>
  <c r="AS49" i="4" s="1"/>
  <c r="AR49" i="4" s="1"/>
  <c r="AQ49" i="4" s="1"/>
  <c r="AP49" i="4" s="1"/>
  <c r="AO49" i="4" s="1"/>
  <c r="AN49" i="4" s="1"/>
  <c r="AM49" i="4" s="1"/>
  <c r="AL49" i="4" s="1"/>
  <c r="AK215" i="4"/>
  <c r="AI215" i="4"/>
  <c r="AH215" i="4" s="1"/>
  <c r="AJ215" i="4"/>
  <c r="AJ111" i="4"/>
  <c r="AI111" i="4"/>
  <c r="AK111" i="4"/>
  <c r="AJ142" i="4"/>
  <c r="AH142" i="4" s="1"/>
  <c r="AK142" i="4"/>
  <c r="AI142" i="4"/>
  <c r="BK91" i="4"/>
  <c r="BJ91" i="4" s="1"/>
  <c r="BI91" i="4" s="1"/>
  <c r="BH91" i="4" s="1"/>
  <c r="BG91" i="4" s="1"/>
  <c r="BF91" i="4" s="1"/>
  <c r="BE91" i="4" s="1"/>
  <c r="BD91" i="4" s="1"/>
  <c r="BC91" i="4" s="1"/>
  <c r="AT74" i="4"/>
  <c r="AS74" i="4" s="1"/>
  <c r="AR74" i="4" s="1"/>
  <c r="AQ74" i="4" s="1"/>
  <c r="AP74" i="4" s="1"/>
  <c r="AO74" i="4" s="1"/>
  <c r="AN74" i="4" s="1"/>
  <c r="AM74" i="4" s="1"/>
  <c r="AL74" i="4" s="1"/>
  <c r="AT163" i="4"/>
  <c r="AS163" i="4" s="1"/>
  <c r="AR163" i="4" s="1"/>
  <c r="AQ163" i="4" s="1"/>
  <c r="AP163" i="4" s="1"/>
  <c r="AO163" i="4" s="1"/>
  <c r="AN163" i="4" s="1"/>
  <c r="AM163" i="4" s="1"/>
  <c r="AL163" i="4" s="1"/>
  <c r="BK27" i="4"/>
  <c r="BJ27" i="4"/>
  <c r="BI27" i="4" s="1"/>
  <c r="BH27" i="4" s="1"/>
  <c r="BG27" i="4" s="1"/>
  <c r="BF27" i="4" s="1"/>
  <c r="BE27" i="4" s="1"/>
  <c r="BD27" i="4" s="1"/>
  <c r="BC27" i="4" s="1"/>
  <c r="BK74" i="4"/>
  <c r="BJ74" i="4" s="1"/>
  <c r="BI74" i="4" s="1"/>
  <c r="BH74" i="4" s="1"/>
  <c r="BG74" i="4" s="1"/>
  <c r="BF74" i="4" s="1"/>
  <c r="BE74" i="4" s="1"/>
  <c r="BD74" i="4" s="1"/>
  <c r="BC74" i="4" s="1"/>
  <c r="BK105" i="4"/>
  <c r="BJ105" i="4" s="1"/>
  <c r="BI105" i="4" s="1"/>
  <c r="BH105" i="4" s="1"/>
  <c r="BG105" i="4" s="1"/>
  <c r="BF105" i="4" s="1"/>
  <c r="BE105" i="4" s="1"/>
  <c r="BD105" i="4" s="1"/>
  <c r="BC105" i="4" s="1"/>
  <c r="BK21" i="4"/>
  <c r="BJ21" i="4" s="1"/>
  <c r="BI21" i="4" s="1"/>
  <c r="BH21" i="4" s="1"/>
  <c r="BG21" i="4" s="1"/>
  <c r="BF21" i="4" s="1"/>
  <c r="BE21" i="4" s="1"/>
  <c r="BD21" i="4" s="1"/>
  <c r="BC21" i="4" s="1"/>
  <c r="BK5" i="4"/>
  <c r="BJ5" i="4" s="1"/>
  <c r="BI5" i="4" s="1"/>
  <c r="BH5" i="4" s="1"/>
  <c r="BG5" i="4" s="1"/>
  <c r="BF5" i="4" s="1"/>
  <c r="BE5" i="4" s="1"/>
  <c r="BD5" i="4" s="1"/>
  <c r="BC5" i="4" s="1"/>
  <c r="BG50" i="4"/>
  <c r="BF50" i="4" s="1"/>
  <c r="BE50" i="4" s="1"/>
  <c r="BD50" i="4" s="1"/>
  <c r="BC50" i="4" s="1"/>
  <c r="BK50" i="4"/>
  <c r="BJ50" i="4"/>
  <c r="BI50" i="4" s="1"/>
  <c r="BH50" i="4"/>
  <c r="BJ96" i="4"/>
  <c r="BI96" i="4"/>
  <c r="BH96" i="4" s="1"/>
  <c r="BG96" i="4" s="1"/>
  <c r="BF96" i="4" s="1"/>
  <c r="BE96" i="4" s="1"/>
  <c r="BD96" i="4" s="1"/>
  <c r="BC96" i="4" s="1"/>
  <c r="BK96" i="4"/>
  <c r="AT35" i="4"/>
  <c r="AS35" i="4" s="1"/>
  <c r="AR35" i="4" s="1"/>
  <c r="AQ35" i="4" s="1"/>
  <c r="AP35" i="4" s="1"/>
  <c r="AO35" i="4" s="1"/>
  <c r="AN35" i="4" s="1"/>
  <c r="AM35" i="4" s="1"/>
  <c r="AL35" i="4" s="1"/>
  <c r="BK42" i="4"/>
  <c r="BJ42" i="4" s="1"/>
  <c r="BI42" i="4" s="1"/>
  <c r="BH42" i="4" s="1"/>
  <c r="BG42" i="4" s="1"/>
  <c r="BF42" i="4" s="1"/>
  <c r="BE42" i="4" s="1"/>
  <c r="BD42" i="4" s="1"/>
  <c r="BC42" i="4" s="1"/>
  <c r="BK94" i="4"/>
  <c r="BJ94" i="4" s="1"/>
  <c r="BI94" i="4" s="1"/>
  <c r="BH94" i="4" s="1"/>
  <c r="BG94" i="4" s="1"/>
  <c r="BF94" i="4" s="1"/>
  <c r="BE94" i="4" s="1"/>
  <c r="BD94" i="4" s="1"/>
  <c r="BC94" i="4" s="1"/>
  <c r="BK57" i="4"/>
  <c r="BJ57" i="4" s="1"/>
  <c r="BI57" i="4" s="1"/>
  <c r="BH57" i="4" s="1"/>
  <c r="BG57" i="4" s="1"/>
  <c r="BF57" i="4" s="1"/>
  <c r="BE57" i="4" s="1"/>
  <c r="BD57" i="4" s="1"/>
  <c r="BC57" i="4" s="1"/>
  <c r="BK111" i="4"/>
  <c r="BJ111" i="4"/>
  <c r="BI111" i="4" s="1"/>
  <c r="BH111" i="4" s="1"/>
  <c r="BG111" i="4" s="1"/>
  <c r="BF111" i="4" s="1"/>
  <c r="BE111" i="4" s="1"/>
  <c r="BD111" i="4" s="1"/>
  <c r="BC111" i="4" s="1"/>
  <c r="BK48" i="4"/>
  <c r="BJ48" i="4" s="1"/>
  <c r="BI48" i="4" s="1"/>
  <c r="BH48" i="4" s="1"/>
  <c r="BG48" i="4" s="1"/>
  <c r="BF48" i="4" s="1"/>
  <c r="BE48" i="4" s="1"/>
  <c r="BD48" i="4" s="1"/>
  <c r="BC48" i="4" s="1"/>
  <c r="BK104" i="4"/>
  <c r="BJ104" i="4" s="1"/>
  <c r="BI104" i="4" s="1"/>
  <c r="BH104" i="4" s="1"/>
  <c r="BG104" i="4" s="1"/>
  <c r="BF104" i="4" s="1"/>
  <c r="BE104" i="4" s="1"/>
  <c r="BD104" i="4" s="1"/>
  <c r="BC104" i="4" s="1"/>
  <c r="BK15" i="4"/>
  <c r="BJ15" i="4" s="1"/>
  <c r="BI15" i="4" s="1"/>
  <c r="BH15" i="4" s="1"/>
  <c r="BG15" i="4" s="1"/>
  <c r="BF15" i="4" s="1"/>
  <c r="BE15" i="4" s="1"/>
  <c r="BD15" i="4" s="1"/>
  <c r="BC15" i="4" s="1"/>
  <c r="BK67" i="4"/>
  <c r="BJ67" i="4"/>
  <c r="BI67" i="4" s="1"/>
  <c r="BH67" i="4" s="1"/>
  <c r="BG67" i="4" s="1"/>
  <c r="BF67" i="4" s="1"/>
  <c r="BE67" i="4" s="1"/>
  <c r="BD67" i="4" s="1"/>
  <c r="BC67" i="4" s="1"/>
  <c r="AK248" i="4"/>
  <c r="AI248" i="4"/>
  <c r="AH248" i="4" s="1"/>
  <c r="AJ248" i="4"/>
  <c r="AH177" i="4"/>
  <c r="AH148" i="4"/>
  <c r="AC73" i="4"/>
  <c r="H73" i="4"/>
  <c r="AC41" i="4"/>
  <c r="H41" i="4"/>
  <c r="AC80" i="4"/>
  <c r="H80" i="4"/>
  <c r="AH143" i="4"/>
  <c r="AI228" i="4"/>
  <c r="AJ228" i="4"/>
  <c r="AK228" i="4"/>
  <c r="AT239" i="4"/>
  <c r="AS239" i="4" s="1"/>
  <c r="AR239" i="4" s="1"/>
  <c r="AQ239" i="4" s="1"/>
  <c r="AP239" i="4" s="1"/>
  <c r="AO239" i="4" s="1"/>
  <c r="AN239" i="4" s="1"/>
  <c r="AM239" i="4" s="1"/>
  <c r="AL239" i="4" s="1"/>
  <c r="AI238" i="4"/>
  <c r="AH238" i="4" s="1"/>
  <c r="AK238" i="4"/>
  <c r="AJ238" i="4"/>
  <c r="AT153" i="4"/>
  <c r="AS153" i="4" s="1"/>
  <c r="AR153" i="4" s="1"/>
  <c r="AQ153" i="4" s="1"/>
  <c r="AP153" i="4" s="1"/>
  <c r="AO153" i="4" s="1"/>
  <c r="AN153" i="4" s="1"/>
  <c r="AM153" i="4" s="1"/>
  <c r="AL153" i="4" s="1"/>
  <c r="AT96" i="4"/>
  <c r="AS96" i="4" s="1"/>
  <c r="AR96" i="4" s="1"/>
  <c r="AQ96" i="4" s="1"/>
  <c r="AP96" i="4" s="1"/>
  <c r="AO96" i="4" s="1"/>
  <c r="AN96" i="4" s="1"/>
  <c r="AM96" i="4" s="1"/>
  <c r="AL96" i="4" s="1"/>
  <c r="AT103" i="4"/>
  <c r="AS103" i="4" s="1"/>
  <c r="AR103" i="4" s="1"/>
  <c r="AQ103" i="4" s="1"/>
  <c r="AP103" i="4" s="1"/>
  <c r="AO103" i="4" s="1"/>
  <c r="AN103" i="4" s="1"/>
  <c r="AM103" i="4" s="1"/>
  <c r="AL103" i="4" s="1"/>
  <c r="AT166" i="4"/>
  <c r="AS166" i="4"/>
  <c r="AR166" i="4" s="1"/>
  <c r="AQ166" i="4" s="1"/>
  <c r="AP166" i="4" s="1"/>
  <c r="AO166" i="4" s="1"/>
  <c r="AN166" i="4" s="1"/>
  <c r="AM166" i="4" s="1"/>
  <c r="AL166" i="4" s="1"/>
  <c r="AI139" i="4"/>
  <c r="AK139" i="4"/>
  <c r="AJ139" i="4"/>
  <c r="BK108" i="4"/>
  <c r="BJ108" i="4" s="1"/>
  <c r="BI108" i="4" s="1"/>
  <c r="BH108" i="4" s="1"/>
  <c r="BG108" i="4" s="1"/>
  <c r="BF108" i="4" s="1"/>
  <c r="BE108" i="4" s="1"/>
  <c r="BD108" i="4" s="1"/>
  <c r="BC108" i="4" s="1"/>
  <c r="BK62" i="4"/>
  <c r="BJ62" i="4" s="1"/>
  <c r="BI62" i="4" s="1"/>
  <c r="BH62" i="4" s="1"/>
  <c r="BG62" i="4" s="1"/>
  <c r="BF62" i="4" s="1"/>
  <c r="BE62" i="4" s="1"/>
  <c r="BD62" i="4" s="1"/>
  <c r="BC62" i="4" s="1"/>
  <c r="BK82" i="4"/>
  <c r="BJ82" i="4" s="1"/>
  <c r="BI82" i="4" s="1"/>
  <c r="BH82" i="4" s="1"/>
  <c r="BG82" i="4" s="1"/>
  <c r="BF82" i="4" s="1"/>
  <c r="BE82" i="4" s="1"/>
  <c r="BD82" i="4" s="1"/>
  <c r="BC82" i="4" s="1"/>
  <c r="AT47" i="4"/>
  <c r="AS47" i="4" s="1"/>
  <c r="AR47" i="4" s="1"/>
  <c r="AQ47" i="4" s="1"/>
  <c r="AP47" i="4" s="1"/>
  <c r="AO47" i="4" s="1"/>
  <c r="AN47" i="4" s="1"/>
  <c r="AM47" i="4" s="1"/>
  <c r="AL47" i="4" s="1"/>
  <c r="BJ26" i="4"/>
  <c r="BI26" i="4" s="1"/>
  <c r="BH26" i="4" s="1"/>
  <c r="BG26" i="4" s="1"/>
  <c r="BF26" i="4" s="1"/>
  <c r="BE26" i="4" s="1"/>
  <c r="BD26" i="4" s="1"/>
  <c r="BC26" i="4" s="1"/>
  <c r="BK26" i="4"/>
  <c r="BK8" i="4"/>
  <c r="BJ8" i="4"/>
  <c r="BI8" i="4" s="1"/>
  <c r="BH8" i="4" s="1"/>
  <c r="BG8" i="4" s="1"/>
  <c r="BF8" i="4" s="1"/>
  <c r="BE8" i="4" s="1"/>
  <c r="BD8" i="4" s="1"/>
  <c r="BC8" i="4" s="1"/>
  <c r="BJ51" i="4"/>
  <c r="BI51" i="4" s="1"/>
  <c r="BH51" i="4" s="1"/>
  <c r="BG51" i="4" s="1"/>
  <c r="BF51" i="4" s="1"/>
  <c r="BE51" i="4" s="1"/>
  <c r="BD51" i="4" s="1"/>
  <c r="BC51" i="4" s="1"/>
  <c r="BK51" i="4"/>
  <c r="BK101" i="4"/>
  <c r="BJ101" i="4" s="1"/>
  <c r="BI101" i="4" s="1"/>
  <c r="BH101" i="4" s="1"/>
  <c r="BG101" i="4" s="1"/>
  <c r="BF101" i="4" s="1"/>
  <c r="BE101" i="4" s="1"/>
  <c r="BD101" i="4" s="1"/>
  <c r="BC101" i="4" s="1"/>
  <c r="AT22" i="4"/>
  <c r="AS22" i="4" s="1"/>
  <c r="AR22" i="4" s="1"/>
  <c r="AQ22" i="4" s="1"/>
  <c r="AP22" i="4" s="1"/>
  <c r="AO22" i="4" s="1"/>
  <c r="AN22" i="4" s="1"/>
  <c r="AM22" i="4" s="1"/>
  <c r="AL22" i="4" s="1"/>
  <c r="BK49" i="4"/>
  <c r="BJ49" i="4"/>
  <c r="BI49" i="4" s="1"/>
  <c r="BH49" i="4" s="1"/>
  <c r="BG49" i="4" s="1"/>
  <c r="BF49" i="4" s="1"/>
  <c r="BE49" i="4" s="1"/>
  <c r="BD49" i="4" s="1"/>
  <c r="BC49" i="4" s="1"/>
  <c r="BK106" i="4"/>
  <c r="BJ106" i="4" s="1"/>
  <c r="BI106" i="4" s="1"/>
  <c r="BH106" i="4" s="1"/>
  <c r="BG106" i="4" s="1"/>
  <c r="BF106" i="4" s="1"/>
  <c r="BE106" i="4" s="1"/>
  <c r="BD106" i="4" s="1"/>
  <c r="BC106" i="4" s="1"/>
  <c r="BJ59" i="4"/>
  <c r="BI59" i="4" s="1"/>
  <c r="BH59" i="4" s="1"/>
  <c r="BG59" i="4" s="1"/>
  <c r="BF59" i="4" s="1"/>
  <c r="BE59" i="4" s="1"/>
  <c r="BD59" i="4" s="1"/>
  <c r="BC59" i="4" s="1"/>
  <c r="BK59" i="4"/>
  <c r="BK63" i="4"/>
  <c r="BJ63" i="4" s="1"/>
  <c r="BI63" i="4" s="1"/>
  <c r="BH63" i="4" s="1"/>
  <c r="BG63" i="4" s="1"/>
  <c r="BF63" i="4" s="1"/>
  <c r="BE63" i="4" s="1"/>
  <c r="BD63" i="4" s="1"/>
  <c r="BC63" i="4" s="1"/>
  <c r="BK107" i="4"/>
  <c r="BJ107" i="4"/>
  <c r="BI107" i="4" s="1"/>
  <c r="BH107" i="4" s="1"/>
  <c r="BG107" i="4" s="1"/>
  <c r="BF107" i="4" s="1"/>
  <c r="BE107" i="4" s="1"/>
  <c r="BD107" i="4" s="1"/>
  <c r="BC107" i="4" s="1"/>
  <c r="BJ17" i="4"/>
  <c r="BI17" i="4" s="1"/>
  <c r="BH17" i="4" s="1"/>
  <c r="BG17" i="4" s="1"/>
  <c r="BF17" i="4" s="1"/>
  <c r="BE17" i="4" s="1"/>
  <c r="BD17" i="4" s="1"/>
  <c r="BC17" i="4" s="1"/>
  <c r="BK17" i="4"/>
  <c r="BJ84" i="4"/>
  <c r="BI84" i="4" s="1"/>
  <c r="BH84" i="4" s="1"/>
  <c r="BG84" i="4" s="1"/>
  <c r="BF84" i="4" s="1"/>
  <c r="BE84" i="4" s="1"/>
  <c r="BD84" i="4" s="1"/>
  <c r="BC84" i="4" s="1"/>
  <c r="BK84" i="4"/>
  <c r="AZ109" i="4"/>
  <c r="AX109" i="4" s="1"/>
  <c r="AI219" i="4"/>
  <c r="AJ219" i="4"/>
  <c r="AK219" i="4"/>
  <c r="AJ79" i="4"/>
  <c r="AK79" i="4"/>
  <c r="AI79" i="4"/>
  <c r="AJ155" i="4"/>
  <c r="AK155" i="4"/>
  <c r="AI155" i="4"/>
  <c r="AK202" i="4"/>
  <c r="AJ202" i="4"/>
  <c r="AI202" i="4"/>
  <c r="AK77" i="4"/>
  <c r="AI56" i="4"/>
  <c r="AK56" i="4"/>
  <c r="AJ56" i="4"/>
  <c r="AJ135" i="4"/>
  <c r="AI135" i="4"/>
  <c r="AK135" i="4"/>
  <c r="AJ214" i="4"/>
  <c r="AI214" i="4"/>
  <c r="AK214" i="4"/>
  <c r="AI191" i="4"/>
  <c r="AK191" i="4"/>
  <c r="AJ191" i="4"/>
  <c r="AK67" i="4"/>
  <c r="AI67" i="4"/>
  <c r="AJ67" i="4"/>
  <c r="AK108" i="4"/>
  <c r="AJ108" i="4"/>
  <c r="AI108" i="4"/>
  <c r="AI48" i="4"/>
  <c r="AJ48" i="4"/>
  <c r="AK48" i="4"/>
  <c r="AK119" i="4"/>
  <c r="AI119" i="4"/>
  <c r="AJ119" i="4"/>
  <c r="AK206" i="4"/>
  <c r="AI206" i="4"/>
  <c r="AJ206" i="4"/>
  <c r="AI247" i="4"/>
  <c r="AJ247" i="4"/>
  <c r="AK247" i="4"/>
  <c r="AA148" i="4"/>
  <c r="AB148" i="4"/>
  <c r="AJ94" i="4"/>
  <c r="AI94" i="4"/>
  <c r="AK94" i="4"/>
  <c r="AK230" i="4"/>
  <c r="AJ230" i="4"/>
  <c r="AI230" i="4"/>
  <c r="AJ235" i="4"/>
  <c r="AK235" i="4"/>
  <c r="AI235" i="4"/>
  <c r="AK221" i="4"/>
  <c r="AJ221" i="4"/>
  <c r="AI221" i="4"/>
  <c r="AJ246" i="4"/>
  <c r="AK246" i="4"/>
  <c r="AI246" i="4"/>
  <c r="AJ144" i="4"/>
  <c r="AK144" i="4"/>
  <c r="AI144" i="4"/>
  <c r="AK194" i="4"/>
  <c r="AJ194" i="4"/>
  <c r="AI194" i="4"/>
  <c r="AI170" i="4"/>
  <c r="AK170" i="4"/>
  <c r="AJ170" i="4"/>
  <c r="AJ208" i="4"/>
  <c r="AK208" i="4"/>
  <c r="AI208" i="4"/>
  <c r="AH208" i="4" s="1"/>
  <c r="AJ213" i="4"/>
  <c r="AI213" i="4"/>
  <c r="AK213" i="4"/>
  <c r="AC63" i="4"/>
  <c r="H63" i="4"/>
  <c r="AC144" i="4"/>
  <c r="AF144" i="4"/>
  <c r="K144" i="4"/>
  <c r="AT165" i="4"/>
  <c r="AS165" i="4" s="1"/>
  <c r="AR165" i="4" s="1"/>
  <c r="AQ165" i="4" s="1"/>
  <c r="AP165" i="4" s="1"/>
  <c r="AO165" i="4" s="1"/>
  <c r="AN165" i="4" s="1"/>
  <c r="AM165" i="4" s="1"/>
  <c r="AL165" i="4" s="1"/>
  <c r="J160" i="4"/>
  <c r="AC160" i="4"/>
  <c r="AF160" i="4"/>
  <c r="AK164" i="4"/>
  <c r="AI164" i="4"/>
  <c r="AJ164" i="4"/>
  <c r="AJ109" i="4"/>
  <c r="AI109" i="4"/>
  <c r="AH109" i="4" s="1"/>
  <c r="AK109" i="4"/>
  <c r="AK152" i="4"/>
  <c r="AI152" i="4"/>
  <c r="AJ152" i="4"/>
  <c r="AA187" i="4"/>
  <c r="AB187" i="4"/>
  <c r="AA212" i="4"/>
  <c r="AC126" i="4"/>
  <c r="AF126" i="4"/>
  <c r="J126" i="4"/>
  <c r="K210" i="4"/>
  <c r="AF210" i="4"/>
  <c r="AC210" i="4"/>
  <c r="J114" i="4"/>
  <c r="AF114" i="4"/>
  <c r="AC114" i="4"/>
  <c r="AC23" i="4"/>
  <c r="H23" i="4"/>
  <c r="AF149" i="4"/>
  <c r="AC149" i="4"/>
  <c r="K149" i="4"/>
  <c r="AT24" i="4"/>
  <c r="AS24" i="4" s="1"/>
  <c r="AR24" i="4" s="1"/>
  <c r="AQ24" i="4" s="1"/>
  <c r="AP24" i="4" s="1"/>
  <c r="AO24" i="4" s="1"/>
  <c r="AN24" i="4" s="1"/>
  <c r="AM24" i="4" s="1"/>
  <c r="AL24" i="4" s="1"/>
  <c r="AT146" i="4"/>
  <c r="AS146" i="4" s="1"/>
  <c r="AR146" i="4" s="1"/>
  <c r="AQ146" i="4" s="1"/>
  <c r="AP146" i="4" s="1"/>
  <c r="AO146" i="4" s="1"/>
  <c r="AN146" i="4" s="1"/>
  <c r="AM146" i="4" s="1"/>
  <c r="AL146" i="4" s="1"/>
  <c r="AF182" i="4"/>
  <c r="K182" i="4"/>
  <c r="AC182" i="4"/>
  <c r="AT87" i="4"/>
  <c r="AS87" i="4"/>
  <c r="AR87" i="4" s="1"/>
  <c r="AQ87" i="4" s="1"/>
  <c r="AP87" i="4" s="1"/>
  <c r="AO87" i="4" s="1"/>
  <c r="AN87" i="4" s="1"/>
  <c r="AM87" i="4" s="1"/>
  <c r="AL87" i="4" s="1"/>
  <c r="AT30" i="4"/>
  <c r="AS30" i="4" s="1"/>
  <c r="AR30" i="4" s="1"/>
  <c r="AQ30" i="4" s="1"/>
  <c r="AP30" i="4" s="1"/>
  <c r="AO30" i="4" s="1"/>
  <c r="AN30" i="4" s="1"/>
  <c r="AM30" i="4" s="1"/>
  <c r="AL30" i="4" s="1"/>
  <c r="J136" i="4"/>
  <c r="AF136" i="4"/>
  <c r="AC136" i="4"/>
  <c r="AT129" i="4"/>
  <c r="AS129" i="4" s="1"/>
  <c r="AR129" i="4" s="1"/>
  <c r="AQ129" i="4" s="1"/>
  <c r="AP129" i="4" s="1"/>
  <c r="AO129" i="4" s="1"/>
  <c r="AN129" i="4" s="1"/>
  <c r="AM129" i="4" s="1"/>
  <c r="AL129" i="4" s="1"/>
  <c r="AC51" i="4"/>
  <c r="H51" i="4"/>
  <c r="K213" i="4"/>
  <c r="AF213" i="4"/>
  <c r="AC213" i="4"/>
  <c r="AH175" i="4"/>
  <c r="AI220" i="4"/>
  <c r="AK220" i="4"/>
  <c r="AJ220" i="4"/>
  <c r="AH136" i="4"/>
  <c r="AB136" i="4" s="1"/>
  <c r="AI211" i="4"/>
  <c r="AJ211" i="4"/>
  <c r="AK211" i="4"/>
  <c r="AH158" i="4"/>
  <c r="AH107" i="4"/>
  <c r="AT29" i="4"/>
  <c r="AS29" i="4" s="1"/>
  <c r="AR29" i="4" s="1"/>
  <c r="AQ29" i="4" s="1"/>
  <c r="AP29" i="4" s="1"/>
  <c r="AO29" i="4" s="1"/>
  <c r="AN29" i="4" s="1"/>
  <c r="AM29" i="4" s="1"/>
  <c r="AL29" i="4" s="1"/>
  <c r="AI151" i="4"/>
  <c r="AJ151" i="4"/>
  <c r="AK151" i="4"/>
  <c r="AT95" i="4"/>
  <c r="AS95" i="4" s="1"/>
  <c r="AR95" i="4" s="1"/>
  <c r="AQ95" i="4" s="1"/>
  <c r="AP95" i="4" s="1"/>
  <c r="AO95" i="4" s="1"/>
  <c r="AN95" i="4" s="1"/>
  <c r="AM95" i="4" s="1"/>
  <c r="AL95" i="4" s="1"/>
  <c r="H24" i="4"/>
  <c r="AC24" i="4"/>
  <c r="AC146" i="4"/>
  <c r="J146" i="4"/>
  <c r="AF146" i="4"/>
  <c r="AF87" i="4"/>
  <c r="AC87" i="4"/>
  <c r="J87" i="4"/>
  <c r="AC30" i="4"/>
  <c r="H30" i="4"/>
  <c r="J133" i="4"/>
  <c r="AF133" i="4"/>
  <c r="AC133" i="4"/>
  <c r="J168" i="4"/>
  <c r="AC168" i="4"/>
  <c r="AF168" i="4"/>
  <c r="AI122" i="4"/>
  <c r="AJ122" i="4"/>
  <c r="AK122" i="4"/>
  <c r="AI197" i="4"/>
  <c r="AK197" i="4"/>
  <c r="AJ197" i="4"/>
  <c r="AK185" i="4"/>
  <c r="AJ185" i="4"/>
  <c r="AI185" i="4"/>
  <c r="AA217" i="4"/>
  <c r="AB217" i="4"/>
  <c r="K245" i="4"/>
  <c r="AC245" i="4"/>
  <c r="AF245" i="4"/>
  <c r="AT126" i="4"/>
  <c r="AS126" i="4" s="1"/>
  <c r="AR126" i="4" s="1"/>
  <c r="AQ126" i="4" s="1"/>
  <c r="AP126" i="4" s="1"/>
  <c r="AO126" i="4" s="1"/>
  <c r="AN126" i="4" s="1"/>
  <c r="AM126" i="4" s="1"/>
  <c r="AL126" i="4" s="1"/>
  <c r="AF129" i="4"/>
  <c r="J129" i="4"/>
  <c r="AC129" i="4"/>
  <c r="H22" i="4"/>
  <c r="AC22" i="4"/>
  <c r="J111" i="4"/>
  <c r="AC111" i="4"/>
  <c r="AF111" i="4"/>
  <c r="AT93" i="4"/>
  <c r="AS93" i="4" s="1"/>
  <c r="AR93" i="4" s="1"/>
  <c r="AQ93" i="4" s="1"/>
  <c r="AP93" i="4" s="1"/>
  <c r="AO93" i="4" s="1"/>
  <c r="AN93" i="4" s="1"/>
  <c r="AM93" i="4" s="1"/>
  <c r="AL93" i="4" s="1"/>
  <c r="AT64" i="4"/>
  <c r="AS64" i="4" s="1"/>
  <c r="AR64" i="4" s="1"/>
  <c r="AQ64" i="4" s="1"/>
  <c r="AP64" i="4" s="1"/>
  <c r="AO64" i="4" s="1"/>
  <c r="AN64" i="4" s="1"/>
  <c r="AM64" i="4" s="1"/>
  <c r="AL64" i="4" s="1"/>
  <c r="AC26" i="4"/>
  <c r="H26" i="4"/>
  <c r="K188" i="4"/>
  <c r="AC188" i="4"/>
  <c r="AF188" i="4"/>
  <c r="AB188" i="4"/>
  <c r="H37" i="4"/>
  <c r="AC37" i="4"/>
  <c r="AT23" i="4"/>
  <c r="AS23" i="4" s="1"/>
  <c r="AR23" i="4" s="1"/>
  <c r="AQ23" i="4" s="1"/>
  <c r="AP23" i="4" s="1"/>
  <c r="AO23" i="4" s="1"/>
  <c r="AN23" i="4" s="1"/>
  <c r="AM23" i="4" s="1"/>
  <c r="AL23" i="4" s="1"/>
  <c r="H60" i="4"/>
  <c r="AC60" i="4"/>
  <c r="AT102" i="4"/>
  <c r="AS102" i="4" s="1"/>
  <c r="AR102" i="4" s="1"/>
  <c r="AQ102" i="4" s="1"/>
  <c r="AP102" i="4" s="1"/>
  <c r="AO102" i="4" s="1"/>
  <c r="AN102" i="4" s="1"/>
  <c r="AM102" i="4" s="1"/>
  <c r="AL102" i="4" s="1"/>
  <c r="AT159" i="4"/>
  <c r="AS159" i="4" s="1"/>
  <c r="AR159" i="4" s="1"/>
  <c r="AQ159" i="4" s="1"/>
  <c r="AP159" i="4" s="1"/>
  <c r="AO159" i="4" s="1"/>
  <c r="AN159" i="4" s="1"/>
  <c r="AM159" i="4" s="1"/>
  <c r="AL159" i="4" s="1"/>
  <c r="H54" i="4"/>
  <c r="AC54" i="4"/>
  <c r="AT118" i="4"/>
  <c r="AS118" i="4" s="1"/>
  <c r="AR118" i="4" s="1"/>
  <c r="AQ118" i="4" s="1"/>
  <c r="AP118" i="4" s="1"/>
  <c r="AO118" i="4" s="1"/>
  <c r="AN118" i="4" s="1"/>
  <c r="AM118" i="4" s="1"/>
  <c r="AL118" i="4" s="1"/>
  <c r="AT133" i="4"/>
  <c r="AS133" i="4" s="1"/>
  <c r="AR133" i="4" s="1"/>
  <c r="AQ133" i="4" s="1"/>
  <c r="AP133" i="4" s="1"/>
  <c r="AO133" i="4" s="1"/>
  <c r="AN133" i="4" s="1"/>
  <c r="AM133" i="4" s="1"/>
  <c r="AL133" i="4" s="1"/>
  <c r="AT43" i="4"/>
  <c r="AS43" i="4" s="1"/>
  <c r="AR43" i="4" s="1"/>
  <c r="AQ43" i="4" s="1"/>
  <c r="AP43" i="4" s="1"/>
  <c r="AO43" i="4" s="1"/>
  <c r="AN43" i="4" s="1"/>
  <c r="AM43" i="4" s="1"/>
  <c r="AL43" i="4" s="1"/>
  <c r="AT86" i="4"/>
  <c r="AS86" i="4"/>
  <c r="AR86" i="4" s="1"/>
  <c r="AQ86" i="4" s="1"/>
  <c r="AP86" i="4" s="1"/>
  <c r="AO86" i="4" s="1"/>
  <c r="AN86" i="4" s="1"/>
  <c r="AM86" i="4" s="1"/>
  <c r="AL86" i="4" s="1"/>
  <c r="AT51" i="4"/>
  <c r="AS51" i="4" s="1"/>
  <c r="AR51" i="4" s="1"/>
  <c r="AQ51" i="4" s="1"/>
  <c r="AP51" i="4" s="1"/>
  <c r="AO51" i="4" s="1"/>
  <c r="AN51" i="4" s="1"/>
  <c r="AM51" i="4" s="1"/>
  <c r="AL51" i="4" s="1"/>
  <c r="AC244" i="4"/>
  <c r="AF244" i="4"/>
  <c r="K244" i="4"/>
  <c r="AT62" i="4"/>
  <c r="AS62" i="4" s="1"/>
  <c r="AR62" i="4" s="1"/>
  <c r="AQ62" i="4" s="1"/>
  <c r="AP62" i="4" s="1"/>
  <c r="AO62" i="4" s="1"/>
  <c r="AN62" i="4" s="1"/>
  <c r="AM62" i="4" s="1"/>
  <c r="AL62" i="4" s="1"/>
  <c r="AJ171" i="4"/>
  <c r="AI171" i="4"/>
  <c r="AK171" i="4"/>
  <c r="AI250" i="4"/>
  <c r="AH250" i="4" s="1"/>
  <c r="AJ250" i="4"/>
  <c r="AK250" i="4"/>
  <c r="AJ172" i="4"/>
  <c r="AI172" i="4"/>
  <c r="AK172" i="4"/>
  <c r="AB229" i="4"/>
  <c r="AA229" i="4"/>
  <c r="AH201" i="4"/>
  <c r="J100" i="4"/>
  <c r="AF100" i="4"/>
  <c r="AC100" i="4"/>
  <c r="AT52" i="4"/>
  <c r="AS52" i="4" s="1"/>
  <c r="AR52" i="4" s="1"/>
  <c r="AQ52" i="4" s="1"/>
  <c r="AP52" i="4" s="1"/>
  <c r="AO52" i="4" s="1"/>
  <c r="AN52" i="4" s="1"/>
  <c r="AM52" i="4" s="1"/>
  <c r="AL52" i="4" s="1"/>
  <c r="AT26" i="4"/>
  <c r="AS26" i="4" s="1"/>
  <c r="AR26" i="4" s="1"/>
  <c r="AQ26" i="4" s="1"/>
  <c r="AP26" i="4" s="1"/>
  <c r="AO26" i="4" s="1"/>
  <c r="AN26" i="4" s="1"/>
  <c r="AM26" i="4" s="1"/>
  <c r="AL26" i="4" s="1"/>
  <c r="H46" i="4"/>
  <c r="AC46" i="4"/>
  <c r="K189" i="4"/>
  <c r="AC189" i="4"/>
  <c r="AF189" i="4"/>
  <c r="AT154" i="4"/>
  <c r="AS154" i="4" s="1"/>
  <c r="AR154" i="4" s="1"/>
  <c r="AQ154" i="4" s="1"/>
  <c r="AP154" i="4" s="1"/>
  <c r="AO154" i="4" s="1"/>
  <c r="AN154" i="4" s="1"/>
  <c r="AM154" i="4" s="1"/>
  <c r="AL154" i="4" s="1"/>
  <c r="AC43" i="4"/>
  <c r="H43" i="4"/>
  <c r="AF86" i="4"/>
  <c r="AC86" i="4"/>
  <c r="J86" i="4"/>
  <c r="AT44" i="4"/>
  <c r="AS44" i="4" s="1"/>
  <c r="AR44" i="4" s="1"/>
  <c r="AQ44" i="4" s="1"/>
  <c r="AP44" i="4" s="1"/>
  <c r="AO44" i="4" s="1"/>
  <c r="AN44" i="4" s="1"/>
  <c r="AM44" i="4" s="1"/>
  <c r="AL44" i="4" s="1"/>
  <c r="AF152" i="4"/>
  <c r="K152" i="4"/>
  <c r="AC152" i="4"/>
  <c r="AC62" i="4"/>
  <c r="H62" i="4"/>
  <c r="AH99" i="4"/>
  <c r="AJ181" i="4"/>
  <c r="AK181" i="4"/>
  <c r="AI181" i="4"/>
  <c r="AH181" i="4" s="1"/>
  <c r="AJ112" i="4"/>
  <c r="AI112" i="4"/>
  <c r="AK112" i="4"/>
  <c r="AJ184" i="4"/>
  <c r="AK184" i="4"/>
  <c r="AI184" i="4"/>
  <c r="AH224" i="4"/>
  <c r="AH200" i="4"/>
  <c r="K191" i="4"/>
  <c r="AC191" i="4"/>
  <c r="AF191" i="4"/>
  <c r="AC42" i="4"/>
  <c r="H42" i="4"/>
  <c r="AT168" i="4"/>
  <c r="AS168" i="4" s="1"/>
  <c r="AR168" i="4" s="1"/>
  <c r="AQ168" i="4" s="1"/>
  <c r="AP168" i="4" s="1"/>
  <c r="AO168" i="4" s="1"/>
  <c r="AN168" i="4" s="1"/>
  <c r="AM168" i="4" s="1"/>
  <c r="AL168" i="4" s="1"/>
  <c r="AT46" i="4"/>
  <c r="AS46" i="4" s="1"/>
  <c r="AR46" i="4" s="1"/>
  <c r="AQ46" i="4" s="1"/>
  <c r="AP46" i="4" s="1"/>
  <c r="AO46" i="4" s="1"/>
  <c r="AN46" i="4" s="1"/>
  <c r="AM46" i="4" s="1"/>
  <c r="AL46" i="4" s="1"/>
  <c r="AC95" i="4"/>
  <c r="J95" i="4"/>
  <c r="AF95" i="4"/>
  <c r="AT157" i="4"/>
  <c r="AS157" i="4" s="1"/>
  <c r="AR157" i="4" s="1"/>
  <c r="AQ157" i="4" s="1"/>
  <c r="AP157" i="4" s="1"/>
  <c r="AO157" i="4" s="1"/>
  <c r="AN157" i="4" s="1"/>
  <c r="AM157" i="4" s="1"/>
  <c r="AL157" i="4" s="1"/>
  <c r="AC138" i="4"/>
  <c r="AF138" i="4"/>
  <c r="J138" i="4"/>
  <c r="H64" i="4"/>
  <c r="AC64" i="4"/>
  <c r="AT60" i="4"/>
  <c r="AS60" i="4" s="1"/>
  <c r="AR60" i="4" s="1"/>
  <c r="AQ60" i="4" s="1"/>
  <c r="AP60" i="4" s="1"/>
  <c r="AO60" i="4" s="1"/>
  <c r="AN60" i="4" s="1"/>
  <c r="AM60" i="4" s="1"/>
  <c r="AL60" i="4" s="1"/>
  <c r="I102" i="4"/>
  <c r="AC102" i="4"/>
  <c r="AF102" i="4"/>
  <c r="AT76" i="4"/>
  <c r="AS76" i="4" s="1"/>
  <c r="AR76" i="4" s="1"/>
  <c r="AQ76" i="4" s="1"/>
  <c r="AP76" i="4" s="1"/>
  <c r="AO76" i="4" s="1"/>
  <c r="AN76" i="4" s="1"/>
  <c r="AM76" i="4" s="1"/>
  <c r="AL76" i="4" s="1"/>
  <c r="H57" i="4"/>
  <c r="AC57" i="4"/>
  <c r="AC178" i="4"/>
  <c r="AF178" i="4"/>
  <c r="K178" i="4"/>
  <c r="AC58" i="4"/>
  <c r="H58" i="4"/>
  <c r="H44" i="4"/>
  <c r="AC44" i="4"/>
  <c r="AT244" i="4"/>
  <c r="AS244" i="4" s="1"/>
  <c r="AR244" i="4" s="1"/>
  <c r="AQ244" i="4" s="1"/>
  <c r="AP244" i="4" s="1"/>
  <c r="AO244" i="4" s="1"/>
  <c r="AN244" i="4" s="1"/>
  <c r="AM244" i="4" s="1"/>
  <c r="AL244" i="4" s="1"/>
  <c r="AJ176" i="4"/>
  <c r="AI176" i="4"/>
  <c r="AK176" i="4"/>
  <c r="AH173" i="4"/>
  <c r="AT28" i="4"/>
  <c r="AS28" i="4" s="1"/>
  <c r="AR28" i="4" s="1"/>
  <c r="AQ28" i="4" s="1"/>
  <c r="AP28" i="4" s="1"/>
  <c r="AO28" i="4" s="1"/>
  <c r="AN28" i="4" s="1"/>
  <c r="AM28" i="4" s="1"/>
  <c r="AL28" i="4" s="1"/>
  <c r="AC76" i="4"/>
  <c r="H76" i="4"/>
  <c r="AT138" i="4"/>
  <c r="AS138" i="4" s="1"/>
  <c r="AR138" i="4" s="1"/>
  <c r="AQ138" i="4" s="1"/>
  <c r="AP138" i="4" s="1"/>
  <c r="AO138" i="4" s="1"/>
  <c r="AN138" i="4" s="1"/>
  <c r="AM138" i="4" s="1"/>
  <c r="AL138" i="4" s="1"/>
  <c r="AT92" i="4"/>
  <c r="AS92" i="4" s="1"/>
  <c r="AR92" i="4" s="1"/>
  <c r="AQ92" i="4" s="1"/>
  <c r="AP92" i="4" s="1"/>
  <c r="AO92" i="4" s="1"/>
  <c r="AN92" i="4" s="1"/>
  <c r="AM92" i="4" s="1"/>
  <c r="AL92" i="4" s="1"/>
  <c r="AS145" i="4"/>
  <c r="AR145" i="4" s="1"/>
  <c r="AQ145" i="4" s="1"/>
  <c r="AP145" i="4" s="1"/>
  <c r="AO145" i="4" s="1"/>
  <c r="AN145" i="4" s="1"/>
  <c r="AM145" i="4" s="1"/>
  <c r="AL145" i="4" s="1"/>
  <c r="AT145" i="4"/>
  <c r="AJ231" i="4"/>
  <c r="AI231" i="4"/>
  <c r="AK231" i="4"/>
  <c r="AC52" i="4"/>
  <c r="H52" i="4"/>
  <c r="AT233" i="4"/>
  <c r="AS233" i="4" s="1"/>
  <c r="AR233" i="4" s="1"/>
  <c r="AQ233" i="4" s="1"/>
  <c r="AP233" i="4" s="1"/>
  <c r="AO233" i="4" s="1"/>
  <c r="AN233" i="4" s="1"/>
  <c r="AM233" i="4" s="1"/>
  <c r="AL233" i="4" s="1"/>
  <c r="AC172" i="4"/>
  <c r="K172" i="4"/>
  <c r="AF172" i="4"/>
  <c r="AA117" i="4"/>
  <c r="AB117" i="4"/>
  <c r="AJ178" i="4"/>
  <c r="AI178" i="4"/>
  <c r="AK178" i="4"/>
  <c r="AI150" i="4"/>
  <c r="AJ150" i="4"/>
  <c r="AK150" i="4"/>
  <c r="AK179" i="4"/>
  <c r="AJ179" i="4"/>
  <c r="AI179" i="4"/>
  <c r="AB210" i="4"/>
  <c r="AT84" i="4"/>
  <c r="AS84" i="4" s="1"/>
  <c r="AR84" i="4" s="1"/>
  <c r="AQ84" i="4" s="1"/>
  <c r="AP84" i="4" s="1"/>
  <c r="AO84" i="4" s="1"/>
  <c r="AN84" i="4" s="1"/>
  <c r="AM84" i="4" s="1"/>
  <c r="AL84" i="4" s="1"/>
  <c r="AF150" i="4"/>
  <c r="K150" i="4"/>
  <c r="AC150" i="4"/>
  <c r="AT89" i="4"/>
  <c r="AS89" i="4" s="1"/>
  <c r="AR89" i="4" s="1"/>
  <c r="AQ89" i="4" s="1"/>
  <c r="AP89" i="4" s="1"/>
  <c r="AO89" i="4" s="1"/>
  <c r="AN89" i="4" s="1"/>
  <c r="AM89" i="4" s="1"/>
  <c r="AL89" i="4" s="1"/>
  <c r="AT32" i="4"/>
  <c r="AS32" i="4"/>
  <c r="AR32" i="4" s="1"/>
  <c r="AQ32" i="4" s="1"/>
  <c r="AP32" i="4" s="1"/>
  <c r="AO32" i="4" s="1"/>
  <c r="AN32" i="4" s="1"/>
  <c r="AM32" i="4" s="1"/>
  <c r="AL32" i="4" s="1"/>
  <c r="AF84" i="4"/>
  <c r="J84" i="4"/>
  <c r="AC84" i="4"/>
  <c r="H27" i="4"/>
  <c r="AC27" i="4"/>
  <c r="H28" i="4"/>
  <c r="AC28" i="4"/>
  <c r="AF92" i="4"/>
  <c r="AC92" i="4"/>
  <c r="J92" i="4"/>
  <c r="J89" i="4"/>
  <c r="AF89" i="4"/>
  <c r="AC89" i="4"/>
  <c r="H38" i="4"/>
  <c r="AC38" i="4"/>
  <c r="AT100" i="4"/>
  <c r="AS100" i="4" s="1"/>
  <c r="AR100" i="4" s="1"/>
  <c r="AQ100" i="4" s="1"/>
  <c r="AP100" i="4" s="1"/>
  <c r="AO100" i="4" s="1"/>
  <c r="AN100" i="4" s="1"/>
  <c r="AM100" i="4" s="1"/>
  <c r="AL100" i="4" s="1"/>
  <c r="AT160" i="4"/>
  <c r="AS160" i="4" s="1"/>
  <c r="AR160" i="4" s="1"/>
  <c r="AQ160" i="4" s="1"/>
  <c r="AP160" i="4" s="1"/>
  <c r="AO160" i="4" s="1"/>
  <c r="AN160" i="4" s="1"/>
  <c r="AM160" i="4" s="1"/>
  <c r="AL160" i="4" s="1"/>
  <c r="AC233" i="4"/>
  <c r="AF233" i="4"/>
  <c r="J233" i="4"/>
  <c r="AH82" i="4"/>
  <c r="AH195" i="4"/>
  <c r="AJ193" i="4"/>
  <c r="AK193" i="4"/>
  <c r="AI193" i="4"/>
  <c r="AJ147" i="4"/>
  <c r="AI147" i="4"/>
  <c r="AK147" i="4"/>
  <c r="AJ75" i="4"/>
  <c r="AI75" i="4"/>
  <c r="AK75" i="4"/>
  <c r="N251" i="4"/>
  <c r="N254" i="4"/>
  <c r="N252" i="4"/>
  <c r="N174" i="4"/>
  <c r="N199" i="4"/>
  <c r="N177" i="4"/>
  <c r="N228" i="4"/>
  <c r="N95" i="4"/>
  <c r="N224" i="4"/>
  <c r="N230" i="4"/>
  <c r="N216" i="4"/>
  <c r="N214" i="4"/>
  <c r="N245" i="4"/>
  <c r="N100" i="4"/>
  <c r="N190" i="4"/>
  <c r="N233" i="4"/>
  <c r="N168" i="4"/>
  <c r="N247" i="4"/>
  <c r="N210" i="4"/>
  <c r="N215" i="4"/>
  <c r="N167" i="4"/>
  <c r="N178" i="4"/>
  <c r="N195" i="4"/>
  <c r="N232" i="4"/>
  <c r="N163" i="4"/>
  <c r="N149" i="4"/>
  <c r="N164" i="4"/>
  <c r="N165" i="4"/>
  <c r="N223" i="4"/>
  <c r="N172" i="4"/>
  <c r="N207" i="4"/>
  <c r="N238" i="4"/>
  <c r="N101" i="4"/>
  <c r="N248" i="4"/>
  <c r="N182" i="4"/>
  <c r="N211" i="4"/>
  <c r="N220" i="4"/>
  <c r="N204" i="4"/>
  <c r="N236" i="4"/>
  <c r="N183" i="4"/>
  <c r="N206" i="4"/>
  <c r="N208" i="4"/>
  <c r="N203" i="4"/>
  <c r="N235" i="4"/>
  <c r="N193" i="4"/>
  <c r="N176" i="4"/>
  <c r="N240" i="4"/>
  <c r="N205" i="4"/>
  <c r="N143" i="4"/>
  <c r="N171" i="4"/>
  <c r="N209" i="4"/>
  <c r="N226" i="4"/>
  <c r="N234" i="4"/>
  <c r="N84" i="4"/>
  <c r="N152" i="4"/>
  <c r="N244" i="4"/>
  <c r="N196" i="4"/>
  <c r="N175" i="4"/>
  <c r="N148" i="4"/>
  <c r="N241" i="4"/>
  <c r="N218" i="4"/>
  <c r="N170" i="4"/>
  <c r="N181" i="4"/>
  <c r="N184" i="4"/>
  <c r="N198" i="4"/>
  <c r="N201" i="4"/>
  <c r="N227" i="4"/>
  <c r="N188" i="4"/>
  <c r="N179" i="4"/>
  <c r="N160" i="4"/>
  <c r="N189" i="4"/>
  <c r="N237" i="4"/>
  <c r="N202" i="4"/>
  <c r="N222" i="4"/>
  <c r="N142" i="4"/>
  <c r="N229" i="4"/>
  <c r="N169" i="4"/>
  <c r="N213" i="4"/>
  <c r="N180" i="4"/>
  <c r="N194" i="4"/>
  <c r="N217" i="4"/>
  <c r="N92" i="4"/>
  <c r="N200" i="4"/>
  <c r="N185" i="4"/>
  <c r="N186" i="4"/>
  <c r="N219" i="4"/>
  <c r="N159" i="4"/>
  <c r="N250" i="4"/>
  <c r="N162" i="4"/>
  <c r="N166" i="4"/>
  <c r="N221" i="4"/>
  <c r="N243" i="4"/>
  <c r="N192" i="4"/>
  <c r="N249" i="4"/>
  <c r="C15" i="4"/>
  <c r="N197" i="4"/>
  <c r="N246" i="4"/>
  <c r="N242" i="4"/>
  <c r="N231" i="4"/>
  <c r="N187" i="4"/>
  <c r="N191" i="4"/>
  <c r="N239" i="4"/>
  <c r="N225" i="4"/>
  <c r="N158" i="4"/>
  <c r="N173" i="4"/>
  <c r="N212" i="4"/>
  <c r="C16" i="4"/>
  <c r="D18" i="4" s="1"/>
  <c r="AI254" i="4"/>
  <c r="AJ254" i="4"/>
  <c r="AK254" i="4"/>
  <c r="AI251" i="4"/>
  <c r="AH251" i="4" s="1"/>
  <c r="AJ251" i="4"/>
  <c r="AK251" i="4"/>
  <c r="AT252" i="4"/>
  <c r="AS252" i="4" s="1"/>
  <c r="AR252" i="4" s="1"/>
  <c r="AQ252" i="4" s="1"/>
  <c r="AP252" i="4" s="1"/>
  <c r="AO252" i="4" s="1"/>
  <c r="AN252" i="4" s="1"/>
  <c r="AM252" i="4" s="1"/>
  <c r="AL252" i="4" s="1"/>
  <c r="C16" i="1"/>
  <c r="D18" i="1" s="1"/>
  <c r="N234" i="1"/>
  <c r="N241" i="1"/>
  <c r="N240" i="1"/>
  <c r="N198" i="1"/>
  <c r="N158" i="1"/>
  <c r="N178" i="1"/>
  <c r="N219" i="1"/>
  <c r="N180" i="1"/>
  <c r="N202" i="1"/>
  <c r="N220" i="1"/>
  <c r="N179" i="1"/>
  <c r="N232" i="1"/>
  <c r="N193" i="1"/>
  <c r="N222" i="1"/>
  <c r="N167" i="1"/>
  <c r="N195" i="1"/>
  <c r="N169" i="1"/>
  <c r="N248" i="1"/>
  <c r="N252" i="1"/>
  <c r="N175" i="1"/>
  <c r="N100" i="1"/>
  <c r="N174" i="1"/>
  <c r="N250" i="1"/>
  <c r="N92" i="1"/>
  <c r="N246" i="1"/>
  <c r="N216" i="1"/>
  <c r="N194" i="1"/>
  <c r="N95" i="1"/>
  <c r="N225" i="1"/>
  <c r="N170" i="1"/>
  <c r="C15" i="1"/>
  <c r="N163" i="1"/>
  <c r="N230" i="1"/>
  <c r="N186" i="1"/>
  <c r="N191" i="1"/>
  <c r="N254" i="1"/>
  <c r="N243" i="1"/>
  <c r="N165" i="1"/>
  <c r="N221" i="1"/>
  <c r="N197" i="1"/>
  <c r="N238" i="1"/>
  <c r="N162" i="1"/>
  <c r="N181" i="1"/>
  <c r="N204" i="1"/>
  <c r="N211" i="1"/>
  <c r="N245" i="1"/>
  <c r="N172" i="1"/>
  <c r="N233" i="1"/>
  <c r="N185" i="1"/>
  <c r="N173" i="1"/>
  <c r="N177" i="1"/>
  <c r="N189" i="1"/>
  <c r="N247" i="1"/>
  <c r="N237" i="1"/>
  <c r="N210" i="1"/>
  <c r="N205" i="1"/>
  <c r="N227" i="1"/>
  <c r="N215" i="1"/>
  <c r="N207" i="1"/>
  <c r="N160" i="1"/>
  <c r="N235" i="1"/>
  <c r="N143" i="1"/>
  <c r="N196" i="1"/>
  <c r="N251" i="1"/>
  <c r="N208" i="1"/>
  <c r="N166" i="1"/>
  <c r="N206" i="1"/>
  <c r="N239" i="1"/>
  <c r="N187" i="1"/>
  <c r="N213" i="1"/>
  <c r="N199" i="1"/>
  <c r="N226" i="1"/>
  <c r="N176" i="1"/>
  <c r="N218" i="1"/>
  <c r="N142" i="1"/>
  <c r="N190" i="1"/>
  <c r="N209" i="1"/>
  <c r="N149" i="1"/>
  <c r="N200" i="1"/>
  <c r="N183" i="1"/>
  <c r="N224" i="1"/>
  <c r="N212" i="1"/>
  <c r="N214" i="1"/>
  <c r="N184" i="1"/>
  <c r="N203" i="1"/>
  <c r="N164" i="1"/>
  <c r="N168" i="1"/>
  <c r="N236" i="1"/>
  <c r="N231" i="1"/>
  <c r="N223" i="1"/>
  <c r="N228" i="1"/>
  <c r="N192" i="1"/>
  <c r="N249" i="1"/>
  <c r="N182" i="1"/>
  <c r="N217" i="1"/>
  <c r="N188" i="1"/>
  <c r="N229" i="1"/>
  <c r="N201" i="1"/>
  <c r="N242" i="1"/>
  <c r="N148" i="1"/>
  <c r="N152" i="1"/>
  <c r="N84" i="1"/>
  <c r="N244" i="1"/>
  <c r="N101" i="1"/>
  <c r="N171" i="1"/>
  <c r="N159" i="1"/>
  <c r="K189" i="1"/>
  <c r="AD182" i="4" l="1"/>
  <c r="AE182" i="4"/>
  <c r="AA162" i="4"/>
  <c r="AB182" i="4"/>
  <c r="AB225" i="4"/>
  <c r="AB132" i="4"/>
  <c r="AB189" i="4"/>
  <c r="AK204" i="4"/>
  <c r="AJ204" i="4"/>
  <c r="AI204" i="4"/>
  <c r="AH204" i="4" s="1"/>
  <c r="AK124" i="4"/>
  <c r="AJ124" i="4"/>
  <c r="AI124" i="4"/>
  <c r="AJ218" i="4"/>
  <c r="AH218" i="4" s="1"/>
  <c r="AI218" i="4"/>
  <c r="AK218" i="4"/>
  <c r="AB242" i="4"/>
  <c r="AA242" i="4"/>
  <c r="AK123" i="4"/>
  <c r="AI123" i="4"/>
  <c r="AH123" i="4" s="1"/>
  <c r="AJ123" i="4"/>
  <c r="AH223" i="4"/>
  <c r="AH75" i="4"/>
  <c r="AA75" i="4" s="1"/>
  <c r="AE75" i="4" s="1"/>
  <c r="AH185" i="4"/>
  <c r="AA185" i="4" s="1"/>
  <c r="AH190" i="4"/>
  <c r="AH72" i="4"/>
  <c r="AA72" i="4" s="1"/>
  <c r="AE72" i="4" s="1"/>
  <c r="AH219" i="4"/>
  <c r="AH170" i="4"/>
  <c r="AH205" i="4"/>
  <c r="AH171" i="4"/>
  <c r="AB171" i="4" s="1"/>
  <c r="AB149" i="4"/>
  <c r="AH214" i="4"/>
  <c r="AA214" i="4" s="1"/>
  <c r="AJ77" i="4"/>
  <c r="AH139" i="4"/>
  <c r="AJ253" i="4"/>
  <c r="AK253" i="4"/>
  <c r="AI253" i="4"/>
  <c r="AH253" i="4" s="1"/>
  <c r="AD189" i="4"/>
  <c r="AE189" i="4"/>
  <c r="AB167" i="4"/>
  <c r="AA120" i="4"/>
  <c r="AB203" i="4"/>
  <c r="AJ255" i="4"/>
  <c r="AK255" i="4"/>
  <c r="AI255" i="4"/>
  <c r="AH255" i="4" s="1"/>
  <c r="AE210" i="4"/>
  <c r="AD210" i="4"/>
  <c r="AA127" i="4"/>
  <c r="AE127" i="4" s="1"/>
  <c r="AB209" i="4"/>
  <c r="AA161" i="4"/>
  <c r="F18" i="1"/>
  <c r="F19" i="1" s="1"/>
  <c r="BB36" i="4"/>
  <c r="BA36" i="4"/>
  <c r="BA17" i="4"/>
  <c r="AZ17" i="4" s="1"/>
  <c r="AX17" i="4" s="1"/>
  <c r="BB17" i="4"/>
  <c r="BB26" i="4"/>
  <c r="BA26" i="4"/>
  <c r="AI166" i="4"/>
  <c r="AJ166" i="4"/>
  <c r="AK166" i="4"/>
  <c r="AI239" i="4"/>
  <c r="AK239" i="4"/>
  <c r="AJ239" i="4"/>
  <c r="BA27" i="4"/>
  <c r="AZ27" i="4" s="1"/>
  <c r="AX27" i="4" s="1"/>
  <c r="BB27" i="4"/>
  <c r="BB12" i="4"/>
  <c r="BA12" i="4"/>
  <c r="AZ12" i="4" s="1"/>
  <c r="AX12" i="4" s="1"/>
  <c r="AI39" i="4"/>
  <c r="AK39" i="4"/>
  <c r="AJ39" i="4"/>
  <c r="BA85" i="4"/>
  <c r="BB85" i="4"/>
  <c r="BB72" i="4"/>
  <c r="BA72" i="4"/>
  <c r="AZ72" i="4" s="1"/>
  <c r="AX72" i="4" s="1"/>
  <c r="BB32" i="4"/>
  <c r="BA32" i="4"/>
  <c r="BB14" i="4"/>
  <c r="BA14" i="4"/>
  <c r="AZ14" i="4" s="1"/>
  <c r="AX14" i="4" s="1"/>
  <c r="AJ104" i="4"/>
  <c r="AI104" i="4"/>
  <c r="AK104" i="4"/>
  <c r="BB34" i="4"/>
  <c r="BA34" i="4"/>
  <c r="AZ34" i="4" s="1"/>
  <c r="AX34" i="4" s="1"/>
  <c r="AK22" i="4"/>
  <c r="AJ22" i="4"/>
  <c r="AI22" i="4"/>
  <c r="AH22" i="4" s="1"/>
  <c r="AA22" i="4" s="1"/>
  <c r="AE22" i="4" s="1"/>
  <c r="AJ71" i="4"/>
  <c r="AK71" i="4"/>
  <c r="AI71" i="4"/>
  <c r="BB40" i="4"/>
  <c r="BA40" i="4"/>
  <c r="AZ40" i="4" s="1"/>
  <c r="AX40" i="4" s="1"/>
  <c r="BB10" i="4"/>
  <c r="BA10" i="4"/>
  <c r="BA4" i="4"/>
  <c r="AZ4" i="4" s="1"/>
  <c r="AX4" i="4" s="1"/>
  <c r="BB4" i="4"/>
  <c r="BB25" i="4"/>
  <c r="BA25" i="4"/>
  <c r="AI113" i="4"/>
  <c r="AK113" i="4"/>
  <c r="AJ113" i="4"/>
  <c r="AH113" i="4" s="1"/>
  <c r="BA28" i="4"/>
  <c r="BB28" i="4"/>
  <c r="BA45" i="4"/>
  <c r="BB45" i="4"/>
  <c r="BA2" i="4"/>
  <c r="BB2" i="4"/>
  <c r="BA101" i="4"/>
  <c r="AZ101" i="4" s="1"/>
  <c r="AX101" i="4" s="1"/>
  <c r="BB101" i="4"/>
  <c r="BB82" i="4"/>
  <c r="BA82" i="4"/>
  <c r="AZ82" i="4" s="1"/>
  <c r="AX82" i="4" s="1"/>
  <c r="AK103" i="4"/>
  <c r="AI103" i="4"/>
  <c r="AJ103" i="4"/>
  <c r="BB67" i="4"/>
  <c r="BA67" i="4"/>
  <c r="AZ67" i="4" s="1"/>
  <c r="AX67" i="4" s="1"/>
  <c r="BB94" i="4"/>
  <c r="BA94" i="4"/>
  <c r="BB39" i="4"/>
  <c r="BA39" i="4"/>
  <c r="BA79" i="4"/>
  <c r="AZ79" i="4" s="1"/>
  <c r="AX79" i="4" s="1"/>
  <c r="BB79" i="4"/>
  <c r="BA35" i="4"/>
  <c r="BB35" i="4"/>
  <c r="BA110" i="4"/>
  <c r="AZ110" i="4" s="1"/>
  <c r="AX110" i="4" s="1"/>
  <c r="BB110" i="4"/>
  <c r="BB68" i="4"/>
  <c r="BA68" i="4"/>
  <c r="BB23" i="4"/>
  <c r="BA23" i="4"/>
  <c r="BA103" i="4"/>
  <c r="BB103" i="4"/>
  <c r="BB107" i="4"/>
  <c r="BA107" i="4"/>
  <c r="AJ47" i="4"/>
  <c r="AK47" i="4"/>
  <c r="AI47" i="4"/>
  <c r="BA98" i="4"/>
  <c r="BB98" i="4"/>
  <c r="BA63" i="4"/>
  <c r="AZ63" i="4" s="1"/>
  <c r="AX63" i="4" s="1"/>
  <c r="BB63" i="4"/>
  <c r="BB62" i="4"/>
  <c r="BA62" i="4"/>
  <c r="AZ62" i="4" s="1"/>
  <c r="AX62" i="4" s="1"/>
  <c r="AK96" i="4"/>
  <c r="AI96" i="4"/>
  <c r="AJ96" i="4"/>
  <c r="BB42" i="4"/>
  <c r="BA42" i="4"/>
  <c r="AZ42" i="4" s="1"/>
  <c r="AX42" i="4" s="1"/>
  <c r="BB50" i="4"/>
  <c r="BA50" i="4"/>
  <c r="BA37" i="4"/>
  <c r="AZ37" i="4" s="1"/>
  <c r="AX37" i="4" s="1"/>
  <c r="BB37" i="4"/>
  <c r="AK55" i="4"/>
  <c r="AJ55" i="4"/>
  <c r="AI55" i="4"/>
  <c r="AH55" i="4" s="1"/>
  <c r="AA55" i="4" s="1"/>
  <c r="AE55" i="4" s="1"/>
  <c r="BA100" i="4"/>
  <c r="AZ100" i="4" s="1"/>
  <c r="AX100" i="4" s="1"/>
  <c r="BB100" i="4"/>
  <c r="BA78" i="4"/>
  <c r="BB78" i="4"/>
  <c r="BB30" i="4"/>
  <c r="BA30" i="4"/>
  <c r="AZ30" i="4" s="1"/>
  <c r="AX30" i="4" s="1"/>
  <c r="BB18" i="4"/>
  <c r="BA18" i="4"/>
  <c r="AZ18" i="4" s="1"/>
  <c r="AX18" i="4" s="1"/>
  <c r="BB54" i="4"/>
  <c r="BA54" i="4"/>
  <c r="BA22" i="4"/>
  <c r="BB22" i="4"/>
  <c r="BB70" i="4"/>
  <c r="BA70" i="4"/>
  <c r="AZ70" i="4" s="1"/>
  <c r="AX70" i="4" s="1"/>
  <c r="BB51" i="4"/>
  <c r="BA51" i="4"/>
  <c r="AZ51" i="4" s="1"/>
  <c r="AX51" i="4" s="1"/>
  <c r="BB108" i="4"/>
  <c r="BA108" i="4"/>
  <c r="AJ153" i="4"/>
  <c r="AK153" i="4"/>
  <c r="AI153" i="4"/>
  <c r="BB15" i="4"/>
  <c r="BA15" i="4"/>
  <c r="AJ35" i="4"/>
  <c r="AK35" i="4"/>
  <c r="AI35" i="4"/>
  <c r="AH35" i="4" s="1"/>
  <c r="AA35" i="4" s="1"/>
  <c r="AE35" i="4" s="1"/>
  <c r="BA5" i="4"/>
  <c r="BB5" i="4"/>
  <c r="BB99" i="4"/>
  <c r="BA99" i="4"/>
  <c r="AZ99" i="4" s="1"/>
  <c r="AX99" i="4" s="1"/>
  <c r="BA83" i="4"/>
  <c r="BB83" i="4"/>
  <c r="AJ69" i="4"/>
  <c r="AK69" i="4"/>
  <c r="AI69" i="4"/>
  <c r="BB33" i="4"/>
  <c r="BA33" i="4"/>
  <c r="BB46" i="4"/>
  <c r="BA46" i="4"/>
  <c r="BB59" i="4"/>
  <c r="BA59" i="4"/>
  <c r="AZ59" i="4" s="1"/>
  <c r="AX59" i="4" s="1"/>
  <c r="BA8" i="4"/>
  <c r="AZ8" i="4" s="1"/>
  <c r="AX8" i="4" s="1"/>
  <c r="BB8" i="4"/>
  <c r="BB104" i="4"/>
  <c r="BA104" i="4"/>
  <c r="BA21" i="4"/>
  <c r="AZ21" i="4" s="1"/>
  <c r="AX21" i="4" s="1"/>
  <c r="BB21" i="4"/>
  <c r="BB52" i="4"/>
  <c r="BA52" i="4"/>
  <c r="AZ52" i="4" s="1"/>
  <c r="AX52" i="4" s="1"/>
  <c r="BA43" i="4"/>
  <c r="AZ43" i="4" s="1"/>
  <c r="AX43" i="4" s="1"/>
  <c r="BB43" i="4"/>
  <c r="BA61" i="4"/>
  <c r="AZ61" i="4" s="1"/>
  <c r="AX61" i="4" s="1"/>
  <c r="BB61" i="4"/>
  <c r="AJ130" i="4"/>
  <c r="AI130" i="4"/>
  <c r="AK130" i="4"/>
  <c r="BA47" i="4"/>
  <c r="AZ47" i="4" s="1"/>
  <c r="AX47" i="4" s="1"/>
  <c r="BB47" i="4"/>
  <c r="BB90" i="4"/>
  <c r="BA90" i="4"/>
  <c r="AZ90" i="4" s="1"/>
  <c r="AX90" i="4" s="1"/>
  <c r="BB75" i="4"/>
  <c r="BA75" i="4"/>
  <c r="AZ75" i="4" s="1"/>
  <c r="AX75" i="4" s="1"/>
  <c r="BB76" i="4"/>
  <c r="BA76" i="4"/>
  <c r="AZ76" i="4" s="1"/>
  <c r="AX76" i="4" s="1"/>
  <c r="BB38" i="4"/>
  <c r="BA38" i="4"/>
  <c r="BA93" i="4"/>
  <c r="BB93" i="4"/>
  <c r="BB16" i="4"/>
  <c r="BA16" i="4"/>
  <c r="AZ16" i="4" s="1"/>
  <c r="AX16" i="4" s="1"/>
  <c r="BA84" i="4"/>
  <c r="BB84" i="4"/>
  <c r="BB106" i="4"/>
  <c r="BA106" i="4"/>
  <c r="BA48" i="4"/>
  <c r="BB48" i="4"/>
  <c r="BA96" i="4"/>
  <c r="BB96" i="4"/>
  <c r="BA105" i="4"/>
  <c r="BB105" i="4"/>
  <c r="BB91" i="4"/>
  <c r="BA91" i="4"/>
  <c r="BB56" i="4"/>
  <c r="BA56" i="4"/>
  <c r="AZ56" i="4" s="1"/>
  <c r="AX56" i="4" s="1"/>
  <c r="BA55" i="4"/>
  <c r="BB55" i="4"/>
  <c r="BB6" i="4"/>
  <c r="BA6" i="4"/>
  <c r="AZ6" i="4" s="1"/>
  <c r="AX6" i="4" s="1"/>
  <c r="BA81" i="4"/>
  <c r="AZ81" i="4" s="1"/>
  <c r="AX81" i="4" s="1"/>
  <c r="BB81" i="4"/>
  <c r="BB97" i="4"/>
  <c r="BA97" i="4"/>
  <c r="AZ97" i="4" s="1"/>
  <c r="AX97" i="4" s="1"/>
  <c r="BB102" i="4"/>
  <c r="BA102" i="4"/>
  <c r="AZ102" i="4" s="1"/>
  <c r="AX102" i="4" s="1"/>
  <c r="BB13" i="4"/>
  <c r="BA13" i="4"/>
  <c r="AZ13" i="4" s="1"/>
  <c r="AX13" i="4" s="1"/>
  <c r="BA7" i="4"/>
  <c r="AZ7" i="4" s="1"/>
  <c r="AX7" i="4" s="1"/>
  <c r="BB7" i="4"/>
  <c r="BB57" i="4"/>
  <c r="BA57" i="4"/>
  <c r="AZ57" i="4" s="1"/>
  <c r="AX57" i="4" s="1"/>
  <c r="BB49" i="4"/>
  <c r="BA49" i="4"/>
  <c r="AZ49" i="4" s="1"/>
  <c r="AX49" i="4" s="1"/>
  <c r="BA111" i="4"/>
  <c r="BB111" i="4"/>
  <c r="BB74" i="4"/>
  <c r="BA74" i="4"/>
  <c r="BB92" i="4"/>
  <c r="BA92" i="4"/>
  <c r="AZ92" i="4" s="1"/>
  <c r="AX92" i="4" s="1"/>
  <c r="AJ85" i="4"/>
  <c r="AI85" i="4"/>
  <c r="AK85" i="4"/>
  <c r="AJ169" i="4"/>
  <c r="AI169" i="4"/>
  <c r="AK169" i="4"/>
  <c r="BA41" i="4"/>
  <c r="BB41" i="4"/>
  <c r="BB31" i="4"/>
  <c r="BA31" i="4"/>
  <c r="AZ31" i="4" s="1"/>
  <c r="AX31" i="4" s="1"/>
  <c r="BB9" i="4"/>
  <c r="BA9" i="4"/>
  <c r="AZ9" i="4" s="1"/>
  <c r="AX9" i="4" s="1"/>
  <c r="BA24" i="4"/>
  <c r="AZ24" i="4" s="1"/>
  <c r="AX24" i="4" s="1"/>
  <c r="BB24" i="4"/>
  <c r="AB139" i="4"/>
  <c r="AA139" i="4"/>
  <c r="BB87" i="4"/>
  <c r="BA87" i="4"/>
  <c r="AZ87" i="4" s="1"/>
  <c r="AX87" i="4" s="1"/>
  <c r="AH221" i="4"/>
  <c r="AK74" i="4"/>
  <c r="AI74" i="4"/>
  <c r="AJ74" i="4"/>
  <c r="AA142" i="4"/>
  <c r="AB142" i="4"/>
  <c r="AJ121" i="4"/>
  <c r="AI121" i="4"/>
  <c r="AK121" i="4"/>
  <c r="AK241" i="4"/>
  <c r="AJ241" i="4"/>
  <c r="AI241" i="4"/>
  <c r="AI186" i="4"/>
  <c r="AJ186" i="4"/>
  <c r="AK186" i="4"/>
  <c r="AB90" i="4"/>
  <c r="AA90" i="4"/>
  <c r="AK245" i="4"/>
  <c r="AI245" i="4"/>
  <c r="AJ245" i="4"/>
  <c r="AJ65" i="4"/>
  <c r="AI65" i="4"/>
  <c r="AH65" i="4" s="1"/>
  <c r="AA65" i="4" s="1"/>
  <c r="AE65" i="4" s="1"/>
  <c r="AK65" i="4"/>
  <c r="AI27" i="4"/>
  <c r="AH27" i="4" s="1"/>
  <c r="AA27" i="4" s="1"/>
  <c r="AE27" i="4" s="1"/>
  <c r="AJ27" i="4"/>
  <c r="AK27" i="4"/>
  <c r="BB11" i="4"/>
  <c r="BA11" i="4"/>
  <c r="BA19" i="4"/>
  <c r="BB19" i="4"/>
  <c r="BA65" i="4"/>
  <c r="BB65" i="4"/>
  <c r="AJ63" i="4"/>
  <c r="AK63" i="4"/>
  <c r="AI63" i="4"/>
  <c r="AH63" i="4" s="1"/>
  <c r="AA63" i="4" s="1"/>
  <c r="AE63" i="4" s="1"/>
  <c r="AH197" i="4"/>
  <c r="AA197" i="4" s="1"/>
  <c r="AH220" i="4"/>
  <c r="AB220" i="4" s="1"/>
  <c r="AH94" i="4"/>
  <c r="AB94" i="4" s="1"/>
  <c r="AH119" i="4"/>
  <c r="AH56" i="4"/>
  <c r="AA56" i="4" s="1"/>
  <c r="AE56" i="4" s="1"/>
  <c r="AH111" i="4"/>
  <c r="AA183" i="4"/>
  <c r="AB183" i="4"/>
  <c r="AJ199" i="4"/>
  <c r="AI199" i="4"/>
  <c r="AK199" i="4"/>
  <c r="AJ21" i="4"/>
  <c r="AK21" i="4"/>
  <c r="AI21" i="4"/>
  <c r="BA53" i="4"/>
  <c r="BB53" i="4"/>
  <c r="AK57" i="4"/>
  <c r="AJ57" i="4"/>
  <c r="AI57" i="4"/>
  <c r="AH57" i="4" s="1"/>
  <c r="AA57" i="4" s="1"/>
  <c r="AE57" i="4" s="1"/>
  <c r="AK196" i="4"/>
  <c r="AI196" i="4"/>
  <c r="AH196" i="4" s="1"/>
  <c r="AA196" i="4" s="1"/>
  <c r="AJ196" i="4"/>
  <c r="AB238" i="4"/>
  <c r="AA238" i="4"/>
  <c r="AK40" i="4"/>
  <c r="AJ40" i="4"/>
  <c r="AI40" i="4"/>
  <c r="AH40" i="4" s="1"/>
  <c r="AA40" i="4" s="1"/>
  <c r="AE40" i="4" s="1"/>
  <c r="BB20" i="4"/>
  <c r="BA20" i="4"/>
  <c r="AZ20" i="4" s="1"/>
  <c r="AX20" i="4" s="1"/>
  <c r="AJ192" i="4"/>
  <c r="AI192" i="4"/>
  <c r="AH192" i="4" s="1"/>
  <c r="AK192" i="4"/>
  <c r="AB248" i="4"/>
  <c r="AA248" i="4"/>
  <c r="AJ50" i="4"/>
  <c r="AK50" i="4"/>
  <c r="AI50" i="4"/>
  <c r="AJ38" i="4"/>
  <c r="AI38" i="4"/>
  <c r="AH38" i="4" s="1"/>
  <c r="AA38" i="4" s="1"/>
  <c r="AE38" i="4" s="1"/>
  <c r="AK38" i="4"/>
  <c r="AK88" i="4"/>
  <c r="AJ88" i="4"/>
  <c r="AI88" i="4"/>
  <c r="AH88" i="4" s="1"/>
  <c r="AA88" i="4" s="1"/>
  <c r="BB3" i="4"/>
  <c r="BA3" i="4"/>
  <c r="AZ3" i="4" s="1"/>
  <c r="AX3" i="4" s="1"/>
  <c r="BA77" i="4"/>
  <c r="BB77" i="4"/>
  <c r="BB66" i="4"/>
  <c r="BA66" i="4"/>
  <c r="AI66" i="4"/>
  <c r="AH66" i="4" s="1"/>
  <c r="AA66" i="4" s="1"/>
  <c r="AE66" i="4" s="1"/>
  <c r="AK66" i="4"/>
  <c r="AJ66" i="4"/>
  <c r="AK101" i="4"/>
  <c r="AI101" i="4"/>
  <c r="AJ101" i="4"/>
  <c r="AI91" i="4"/>
  <c r="AK91" i="4"/>
  <c r="AJ91" i="4"/>
  <c r="BB60" i="4"/>
  <c r="BA60" i="4"/>
  <c r="AA240" i="4"/>
  <c r="AD240" i="4" s="1"/>
  <c r="AD188" i="4"/>
  <c r="AD149" i="4"/>
  <c r="AH79" i="4"/>
  <c r="AA79" i="4" s="1"/>
  <c r="AE79" i="4" s="1"/>
  <c r="AH59" i="4"/>
  <c r="AA59" i="4" s="1"/>
  <c r="AE59" i="4" s="1"/>
  <c r="AJ42" i="4"/>
  <c r="AI42" i="4"/>
  <c r="AH42" i="4" s="1"/>
  <c r="AA42" i="4" s="1"/>
  <c r="AE42" i="4" s="1"/>
  <c r="AK42" i="4"/>
  <c r="AK180" i="4"/>
  <c r="AI180" i="4"/>
  <c r="AJ180" i="4"/>
  <c r="AJ137" i="4"/>
  <c r="AI137" i="4"/>
  <c r="AK137" i="4"/>
  <c r="AK34" i="4"/>
  <c r="AJ34" i="4"/>
  <c r="AI34" i="4"/>
  <c r="AH34" i="4" s="1"/>
  <c r="AA34" i="4" s="1"/>
  <c r="AE34" i="4" s="1"/>
  <c r="BA95" i="4"/>
  <c r="BB95" i="4"/>
  <c r="AK141" i="4"/>
  <c r="AI141" i="4"/>
  <c r="AH141" i="4" s="1"/>
  <c r="AJ141" i="4"/>
  <c r="AJ163" i="4"/>
  <c r="AI163" i="4"/>
  <c r="AK163" i="4"/>
  <c r="AA215" i="4"/>
  <c r="AB215" i="4"/>
  <c r="BA88" i="4"/>
  <c r="AZ88" i="4" s="1"/>
  <c r="AX88" i="4" s="1"/>
  <c r="BB88" i="4"/>
  <c r="AJ128" i="4"/>
  <c r="AI128" i="4"/>
  <c r="AH128" i="4" s="1"/>
  <c r="AK128" i="4"/>
  <c r="AK232" i="4"/>
  <c r="AJ232" i="4"/>
  <c r="AI232" i="4"/>
  <c r="AH232" i="4" s="1"/>
  <c r="BA29" i="4"/>
  <c r="AZ29" i="4" s="1"/>
  <c r="AX29" i="4" s="1"/>
  <c r="BB29" i="4"/>
  <c r="BA73" i="4"/>
  <c r="BB73" i="4"/>
  <c r="AK83" i="4"/>
  <c r="AJ83" i="4"/>
  <c r="AI83" i="4"/>
  <c r="AK33" i="4"/>
  <c r="AI33" i="4"/>
  <c r="AJ33" i="4"/>
  <c r="BB80" i="4"/>
  <c r="BA80" i="4"/>
  <c r="AZ80" i="4" s="1"/>
  <c r="AX80" i="4" s="1"/>
  <c r="BB64" i="4"/>
  <c r="BA64" i="4"/>
  <c r="AZ64" i="4" s="1"/>
  <c r="AX64" i="4" s="1"/>
  <c r="AK116" i="4"/>
  <c r="AJ116" i="4"/>
  <c r="AI116" i="4"/>
  <c r="AK68" i="4"/>
  <c r="AJ68" i="4"/>
  <c r="AI68" i="4"/>
  <c r="AH68" i="4" s="1"/>
  <c r="AA68" i="4" s="1"/>
  <c r="AE68" i="4" s="1"/>
  <c r="BB58" i="4"/>
  <c r="BA58" i="4"/>
  <c r="AZ58" i="4" s="1"/>
  <c r="AX58" i="4" s="1"/>
  <c r="AK105" i="4"/>
  <c r="AJ105" i="4"/>
  <c r="AI105" i="4"/>
  <c r="AK41" i="4"/>
  <c r="AI41" i="4"/>
  <c r="AJ41" i="4"/>
  <c r="BB89" i="4"/>
  <c r="BA89" i="4"/>
  <c r="AZ89" i="4" s="1"/>
  <c r="AX89" i="4" s="1"/>
  <c r="BB86" i="4"/>
  <c r="BA86" i="4"/>
  <c r="AZ86" i="4" s="1"/>
  <c r="AX86" i="4" s="1"/>
  <c r="AI58" i="4"/>
  <c r="AJ58" i="4"/>
  <c r="AK58" i="4"/>
  <c r="BB44" i="4"/>
  <c r="BA44" i="4"/>
  <c r="AJ78" i="4"/>
  <c r="AK78" i="4"/>
  <c r="AI78" i="4"/>
  <c r="AI198" i="4"/>
  <c r="AJ198" i="4"/>
  <c r="AK198" i="4"/>
  <c r="AJ114" i="4"/>
  <c r="AK114" i="4"/>
  <c r="AI114" i="4"/>
  <c r="AJ81" i="4"/>
  <c r="AK81" i="4"/>
  <c r="AI81" i="4"/>
  <c r="AH81" i="4" s="1"/>
  <c r="AA81" i="4" s="1"/>
  <c r="AE81" i="4" s="1"/>
  <c r="AK140" i="4"/>
  <c r="AI140" i="4"/>
  <c r="AJ140" i="4"/>
  <c r="AH140" i="4" s="1"/>
  <c r="AH179" i="4"/>
  <c r="AH152" i="4"/>
  <c r="AH164" i="4"/>
  <c r="AH230" i="4"/>
  <c r="AH135" i="4"/>
  <c r="AB135" i="4" s="1"/>
  <c r="AH202" i="4"/>
  <c r="AA202" i="4" s="1"/>
  <c r="AH228" i="4"/>
  <c r="AJ249" i="4"/>
  <c r="AK249" i="4"/>
  <c r="AI249" i="4"/>
  <c r="AI227" i="4"/>
  <c r="AJ227" i="4"/>
  <c r="AK227" i="4"/>
  <c r="AB190" i="4"/>
  <c r="AA190" i="4"/>
  <c r="AK97" i="4"/>
  <c r="AJ97" i="4"/>
  <c r="AI97" i="4"/>
  <c r="AH97" i="4" s="1"/>
  <c r="AI45" i="4"/>
  <c r="AJ45" i="4"/>
  <c r="AH45" i="4" s="1"/>
  <c r="AA45" i="4" s="1"/>
  <c r="AE45" i="4" s="1"/>
  <c r="AK45" i="4"/>
  <c r="BB69" i="4"/>
  <c r="BA69" i="4"/>
  <c r="AI236" i="4"/>
  <c r="AH236" i="4" s="1"/>
  <c r="AJ236" i="4"/>
  <c r="AK236" i="4"/>
  <c r="AH213" i="4"/>
  <c r="AB213" i="4" s="1"/>
  <c r="AH194" i="4"/>
  <c r="AB194" i="4" s="1"/>
  <c r="AB143" i="4"/>
  <c r="AA143" i="4"/>
  <c r="AB177" i="4"/>
  <c r="AA177" i="4"/>
  <c r="AI49" i="4"/>
  <c r="AJ49" i="4"/>
  <c r="AH49" i="4" s="1"/>
  <c r="AA49" i="4" s="1"/>
  <c r="AE49" i="4" s="1"/>
  <c r="AK49" i="4"/>
  <c r="AK237" i="4"/>
  <c r="AJ237" i="4"/>
  <c r="AI237" i="4"/>
  <c r="AK37" i="4"/>
  <c r="AJ37" i="4"/>
  <c r="AI37" i="4"/>
  <c r="AK25" i="4"/>
  <c r="AI25" i="4"/>
  <c r="AJ25" i="4"/>
  <c r="AJ243" i="4"/>
  <c r="AI243" i="4"/>
  <c r="AK243" i="4"/>
  <c r="BA71" i="4"/>
  <c r="AZ71" i="4" s="1"/>
  <c r="AX71" i="4" s="1"/>
  <c r="BB71" i="4"/>
  <c r="AI31" i="4"/>
  <c r="AK31" i="4"/>
  <c r="AJ31" i="4"/>
  <c r="AJ106" i="4"/>
  <c r="AK106" i="4"/>
  <c r="AI106" i="4"/>
  <c r="AB205" i="4"/>
  <c r="AA205" i="4"/>
  <c r="AA131" i="4"/>
  <c r="AB131" i="4"/>
  <c r="AH226" i="4"/>
  <c r="AH207" i="4"/>
  <c r="AI125" i="4"/>
  <c r="AK125" i="4"/>
  <c r="AJ125" i="4"/>
  <c r="AH61" i="4"/>
  <c r="AA61" i="4" s="1"/>
  <c r="AE61" i="4" s="1"/>
  <c r="AH174" i="4"/>
  <c r="AK156" i="4"/>
  <c r="AI156" i="4"/>
  <c r="AJ156" i="4"/>
  <c r="AK115" i="4"/>
  <c r="AJ115" i="4"/>
  <c r="AI115" i="4"/>
  <c r="AA134" i="4"/>
  <c r="AB134" i="4"/>
  <c r="AJ222" i="4"/>
  <c r="AI222" i="4"/>
  <c r="AH222" i="4" s="1"/>
  <c r="AK222" i="4"/>
  <c r="AA110" i="4"/>
  <c r="AB110" i="4"/>
  <c r="AA216" i="4"/>
  <c r="AB216" i="4"/>
  <c r="AB98" i="4"/>
  <c r="AA98" i="4"/>
  <c r="AJ70" i="4"/>
  <c r="AI70" i="4"/>
  <c r="AK70" i="4"/>
  <c r="AJ234" i="4"/>
  <c r="AK234" i="4"/>
  <c r="AI234" i="4"/>
  <c r="AJ28" i="4"/>
  <c r="AK28" i="4"/>
  <c r="AI28" i="4"/>
  <c r="AJ168" i="4"/>
  <c r="AI168" i="4"/>
  <c r="AK168" i="4"/>
  <c r="AI52" i="4"/>
  <c r="AK52" i="4"/>
  <c r="AJ52" i="4"/>
  <c r="AJ86" i="4"/>
  <c r="AI86" i="4"/>
  <c r="AK86" i="4"/>
  <c r="AK159" i="4"/>
  <c r="AI159" i="4"/>
  <c r="AJ159" i="4"/>
  <c r="AI146" i="4"/>
  <c r="AK146" i="4"/>
  <c r="AJ146" i="4"/>
  <c r="AJ64" i="4"/>
  <c r="AI64" i="4"/>
  <c r="AK64" i="4"/>
  <c r="AK233" i="4"/>
  <c r="AJ233" i="4"/>
  <c r="AI233" i="4"/>
  <c r="AK92" i="4"/>
  <c r="AJ92" i="4"/>
  <c r="AI92" i="4"/>
  <c r="AJ62" i="4"/>
  <c r="AI62" i="4"/>
  <c r="AK62" i="4"/>
  <c r="AK93" i="4"/>
  <c r="AJ93" i="4"/>
  <c r="AI93" i="4"/>
  <c r="AJ138" i="4"/>
  <c r="AK138" i="4"/>
  <c r="AI138" i="4"/>
  <c r="AI157" i="4"/>
  <c r="AJ157" i="4"/>
  <c r="AK157" i="4"/>
  <c r="AJ43" i="4"/>
  <c r="AI43" i="4"/>
  <c r="AK43" i="4"/>
  <c r="AI102" i="4"/>
  <c r="AK102" i="4"/>
  <c r="AJ102" i="4"/>
  <c r="AJ160" i="4"/>
  <c r="AK160" i="4"/>
  <c r="AI160" i="4"/>
  <c r="AK244" i="4"/>
  <c r="AI244" i="4"/>
  <c r="AJ244" i="4"/>
  <c r="AI133" i="4"/>
  <c r="AK133" i="4"/>
  <c r="AJ133" i="4"/>
  <c r="AJ95" i="4"/>
  <c r="AK95" i="4"/>
  <c r="AI95" i="4"/>
  <c r="AK76" i="4"/>
  <c r="AI76" i="4"/>
  <c r="AJ76" i="4"/>
  <c r="AJ129" i="4"/>
  <c r="AI129" i="4"/>
  <c r="AK129" i="4"/>
  <c r="AJ87" i="4"/>
  <c r="AI87" i="4"/>
  <c r="AK87" i="4"/>
  <c r="AI100" i="4"/>
  <c r="AK100" i="4"/>
  <c r="AJ100" i="4"/>
  <c r="AI60" i="4"/>
  <c r="AK60" i="4"/>
  <c r="AJ60" i="4"/>
  <c r="AK44" i="4"/>
  <c r="AJ44" i="4"/>
  <c r="AI44" i="4"/>
  <c r="AJ154" i="4"/>
  <c r="AK154" i="4"/>
  <c r="AI154" i="4"/>
  <c r="AI118" i="4"/>
  <c r="AK118" i="4"/>
  <c r="AJ118" i="4"/>
  <c r="AK30" i="4"/>
  <c r="AJ30" i="4"/>
  <c r="AI30" i="4"/>
  <c r="AK165" i="4"/>
  <c r="AJ165" i="4"/>
  <c r="AI165" i="4"/>
  <c r="AH165" i="4" s="1"/>
  <c r="AJ32" i="4"/>
  <c r="AK32" i="4"/>
  <c r="AI32" i="4"/>
  <c r="AK84" i="4"/>
  <c r="AI84" i="4"/>
  <c r="AJ84" i="4"/>
  <c r="AK26" i="4"/>
  <c r="AJ26" i="4"/>
  <c r="AI26" i="4"/>
  <c r="AK23" i="4"/>
  <c r="AI23" i="4"/>
  <c r="AJ23" i="4"/>
  <c r="AK126" i="4"/>
  <c r="AJ126" i="4"/>
  <c r="AI126" i="4"/>
  <c r="AJ89" i="4"/>
  <c r="AI89" i="4"/>
  <c r="AK89" i="4"/>
  <c r="AI145" i="4"/>
  <c r="AK145" i="4"/>
  <c r="AJ145" i="4"/>
  <c r="AK29" i="4"/>
  <c r="AJ29" i="4"/>
  <c r="AI29" i="4"/>
  <c r="AH29" i="4" s="1"/>
  <c r="AA29" i="4" s="1"/>
  <c r="AE29" i="4" s="1"/>
  <c r="AK24" i="4"/>
  <c r="AJ24" i="4"/>
  <c r="AI24" i="4"/>
  <c r="AK46" i="4"/>
  <c r="AJ46" i="4"/>
  <c r="AI46" i="4"/>
  <c r="AI51" i="4"/>
  <c r="AK51" i="4"/>
  <c r="AJ51" i="4"/>
  <c r="AB179" i="4"/>
  <c r="AA179" i="4"/>
  <c r="AA195" i="4"/>
  <c r="AB195" i="4"/>
  <c r="AE117" i="4"/>
  <c r="AD117" i="4"/>
  <c r="AH122" i="4"/>
  <c r="AH151" i="4"/>
  <c r="AB175" i="4"/>
  <c r="AA175" i="4"/>
  <c r="AA221" i="4"/>
  <c r="AB221" i="4"/>
  <c r="AH48" i="4"/>
  <c r="AA48" i="4" s="1"/>
  <c r="AE48" i="4" s="1"/>
  <c r="AA171" i="4"/>
  <c r="AD148" i="4"/>
  <c r="AE148" i="4"/>
  <c r="AD120" i="4"/>
  <c r="AE120" i="4"/>
  <c r="AE132" i="4"/>
  <c r="AD132" i="4"/>
  <c r="AA194" i="4"/>
  <c r="AH231" i="4"/>
  <c r="AH176" i="4"/>
  <c r="AA200" i="4"/>
  <c r="AB200" i="4"/>
  <c r="AB99" i="4"/>
  <c r="AA99" i="4"/>
  <c r="AA213" i="4"/>
  <c r="AA136" i="4"/>
  <c r="AA107" i="4"/>
  <c r="AB107" i="4"/>
  <c r="AE212" i="4"/>
  <c r="AD212" i="4"/>
  <c r="AA208" i="4"/>
  <c r="AB208" i="4"/>
  <c r="AH247" i="4"/>
  <c r="AH206" i="4"/>
  <c r="AE242" i="4"/>
  <c r="AD242" i="4"/>
  <c r="AA170" i="4"/>
  <c r="AB170" i="4"/>
  <c r="AE167" i="4"/>
  <c r="AD167" i="4"/>
  <c r="AB109" i="4"/>
  <c r="AA109" i="4"/>
  <c r="AH77" i="4"/>
  <c r="AA77" i="4" s="1"/>
  <c r="AE77" i="4" s="1"/>
  <c r="AH193" i="4"/>
  <c r="AD203" i="4"/>
  <c r="AE203" i="4"/>
  <c r="AB173" i="4"/>
  <c r="AA173" i="4"/>
  <c r="AA224" i="4"/>
  <c r="AB224" i="4"/>
  <c r="AE229" i="4"/>
  <c r="AD229" i="4"/>
  <c r="AA158" i="4"/>
  <c r="AB158" i="4"/>
  <c r="AH144" i="4"/>
  <c r="AE225" i="4"/>
  <c r="AD225" i="4"/>
  <c r="AH67" i="4"/>
  <c r="AA67" i="4" s="1"/>
  <c r="AE67" i="4" s="1"/>
  <c r="AB82" i="4"/>
  <c r="AA82" i="4"/>
  <c r="AD209" i="4"/>
  <c r="AE209" i="4"/>
  <c r="AH150" i="4"/>
  <c r="AE162" i="4"/>
  <c r="AD162" i="4"/>
  <c r="AE161" i="4"/>
  <c r="AD161" i="4"/>
  <c r="AE217" i="4"/>
  <c r="AD217" i="4"/>
  <c r="AH235" i="4"/>
  <c r="AH108" i="4"/>
  <c r="F18" i="4"/>
  <c r="F19" i="4" s="1"/>
  <c r="AH112" i="4"/>
  <c r="AB123" i="4"/>
  <c r="AA123" i="4"/>
  <c r="AB250" i="4"/>
  <c r="AA250" i="4"/>
  <c r="AB185" i="4"/>
  <c r="AA164" i="4"/>
  <c r="AB164" i="4"/>
  <c r="AA119" i="4"/>
  <c r="AB119" i="4"/>
  <c r="AH191" i="4"/>
  <c r="AB181" i="4"/>
  <c r="AA181" i="4"/>
  <c r="AA230" i="4"/>
  <c r="AB230" i="4"/>
  <c r="AH147" i="4"/>
  <c r="AH178" i="4"/>
  <c r="AH184" i="4"/>
  <c r="AA201" i="4"/>
  <c r="AB201" i="4"/>
  <c r="AH172" i="4"/>
  <c r="AB197" i="4"/>
  <c r="AH211" i="4"/>
  <c r="AD187" i="4"/>
  <c r="AE187" i="4"/>
  <c r="AH246" i="4"/>
  <c r="AH155" i="4"/>
  <c r="AA219" i="4"/>
  <c r="AB219" i="4"/>
  <c r="AJ252" i="4"/>
  <c r="AI252" i="4"/>
  <c r="AK252" i="4"/>
  <c r="AA251" i="4"/>
  <c r="AB251" i="4"/>
  <c r="AH254" i="4"/>
  <c r="C18" i="4"/>
  <c r="C18" i="1"/>
  <c r="AD127" i="4" l="1"/>
  <c r="AB214" i="4"/>
  <c r="AH239" i="4"/>
  <c r="AA239" i="4" s="1"/>
  <c r="AH124" i="4"/>
  <c r="AA223" i="4"/>
  <c r="AB223" i="4"/>
  <c r="AH125" i="4"/>
  <c r="AB125" i="4" s="1"/>
  <c r="AH70" i="4"/>
  <c r="AA70" i="4" s="1"/>
  <c r="AE70" i="4" s="1"/>
  <c r="AH243" i="4"/>
  <c r="AB243" i="4" s="1"/>
  <c r="AH198" i="4"/>
  <c r="AH58" i="4"/>
  <c r="AA58" i="4" s="1"/>
  <c r="AE58" i="4" s="1"/>
  <c r="AH105" i="4"/>
  <c r="AA105" i="4" s="1"/>
  <c r="AH116" i="4"/>
  <c r="AH33" i="4"/>
  <c r="AA33" i="4" s="1"/>
  <c r="AE33" i="4" s="1"/>
  <c r="AH137" i="4"/>
  <c r="AA137" i="4" s="1"/>
  <c r="AH245" i="4"/>
  <c r="AA245" i="4" s="1"/>
  <c r="AH74" i="4"/>
  <c r="AA74" i="4" s="1"/>
  <c r="AE74" i="4" s="1"/>
  <c r="AH169" i="4"/>
  <c r="AA169" i="4" s="1"/>
  <c r="AA204" i="4"/>
  <c r="AB204" i="4"/>
  <c r="AH21" i="4"/>
  <c r="AA21" i="4" s="1"/>
  <c r="AE21" i="4" s="1"/>
  <c r="AH71" i="4"/>
  <c r="AA71" i="4" s="1"/>
  <c r="AE71" i="4" s="1"/>
  <c r="AH31" i="4"/>
  <c r="AA31" i="4" s="1"/>
  <c r="AE31" i="4" s="1"/>
  <c r="AH249" i="4"/>
  <c r="AA249" i="4" s="1"/>
  <c r="AH114" i="4"/>
  <c r="AB114" i="4" s="1"/>
  <c r="AH50" i="4"/>
  <c r="AA50" i="4" s="1"/>
  <c r="AE50" i="4" s="1"/>
  <c r="AH121" i="4"/>
  <c r="AA121" i="4" s="1"/>
  <c r="AH85" i="4"/>
  <c r="AH96" i="4"/>
  <c r="AH47" i="4"/>
  <c r="AA47" i="4" s="1"/>
  <c r="AE47" i="4" s="1"/>
  <c r="AH103" i="4"/>
  <c r="AH104" i="4"/>
  <c r="AB104" i="4" s="1"/>
  <c r="AB253" i="4"/>
  <c r="AA253" i="4"/>
  <c r="AA94" i="4"/>
  <c r="AB196" i="4"/>
  <c r="AE240" i="4"/>
  <c r="AB88" i="4"/>
  <c r="AA255" i="4"/>
  <c r="AB255" i="4"/>
  <c r="AB202" i="4"/>
  <c r="AA220" i="4"/>
  <c r="AB105" i="4"/>
  <c r="AB207" i="4"/>
  <c r="AA207" i="4"/>
  <c r="AB198" i="4"/>
  <c r="AA198" i="4"/>
  <c r="AB116" i="4"/>
  <c r="AA116" i="4"/>
  <c r="AD238" i="4"/>
  <c r="AE238" i="4"/>
  <c r="AB169" i="4"/>
  <c r="AH100" i="4"/>
  <c r="AH76" i="4"/>
  <c r="AA76" i="4" s="1"/>
  <c r="AE76" i="4" s="1"/>
  <c r="AH102" i="4"/>
  <c r="AA102" i="4" s="1"/>
  <c r="AH28" i="4"/>
  <c r="AA28" i="4" s="1"/>
  <c r="AE28" i="4" s="1"/>
  <c r="AB222" i="4"/>
  <c r="AA222" i="4"/>
  <c r="AH156" i="4"/>
  <c r="AA226" i="4"/>
  <c r="AB226" i="4"/>
  <c r="AH78" i="4"/>
  <c r="AA78" i="4" s="1"/>
  <c r="AE78" i="4" s="1"/>
  <c r="AA232" i="4"/>
  <c r="AB232" i="4"/>
  <c r="AB192" i="4"/>
  <c r="AA192" i="4"/>
  <c r="AZ53" i="4"/>
  <c r="AX53" i="4" s="1"/>
  <c r="AE183" i="4"/>
  <c r="AD183" i="4"/>
  <c r="AZ103" i="4"/>
  <c r="AX103" i="4" s="1"/>
  <c r="AZ35" i="4"/>
  <c r="AX35" i="4" s="1"/>
  <c r="AH166" i="4"/>
  <c r="AH24" i="4"/>
  <c r="AA24" i="4" s="1"/>
  <c r="AE24" i="4" s="1"/>
  <c r="AH145" i="4"/>
  <c r="AB145" i="4" s="1"/>
  <c r="AH23" i="4"/>
  <c r="AA23" i="4" s="1"/>
  <c r="AE23" i="4" s="1"/>
  <c r="AH244" i="4"/>
  <c r="AA244" i="4" s="1"/>
  <c r="AE98" i="4"/>
  <c r="AD98" i="4"/>
  <c r="AH25" i="4"/>
  <c r="AA25" i="4" s="1"/>
  <c r="AE25" i="4" s="1"/>
  <c r="AH227" i="4"/>
  <c r="AH83" i="4"/>
  <c r="AE215" i="4"/>
  <c r="AD215" i="4"/>
  <c r="AZ95" i="4"/>
  <c r="AX95" i="4" s="1"/>
  <c r="AH180" i="4"/>
  <c r="AH101" i="4"/>
  <c r="AZ77" i="4"/>
  <c r="AX77" i="4" s="1"/>
  <c r="AA111" i="4"/>
  <c r="AB111" i="4"/>
  <c r="AE90" i="4"/>
  <c r="AD90" i="4"/>
  <c r="AZ111" i="4"/>
  <c r="AX111" i="4" s="1"/>
  <c r="AZ105" i="4"/>
  <c r="AX105" i="4" s="1"/>
  <c r="AZ84" i="4"/>
  <c r="AX84" i="4" s="1"/>
  <c r="AH130" i="4"/>
  <c r="AZ46" i="4"/>
  <c r="AX46" i="4" s="1"/>
  <c r="AZ83" i="4"/>
  <c r="AX83" i="4" s="1"/>
  <c r="AZ15" i="4"/>
  <c r="AX15" i="4" s="1"/>
  <c r="AZ98" i="4"/>
  <c r="AX98" i="4" s="1"/>
  <c r="AZ23" i="4"/>
  <c r="AX23" i="4" s="1"/>
  <c r="AZ2" i="4"/>
  <c r="AX2" i="4" s="1"/>
  <c r="AZ25" i="4"/>
  <c r="AX25" i="4" s="1"/>
  <c r="AZ26" i="4"/>
  <c r="AX26" i="4" s="1"/>
  <c r="AA174" i="4"/>
  <c r="AB174" i="4"/>
  <c r="AE131" i="4"/>
  <c r="AD131" i="4"/>
  <c r="AB97" i="4"/>
  <c r="AA97" i="4"/>
  <c r="AB249" i="4"/>
  <c r="AA152" i="4"/>
  <c r="AB152" i="4"/>
  <c r="AB85" i="4"/>
  <c r="AA85" i="4"/>
  <c r="AA96" i="4"/>
  <c r="AB96" i="4"/>
  <c r="AA104" i="4"/>
  <c r="AH89" i="4"/>
  <c r="AA89" i="4" s="1"/>
  <c r="AH26" i="4"/>
  <c r="AA26" i="4" s="1"/>
  <c r="AE26" i="4" s="1"/>
  <c r="AH160" i="4"/>
  <c r="AH233" i="4"/>
  <c r="AB233" i="4" s="1"/>
  <c r="AH146" i="4"/>
  <c r="AA146" i="4" s="1"/>
  <c r="AH234" i="4"/>
  <c r="AE134" i="4"/>
  <c r="AD134" i="4"/>
  <c r="AD205" i="4"/>
  <c r="AE205" i="4"/>
  <c r="AH37" i="4"/>
  <c r="AA37" i="4" s="1"/>
  <c r="AE37" i="4" s="1"/>
  <c r="AZ44" i="4"/>
  <c r="AX44" i="4" s="1"/>
  <c r="AH163" i="4"/>
  <c r="AZ60" i="4"/>
  <c r="AX60" i="4" s="1"/>
  <c r="AZ65" i="4"/>
  <c r="AX65" i="4" s="1"/>
  <c r="AZ55" i="4"/>
  <c r="AX55" i="4" s="1"/>
  <c r="AZ96" i="4"/>
  <c r="AX96" i="4" s="1"/>
  <c r="AZ104" i="4"/>
  <c r="AX104" i="4" s="1"/>
  <c r="AZ33" i="4"/>
  <c r="AX33" i="4" s="1"/>
  <c r="AH153" i="4"/>
  <c r="AZ68" i="4"/>
  <c r="AX68" i="4" s="1"/>
  <c r="AZ39" i="4"/>
  <c r="AX39" i="4" s="1"/>
  <c r="AZ45" i="4"/>
  <c r="AX45" i="4" s="1"/>
  <c r="AZ85" i="4"/>
  <c r="AX85" i="4" s="1"/>
  <c r="AH118" i="4"/>
  <c r="AA118" i="4" s="1"/>
  <c r="AH52" i="4"/>
  <c r="AA52" i="4" s="1"/>
  <c r="AE52" i="4" s="1"/>
  <c r="AE216" i="4"/>
  <c r="AD216" i="4"/>
  <c r="AE177" i="4"/>
  <c r="AD177" i="4"/>
  <c r="AB236" i="4"/>
  <c r="AA236" i="4"/>
  <c r="AB140" i="4"/>
  <c r="AA140" i="4"/>
  <c r="AA128" i="4"/>
  <c r="AB128" i="4"/>
  <c r="AE139" i="4"/>
  <c r="AD139" i="4"/>
  <c r="AH39" i="4"/>
  <c r="AA39" i="4" s="1"/>
  <c r="AE39" i="4" s="1"/>
  <c r="AA135" i="4"/>
  <c r="AE135" i="4" s="1"/>
  <c r="AH126" i="4"/>
  <c r="AA126" i="4" s="1"/>
  <c r="AH154" i="4"/>
  <c r="AA154" i="4" s="1"/>
  <c r="AH129" i="4"/>
  <c r="AB129" i="4" s="1"/>
  <c r="AH115" i="4"/>
  <c r="AH106" i="4"/>
  <c r="AZ69" i="4"/>
  <c r="AX69" i="4" s="1"/>
  <c r="AD190" i="4"/>
  <c r="AE190" i="4"/>
  <c r="AB228" i="4"/>
  <c r="AA228" i="4"/>
  <c r="AH41" i="4"/>
  <c r="AA41" i="4" s="1"/>
  <c r="AE41" i="4" s="1"/>
  <c r="AZ73" i="4"/>
  <c r="AX73" i="4" s="1"/>
  <c r="AH91" i="4"/>
  <c r="AD248" i="4"/>
  <c r="AE248" i="4"/>
  <c r="AH199" i="4"/>
  <c r="AZ19" i="4"/>
  <c r="AX19" i="4" s="1"/>
  <c r="AH186" i="4"/>
  <c r="AD142" i="4"/>
  <c r="AE142" i="4"/>
  <c r="AZ41" i="4"/>
  <c r="AX41" i="4" s="1"/>
  <c r="AZ48" i="4"/>
  <c r="AX48" i="4" s="1"/>
  <c r="AZ93" i="4"/>
  <c r="AX93" i="4" s="1"/>
  <c r="AH69" i="4"/>
  <c r="AA69" i="4" s="1"/>
  <c r="AE69" i="4" s="1"/>
  <c r="AZ5" i="4"/>
  <c r="AX5" i="4" s="1"/>
  <c r="AZ22" i="4"/>
  <c r="AX22" i="4" s="1"/>
  <c r="AZ78" i="4"/>
  <c r="AX78" i="4" s="1"/>
  <c r="AZ50" i="4"/>
  <c r="AX50" i="4" s="1"/>
  <c r="AZ107" i="4"/>
  <c r="AX107" i="4" s="1"/>
  <c r="AZ94" i="4"/>
  <c r="AX94" i="4" s="1"/>
  <c r="AZ28" i="4"/>
  <c r="AX28" i="4" s="1"/>
  <c r="AZ10" i="4"/>
  <c r="AX10" i="4" s="1"/>
  <c r="AZ36" i="4"/>
  <c r="AX36" i="4" s="1"/>
  <c r="AH46" i="4"/>
  <c r="AA46" i="4" s="1"/>
  <c r="AE46" i="4" s="1"/>
  <c r="AH62" i="4"/>
  <c r="AA62" i="4" s="1"/>
  <c r="AE62" i="4" s="1"/>
  <c r="AH168" i="4"/>
  <c r="AA168" i="4" s="1"/>
  <c r="AE110" i="4"/>
  <c r="AD110" i="4"/>
  <c r="AA125" i="4"/>
  <c r="AH237" i="4"/>
  <c r="AE143" i="4"/>
  <c r="AD143" i="4"/>
  <c r="AA141" i="4"/>
  <c r="AB141" i="4"/>
  <c r="AZ66" i="4"/>
  <c r="AX66" i="4" s="1"/>
  <c r="AZ11" i="4"/>
  <c r="AX11" i="4" s="1"/>
  <c r="AH241" i="4"/>
  <c r="AZ74" i="4"/>
  <c r="AX74" i="4" s="1"/>
  <c r="AZ91" i="4"/>
  <c r="AX91" i="4" s="1"/>
  <c r="AZ106" i="4"/>
  <c r="AX106" i="4" s="1"/>
  <c r="AZ38" i="4"/>
  <c r="AX38" i="4" s="1"/>
  <c r="AZ108" i="4"/>
  <c r="AX108" i="4" s="1"/>
  <c r="AZ54" i="4"/>
  <c r="AX54" i="4" s="1"/>
  <c r="AB113" i="4"/>
  <c r="AA113" i="4"/>
  <c r="AZ32" i="4"/>
  <c r="AX32" i="4" s="1"/>
  <c r="AD119" i="4"/>
  <c r="AE119" i="4"/>
  <c r="AD94" i="4"/>
  <c r="AE94" i="4"/>
  <c r="AE173" i="4"/>
  <c r="AD173" i="4"/>
  <c r="AD109" i="4"/>
  <c r="AE109" i="4"/>
  <c r="AE136" i="4"/>
  <c r="AD136" i="4"/>
  <c r="AB218" i="4"/>
  <c r="AA218" i="4"/>
  <c r="AE196" i="4"/>
  <c r="AD196" i="4"/>
  <c r="AB160" i="4"/>
  <c r="AA160" i="4"/>
  <c r="AA233" i="4"/>
  <c r="AB146" i="4"/>
  <c r="AB155" i="4"/>
  <c r="AA155" i="4"/>
  <c r="AB211" i="4"/>
  <c r="AA211" i="4"/>
  <c r="AA112" i="4"/>
  <c r="AB112" i="4"/>
  <c r="AB150" i="4"/>
  <c r="AA150" i="4"/>
  <c r="AE158" i="4"/>
  <c r="AD158" i="4"/>
  <c r="AE105" i="4"/>
  <c r="AD105" i="4"/>
  <c r="AD171" i="4"/>
  <c r="AE171" i="4"/>
  <c r="AH157" i="4"/>
  <c r="AA246" i="4"/>
  <c r="AB246" i="4"/>
  <c r="AB178" i="4"/>
  <c r="AA178" i="4"/>
  <c r="AD202" i="4"/>
  <c r="AE202" i="4"/>
  <c r="AD99" i="4"/>
  <c r="AE99" i="4"/>
  <c r="AH84" i="4"/>
  <c r="AH30" i="4"/>
  <c r="AA30" i="4" s="1"/>
  <c r="AE30" i="4" s="1"/>
  <c r="AH133" i="4"/>
  <c r="AH138" i="4"/>
  <c r="AH64" i="4"/>
  <c r="AA64" i="4" s="1"/>
  <c r="AE64" i="4" s="1"/>
  <c r="AB184" i="4"/>
  <c r="AA184" i="4"/>
  <c r="AE123" i="4"/>
  <c r="AD123" i="4"/>
  <c r="AD208" i="4"/>
  <c r="AE208" i="4"/>
  <c r="AD219" i="4"/>
  <c r="AE219" i="4"/>
  <c r="AE181" i="4"/>
  <c r="AD181" i="4"/>
  <c r="AD164" i="4"/>
  <c r="AE164" i="4"/>
  <c r="AA235" i="4"/>
  <c r="AB235" i="4"/>
  <c r="AD135" i="4"/>
  <c r="AA231" i="4"/>
  <c r="AB231" i="4"/>
  <c r="AE175" i="4"/>
  <c r="AD175" i="4"/>
  <c r="AH51" i="4"/>
  <c r="AA51" i="4" s="1"/>
  <c r="AE51" i="4" s="1"/>
  <c r="AH60" i="4"/>
  <c r="AA60" i="4" s="1"/>
  <c r="AE60" i="4" s="1"/>
  <c r="AA129" i="4"/>
  <c r="AH159" i="4"/>
  <c r="AE197" i="4"/>
  <c r="AD197" i="4"/>
  <c r="AB147" i="4"/>
  <c r="AA147" i="4"/>
  <c r="AE185" i="4"/>
  <c r="AD185" i="4"/>
  <c r="AE214" i="4"/>
  <c r="AD214" i="4"/>
  <c r="AD194" i="4"/>
  <c r="AE194" i="4"/>
  <c r="AE88" i="4"/>
  <c r="AD88" i="4"/>
  <c r="AD195" i="4"/>
  <c r="AE195" i="4"/>
  <c r="AH44" i="4"/>
  <c r="AA44" i="4" s="1"/>
  <c r="AE44" i="4" s="1"/>
  <c r="AA100" i="4"/>
  <c r="AB100" i="4"/>
  <c r="AB102" i="4"/>
  <c r="AH92" i="4"/>
  <c r="AH86" i="4"/>
  <c r="AD230" i="4"/>
  <c r="AE230" i="4"/>
  <c r="AE213" i="4"/>
  <c r="AD213" i="4"/>
  <c r="AA191" i="4"/>
  <c r="AB191" i="4"/>
  <c r="AB151" i="4"/>
  <c r="AA151" i="4"/>
  <c r="AD179" i="4"/>
  <c r="AE179" i="4"/>
  <c r="AH32" i="4"/>
  <c r="AA32" i="4" s="1"/>
  <c r="AE32" i="4" s="1"/>
  <c r="AD201" i="4"/>
  <c r="AE201" i="4"/>
  <c r="AE220" i="4"/>
  <c r="AD220" i="4"/>
  <c r="AB108" i="4"/>
  <c r="AA108" i="4"/>
  <c r="AB144" i="4"/>
  <c r="AA144" i="4"/>
  <c r="AA176" i="4"/>
  <c r="AB176" i="4"/>
  <c r="AB165" i="4"/>
  <c r="AA165" i="4"/>
  <c r="AA172" i="4"/>
  <c r="AB172" i="4"/>
  <c r="AE82" i="4"/>
  <c r="AD82" i="4"/>
  <c r="AD239" i="4"/>
  <c r="AE239" i="4"/>
  <c r="AA193" i="4"/>
  <c r="AB193" i="4"/>
  <c r="AA206" i="4"/>
  <c r="AB206" i="4"/>
  <c r="AH252" i="4"/>
  <c r="AB252" i="4" s="1"/>
  <c r="AD250" i="4"/>
  <c r="AE250" i="4"/>
  <c r="AD224" i="4"/>
  <c r="AE224" i="4"/>
  <c r="AE170" i="4"/>
  <c r="AD170" i="4"/>
  <c r="AB247" i="4"/>
  <c r="AA247" i="4"/>
  <c r="AE107" i="4"/>
  <c r="AD107" i="4"/>
  <c r="AE200" i="4"/>
  <c r="AD200" i="4"/>
  <c r="AD221" i="4"/>
  <c r="AE221" i="4"/>
  <c r="AA122" i="4"/>
  <c r="AB122" i="4"/>
  <c r="AH87" i="4"/>
  <c r="AH95" i="4"/>
  <c r="AH43" i="4"/>
  <c r="AA43" i="4" s="1"/>
  <c r="AE43" i="4" s="1"/>
  <c r="AH93" i="4"/>
  <c r="AD251" i="4"/>
  <c r="AE251" i="4"/>
  <c r="AB254" i="4"/>
  <c r="AA254" i="4"/>
  <c r="AB245" i="4" l="1"/>
  <c r="AA114" i="4"/>
  <c r="AB239" i="4"/>
  <c r="AA243" i="4"/>
  <c r="AB103" i="4"/>
  <c r="AA103" i="4"/>
  <c r="AB137" i="4"/>
  <c r="AB121" i="4"/>
  <c r="AE223" i="4"/>
  <c r="AD223" i="4"/>
  <c r="AA124" i="4"/>
  <c r="AB124" i="4"/>
  <c r="AD204" i="4"/>
  <c r="AE204" i="4"/>
  <c r="AE253" i="4"/>
  <c r="AD253" i="4"/>
  <c r="AA145" i="4"/>
  <c r="AD255" i="4"/>
  <c r="AE255" i="4"/>
  <c r="AB126" i="4"/>
  <c r="AB168" i="4"/>
  <c r="AB89" i="4"/>
  <c r="AB118" i="4"/>
  <c r="AA237" i="4"/>
  <c r="AB237" i="4"/>
  <c r="AD121" i="4"/>
  <c r="AE121" i="4"/>
  <c r="AD226" i="4"/>
  <c r="AE226" i="4"/>
  <c r="AE169" i="4"/>
  <c r="AD169" i="4"/>
  <c r="AD116" i="4"/>
  <c r="AE116" i="4"/>
  <c r="AD113" i="4"/>
  <c r="AE113" i="4"/>
  <c r="AB241" i="4"/>
  <c r="AA241" i="4"/>
  <c r="AB199" i="4"/>
  <c r="AA199" i="4"/>
  <c r="AE236" i="4"/>
  <c r="AD236" i="4"/>
  <c r="AB156" i="4"/>
  <c r="AA156" i="4"/>
  <c r="AE125" i="4"/>
  <c r="AD125" i="4"/>
  <c r="AE104" i="4"/>
  <c r="AD104" i="4"/>
  <c r="AD114" i="4"/>
  <c r="AE114" i="4"/>
  <c r="AE192" i="4"/>
  <c r="AD192" i="4"/>
  <c r="AE222" i="4"/>
  <c r="AD222" i="4"/>
  <c r="AE198" i="4"/>
  <c r="AD198" i="4"/>
  <c r="AB244" i="4"/>
  <c r="AA234" i="4"/>
  <c r="AB234" i="4"/>
  <c r="AB83" i="4"/>
  <c r="AA83" i="4"/>
  <c r="AE245" i="4"/>
  <c r="AD245" i="4"/>
  <c r="AB91" i="4"/>
  <c r="AA91" i="4"/>
  <c r="AB106" i="4"/>
  <c r="AA106" i="4"/>
  <c r="AB163" i="4"/>
  <c r="AA163" i="4"/>
  <c r="AD96" i="4"/>
  <c r="AE96" i="4"/>
  <c r="AD152" i="4"/>
  <c r="AE152" i="4"/>
  <c r="AD174" i="4"/>
  <c r="AE174" i="4"/>
  <c r="AE111" i="4"/>
  <c r="AD111" i="4"/>
  <c r="AB227" i="4"/>
  <c r="AA227" i="4"/>
  <c r="AB166" i="4"/>
  <c r="AA166" i="4"/>
  <c r="AD243" i="4"/>
  <c r="AE243" i="4"/>
  <c r="AB154" i="4"/>
  <c r="AD141" i="4"/>
  <c r="AE141" i="4"/>
  <c r="AB115" i="4"/>
  <c r="AA115" i="4"/>
  <c r="AB153" i="4"/>
  <c r="AA153" i="4"/>
  <c r="AD85" i="4"/>
  <c r="AE85" i="4"/>
  <c r="AD249" i="4"/>
  <c r="AE249" i="4"/>
  <c r="AB130" i="4"/>
  <c r="AA130" i="4"/>
  <c r="AE232" i="4"/>
  <c r="AD232" i="4"/>
  <c r="AD128" i="4"/>
  <c r="AE128" i="4"/>
  <c r="AA101" i="4"/>
  <c r="AB101" i="4"/>
  <c r="AD207" i="4"/>
  <c r="AE207" i="4"/>
  <c r="AA186" i="4"/>
  <c r="AB186" i="4"/>
  <c r="AE228" i="4"/>
  <c r="AD228" i="4"/>
  <c r="AD140" i="4"/>
  <c r="AE140" i="4"/>
  <c r="AE97" i="4"/>
  <c r="AD97" i="4"/>
  <c r="AB180" i="4"/>
  <c r="AA180" i="4"/>
  <c r="AD137" i="4"/>
  <c r="AE137" i="4"/>
  <c r="AA252" i="4"/>
  <c r="AD252" i="4" s="1"/>
  <c r="AB87" i="4"/>
  <c r="AA87" i="4"/>
  <c r="AD165" i="4"/>
  <c r="AE165" i="4"/>
  <c r="AA159" i="4"/>
  <c r="AB159" i="4"/>
  <c r="AE235" i="4"/>
  <c r="AD235" i="4"/>
  <c r="AA138" i="4"/>
  <c r="AB138" i="4"/>
  <c r="AD178" i="4"/>
  <c r="AE178" i="4"/>
  <c r="AE247" i="4"/>
  <c r="AD247" i="4"/>
  <c r="AE193" i="4"/>
  <c r="AD193" i="4"/>
  <c r="AE151" i="4"/>
  <c r="AD151" i="4"/>
  <c r="AB86" i="4"/>
  <c r="AA86" i="4"/>
  <c r="AE129" i="4"/>
  <c r="AD129" i="4"/>
  <c r="AA133" i="4"/>
  <c r="AB133" i="4"/>
  <c r="AE122" i="4"/>
  <c r="AD122" i="4"/>
  <c r="AB92" i="4"/>
  <c r="AA92" i="4"/>
  <c r="AE112" i="4"/>
  <c r="AD112" i="4"/>
  <c r="AE146" i="4"/>
  <c r="AD146" i="4"/>
  <c r="AD89" i="4"/>
  <c r="AE89" i="4"/>
  <c r="AD244" i="4"/>
  <c r="AE244" i="4"/>
  <c r="AE176" i="4"/>
  <c r="AD176" i="4"/>
  <c r="AA84" i="4"/>
  <c r="AB84" i="4"/>
  <c r="AE246" i="4"/>
  <c r="AD246" i="4"/>
  <c r="AE211" i="4"/>
  <c r="AD211" i="4"/>
  <c r="AE144" i="4"/>
  <c r="AD144" i="4"/>
  <c r="AD191" i="4"/>
  <c r="AE191" i="4"/>
  <c r="AD102" i="4"/>
  <c r="AE102" i="4"/>
  <c r="AD147" i="4"/>
  <c r="AE147" i="4"/>
  <c r="AD231" i="4"/>
  <c r="AE231" i="4"/>
  <c r="AD233" i="4"/>
  <c r="AE233" i="4"/>
  <c r="AD218" i="4"/>
  <c r="AE218" i="4"/>
  <c r="AD118" i="4"/>
  <c r="AE118" i="4"/>
  <c r="AB93" i="4"/>
  <c r="AA93" i="4"/>
  <c r="AE145" i="4"/>
  <c r="AD145" i="4"/>
  <c r="AE154" i="4"/>
  <c r="AD154" i="4"/>
  <c r="AE184" i="4"/>
  <c r="AD184" i="4"/>
  <c r="AE168" i="4"/>
  <c r="AD168" i="4"/>
  <c r="AD155" i="4"/>
  <c r="AE155" i="4"/>
  <c r="AE108" i="4"/>
  <c r="AD108" i="4"/>
  <c r="AD100" i="4"/>
  <c r="AE100" i="4"/>
  <c r="AE126" i="4"/>
  <c r="AD126" i="4"/>
  <c r="AB157" i="4"/>
  <c r="AA157" i="4"/>
  <c r="AE160" i="4"/>
  <c r="AD160" i="4"/>
  <c r="AB95" i="4"/>
  <c r="AA95" i="4"/>
  <c r="AD206" i="4"/>
  <c r="AE206" i="4"/>
  <c r="AE172" i="4"/>
  <c r="AD172" i="4"/>
  <c r="AD150" i="4"/>
  <c r="AE150" i="4"/>
  <c r="AE252" i="4"/>
  <c r="AD254" i="4"/>
  <c r="AE254" i="4"/>
  <c r="AD103" i="4" l="1"/>
  <c r="AE103" i="4"/>
  <c r="AD124" i="4"/>
  <c r="AE124" i="4"/>
  <c r="AD130" i="4"/>
  <c r="AE130" i="4"/>
  <c r="AE115" i="4"/>
  <c r="AD115" i="4"/>
  <c r="AD199" i="4"/>
  <c r="AE199" i="4"/>
  <c r="AD227" i="4"/>
  <c r="AE227" i="4"/>
  <c r="AE241" i="4"/>
  <c r="AD241" i="4"/>
  <c r="AD101" i="4"/>
  <c r="AE101" i="4"/>
  <c r="AE163" i="4"/>
  <c r="AD163" i="4"/>
  <c r="AE83" i="4"/>
  <c r="AD83" i="4"/>
  <c r="AD156" i="4"/>
  <c r="AE156" i="4"/>
  <c r="AD106" i="4"/>
  <c r="AE106" i="4"/>
  <c r="AE180" i="4"/>
  <c r="AD180" i="4"/>
  <c r="AE153" i="4"/>
  <c r="AD153" i="4"/>
  <c r="AD234" i="4"/>
  <c r="AE234" i="4"/>
  <c r="AE186" i="4"/>
  <c r="AD186" i="4"/>
  <c r="AE166" i="4"/>
  <c r="AD166" i="4"/>
  <c r="AD91" i="4"/>
  <c r="AE91" i="4"/>
  <c r="AE237" i="4"/>
  <c r="AD237" i="4"/>
  <c r="AE84" i="4"/>
  <c r="AD84" i="4"/>
  <c r="AD133" i="4"/>
  <c r="AE133" i="4"/>
  <c r="AD93" i="4"/>
  <c r="AE93" i="4"/>
  <c r="AE159" i="4"/>
  <c r="AD159" i="4"/>
  <c r="AD95" i="4"/>
  <c r="AE95" i="4"/>
  <c r="AE92" i="4"/>
  <c r="AD92" i="4"/>
  <c r="AD86" i="4"/>
  <c r="AE86" i="4"/>
  <c r="AE87" i="4"/>
  <c r="AD87" i="4"/>
  <c r="AE138" i="4"/>
  <c r="AD138" i="4"/>
  <c r="AD157" i="4"/>
  <c r="AE157" i="4"/>
  <c r="AC11" i="4" l="1"/>
</calcChain>
</file>

<file path=xl/sharedStrings.xml><?xml version="1.0" encoding="utf-8"?>
<sst xmlns="http://schemas.openxmlformats.org/spreadsheetml/2006/main" count="2356" uniqueCount="847">
  <si>
    <t>Date</t>
  </si>
  <si>
    <t>Epoch =</t>
  </si>
  <si>
    <t>error</t>
  </si>
  <si>
    <t>GCVS 4</t>
  </si>
  <si>
    <t>IBVS 1065</t>
  </si>
  <si>
    <t>IBVS 1200</t>
  </si>
  <si>
    <t>IBVS 1751</t>
  </si>
  <si>
    <t>IBVS 4534</t>
  </si>
  <si>
    <t>IBVS 4711</t>
  </si>
  <si>
    <t>IBVS 4877</t>
  </si>
  <si>
    <t>IBVS 5017</t>
  </si>
  <si>
    <t>n</t>
  </si>
  <si>
    <t>n'</t>
  </si>
  <si>
    <t>na</t>
  </si>
  <si>
    <t>New Ephemeris =</t>
  </si>
  <si>
    <t>New Period =</t>
  </si>
  <si>
    <t>O-C</t>
  </si>
  <si>
    <t>Period =</t>
  </si>
  <si>
    <t>Source</t>
  </si>
  <si>
    <t>ToM</t>
  </si>
  <si>
    <t>Typ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</si>
  <si>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</si>
  <si>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</si>
  <si>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</si>
  <si>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</si>
  <si>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</si>
  <si>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</si>
  <si>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</si>
  <si>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</si>
  <si>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</si>
  <si>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EA</t>
  </si>
  <si>
    <t>Lin. Fit</t>
  </si>
  <si>
    <t>Q. fit</t>
  </si>
  <si>
    <t>v</t>
  </si>
  <si>
    <t>BBSAG 21</t>
  </si>
  <si>
    <t>K</t>
  </si>
  <si>
    <t>Diethelm R</t>
  </si>
  <si>
    <t>BBSAG Bull.22</t>
  </si>
  <si>
    <t>B</t>
  </si>
  <si>
    <t>phe</t>
  </si>
  <si>
    <t>BBSAG Bull.46</t>
  </si>
  <si>
    <t>Kohl M</t>
  </si>
  <si>
    <t>BBSAG Bull.74</t>
  </si>
  <si>
    <t>BBSAG 76</t>
  </si>
  <si>
    <t>BBSAG Bull.76</t>
  </si>
  <si>
    <t>Mavrofridis G</t>
  </si>
  <si>
    <t>BBSAG Bull.84</t>
  </si>
  <si>
    <t>BBSAG Bull.85</t>
  </si>
  <si>
    <t>BAV-M 52</t>
  </si>
  <si>
    <t>V</t>
  </si>
  <si>
    <t>BAV-M 56</t>
  </si>
  <si>
    <t>Martignoni M</t>
  </si>
  <si>
    <t>BBSAG Bull.110</t>
  </si>
  <si>
    <t>U</t>
  </si>
  <si>
    <t>AsAp 340,81</t>
  </si>
  <si>
    <t>BAV-M 93</t>
  </si>
  <si>
    <t>BAV-M 101</t>
  </si>
  <si>
    <t>Misc</t>
  </si>
  <si>
    <t>S5</t>
  </si>
  <si>
    <t>IBVS 5371</t>
  </si>
  <si>
    <t>II</t>
  </si>
  <si>
    <t>IBVS 5493</t>
  </si>
  <si>
    <t>IBVS 5484</t>
  </si>
  <si>
    <t>IBVS 5583</t>
  </si>
  <si>
    <t>I</t>
  </si>
  <si>
    <t>IBVS 5296</t>
  </si>
  <si>
    <t>IBVS 5494</t>
  </si>
  <si>
    <t>IBVS 5643</t>
  </si>
  <si>
    <t>IBVS 5672</t>
  </si>
  <si>
    <t># of data points:</t>
  </si>
  <si>
    <t>SW Lyn / GSC 02976-00085</t>
  </si>
  <si>
    <t>days</t>
  </si>
  <si>
    <t>H.Huth MVS 351</t>
  </si>
  <si>
    <t>H.Mauder VB 5.7</t>
  </si>
  <si>
    <t>R.Kippenhahn AN 282.76</t>
  </si>
  <si>
    <t>A.Soloviev AC 159.18</t>
  </si>
  <si>
    <t>J.K.Gleim AJ 72.502</t>
  </si>
  <si>
    <t>Gleim(Kim&amp;Han) ASPC 38.347</t>
  </si>
  <si>
    <t>M.Vetesnik BAC 19.112</t>
  </si>
  <si>
    <t>Vetesnik(Kim&amp;Han) ASPC 38.347</t>
  </si>
  <si>
    <t>U.Landolt PASP 85.744</t>
  </si>
  <si>
    <t>IBVS 5802</t>
  </si>
  <si>
    <t>IBVS 5806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</si>
  <si>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</si>
  <si>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</si>
  <si>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</si>
  <si>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</si>
  <si>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</si>
  <si>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</si>
  <si>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5820</t>
  </si>
  <si>
    <t>IBVS 5874</t>
  </si>
  <si>
    <t>OEJV 0074</t>
  </si>
  <si>
    <t>vis</t>
  </si>
  <si>
    <t>CCD+I</t>
  </si>
  <si>
    <t>OEJV 0094</t>
  </si>
  <si>
    <t>OEJV 0107</t>
  </si>
  <si>
    <t>IBVS 5938</t>
  </si>
  <si>
    <t>Add cycle</t>
  </si>
  <si>
    <t>Old Cycle</t>
  </si>
  <si>
    <t>OEJV 0137</t>
  </si>
  <si>
    <t>IBVS 5649</t>
  </si>
  <si>
    <t>IBVS 5959</t>
  </si>
  <si>
    <t>IBVS 5992</t>
  </si>
  <si>
    <t>IBVS 6010</t>
  </si>
  <si>
    <t>JAVSO..40....1</t>
  </si>
  <si>
    <t>OEJV 0160</t>
  </si>
  <si>
    <t>IBVS 6048</t>
  </si>
  <si>
    <t>IBVS 6070</t>
  </si>
  <si>
    <t>IBVS 6084</t>
  </si>
  <si>
    <t>JAVSO..40..975</t>
  </si>
  <si>
    <t>IBVS 6118</t>
  </si>
  <si>
    <t>IBVS 5984</t>
  </si>
  <si>
    <t>IBVS 6149</t>
  </si>
  <si>
    <t>IBVS 6152</t>
  </si>
  <si>
    <t>OEJV 0165</t>
  </si>
  <si>
    <t>5,00E-05</t>
  </si>
  <si>
    <t>7,00E-05</t>
  </si>
  <si>
    <t>8,00E-05</t>
  </si>
  <si>
    <t>OEJV 0168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</si>
  <si>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</si>
  <si>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</si>
  <si>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</si>
  <si>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</si>
  <si>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</si>
  <si>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</si>
  <si>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</si>
  <si>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</si>
  <si>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</si>
  <si>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2425643.319 </t>
  </si>
  <si>
    <t> 31.01.1929 19:39 </t>
  </si>
  <si>
    <t> -0.094 </t>
  </si>
  <si>
    <t>P </t>
  </si>
  <si>
    <t> H.Huth </t>
  </si>
  <si>
    <t> MVS 351 </t>
  </si>
  <si>
    <t>2425912.544 </t>
  </si>
  <si>
    <t> 28.10.1929 01:03 </t>
  </si>
  <si>
    <t> -0.088 </t>
  </si>
  <si>
    <t>2426005.292 </t>
  </si>
  <si>
    <t> 28.01.1930 19:00 </t>
  </si>
  <si>
    <t> -0.085 </t>
  </si>
  <si>
    <t> H.Mauder </t>
  </si>
  <si>
    <t> VB 5.7 </t>
  </si>
  <si>
    <t>2426039.449 </t>
  </si>
  <si>
    <t> 03.03.1930 22:46 </t>
  </si>
  <si>
    <t> -0.063 </t>
  </si>
  <si>
    <t>2426057.460 </t>
  </si>
  <si>
    <t> 21.03.1930 23:02 </t>
  </si>
  <si>
    <t> -0.086 </t>
  </si>
  <si>
    <t>2426252.632 </t>
  </si>
  <si>
    <t> 03.10.1930 03:10 </t>
  </si>
  <si>
    <t> -0.065 </t>
  </si>
  <si>
    <t>2426334.378 </t>
  </si>
  <si>
    <t> 23.12.1930 21:04 </t>
  </si>
  <si>
    <t> -0.115 </t>
  </si>
  <si>
    <t>2426365.309 </t>
  </si>
  <si>
    <t> 23.01.1931 19:24 </t>
  </si>
  <si>
    <t> -0.100 </t>
  </si>
  <si>
    <t>2426417.443 </t>
  </si>
  <si>
    <t> 16.03.1931 22:37 </t>
  </si>
  <si>
    <t> -0.135 </t>
  </si>
  <si>
    <t>2426828.378 </t>
  </si>
  <si>
    <t> 30.04.1932 21:04 </t>
  </si>
  <si>
    <t> -0.112 </t>
  </si>
  <si>
    <t> R.Kippenhahn </t>
  </si>
  <si>
    <t> AN 282.76 </t>
  </si>
  <si>
    <t>2426828.400 </t>
  </si>
  <si>
    <t> 30.04.1932 21:36 </t>
  </si>
  <si>
    <t> -0.090 </t>
  </si>
  <si>
    <t>2427063.497 </t>
  </si>
  <si>
    <t> 21.12.1932 23:55 </t>
  </si>
  <si>
    <t> -0.076 </t>
  </si>
  <si>
    <t>2427396.474 </t>
  </si>
  <si>
    <t> 19.11.1933 23:22 </t>
  </si>
  <si>
    <t> -0.080 </t>
  </si>
  <si>
    <t>2427421.588 </t>
  </si>
  <si>
    <t> 15.12.1933 02:06 </t>
  </si>
  <si>
    <t> -0.084 </t>
  </si>
  <si>
    <t>2427474.401 </t>
  </si>
  <si>
    <t> 05.02.1934 21:37 </t>
  </si>
  <si>
    <t>2427474.430 </t>
  </si>
  <si>
    <t> 05.02.1934 22:19 </t>
  </si>
  <si>
    <t> -0.056 </t>
  </si>
  <si>
    <t>2427483.419 </t>
  </si>
  <si>
    <t> 14.02.1934 22:03 </t>
  </si>
  <si>
    <t>2427483.426 </t>
  </si>
  <si>
    <t> 14.02.1934 22:13 </t>
  </si>
  <si>
    <t> -0.077 </t>
  </si>
  <si>
    <t>2428245.347 </t>
  </si>
  <si>
    <t> 17.03.1936 20:19 </t>
  </si>
  <si>
    <t> -0.083 </t>
  </si>
  <si>
    <t>2428427.616 </t>
  </si>
  <si>
    <t> 16.09.1936 02:47 </t>
  </si>
  <si>
    <t>2428523.613 </t>
  </si>
  <si>
    <t> 21.12.1936 02:42 </t>
  </si>
  <si>
    <t> -0.052 </t>
  </si>
  <si>
    <t>2428545.483 </t>
  </si>
  <si>
    <t> 11.01.1937 23:35 </t>
  </si>
  <si>
    <t>2428547.417 </t>
  </si>
  <si>
    <t> 13.01.1937 22:00 </t>
  </si>
  <si>
    <t> -0.078 </t>
  </si>
  <si>
    <t>2428603.452 </t>
  </si>
  <si>
    <t> 10.03.1937 22:50 </t>
  </si>
  <si>
    <t>2428654.363 </t>
  </si>
  <si>
    <t> 30.04.1937 20:42 </t>
  </si>
  <si>
    <t> -0.047 </t>
  </si>
  <si>
    <t>2428938.370 </t>
  </si>
  <si>
    <t> 08.02.1938 20:52 </t>
  </si>
  <si>
    <t> -0.072 </t>
  </si>
  <si>
    <t>2428963.501 </t>
  </si>
  <si>
    <t> 06.03.1938 00:01 </t>
  </si>
  <si>
    <t> -0.059 </t>
  </si>
  <si>
    <t>2428976.359 </t>
  </si>
  <si>
    <t> 18.03.1938 20:36 </t>
  </si>
  <si>
    <t>2429014.365 </t>
  </si>
  <si>
    <t> 25.04.1938 20:45 </t>
  </si>
  <si>
    <t>2429249.455 </t>
  </si>
  <si>
    <t> 16.12.1938 22:55 </t>
  </si>
  <si>
    <t> -0.069 </t>
  </si>
  <si>
    <t>2429309.349 </t>
  </si>
  <si>
    <t> 14.02.1939 20:22 </t>
  </si>
  <si>
    <t> -0.073 </t>
  </si>
  <si>
    <t>2429365.377 </t>
  </si>
  <si>
    <t> 11.04.1939 21:02 </t>
  </si>
  <si>
    <t> -0.079 </t>
  </si>
  <si>
    <t>2429374.382 </t>
  </si>
  <si>
    <t> 20.04.1939 21:10 </t>
  </si>
  <si>
    <t> -0.091 </t>
  </si>
  <si>
    <t>2429578.577 </t>
  </si>
  <si>
    <t> 11.11.1939 01:50 </t>
  </si>
  <si>
    <t> -0.064 </t>
  </si>
  <si>
    <t>2429672.594 </t>
  </si>
  <si>
    <t> 13.02.1940 02:15 </t>
  </si>
  <si>
    <t>2430069.344 </t>
  </si>
  <si>
    <t> 15.03.1941 20:15 </t>
  </si>
  <si>
    <t>2430622.613 </t>
  </si>
  <si>
    <t> 20.09.1942 02:42 </t>
  </si>
  <si>
    <t> -0.055 </t>
  </si>
  <si>
    <t>2433186.623 </t>
  </si>
  <si>
    <t> 27.09.1949 02:57 </t>
  </si>
  <si>
    <t> -0.061 </t>
  </si>
  <si>
    <t>2433381.26 </t>
  </si>
  <si>
    <t> 09.04.1950 18:14 </t>
  </si>
  <si>
    <t> 0.07 </t>
  </si>
  <si>
    <t> A.Soloviev </t>
  </si>
  <si>
    <t> AC 159.18 </t>
  </si>
  <si>
    <t>2433568.613 </t>
  </si>
  <si>
    <t> 14.10.1950 02:42 </t>
  </si>
  <si>
    <t> -0.001 </t>
  </si>
  <si>
    <t>2433928.610 </t>
  </si>
  <si>
    <t> 09.10.1951 02:38 </t>
  </si>
  <si>
    <t> -0.035 </t>
  </si>
  <si>
    <t>2434453.481 </t>
  </si>
  <si>
    <t> 16.03.1953 23:32 </t>
  </si>
  <si>
    <t>2434455.445 </t>
  </si>
  <si>
    <t> 18.03.1953 22:40 </t>
  </si>
  <si>
    <t> -0.044 </t>
  </si>
  <si>
    <t>2435092.417 </t>
  </si>
  <si>
    <t> 15.12.1954 22:00 </t>
  </si>
  <si>
    <t> -0.051 </t>
  </si>
  <si>
    <t>2435548.416 </t>
  </si>
  <si>
    <t> 15.03.1956 21:59 </t>
  </si>
  <si>
    <t> -0.048 </t>
  </si>
  <si>
    <t>2435848.529 </t>
  </si>
  <si>
    <t> 10.01.1957 00:41 </t>
  </si>
  <si>
    <t>2436541.595 </t>
  </si>
  <si>
    <t> 04.12.1958 02:16 </t>
  </si>
  <si>
    <t> -0.015 </t>
  </si>
  <si>
    <t>2436603.432 </t>
  </si>
  <si>
    <t> 03.02.1959 22:22 </t>
  </si>
  <si>
    <t> -0.008 </t>
  </si>
  <si>
    <t>2436614.369 </t>
  </si>
  <si>
    <t> 14.02.1959 20:51 </t>
  </si>
  <si>
    <t> -0.020 </t>
  </si>
  <si>
    <t>2438410.6582 </t>
  </si>
  <si>
    <t> 16.01.1964 03:47 </t>
  </si>
  <si>
    <t> -0.0240 </t>
  </si>
  <si>
    <t>E </t>
  </si>
  <si>
    <t>?</t>
  </si>
  <si>
    <t> J.K.Gleim </t>
  </si>
  <si>
    <t> AJ 72.502 </t>
  </si>
  <si>
    <t>2438430.6245 </t>
  </si>
  <si>
    <t> 05.02.1964 02:59 </t>
  </si>
  <si>
    <t> -0.0237 </t>
  </si>
  <si>
    <t>2438711.7566 </t>
  </si>
  <si>
    <t> 12.11.1964 06:09 </t>
  </si>
  <si>
    <t> -0.0253 </t>
  </si>
  <si>
    <t> Gleim(Kim&amp;Han) </t>
  </si>
  <si>
    <t> ASPC 38.347 </t>
  </si>
  <si>
    <t>2438739.7690 </t>
  </si>
  <si>
    <t> 10.12.1964 06:27 </t>
  </si>
  <si>
    <t> -0.0296 </t>
  </si>
  <si>
    <t>2438767.7896 </t>
  </si>
  <si>
    <t> 07.01.1965 06:57 </t>
  </si>
  <si>
    <t> -0.0258 </t>
  </si>
  <si>
    <t>2438795.8018 </t>
  </si>
  <si>
    <t> 04.02.1965 07:14 </t>
  </si>
  <si>
    <t> -0.0303 </t>
  </si>
  <si>
    <t>2438821.5636 </t>
  </si>
  <si>
    <t> 02.03.1965 01:31 </t>
  </si>
  <si>
    <t> -0.0311 </t>
  </si>
  <si>
    <t>2439598.3082 </t>
  </si>
  <si>
    <t> 17.04.1967 19:23 </t>
  </si>
  <si>
    <t> -0.0269 </t>
  </si>
  <si>
    <t> M.Vetesnik </t>
  </si>
  <si>
    <t> BAC 19.112 </t>
  </si>
  <si>
    <t>2439615.3765 </t>
  </si>
  <si>
    <t> 04.05.1967 21:02 </t>
  </si>
  <si>
    <t> -0.0263 </t>
  </si>
  <si>
    <t> Vetesnik(Kim&amp;Han) </t>
  </si>
  <si>
    <t>2440613.6910 </t>
  </si>
  <si>
    <t> 27.01.1970 04:35 </t>
  </si>
  <si>
    <t> -0.0101 </t>
  </si>
  <si>
    <t> U.Landolt </t>
  </si>
  <si>
    <t> PASP 85.744 </t>
  </si>
  <si>
    <t>2440614.0107 </t>
  </si>
  <si>
    <t> 27.01.1970 12:15 </t>
  </si>
  <si>
    <t> -0.0124 </t>
  </si>
  <si>
    <t>2440615.9433 </t>
  </si>
  <si>
    <t> 29.01.1970 10:38 </t>
  </si>
  <si>
    <t> -0.0120 </t>
  </si>
  <si>
    <t>2442091.4975 </t>
  </si>
  <si>
    <t> 12.02.1974 23:56 </t>
  </si>
  <si>
    <t> -0.0071 </t>
  </si>
  <si>
    <t> L.Patkos </t>
  </si>
  <si>
    <t>IBVS 1065 </t>
  </si>
  <si>
    <t>2442464.420 </t>
  </si>
  <si>
    <t> 20.02.1975 22:04 </t>
  </si>
  <si>
    <t> 0.003 </t>
  </si>
  <si>
    <t>V </t>
  </si>
  <si>
    <t> R.Diethelm </t>
  </si>
  <si>
    <t> BBS 21 </t>
  </si>
  <si>
    <t>2442522.3813 </t>
  </si>
  <si>
    <t> 19.04.1975 21:09 </t>
  </si>
  <si>
    <t> -0.0017 </t>
  </si>
  <si>
    <t>2442529.454 </t>
  </si>
  <si>
    <t> 26.04.1975 22:53 </t>
  </si>
  <si>
    <t> -0.014 </t>
  </si>
  <si>
    <t> BBS 22 </t>
  </si>
  <si>
    <t>2442786.4493 </t>
  </si>
  <si>
    <t> 08.01.1976 22:46 </t>
  </si>
  <si>
    <t> 0.0003 </t>
  </si>
  <si>
    <t>IBVS 1200 </t>
  </si>
  <si>
    <t>2443966.372 </t>
  </si>
  <si>
    <t> 02.04.1979 20:55 </t>
  </si>
  <si>
    <t>IBVS 1751 </t>
  </si>
  <si>
    <t>2443975.3907 </t>
  </si>
  <si>
    <t> 11.04.1979 21:22 </t>
  </si>
  <si>
    <t> 0.0007 </t>
  </si>
  <si>
    <t>2444299.332 </t>
  </si>
  <si>
    <t> 29.02.1980 19:58 </t>
  </si>
  <si>
    <t> -0.022 </t>
  </si>
  <si>
    <t> BBS 46 </t>
  </si>
  <si>
    <t>2446005.481 </t>
  </si>
  <si>
    <t> 31.10.1984 23:32 </t>
  </si>
  <si>
    <t> M.Kohl </t>
  </si>
  <si>
    <t> BBS 74 </t>
  </si>
  <si>
    <t>2446068.2811 </t>
  </si>
  <si>
    <t> 02.01.1985 18:44 </t>
  </si>
  <si>
    <t> 0.0071 </t>
  </si>
  <si>
    <t> Kim &amp; Han </t>
  </si>
  <si>
    <t>2446121.419 </t>
  </si>
  <si>
    <t> 24.02.1985 22:03 </t>
  </si>
  <si>
    <t> 0.010 </t>
  </si>
  <si>
    <t> BBS 76 </t>
  </si>
  <si>
    <t>2446478.2330 </t>
  </si>
  <si>
    <t> 16.02.1986 17:35 </t>
  </si>
  <si>
    <t> 0.0126 </t>
  </si>
  <si>
    <t>2446894.309 </t>
  </si>
  <si>
    <t> 08.04.1987 19:24 </t>
  </si>
  <si>
    <t> 0.024 </t>
  </si>
  <si>
    <t> G.Mavrofridis </t>
  </si>
  <si>
    <t> BBS 84 </t>
  </si>
  <si>
    <t>2446903.324 </t>
  </si>
  <si>
    <t> 17.04.1987 19:46 </t>
  </si>
  <si>
    <t> 0.022 </t>
  </si>
  <si>
    <t>2446910.407 </t>
  </si>
  <si>
    <t> 24.04.1987 21:46 </t>
  </si>
  <si>
    <t> 0.020 </t>
  </si>
  <si>
    <t> BBS 85 </t>
  </si>
  <si>
    <t>2446941.315 </t>
  </si>
  <si>
    <t> 25.05.1987 19:33 </t>
  </si>
  <si>
    <t> 0.013 </t>
  </si>
  <si>
    <t>2447528.3690 </t>
  </si>
  <si>
    <t> 01.01.1989 20:51 </t>
  </si>
  <si>
    <t> 0.0033 </t>
  </si>
  <si>
    <t> L.Qingyao et al. </t>
  </si>
  <si>
    <t> IAPP 45.38 </t>
  </si>
  <si>
    <t>2447529.3347 </t>
  </si>
  <si>
    <t> 02.01.1989 20:01 </t>
  </si>
  <si>
    <t> 0.0029 </t>
  </si>
  <si>
    <t>2447612.425 </t>
  </si>
  <si>
    <t> 26.03.1989 22:12 </t>
  </si>
  <si>
    <t> 0.009 </t>
  </si>
  <si>
    <t> W.Kriebel </t>
  </si>
  <si>
    <t>BAVM 52 </t>
  </si>
  <si>
    <t>2447614.356 </t>
  </si>
  <si>
    <t> 28.03.1989 20:32 </t>
  </si>
  <si>
    <t> 0.008 </t>
  </si>
  <si>
    <t>2447963.4409 </t>
  </si>
  <si>
    <t> 12.03.1990 22:34 </t>
  </si>
  <si>
    <t> 0.0103 </t>
  </si>
  <si>
    <t>B;V</t>
  </si>
  <si>
    <t> F.Agerer </t>
  </si>
  <si>
    <t>BAVM 56 </t>
  </si>
  <si>
    <t>2449680.5153 </t>
  </si>
  <si>
    <t> 24.11.1994 00:22 </t>
  </si>
  <si>
    <t> 0.0117 </t>
  </si>
  <si>
    <t> W.Ogloza </t>
  </si>
  <si>
    <t>IBVS 4534 </t>
  </si>
  <si>
    <t>2449736.5496 </t>
  </si>
  <si>
    <t> 19.01.1995 01:11 </t>
  </si>
  <si>
    <t> 0.0125 </t>
  </si>
  <si>
    <t>2449751.379 </t>
  </si>
  <si>
    <t> 02.02.1995 21:05 </t>
  </si>
  <si>
    <t> 0.028 </t>
  </si>
  <si>
    <t> M.Martignoni </t>
  </si>
  <si>
    <t> BBS 110 </t>
  </si>
  <si>
    <t>2449762.3114 </t>
  </si>
  <si>
    <t> 13.02.1995 19:28 </t>
  </si>
  <si>
    <t> 0.0118 </t>
  </si>
  <si>
    <t> M.Drozdz </t>
  </si>
  <si>
    <t>IBVS 4877 </t>
  </si>
  <si>
    <t>2449762.3115 </t>
  </si>
  <si>
    <t> 0.0119 </t>
  </si>
  <si>
    <t>2450095.303 </t>
  </si>
  <si>
    <t> 12.01.1996 19:16 </t>
  </si>
  <si>
    <t> 0.023 </t>
  </si>
  <si>
    <t> M.Dietrich </t>
  </si>
  <si>
    <t>BAVM 93 </t>
  </si>
  <si>
    <t>2450113.338 </t>
  </si>
  <si>
    <t> 30.01.1996 20:06 </t>
  </si>
  <si>
    <t>2450411.5410 </t>
  </si>
  <si>
    <t> 24.11.1996 00:59 </t>
  </si>
  <si>
    <t> 0.0254 </t>
  </si>
  <si>
    <t>G</t>
  </si>
  <si>
    <t>2450520.392 </t>
  </si>
  <si>
    <t> 12.03.1997 21:24 </t>
  </si>
  <si>
    <t> 0.030 </t>
  </si>
  <si>
    <t>BAVM 101 </t>
  </si>
  <si>
    <t>2450753.5418 </t>
  </si>
  <si>
    <t> 01.11.1997 01:00 </t>
  </si>
  <si>
    <t> 0.0286 </t>
  </si>
  <si>
    <t>2450865.6120 </t>
  </si>
  <si>
    <t> 21.02.1998 02:41 </t>
  </si>
  <si>
    <t> 0.0317 </t>
  </si>
  <si>
    <t>2450866.2562 </t>
  </si>
  <si>
    <t> 21.02.1998 18:08 </t>
  </si>
  <si>
    <t> 0.0319 </t>
  </si>
  <si>
    <t>2450884.2888 </t>
  </si>
  <si>
    <t> 11.03.1998 18:55 </t>
  </si>
  <si>
    <t> 0.0307 </t>
  </si>
  <si>
    <t>2451177.3359 </t>
  </si>
  <si>
    <t> 29.12.1998 20:03 </t>
  </si>
  <si>
    <t> 0.0290 </t>
  </si>
  <si>
    <t>o</t>
  </si>
  <si>
    <t>BAVM 117 </t>
  </si>
  <si>
    <t>2451197.3050 </t>
  </si>
  <si>
    <t> 18.01.1999 19:19 </t>
  </si>
  <si>
    <t> 0.0321 </t>
  </si>
  <si>
    <t>2451557.3317 </t>
  </si>
  <si>
    <t> 13.01.2000 19:57 </t>
  </si>
  <si>
    <t> 0.0274 </t>
  </si>
  <si>
    <t>BAVM 133 </t>
  </si>
  <si>
    <t>2451586.3124 </t>
  </si>
  <si>
    <t> 11.02.2000 19:29 </t>
  </si>
  <si>
    <t> 0.0252 </t>
  </si>
  <si>
    <t>BAVM 152 </t>
  </si>
  <si>
    <t>2451600.483 </t>
  </si>
  <si>
    <t> 25.02.2000 23:35 </t>
  </si>
  <si>
    <t> 0.026 </t>
  </si>
  <si>
    <t> J.Gensler </t>
  </si>
  <si>
    <t>BAVM 131 </t>
  </si>
  <si>
    <t>2451797.560 </t>
  </si>
  <si>
    <t> 10.09.2000 01:26 </t>
  </si>
  <si>
    <t> J.Zahajský </t>
  </si>
  <si>
    <t>OEJV 0074 </t>
  </si>
  <si>
    <t>2452280.6190 </t>
  </si>
  <si>
    <t> 06.01.2002 02:51 </t>
  </si>
  <si>
    <t> 0.0315 </t>
  </si>
  <si>
    <t>-I</t>
  </si>
  <si>
    <t> K.&amp; M.Rätz </t>
  </si>
  <si>
    <t>BAVM 158 </t>
  </si>
  <si>
    <t>2452364.3487 </t>
  </si>
  <si>
    <t> 30.03.2002 20:22 </t>
  </si>
  <si>
    <t>13025</t>
  </si>
  <si>
    <t> 0.0329 </t>
  </si>
  <si>
    <t>2452607.8091 </t>
  </si>
  <si>
    <t> 29.11.2002 07:25 </t>
  </si>
  <si>
    <t>13403</t>
  </si>
  <si>
    <t> 0.0373 </t>
  </si>
  <si>
    <t> R.Nelson </t>
  </si>
  <si>
    <t>IBVS 5371 </t>
  </si>
  <si>
    <t>2452629.7070 </t>
  </si>
  <si>
    <t> 21.12.2002 04:58 </t>
  </si>
  <si>
    <t>13437</t>
  </si>
  <si>
    <t> 0.0371 </t>
  </si>
  <si>
    <t>C </t>
  </si>
  <si>
    <t> S.Dvorak </t>
  </si>
  <si>
    <t> JAAVSO 40;975 </t>
  </si>
  <si>
    <t>2452642.9195 </t>
  </si>
  <si>
    <t> 03.01.2003 10:04 </t>
  </si>
  <si>
    <t>13457.5</t>
  </si>
  <si>
    <t> 0.0463 </t>
  </si>
  <si>
    <t> Karska&amp;Maciejewski </t>
  </si>
  <si>
    <t>IBVS 5494 </t>
  </si>
  <si>
    <t>2452643.2338 </t>
  </si>
  <si>
    <t> 03.01.2003 17:36 </t>
  </si>
  <si>
    <t>13458</t>
  </si>
  <si>
    <t> 0.0386 </t>
  </si>
  <si>
    <t>2452659.9805 </t>
  </si>
  <si>
    <t> 20.01.2003 11:31 </t>
  </si>
  <si>
    <t>13484</t>
  </si>
  <si>
    <t> 0.0396 </t>
  </si>
  <si>
    <t> Nakajima </t>
  </si>
  <si>
    <t>VSB 42 </t>
  </si>
  <si>
    <t>2452691.5396 </t>
  </si>
  <si>
    <t> 21.02.2003 00:57 </t>
  </si>
  <si>
    <t>13533</t>
  </si>
  <si>
    <t>BAVM 172 </t>
  </si>
  <si>
    <t>2452695.4032 </t>
  </si>
  <si>
    <t> 24.02.2003 21:40 </t>
  </si>
  <si>
    <t>13539</t>
  </si>
  <si>
    <t> 0.0388 </t>
  </si>
  <si>
    <t>2452712.1489 </t>
  </si>
  <si>
    <t> 13.03.2003 15:34 </t>
  </si>
  <si>
    <t>13565</t>
  </si>
  <si>
    <t> 0.0389 </t>
  </si>
  <si>
    <t>2452908.5929 </t>
  </si>
  <si>
    <t> 26.09.2003 02:13 </t>
  </si>
  <si>
    <t>13870</t>
  </si>
  <si>
    <t> 0.0435 </t>
  </si>
  <si>
    <t> M.Zejda </t>
  </si>
  <si>
    <t>IBVS 5583 </t>
  </si>
  <si>
    <t>2452947.8799 </t>
  </si>
  <si>
    <t> 04.11.2003 09:07 </t>
  </si>
  <si>
    <t>13931</t>
  </si>
  <si>
    <t> 0.0427 </t>
  </si>
  <si>
    <t>IBVS 5493 </t>
  </si>
  <si>
    <t>2453012.9317 </t>
  </si>
  <si>
    <t> 08.01.2004 10:21 </t>
  </si>
  <si>
    <t>14032</t>
  </si>
  <si>
    <t> 0.0441 </t>
  </si>
  <si>
    <t>2453375.5356 </t>
  </si>
  <si>
    <t> 05.01.2005 00:51 </t>
  </si>
  <si>
    <t>14595</t>
  </si>
  <si>
    <t> 0.0403 </t>
  </si>
  <si>
    <t> B.Albayrak et al. </t>
  </si>
  <si>
    <t>IBVS 5649 </t>
  </si>
  <si>
    <t>2453418.6946 </t>
  </si>
  <si>
    <t> 17.02.2005 04:40 </t>
  </si>
  <si>
    <t>14662</t>
  </si>
  <si>
    <t> 0.0470 </t>
  </si>
  <si>
    <t> C. Lacy </t>
  </si>
  <si>
    <t>IBVS 5670 </t>
  </si>
  <si>
    <t>2453739.4319 </t>
  </si>
  <si>
    <t> 03.01.2006 22:21 </t>
  </si>
  <si>
    <t>15160</t>
  </si>
  <si>
    <t> 0.0408 </t>
  </si>
  <si>
    <t> H.V. Senavci et al. </t>
  </si>
  <si>
    <t>IBVS 5754 </t>
  </si>
  <si>
    <t>2453844.41357 </t>
  </si>
  <si>
    <t> 18.04.2006 21:55 </t>
  </si>
  <si>
    <t>15323</t>
  </si>
  <si>
    <t> 0.04009 </t>
  </si>
  <si>
    <t> L.Šmelcer </t>
  </si>
  <si>
    <t>2453846.34394 </t>
  </si>
  <si>
    <t> 20.04.2006 20:15 </t>
  </si>
  <si>
    <t>15326</t>
  </si>
  <si>
    <t> 0.03827 </t>
  </si>
  <si>
    <t>R</t>
  </si>
  <si>
    <t> R.Ehrenberger </t>
  </si>
  <si>
    <t>2453864.3788 </t>
  </si>
  <si>
    <t> 08.05.2006 21:05 </t>
  </si>
  <si>
    <t>15354</t>
  </si>
  <si>
    <t> 0.0394 </t>
  </si>
  <si>
    <t>BAVM 186 </t>
  </si>
  <si>
    <t>2454067.9038 </t>
  </si>
  <si>
    <t> 28.11.2006 09:41 </t>
  </si>
  <si>
    <t> R. Nelson </t>
  </si>
  <si>
    <t>IBVS 5760 </t>
  </si>
  <si>
    <t>2454150.3488 </t>
  </si>
  <si>
    <t> 18.02.2007 20:22 </t>
  </si>
  <si>
    <t> 0.0452 </t>
  </si>
  <si>
    <t>2454169.6670 </t>
  </si>
  <si>
    <t> 10.03.2007 04:00 </t>
  </si>
  <si>
    <t> 0.0415 </t>
  </si>
  <si>
    <t> T.Krajci </t>
  </si>
  <si>
    <t>IBVS 5806 </t>
  </si>
  <si>
    <t>2454173.5324 </t>
  </si>
  <si>
    <t> 14.03.2007 00:46 </t>
  </si>
  <si>
    <t> 0.0425 </t>
  </si>
  <si>
    <t>2454186.41290 </t>
  </si>
  <si>
    <t> 26.03.2007 21:54 </t>
  </si>
  <si>
    <t> 0.04176 </t>
  </si>
  <si>
    <t>2454186.41420 </t>
  </si>
  <si>
    <t> 26.03.2007 21:56 </t>
  </si>
  <si>
    <t> 0.04306 </t>
  </si>
  <si>
    <t>2454199.29049 </t>
  </si>
  <si>
    <t> 08.04.2007 18:58 </t>
  </si>
  <si>
    <t> 0.03808 </t>
  </si>
  <si>
    <t>2454378.9910 </t>
  </si>
  <si>
    <t> 05.10.2007 11:47 </t>
  </si>
  <si>
    <t> 0.0449 </t>
  </si>
  <si>
    <t>IBVS 5820 </t>
  </si>
  <si>
    <t>2454440.8222 </t>
  </si>
  <si>
    <t> 06.12.2007 07:43 </t>
  </si>
  <si>
    <t> 0.0460 </t>
  </si>
  <si>
    <t>2454456.6022 </t>
  </si>
  <si>
    <t> 22.12.2007 02:27 </t>
  </si>
  <si>
    <t> 0.0465 </t>
  </si>
  <si>
    <t> L.Brát </t>
  </si>
  <si>
    <t>OEJV 0094 </t>
  </si>
  <si>
    <t>2454491.3841 </t>
  </si>
  <si>
    <t> 25.01.2008 21:13 </t>
  </si>
  <si>
    <t> 0.0489 </t>
  </si>
  <si>
    <t>2454508.4506 </t>
  </si>
  <si>
    <t> 11.02.2008 22:48 </t>
  </si>
  <si>
    <t> 0.0478 </t>
  </si>
  <si>
    <t>2454521.3320 </t>
  </si>
  <si>
    <t> 24.02.2008 19:58 </t>
  </si>
  <si>
    <t> 0.0479 </t>
  </si>
  <si>
    <t>BAVM 201 </t>
  </si>
  <si>
    <t>2454597.3330 </t>
  </si>
  <si>
    <t> 10.05.2008 19:59 </t>
  </si>
  <si>
    <t> 0.0494 </t>
  </si>
  <si>
    <t>2454597.3332 </t>
  </si>
  <si>
    <t> 0.0496 </t>
  </si>
  <si>
    <t>2454902.6246 </t>
  </si>
  <si>
    <t> 12.03.2009 02:59 </t>
  </si>
  <si>
    <t> 0.0550 </t>
  </si>
  <si>
    <t>IBVS 5938 </t>
  </si>
  <si>
    <t>2454928.3880 </t>
  </si>
  <si>
    <t> 06.04.2009 21:18 </t>
  </si>
  <si>
    <t> 0.0558 </t>
  </si>
  <si>
    <t>OEJV 0107 </t>
  </si>
  <si>
    <t>2454928.3882 </t>
  </si>
  <si>
    <t> 06.04.2009 21:19 </t>
  </si>
  <si>
    <t> 0.0560 </t>
  </si>
  <si>
    <t>2454928.3883 </t>
  </si>
  <si>
    <t> 0.0561 </t>
  </si>
  <si>
    <t>2454929.3539 </t>
  </si>
  <si>
    <t> 07.04.2009 20:29 </t>
  </si>
  <si>
    <t> 0.0556 </t>
  </si>
  <si>
    <t>2454929.3547 </t>
  </si>
  <si>
    <t> 07.04.2009 20:30 </t>
  </si>
  <si>
    <t> 0.0564 </t>
  </si>
  <si>
    <t>2455189.2405 </t>
  </si>
  <si>
    <t> 23.12.2009 17:46 </t>
  </si>
  <si>
    <t> 0.0626 </t>
  </si>
  <si>
    <t> H.Itoh </t>
  </si>
  <si>
    <t>VSB 50 </t>
  </si>
  <si>
    <t>2455280.3770 </t>
  </si>
  <si>
    <t> 24.03.2010 21:02 </t>
  </si>
  <si>
    <t> 0.0642 </t>
  </si>
  <si>
    <t>BAVM 214 </t>
  </si>
  <si>
    <t>2455482.2896 </t>
  </si>
  <si>
    <t> 12.10.2010 18:57 </t>
  </si>
  <si>
    <t> 0.0629 </t>
  </si>
  <si>
    <t>cG</t>
  </si>
  <si>
    <t> K.Hirosawa </t>
  </si>
  <si>
    <t>VSB 51 </t>
  </si>
  <si>
    <t>2455591.4731 </t>
  </si>
  <si>
    <t> 29.01.2011 23:21 </t>
  </si>
  <si>
    <t> 0.0776 </t>
  </si>
  <si>
    <t>BAVM 215 </t>
  </si>
  <si>
    <t>2455599.51 </t>
  </si>
  <si>
    <t> 07.02.2011 00:14 </t>
  </si>
  <si>
    <t> 0.06 </t>
  </si>
  <si>
    <t> M.Lehky </t>
  </si>
  <si>
    <t>OEJV 0160 </t>
  </si>
  <si>
    <t>2455599.51006 </t>
  </si>
  <si>
    <t> 0.06382 </t>
  </si>
  <si>
    <t>2455599.5101 </t>
  </si>
  <si>
    <t> 0.0639 </t>
  </si>
  <si>
    <t>2455599.51029 </t>
  </si>
  <si>
    <t> 0.06405 </t>
  </si>
  <si>
    <t>2455601.4423 </t>
  </si>
  <si>
    <t> 08.02.2011 22:36 </t>
  </si>
  <si>
    <t>OEJV 0137 </t>
  </si>
  <si>
    <t>2455601.4424 </t>
  </si>
  <si>
    <t> 08.02.2011 22:37 </t>
  </si>
  <si>
    <t> 0.0640 </t>
  </si>
  <si>
    <t>2455601.4428 </t>
  </si>
  <si>
    <t> 0.0644 </t>
  </si>
  <si>
    <t>2455623.3363 </t>
  </si>
  <si>
    <t> 02.03.2011 20:04 </t>
  </si>
  <si>
    <t> 0.0597 </t>
  </si>
  <si>
    <t>BAVM 220 </t>
  </si>
  <si>
    <t>2455623.6637 </t>
  </si>
  <si>
    <t> 03.03.2011 03:55 </t>
  </si>
  <si>
    <t> 0.0651 </t>
  </si>
  <si>
    <t>IBVS 5992 </t>
  </si>
  <si>
    <t>2455670.3553 </t>
  </si>
  <si>
    <t> 18.04.2011 20:31 </t>
  </si>
  <si>
    <t> 0.0621 </t>
  </si>
  <si>
    <t> M.&amp; K.Rätz </t>
  </si>
  <si>
    <t>BAVM 225 </t>
  </si>
  <si>
    <t>2455891.2628 </t>
  </si>
  <si>
    <t> 25.11.2011 18:18 </t>
  </si>
  <si>
    <t>VSB 53 </t>
  </si>
  <si>
    <t>2455953.0914 </t>
  </si>
  <si>
    <t> 26.01.2012 14:11 </t>
  </si>
  <si>
    <t> 0.0544 </t>
  </si>
  <si>
    <t>VSB 55 </t>
  </si>
  <si>
    <t>2455968.54919 </t>
  </si>
  <si>
    <t> 11.02.2012 01:10 </t>
  </si>
  <si>
    <t> 0.05462 </t>
  </si>
  <si>
    <t>2455968.54941 </t>
  </si>
  <si>
    <t> 11.02.2012 01:11 </t>
  </si>
  <si>
    <t> 0.05484 </t>
  </si>
  <si>
    <t>2455968.54944 </t>
  </si>
  <si>
    <t> 0.05487 </t>
  </si>
  <si>
    <t>2455968.5496 </t>
  </si>
  <si>
    <t>2456008.4817 </t>
  </si>
  <si>
    <t> 21.03.2012 23:33 </t>
  </si>
  <si>
    <t> 0.0552 </t>
  </si>
  <si>
    <t>BAVM 228 </t>
  </si>
  <si>
    <t>2456012.3465 </t>
  </si>
  <si>
    <t> 25.03.2012 20:18 </t>
  </si>
  <si>
    <t>2456019.4305 </t>
  </si>
  <si>
    <t> 01.04.2012 22:19 </t>
  </si>
  <si>
    <t> 0.0549 </t>
  </si>
  <si>
    <t>BAVM 231 </t>
  </si>
  <si>
    <t>2456356.2808 </t>
  </si>
  <si>
    <t> 04.03.2013 18:44 </t>
  </si>
  <si>
    <t> 0.0601 </t>
  </si>
  <si>
    <t>BAVM 232 </t>
  </si>
  <si>
    <t>2456371.4216 </t>
  </si>
  <si>
    <t> 19.03.2013 22:07 </t>
  </si>
  <si>
    <t> 0.0654 </t>
  </si>
  <si>
    <t>2456398.47263 </t>
  </si>
  <si>
    <t> 15.04.2013 23:20 </t>
  </si>
  <si>
    <t> 0.06574 </t>
  </si>
  <si>
    <t>2456398.47554 </t>
  </si>
  <si>
    <t> 15.04.2013 23:24 </t>
  </si>
  <si>
    <t> 0.06865 </t>
  </si>
  <si>
    <t>2456401.36531 </t>
  </si>
  <si>
    <t> 18.04.2013 20:46 </t>
  </si>
  <si>
    <t> 0.06013 </t>
  </si>
  <si>
    <t>2456401.36572 </t>
  </si>
  <si>
    <t> 0.06054 </t>
  </si>
  <si>
    <t>2456401.3667 </t>
  </si>
  <si>
    <t> 18.04.2013 20:48 </t>
  </si>
  <si>
    <t> 0.0615 </t>
  </si>
  <si>
    <t>2456698.2843 </t>
  </si>
  <si>
    <t> 09.02.2014 18:49 </t>
  </si>
  <si>
    <t> 0.0659 </t>
  </si>
  <si>
    <t>BAVM 234 </t>
  </si>
  <si>
    <t>2456714.3870 </t>
  </si>
  <si>
    <t> 25.02.2014 21:17 </t>
  </si>
  <si>
    <t> 0.0670 </t>
  </si>
  <si>
    <t>BAVM 238 </t>
  </si>
  <si>
    <t>2457057.3567 </t>
  </si>
  <si>
    <t> 03.02.2015 20:33 </t>
  </si>
  <si>
    <t> 0.0730 </t>
  </si>
  <si>
    <t>BAVM 239 </t>
  </si>
  <si>
    <t>2457067.3373 </t>
  </si>
  <si>
    <t> 13.02.2015 20:05 </t>
  </si>
  <si>
    <t> 0.0706 </t>
  </si>
  <si>
    <t>BAVM 241 (=IBVS 6157) </t>
  </si>
  <si>
    <t>2457069.2710 </t>
  </si>
  <si>
    <t> 15.02.2015 18:30 </t>
  </si>
  <si>
    <t> 0.0721 </t>
  </si>
  <si>
    <t>2457090.5248 </t>
  </si>
  <si>
    <t> 09.03.2015 00:35 </t>
  </si>
  <si>
    <t> 0.0718 </t>
  </si>
  <si>
    <t>IBVS 6157</t>
  </si>
  <si>
    <t>IBVS 6195</t>
  </si>
  <si>
    <t>IBVS 6196</t>
  </si>
  <si>
    <t>OEJV 0179</t>
  </si>
  <si>
    <t>IBVS 6209</t>
  </si>
  <si>
    <t>0.0016</t>
  </si>
  <si>
    <t>0.0007</t>
  </si>
  <si>
    <t>IBVS 5754</t>
  </si>
  <si>
    <t>IBVS 5670</t>
  </si>
  <si>
    <t>RHN 2018</t>
  </si>
  <si>
    <t>Rc</t>
  </si>
  <si>
    <t>VSB-64</t>
  </si>
  <si>
    <t>JAVSO..44..164</t>
  </si>
  <si>
    <t>Sine + Quad fit</t>
  </si>
  <si>
    <t>Multiplier</t>
  </si>
  <si>
    <t>Power of 10</t>
  </si>
  <si>
    <t>Q.+LiTE fit</t>
  </si>
  <si>
    <t>Q fit</t>
  </si>
  <si>
    <t>A.BOX</t>
  </si>
  <si>
    <t>1+e cos nu</t>
  </si>
  <si>
    <t>sin(nu + nu_o)</t>
  </si>
  <si>
    <t>nu</t>
  </si>
  <si>
    <t>tan (nu/2)</t>
  </si>
  <si>
    <t>E7</t>
  </si>
  <si>
    <t>E6</t>
  </si>
  <si>
    <t>E5</t>
  </si>
  <si>
    <t>E4</t>
  </si>
  <si>
    <t>E3</t>
  </si>
  <si>
    <t>E2</t>
  </si>
  <si>
    <t>E1</t>
  </si>
  <si>
    <t>M</t>
  </si>
  <si>
    <r>
      <t>HJD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</si>
  <si>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r>
      <t>P</t>
    </r>
    <r>
      <rPr>
        <vertAlign val="subscript"/>
        <sz val="10"/>
        <rFont val="Arial"/>
        <family val="2"/>
      </rPr>
      <t>1</t>
    </r>
    <r>
      <rPr>
        <sz val="10"/>
        <rFont val="Arial"/>
        <family val="2"/>
      </rPr>
      <t xml:space="preserve"> =</t>
    </r>
  </si>
  <si>
    <t>Cnst</t>
  </si>
  <si>
    <t>Slope</t>
  </si>
  <si>
    <t>Quad</t>
  </si>
  <si>
    <t xml:space="preserve">A (ampl) = </t>
  </si>
  <si>
    <t>e (eccen)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</si>
  <si>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</t>
    </r>
  </si>
  <si>
    <t>years</t>
  </si>
  <si>
    <r>
      <t>ω</t>
    </r>
    <r>
      <rPr>
        <vertAlign val="subscript"/>
        <sz val="10"/>
        <rFont val="Arial"/>
        <family val="2"/>
      </rPr>
      <t xml:space="preserve">3 </t>
    </r>
    <r>
      <rPr>
        <sz val="10"/>
        <rFont val="Arial"/>
        <family val="2"/>
      </rPr>
      <t xml:space="preserve">(arg per) </t>
    </r>
    <r>
      <rPr>
        <sz val="10"/>
        <rFont val="Arial"/>
        <family val="2"/>
      </rPr>
      <t>=</t>
    </r>
  </si>
  <si>
    <t>degrees</t>
  </si>
  <si>
    <t xml:space="preserve">To = </t>
  </si>
  <si>
    <t>HJD</t>
  </si>
  <si>
    <r>
      <t>1-e</t>
    </r>
    <r>
      <rPr>
        <vertAlign val="superscript"/>
        <sz val="10"/>
        <rFont val="Arial"/>
        <family val="2"/>
      </rPr>
      <t>2</t>
    </r>
  </si>
  <si>
    <r>
      <t>&lt;&lt; Sum(wt.diff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</t>
    </r>
  </si>
  <si>
    <t>e sin nu_o</t>
  </si>
  <si>
    <r>
      <t>a</t>
    </r>
    <r>
      <rPr>
        <vertAlign val="subscript"/>
        <sz val="10"/>
        <color indexed="20"/>
        <rFont val="Arial"/>
        <family val="2"/>
      </rPr>
      <t>12</t>
    </r>
    <r>
      <rPr>
        <sz val="10"/>
        <color indexed="20"/>
        <rFont val="Arial"/>
        <family val="2"/>
      </rPr>
      <t xml:space="preserve"> sin i =</t>
    </r>
  </si>
  <si>
    <t>AU</t>
  </si>
  <si>
    <t>dP/dt =</t>
  </si>
  <si>
    <t>days/year</t>
  </si>
  <si>
    <r>
      <t>n</t>
    </r>
    <r>
      <rPr>
        <vertAlign val="subscript"/>
        <sz val="10"/>
        <rFont val="Arial"/>
        <family val="2"/>
      </rPr>
      <t>0</t>
    </r>
    <r>
      <rPr>
        <sz val="10"/>
        <rFont val="Arial"/>
        <family val="2"/>
      </rPr>
      <t xml:space="preserve"> =</t>
    </r>
  </si>
  <si>
    <t>cycle #</t>
  </si>
  <si>
    <r>
      <t>P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</si>
  <si>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r>
      <t>f (m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>) =</t>
    </r>
  </si>
  <si>
    <r>
      <t>Ang freq</t>
    </r>
    <r>
      <rPr>
        <vertAlign val="subscript"/>
        <sz val="10"/>
        <rFont val="Arial"/>
        <family val="2"/>
      </rPr>
      <t>3</t>
    </r>
    <r>
      <rPr>
        <sz val="10"/>
        <rFont val="Arial"/>
        <family val="2"/>
      </rPr>
      <t xml:space="preserve"> = </t>
    </r>
  </si>
  <si>
    <t>rad/cycle</t>
  </si>
  <si>
    <t>LiTE</t>
  </si>
  <si>
    <t>corr'n</t>
  </si>
  <si>
    <t>Q+S fit</t>
  </si>
  <si>
    <t>LiTE Resid</t>
  </si>
  <si>
    <t>Q. resid</t>
  </si>
  <si>
    <t>Q+S resid</t>
  </si>
  <si>
    <r>
      <t>wt.diff</t>
    </r>
    <r>
      <rPr>
        <b/>
        <vertAlign val="superscript"/>
        <sz val="10"/>
        <rFont val="Arial"/>
        <family val="2"/>
      </rPr>
      <t>2</t>
    </r>
  </si>
  <si>
    <t>Q resid</t>
  </si>
  <si>
    <t xml:space="preserve"> e sin nu</t>
  </si>
  <si>
    <t>B7</t>
  </si>
  <si>
    <t>B6</t>
  </si>
  <si>
    <t>B5</t>
  </si>
  <si>
    <t>B4</t>
  </si>
  <si>
    <t>B3</t>
  </si>
  <si>
    <t>B2</t>
  </si>
  <si>
    <t>B1</t>
  </si>
  <si>
    <t>For a LiTE fit, see page A (2)</t>
  </si>
  <si>
    <t>VSB 067</t>
  </si>
  <si>
    <t>JBAV, 60</t>
  </si>
  <si>
    <t>VSB, 91</t>
  </si>
  <si>
    <t>JAAVSO, 50, 255</t>
  </si>
  <si>
    <t>JAAVSO 51, 2023</t>
  </si>
  <si>
    <t>JAAVSO 51, 134</t>
  </si>
  <si>
    <t>OEJV 234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</si>
</sst>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E+00"/>
    <numFmt numFmtId="167" formatCode="0.00000"/>
  </numFmts>
  <fonts count="48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9"/>
      <color indexed="12"/>
      <name val="CourierNewPSMT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16"/>
      <name val="Arial"/>
      <family val="2"/>
    </font>
    <font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b/>
      <sz val="10"/>
      <color indexed="17"/>
      <name val="Arial"/>
      <family val="2"/>
    </font>
    <font>
      <vertAlign val="subscript"/>
      <sz val="10"/>
      <name val="Arial"/>
      <family val="2"/>
    </font>
    <font>
      <vertAlign val="superscript"/>
      <sz val="10"/>
      <name val="Arial"/>
      <family val="2"/>
    </font>
    <font>
      <vertAlign val="subscript"/>
      <sz val="10"/>
      <color indexed="20"/>
      <name val="Arial"/>
      <family val="2"/>
    </font>
    <font>
      <b/>
      <sz val="10"/>
      <color indexed="16"/>
      <name val="Arial"/>
      <family val="2"/>
    </font>
    <font>
      <sz val="10"/>
      <color indexed="13"/>
      <name val="Arial"/>
      <family val="2"/>
    </font>
    <font>
      <b/>
      <vertAlign val="superscript"/>
      <sz val="10"/>
      <name val="Arial"/>
      <family val="2"/>
    </font>
    <font>
      <sz val="10"/>
      <color rgb="FF00B050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8"/>
      </patternFill>
    </fill>
    <fill>
      <patternFill patternType="solid">
        <fgColor indexed="43"/>
        <bgColor indexed="25"/>
      </patternFill>
    </fill>
    <fill>
      <patternFill patternType="solid">
        <fgColor indexed="43"/>
        <bgColor indexed="64"/>
      </patternFill>
    </fill>
  </fills>
  <borders count="3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49">
    <xf numFmtId="0" fontId="0" fillId="0" borderId="0"/>
    <xf numFmtId="0" fontId="25" fillId="3" borderId="0" applyNumberFormat="0" applyBorder="0" applyAlignment="0" applyProtection="0"/>
    <xf numFmtId="0" fontId="25" fillId="4" borderId="0" applyNumberFormat="0" applyBorder="0" applyAlignment="0" applyProtection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6" borderId="0" applyNumberFormat="0" applyBorder="0" applyAlignment="0" applyProtection="0"/>
    <xf numFmtId="0" fontId="25" fillId="9" borderId="0" applyNumberFormat="0" applyBorder="0" applyAlignment="0" applyProtection="0"/>
    <xf numFmtId="0" fontId="25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0" borderId="0" applyNumberFormat="0" applyBorder="0" applyAlignment="0" applyProtection="0"/>
    <xf numFmtId="0" fontId="26" fillId="11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26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20" borderId="0" applyNumberFormat="0" applyBorder="0" applyAlignment="0" applyProtection="0"/>
    <xf numFmtId="0" fontId="27" fillId="4" borderId="0" applyNumberFormat="0" applyBorder="0" applyAlignment="0" applyProtection="0"/>
    <xf numFmtId="0" fontId="28" fillId="21" borderId="1" applyNumberFormat="0" applyAlignment="0" applyProtection="0"/>
    <xf numFmtId="0" fontId="29" fillId="22" borderId="2" applyNumberFormat="0" applyAlignment="0" applyProtection="0"/>
    <xf numFmtId="3" fontId="5" fillId="2" borderId="0"/>
    <xf numFmtId="164" fontId="5" fillId="2" borderId="0"/>
    <xf numFmtId="0" fontId="5" fillId="2" borderId="0"/>
    <xf numFmtId="0" fontId="30" fillId="0" borderId="0" applyNumberFormat="0" applyFill="0" applyBorder="0" applyAlignment="0" applyProtection="0"/>
    <xf numFmtId="2" fontId="5" fillId="2" borderId="0"/>
    <xf numFmtId="0" fontId="31" fillId="5" borderId="0" applyNumberFormat="0" applyBorder="0" applyAlignment="0" applyProtection="0"/>
    <xf numFmtId="0" fontId="1" fillId="2" borderId="0"/>
    <xf numFmtId="0" fontId="2" fillId="2" borderId="0"/>
    <xf numFmtId="0" fontId="32" fillId="0" borderId="3" applyNumberFormat="0" applyFill="0" applyAlignment="0" applyProtection="0"/>
    <xf numFmtId="0" fontId="32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3" fillId="8" borderId="1" applyNumberFormat="0" applyAlignment="0" applyProtection="0"/>
    <xf numFmtId="0" fontId="34" fillId="0" borderId="4" applyNumberFormat="0" applyFill="0" applyAlignment="0" applyProtection="0"/>
    <xf numFmtId="0" fontId="35" fillId="23" borderId="0" applyNumberFormat="0" applyBorder="0" applyAlignment="0" applyProtection="0"/>
    <xf numFmtId="0" fontId="25" fillId="0" borderId="0"/>
    <xf numFmtId="0" fontId="7" fillId="0" borderId="0"/>
    <xf numFmtId="0" fontId="25" fillId="24" borderId="5" applyNumberFormat="0" applyFont="0" applyAlignment="0" applyProtection="0"/>
    <xf numFmtId="0" fontId="36" fillId="21" borderId="6" applyNumberFormat="0" applyAlignment="0" applyProtection="0"/>
    <xf numFmtId="0" fontId="37" fillId="0" borderId="0" applyNumberFormat="0" applyFill="0" applyBorder="0" applyAlignment="0" applyProtection="0"/>
    <xf numFmtId="0" fontId="5" fillId="2" borderId="7"/>
    <xf numFmtId="0" fontId="38" fillId="0" borderId="0" applyNumberFormat="0" applyFill="0" applyBorder="0" applyAlignment="0" applyProtection="0"/>
  </cellStyleXfs>
  <cellXfs count="184">
    <xf numFmtId="0" fontId="0" fillId="2" borderId="0" xfId="0" applyFill="1"/>
    <xf numFmtId="0" fontId="0" fillId="2" borderId="5" xfId="0" applyFill="1" applyBorder="1"/>
    <xf numFmtId="0" fontId="0" fillId="0" borderId="0" xfId="0"/>
    <xf numFmtId="0" fontId="0" fillId="0" borderId="0" xfId="0" applyAlignment="1">
      <alignment horizontal="center"/>
    </xf>
    <xf numFmtId="0" fontId="0" fillId="2" borderId="5" xfId="0" applyFill="1" applyBorder="1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left"/>
    </xf>
    <xf numFmtId="0" fontId="7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8" fillId="25" borderId="8" xfId="0" applyFont="1" applyFill="1" applyBorder="1" applyAlignment="1">
      <alignment horizontal="left" vertical="center"/>
    </xf>
    <xf numFmtId="0" fontId="8" fillId="25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left" vertical="center"/>
    </xf>
    <xf numFmtId="0" fontId="7" fillId="0" borderId="8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21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22" fillId="27" borderId="24" xfId="0" applyFont="1" applyFill="1" applyBorder="1" applyAlignment="1">
      <alignment horizontal="left" vertical="top" wrapText="1" indent="1"/>
    </xf>
    <xf numFmtId="0" fontId="22" fillId="27" borderId="24" xfId="0" applyFont="1" applyFill="1" applyBorder="1" applyAlignment="1">
      <alignment horizontal="center" vertical="top" wrapText="1"/>
    </xf>
    <xf numFmtId="0" fontId="22" fillId="27" borderId="24" xfId="0" applyFont="1" applyFill="1" applyBorder="1" applyAlignment="1">
      <alignment horizontal="right" vertical="top" wrapText="1"/>
    </xf>
    <xf numFmtId="0" fontId="21" fillId="27" borderId="24" xfId="38" applyFill="1" applyBorder="1" applyAlignment="1" applyProtection="1">
      <alignment horizontal="right" vertical="top" wrapText="1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39" fillId="0" borderId="0" xfId="0" applyFont="1" applyAlignment="1">
      <alignment horizontal="left" vertical="center"/>
    </xf>
    <xf numFmtId="0" fontId="39" fillId="0" borderId="5" xfId="0" applyFont="1" applyBorder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5" xfId="0" applyFont="1" applyBorder="1" applyAlignment="1">
      <alignment horizontal="center" vertical="center"/>
    </xf>
    <xf numFmtId="0" fontId="6" fillId="0" borderId="25" xfId="0" applyFont="1" applyBorder="1"/>
    <xf numFmtId="0" fontId="0" fillId="0" borderId="26" xfId="0" applyBorder="1"/>
    <xf numFmtId="0" fontId="0" fillId="0" borderId="27" xfId="0" applyBorder="1"/>
    <xf numFmtId="0" fontId="6" fillId="0" borderId="26" xfId="0" applyFont="1" applyBorder="1" applyAlignment="1">
      <alignment horizontal="center"/>
    </xf>
    <xf numFmtId="0" fontId="6" fillId="0" borderId="26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14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47" fillId="0" borderId="0" xfId="0" applyFont="1" applyAlignment="1">
      <alignment vertical="center" wrapText="1"/>
    </xf>
    <xf numFmtId="0" fontId="47" fillId="0" borderId="0" xfId="0" applyFont="1" applyAlignment="1">
      <alignment horizontal="center" vertical="center" wrapText="1"/>
    </xf>
    <xf numFmtId="0" fontId="47" fillId="0" borderId="0" xfId="0" applyFont="1" applyAlignment="1" applyProtection="1">
      <alignment horizontal="left" vertical="center" wrapText="1"/>
      <protection locked="0"/>
    </xf>
    <xf numFmtId="0" fontId="47" fillId="0" borderId="0" xfId="0" applyFont="1" applyAlignment="1" applyProtection="1">
      <alignment horizontal="center" vertical="center" wrapText="1"/>
      <protection locked="0"/>
    </xf>
    <xf numFmtId="0" fontId="47" fillId="0" borderId="0" xfId="0" applyFont="1" applyAlignment="1" applyProtection="1">
      <alignment vertical="center" wrapText="1"/>
      <protection locked="0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14" fillId="2" borderId="5" xfId="0" applyFont="1" applyFill="1" applyBorder="1" applyAlignment="1">
      <alignment horizontal="left" vertical="center"/>
    </xf>
    <xf numFmtId="0" fontId="0" fillId="2" borderId="5" xfId="0" applyFill="1" applyBorder="1" applyAlignment="1">
      <alignment horizontal="left" vertical="center"/>
    </xf>
    <xf numFmtId="0" fontId="0" fillId="2" borderId="5" xfId="0" applyFill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0" fillId="0" borderId="28" xfId="0" applyFont="1" applyBorder="1" applyAlignment="1">
      <alignment vertical="center"/>
    </xf>
    <xf numFmtId="0" fontId="0" fillId="0" borderId="28" xfId="0" applyBorder="1" applyAlignment="1">
      <alignment horizontal="right" vertical="center"/>
    </xf>
    <xf numFmtId="0" fontId="0" fillId="0" borderId="19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0" fillId="2" borderId="13" xfId="0" applyFill="1" applyBorder="1" applyAlignment="1">
      <alignment horizontal="left" vertical="center"/>
    </xf>
    <xf numFmtId="0" fontId="0" fillId="28" borderId="18" xfId="0" applyFill="1" applyBorder="1" applyAlignment="1">
      <alignment vertical="center"/>
    </xf>
    <xf numFmtId="0" fontId="7" fillId="28" borderId="19" xfId="0" applyFont="1" applyFill="1" applyBorder="1" applyAlignment="1">
      <alignment vertical="center"/>
    </xf>
    <xf numFmtId="0" fontId="18" fillId="0" borderId="29" xfId="0" applyFont="1" applyBorder="1" applyAlignment="1">
      <alignment vertical="center"/>
    </xf>
    <xf numFmtId="0" fontId="0" fillId="0" borderId="21" xfId="0" applyBorder="1" applyAlignment="1">
      <alignment vertical="center"/>
    </xf>
    <xf numFmtId="0" fontId="18" fillId="0" borderId="19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0" fontId="0" fillId="2" borderId="11" xfId="0" applyFill="1" applyBorder="1" applyAlignment="1">
      <alignment vertical="center"/>
    </xf>
    <xf numFmtId="0" fontId="0" fillId="28" borderId="20" xfId="0" applyFill="1" applyBorder="1" applyAlignment="1">
      <alignment vertical="center"/>
    </xf>
    <xf numFmtId="0" fontId="7" fillId="28" borderId="21" xfId="0" applyFont="1" applyFill="1" applyBorder="1" applyAlignment="1">
      <alignment vertical="center"/>
    </xf>
    <xf numFmtId="0" fontId="18" fillId="0" borderId="30" xfId="0" applyFont="1" applyBorder="1" applyAlignment="1">
      <alignment vertical="center"/>
    </xf>
    <xf numFmtId="11" fontId="0" fillId="0" borderId="0" xfId="0" applyNumberFormat="1" applyAlignment="1">
      <alignment vertical="center"/>
    </xf>
    <xf numFmtId="0" fontId="18" fillId="0" borderId="2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9" borderId="20" xfId="0" applyFill="1" applyBorder="1" applyAlignment="1">
      <alignment vertical="center"/>
    </xf>
    <xf numFmtId="0" fontId="7" fillId="30" borderId="21" xfId="0" applyFont="1" applyFill="1" applyBorder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7" fillId="29" borderId="20" xfId="0" applyFont="1" applyFill="1" applyBorder="1" applyAlignment="1">
      <alignment vertical="center"/>
    </xf>
    <xf numFmtId="0" fontId="0" fillId="0" borderId="12" xfId="0" applyBorder="1" applyAlignment="1">
      <alignment horizontal="center" vertical="center"/>
    </xf>
    <xf numFmtId="0" fontId="0" fillId="28" borderId="22" xfId="0" applyFill="1" applyBorder="1" applyAlignment="1">
      <alignment vertical="center"/>
    </xf>
    <xf numFmtId="0" fontId="7" fillId="28" borderId="23" xfId="0" applyFont="1" applyFill="1" applyBorder="1" applyAlignment="1">
      <alignment vertical="center"/>
    </xf>
    <xf numFmtId="0" fontId="18" fillId="0" borderId="31" xfId="0" applyFont="1" applyBorder="1" applyAlignment="1">
      <alignment vertical="center"/>
    </xf>
    <xf numFmtId="0" fontId="18" fillId="0" borderId="23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4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1" fontId="10" fillId="0" borderId="0" xfId="0" applyNumberFormat="1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166" fontId="10" fillId="0" borderId="0" xfId="0" applyNumberFormat="1" applyFont="1" applyAlignment="1">
      <alignment vertical="center"/>
    </xf>
    <xf numFmtId="0" fontId="0" fillId="0" borderId="16" xfId="0" applyBorder="1" applyAlignment="1">
      <alignment vertical="center"/>
    </xf>
    <xf numFmtId="0" fontId="0" fillId="0" borderId="17" xfId="0" applyBorder="1" applyAlignment="1">
      <alignment vertical="center"/>
    </xf>
    <xf numFmtId="0" fontId="7" fillId="0" borderId="22" xfId="0" applyFont="1" applyBorder="1" applyAlignment="1">
      <alignment vertical="center"/>
    </xf>
    <xf numFmtId="0" fontId="44" fillId="30" borderId="12" xfId="0" applyFont="1" applyFill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3" xfId="0" applyBorder="1" applyAlignment="1">
      <alignment vertical="center"/>
    </xf>
    <xf numFmtId="22" fontId="10" fillId="0" borderId="0" xfId="0" applyNumberFormat="1" applyFont="1" applyAlignment="1">
      <alignment vertical="center"/>
    </xf>
    <xf numFmtId="0" fontId="45" fillId="0" borderId="0" xfId="0" applyFont="1" applyAlignment="1">
      <alignment horizontal="left" vertical="center"/>
    </xf>
    <xf numFmtId="0" fontId="0" fillId="2" borderId="9" xfId="0" applyFill="1" applyBorder="1" applyAlignment="1">
      <alignment horizontal="center" vertical="center"/>
    </xf>
    <xf numFmtId="0" fontId="0" fillId="2" borderId="9" xfId="0" applyFill="1" applyBorder="1" applyAlignment="1">
      <alignment horizontal="left" vertical="center"/>
    </xf>
    <xf numFmtId="0" fontId="4" fillId="2" borderId="9" xfId="0" applyFont="1" applyFill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2" borderId="8" xfId="0" applyFill="1" applyBorder="1" applyAlignment="1">
      <alignment vertical="center"/>
    </xf>
    <xf numFmtId="14" fontId="0" fillId="2" borderId="8" xfId="0" applyNumberForma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14" fontId="0" fillId="2" borderId="5" xfId="0" applyNumberFormat="1" applyFill="1" applyBorder="1" applyAlignment="1">
      <alignment vertical="center"/>
    </xf>
    <xf numFmtId="0" fontId="8" fillId="26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vertical="center"/>
    </xf>
    <xf numFmtId="0" fontId="23" fillId="2" borderId="5" xfId="0" applyFont="1" applyFill="1" applyBorder="1" applyAlignment="1">
      <alignment horizontal="center" vertical="center"/>
    </xf>
    <xf numFmtId="0" fontId="23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2" borderId="5" xfId="0" applyFont="1" applyFill="1" applyBorder="1" applyAlignment="1">
      <alignment vertical="center" wrapText="1"/>
    </xf>
    <xf numFmtId="0" fontId="9" fillId="2" borderId="5" xfId="0" applyFont="1" applyFill="1" applyBorder="1" applyAlignment="1">
      <alignment vertical="center"/>
    </xf>
    <xf numFmtId="0" fontId="23" fillId="2" borderId="0" xfId="0" applyFont="1" applyFill="1" applyAlignment="1">
      <alignment vertical="center"/>
    </xf>
    <xf numFmtId="0" fontId="23" fillId="2" borderId="0" xfId="0" applyFont="1" applyFill="1" applyAlignment="1">
      <alignment horizontal="center" vertical="center"/>
    </xf>
    <xf numFmtId="0" fontId="23" fillId="2" borderId="0" xfId="0" applyFont="1" applyFill="1" applyAlignment="1">
      <alignment horizontal="left" vertical="center"/>
    </xf>
    <xf numFmtId="0" fontId="8" fillId="2" borderId="0" xfId="0" applyFont="1" applyFill="1" applyAlignment="1">
      <alignment horizontal="left" vertical="center"/>
    </xf>
    <xf numFmtId="0" fontId="8" fillId="0" borderId="0" xfId="0" applyFont="1" applyAlignment="1">
      <alignment vertical="center" wrapText="1"/>
    </xf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0" fillId="2" borderId="0" xfId="0" applyFill="1" applyAlignment="1">
      <alignment horizontal="lef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18" fillId="0" borderId="5" xfId="0" applyFont="1" applyBorder="1" applyAlignment="1">
      <alignment horizontal="center" vertical="center"/>
    </xf>
    <xf numFmtId="0" fontId="19" fillId="0" borderId="5" xfId="0" applyFont="1" applyBorder="1" applyAlignment="1">
      <alignment horizontal="left" vertical="center"/>
    </xf>
    <xf numFmtId="0" fontId="8" fillId="0" borderId="5" xfId="0" applyFont="1" applyBorder="1" applyAlignment="1">
      <alignment vertical="center" wrapText="1"/>
    </xf>
    <xf numFmtId="0" fontId="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lef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  <xf numFmtId="0" fontId="17" fillId="0" borderId="5" xfId="43" applyFont="1" applyBorder="1" applyAlignment="1">
      <alignment vertical="center"/>
    </xf>
    <xf numFmtId="0" fontId="17" fillId="0" borderId="5" xfId="43" applyFont="1" applyBorder="1" applyAlignment="1">
      <alignment horizontal="center" vertical="center"/>
    </xf>
    <xf numFmtId="0" fontId="17" fillId="0" borderId="5" xfId="43" applyFont="1" applyBorder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center" vertical="center"/>
    </xf>
    <xf numFmtId="0" fontId="17" fillId="0" borderId="0" xfId="43" applyFont="1" applyAlignment="1">
      <alignment vertical="center"/>
    </xf>
    <xf numFmtId="0" fontId="17" fillId="0" borderId="0" xfId="43" applyFont="1" applyAlignment="1">
      <alignment horizontal="center" vertical="center"/>
    </xf>
    <xf numFmtId="0" fontId="17" fillId="0" borderId="0" xfId="43" applyFont="1" applyAlignment="1">
      <alignment horizontal="left" vertical="center"/>
    </xf>
    <xf numFmtId="0" fontId="17" fillId="0" borderId="0" xfId="42" applyFont="1" applyAlignment="1">
      <alignment vertical="center" wrapText="1"/>
    </xf>
    <xf numFmtId="0" fontId="17" fillId="0" borderId="0" xfId="42" applyFont="1" applyAlignment="1">
      <alignment horizontal="center" vertical="center" wrapText="1"/>
    </xf>
    <xf numFmtId="0" fontId="17" fillId="0" borderId="0" xfId="42" applyFont="1" applyAlignment="1">
      <alignment horizontal="left" vertical="center" wrapText="1"/>
    </xf>
    <xf numFmtId="0" fontId="17" fillId="0" borderId="5" xfId="42" applyFont="1" applyBorder="1" applyAlignment="1">
      <alignment vertical="center" wrapText="1"/>
    </xf>
    <xf numFmtId="0" fontId="17" fillId="0" borderId="5" xfId="42" applyFont="1" applyBorder="1" applyAlignment="1">
      <alignment horizontal="center" vertical="center" wrapText="1"/>
    </xf>
    <xf numFmtId="0" fontId="17" fillId="0" borderId="5" xfId="42" applyFont="1" applyBorder="1" applyAlignment="1">
      <alignment horizontal="left" vertical="center" wrapText="1"/>
    </xf>
    <xf numFmtId="0" fontId="6" fillId="2" borderId="0" xfId="0" applyFont="1" applyFill="1" applyAlignment="1">
      <alignment vertical="center"/>
    </xf>
    <xf numFmtId="0" fontId="0" fillId="2" borderId="0" xfId="0" applyFill="1" applyAlignment="1">
      <alignment horizontal="center" vertical="center"/>
    </xf>
    <xf numFmtId="0" fontId="39" fillId="0" borderId="0" xfId="0" applyFont="1" applyAlignment="1">
      <alignment vertical="center"/>
    </xf>
    <xf numFmtId="165" fontId="39" fillId="0" borderId="0" xfId="0" applyNumberFormat="1" applyFont="1" applyAlignment="1">
      <alignment horizontal="left" vertical="center"/>
    </xf>
    <xf numFmtId="0" fontId="17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47" fillId="0" borderId="0" xfId="0" applyFont="1" applyAlignment="1">
      <alignment horizontal="center" vertical="center"/>
    </xf>
    <xf numFmtId="165" fontId="47" fillId="0" borderId="0" xfId="0" applyNumberFormat="1" applyFont="1" applyAlignment="1">
      <alignment horizontal="left" vertical="center"/>
    </xf>
    <xf numFmtId="0" fontId="47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14" fontId="7" fillId="0" borderId="0" xfId="0" applyNumberFormat="1" applyFont="1" applyAlignment="1">
      <alignment vertical="center"/>
    </xf>
    <xf numFmtId="167" fontId="47" fillId="0" borderId="0" xfId="0" applyNumberFormat="1" applyFont="1" applyAlignment="1">
      <alignment horizontal="left" vertical="center" wrapText="1"/>
    </xf>
    <xf numFmtId="0" fontId="47" fillId="0" borderId="0" xfId="0" applyFont="1" applyAlignment="1">
      <alignment horizontal="left" vertical="center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te" xfId="44" builtinId="10" customBuiltin="1"/>
    <cellStyle name="Output" xfId="45" builtinId="21" customBuiltin="1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378691741202252"/>
          <c:y val="3.37423312883435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8869129356811"/>
          <c:y val="0.15337423312883436"/>
          <c:w val="0.82038964589282126"/>
          <c:h val="0.62269938650306744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-9.4445800001267344E-2</c:v>
                </c:pt>
                <c:pt idx="1">
                  <c:v>-8.7946999999985565E-2</c:v>
                </c:pt>
                <c:pt idx="2">
                  <c:v>-8.5076600000320468E-2</c:v>
                </c:pt>
                <c:pt idx="3">
                  <c:v>-6.3436799999180948E-2</c:v>
                </c:pt>
                <c:pt idx="4">
                  <c:v>-8.6212000001978595E-2</c:v>
                </c:pt>
                <c:pt idx="5">
                  <c:v>-6.5422199997556163E-2</c:v>
                </c:pt>
                <c:pt idx="6">
                  <c:v>-0.11547399999835761</c:v>
                </c:pt>
                <c:pt idx="7">
                  <c:v>-9.9517200000263983E-2</c:v>
                </c:pt>
                <c:pt idx="8">
                  <c:v>-0.13465260000157286</c:v>
                </c:pt>
                <c:pt idx="9">
                  <c:v>-0.11210180000125547</c:v>
                </c:pt>
                <c:pt idx="10">
                  <c:v>-9.0101800000411458E-2</c:v>
                </c:pt>
                <c:pt idx="11">
                  <c:v>-7.6242800001637079E-2</c:v>
                </c:pt>
                <c:pt idx="12">
                  <c:v>-8.0020600002171705E-2</c:v>
                </c:pt>
                <c:pt idx="13">
                  <c:v>-8.4493199999997159E-2</c:v>
                </c:pt>
                <c:pt idx="14">
                  <c:v>-8.4692000000359258E-2</c:v>
                </c:pt>
                <c:pt idx="15">
                  <c:v>-5.5692000001727138E-2</c:v>
                </c:pt>
                <c:pt idx="16">
                  <c:v>-8.3579599999211496E-2</c:v>
                </c:pt>
                <c:pt idx="17">
                  <c:v>-7.6579600001423387E-2</c:v>
                </c:pt>
                <c:pt idx="18">
                  <c:v>-8.2581800001207739E-2</c:v>
                </c:pt>
                <c:pt idx="19">
                  <c:v>-8.3523999997851206E-2</c:v>
                </c:pt>
                <c:pt idx="20">
                  <c:v>-5.1970600001368439E-2</c:v>
                </c:pt>
                <c:pt idx="21">
                  <c:v>-8.0126200002268888E-2</c:v>
                </c:pt>
                <c:pt idx="22">
                  <c:v>-7.8316399998584529E-2</c:v>
                </c:pt>
                <c:pt idx="23">
                  <c:v>-7.6832199996715644E-2</c:v>
                </c:pt>
                <c:pt idx="24">
                  <c:v>-4.6840799997880822E-2</c:v>
                </c:pt>
                <c:pt idx="25">
                  <c:v>-7.180020000305376E-2</c:v>
                </c:pt>
                <c:pt idx="26">
                  <c:v>-5.9272800001053838E-2</c:v>
                </c:pt>
                <c:pt idx="27">
                  <c:v>-8.254079999824171E-2</c:v>
                </c:pt>
                <c:pt idx="28">
                  <c:v>-7.628140000088024E-2</c:v>
                </c:pt>
                <c:pt idx="29">
                  <c:v>-6.942239999625599E-2</c:v>
                </c:pt>
                <c:pt idx="30">
                  <c:v>-7.3318600003403844E-2</c:v>
                </c:pt>
                <c:pt idx="31">
                  <c:v>-7.8834399999323068E-2</c:v>
                </c:pt>
                <c:pt idx="32">
                  <c:v>-9.0721999997185776E-2</c:v>
                </c:pt>
                <c:pt idx="33">
                  <c:v>-6.3819799997872906E-2</c:v>
                </c:pt>
                <c:pt idx="34">
                  <c:v>-8.0076199999894015E-2</c:v>
                </c:pt>
                <c:pt idx="35">
                  <c:v>-7.3130599997966783E-2</c:v>
                </c:pt>
                <c:pt idx="36">
                  <c:v>-5.4591199997958029E-2</c:v>
                </c:pt>
                <c:pt idx="37">
                  <c:v>-6.0986600001342595E-2</c:v>
                </c:pt>
                <c:pt idx="38">
                  <c:v>6.8866599998727906E-2</c:v>
                </c:pt>
                <c:pt idx="39">
                  <c:v>-5.8279999939259142E-4</c:v>
                </c:pt>
                <c:pt idx="40">
                  <c:v>-3.5023399999772664E-2</c:v>
                </c:pt>
                <c:pt idx="41">
                  <c:v>-7.5694400002248585E-2</c:v>
                </c:pt>
                <c:pt idx="42">
                  <c:v>-4.3884599996090401E-2</c:v>
                </c:pt>
                <c:pt idx="43">
                  <c:v>-5.0587199999426957E-2</c:v>
                </c:pt>
                <c:pt idx="44">
                  <c:v>-4.847439999866765E-2</c:v>
                </c:pt>
                <c:pt idx="45">
                  <c:v>-6.9018800000776537E-2</c:v>
                </c:pt>
                <c:pt idx="46">
                  <c:v>-1.5237200001138262E-2</c:v>
                </c:pt>
                <c:pt idx="47">
                  <c:v>-8.3235999991302378E-3</c:v>
                </c:pt>
                <c:pt idx="48">
                  <c:v>-2.0401399997354019E-2</c:v>
                </c:pt>
                <c:pt idx="49">
                  <c:v>-2.4024000005738344E-2</c:v>
                </c:pt>
                <c:pt idx="50">
                  <c:v>-2.3689400004514027E-2</c:v>
                </c:pt>
                <c:pt idx="51">
                  <c:v>-2.5263499999709893E-2</c:v>
                </c:pt>
                <c:pt idx="52">
                  <c:v>-2.9621399997267872E-2</c:v>
                </c:pt>
                <c:pt idx="53">
                  <c:v>-2.5779300005524419E-2</c:v>
                </c:pt>
                <c:pt idx="54">
                  <c:v>-3.0337199998029973E-2</c:v>
                </c:pt>
                <c:pt idx="55">
                  <c:v>-3.1073199999809731E-2</c:v>
                </c:pt>
                <c:pt idx="56">
                  <c:v>-2.6933599998301361E-2</c:v>
                </c:pt>
                <c:pt idx="57">
                  <c:v>-2.6313700000173412E-2</c:v>
                </c:pt>
                <c:pt idx="58">
                  <c:v>-1.0083699999086093E-2</c:v>
                </c:pt>
                <c:pt idx="59">
                  <c:v>-1.2415400000463706E-2</c:v>
                </c:pt>
                <c:pt idx="60">
                  <c:v>-1.2005600001430139E-2</c:v>
                </c:pt>
                <c:pt idx="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B2B-4B9D-A9BD-6E9BE40CC8AD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62">
                  <c:v>2.7363999979570508E-3</c:v>
                </c:pt>
                <c:pt idx="64">
                  <c:v>-1.3666999999259133E-2</c:v>
                </c:pt>
                <c:pt idx="69">
                  <c:v>-2.1890199997869786E-2</c:v>
                </c:pt>
                <c:pt idx="70">
                  <c:v>3.1632000027457252E-3</c:v>
                </c:pt>
                <c:pt idx="73">
                  <c:v>9.7511999993002973E-3</c:v>
                </c:pt>
                <c:pt idx="75">
                  <c:v>2.3671200004173443E-2</c:v>
                </c:pt>
                <c:pt idx="76">
                  <c:v>2.1783600001072045E-2</c:v>
                </c:pt>
                <c:pt idx="77">
                  <c:v>2.0086199998331722E-2</c:v>
                </c:pt>
                <c:pt idx="78">
                  <c:v>1.304300000629155E-2</c:v>
                </c:pt>
                <c:pt idx="81">
                  <c:v>8.9802000002237037E-3</c:v>
                </c:pt>
                <c:pt idx="82">
                  <c:v>7.7900000032968819E-3</c:v>
                </c:pt>
                <c:pt idx="84">
                  <c:v>1.0427200002595782E-2</c:v>
                </c:pt>
                <c:pt idx="87">
                  <c:v>2.8428800003894139E-2</c:v>
                </c:pt>
                <c:pt idx="96">
                  <c:v>2.2573200003535021E-2</c:v>
                </c:pt>
                <c:pt idx="97">
                  <c:v>2.3798000001988839E-2</c:v>
                </c:pt>
                <c:pt idx="110">
                  <c:v>2.9729200003203005E-2</c:v>
                </c:pt>
                <c:pt idx="121">
                  <c:v>2.6407400000607595E-2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B2B-4B9D-A9BD-6E9BE40CC8AD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61">
                  <c:v>-7.0550000018556602E-3</c:v>
                </c:pt>
                <c:pt idx="63">
                  <c:v>-1.6696000020601787E-3</c:v>
                </c:pt>
                <c:pt idx="65">
                  <c:v>3.3640000037848949E-4</c:v>
                </c:pt>
                <c:pt idx="66">
                  <c:v>-1.1123999938718043E-3</c:v>
                </c:pt>
                <c:pt idx="68">
                  <c:v>7.0000000414438546E-4</c:v>
                </c:pt>
                <c:pt idx="71">
                  <c:v>7.08170000143582E-3</c:v>
                </c:pt>
                <c:pt idx="72">
                  <c:v>9.4511999996029772E-3</c:v>
                </c:pt>
                <c:pt idx="74">
                  <c:v>1.2627600000996608E-2</c:v>
                </c:pt>
                <c:pt idx="79">
                  <c:v>3.2539000021643005E-3</c:v>
                </c:pt>
                <c:pt idx="80">
                  <c:v>2.8587999986484647E-3</c:v>
                </c:pt>
                <c:pt idx="83">
                  <c:v>1.022720000037225E-2</c:v>
                </c:pt>
                <c:pt idx="85">
                  <c:v>1.170280000224011E-2</c:v>
                </c:pt>
                <c:pt idx="86">
                  <c:v>1.248699999996461E-2</c:v>
                </c:pt>
                <c:pt idx="88">
                  <c:v>1.1750999998184852E-2</c:v>
                </c:pt>
                <c:pt idx="89">
                  <c:v>1.1851000002934597E-2</c:v>
                </c:pt>
                <c:pt idx="90">
                  <c:v>1.577460000407882E-2</c:v>
                </c:pt>
                <c:pt idx="91">
                  <c:v>1.6674600003170781E-2</c:v>
                </c:pt>
                <c:pt idx="92">
                  <c:v>1.7474600004788954E-2</c:v>
                </c:pt>
                <c:pt idx="93">
                  <c:v>1.8131400000129361E-2</c:v>
                </c:pt>
                <c:pt idx="94">
                  <c:v>1.8631400002050214E-2</c:v>
                </c:pt>
                <c:pt idx="95">
                  <c:v>1.9931400005589239E-2</c:v>
                </c:pt>
                <c:pt idx="98">
                  <c:v>1.9269800002803095E-2</c:v>
                </c:pt>
                <c:pt idx="99">
                  <c:v>1.9369800000276882E-2</c:v>
                </c:pt>
                <c:pt idx="100">
                  <c:v>1.9569800002500415E-2</c:v>
                </c:pt>
                <c:pt idx="101">
                  <c:v>1.871940000273753E-2</c:v>
                </c:pt>
                <c:pt idx="102">
                  <c:v>1.8819400007487275E-2</c:v>
                </c:pt>
                <c:pt idx="103">
                  <c:v>1.901940000243485E-2</c:v>
                </c:pt>
                <c:pt idx="104">
                  <c:v>2.5443799997447059E-2</c:v>
                </c:pt>
                <c:pt idx="105">
                  <c:v>2.1710699998948257E-2</c:v>
                </c:pt>
                <c:pt idx="106">
                  <c:v>2.4410699996224139E-2</c:v>
                </c:pt>
                <c:pt idx="107">
                  <c:v>2.3018200001388323E-2</c:v>
                </c:pt>
                <c:pt idx="108">
                  <c:v>2.371819999825675E-2</c:v>
                </c:pt>
                <c:pt idx="109">
                  <c:v>2.4018199997954071E-2</c:v>
                </c:pt>
                <c:pt idx="111">
                  <c:v>2.8578400000697002E-2</c:v>
                </c:pt>
                <c:pt idx="112">
                  <c:v>2.8578400000697002E-2</c:v>
                </c:pt>
                <c:pt idx="113">
                  <c:v>2.872429999843007E-2</c:v>
                </c:pt>
                <c:pt idx="114">
                  <c:v>3.1746799999382347E-2</c:v>
                </c:pt>
                <c:pt idx="115">
                  <c:v>3.188340000633616E-2</c:v>
                </c:pt>
                <c:pt idx="116">
                  <c:v>3.0708199999935459E-2</c:v>
                </c:pt>
                <c:pt idx="117">
                  <c:v>2.8961199997866061E-2</c:v>
                </c:pt>
                <c:pt idx="118">
                  <c:v>3.2095800001116004E-2</c:v>
                </c:pt>
                <c:pt idx="119">
                  <c:v>2.7355200007150415E-2</c:v>
                </c:pt>
                <c:pt idx="120">
                  <c:v>2.5202200005878694E-2</c:v>
                </c:pt>
                <c:pt idx="124">
                  <c:v>3.1456999997317325E-2</c:v>
                </c:pt>
                <c:pt idx="125">
                  <c:v>3.2915000003413297E-2</c:v>
                </c:pt>
                <c:pt idx="132">
                  <c:v>3.9607799997611437E-2</c:v>
                </c:pt>
                <c:pt idx="139">
                  <c:v>4.0277000007336028E-2</c:v>
                </c:pt>
                <c:pt idx="142">
                  <c:v>4.075600000214763E-2</c:v>
                </c:pt>
                <c:pt idx="145">
                  <c:v>3.9356400004180614E-2</c:v>
                </c:pt>
                <c:pt idx="147">
                  <c:v>4.5206800001324154E-2</c:v>
                </c:pt>
                <c:pt idx="149">
                  <c:v>4.2524399999820162E-2</c:v>
                </c:pt>
                <c:pt idx="159">
                  <c:v>4.788840000401251E-2</c:v>
                </c:pt>
                <c:pt idx="169">
                  <c:v>6.4171500001975801E-2</c:v>
                </c:pt>
                <c:pt idx="171">
                  <c:v>7.7649300001212396E-2</c:v>
                </c:pt>
                <c:pt idx="184">
                  <c:v>5.9810999999172054E-2</c:v>
                </c:pt>
                <c:pt idx="193">
                  <c:v>5.5197800000314601E-2</c:v>
                </c:pt>
                <c:pt idx="194">
                  <c:v>5.5617400001210626E-2</c:v>
                </c:pt>
                <c:pt idx="195">
                  <c:v>5.4920000002312008E-2</c:v>
                </c:pt>
                <c:pt idx="196">
                  <c:v>6.0061800002586097E-2</c:v>
                </c:pt>
                <c:pt idx="197">
                  <c:v>6.5371900003810879E-2</c:v>
                </c:pt>
                <c:pt idx="205">
                  <c:v>6.5896400003111921E-2</c:v>
                </c:pt>
                <c:pt idx="206">
                  <c:v>6.7011400002229493E-2</c:v>
                </c:pt>
                <c:pt idx="212">
                  <c:v>7.2950900001160335E-2</c:v>
                </c:pt>
                <c:pt idx="214">
                  <c:v>7.0568199997069314E-2</c:v>
                </c:pt>
                <c:pt idx="215">
                  <c:v>7.2078000004694331E-2</c:v>
                </c:pt>
                <c:pt idx="217">
                  <c:v>7.1785799998906441E-2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B2B-4B9D-A9BD-6E9BE40CC8AD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22">
                  <c:v>2.0006999999168329E-2</c:v>
                </c:pt>
                <c:pt idx="123">
                  <c:v>2.0507000001089182E-2</c:v>
                </c:pt>
                <c:pt idx="126">
                  <c:v>3.734979999717325E-2</c:v>
                </c:pt>
                <c:pt idx="127">
                  <c:v>3.7094200000865385E-2</c:v>
                </c:pt>
                <c:pt idx="128">
                  <c:v>3.7094200000865385E-2</c:v>
                </c:pt>
                <c:pt idx="129">
                  <c:v>4.6294500003568828E-2</c:v>
                </c:pt>
                <c:pt idx="130">
                  <c:v>3.8562800000363495E-2</c:v>
                </c:pt>
                <c:pt idx="131">
                  <c:v>3.961439999693539E-2</c:v>
                </c:pt>
                <c:pt idx="133">
                  <c:v>3.8827399999718182E-2</c:v>
                </c:pt>
                <c:pt idx="134">
                  <c:v>3.8878999999724329E-2</c:v>
                </c:pt>
                <c:pt idx="135">
                  <c:v>4.3542000006709713E-2</c:v>
                </c:pt>
                <c:pt idx="136">
                  <c:v>4.275459999917075E-2</c:v>
                </c:pt>
                <c:pt idx="137">
                  <c:v>4.4071199998143129E-2</c:v>
                </c:pt>
                <c:pt idx="138">
                  <c:v>4.4071199998143129E-2</c:v>
                </c:pt>
                <c:pt idx="140">
                  <c:v>4.6959200000856072E-2</c:v>
                </c:pt>
                <c:pt idx="141">
                  <c:v>4.7029200002725702E-2</c:v>
                </c:pt>
                <c:pt idx="143">
                  <c:v>4.0091800001391675E-2</c:v>
                </c:pt>
                <c:pt idx="144">
                  <c:v>3.8271600002190098E-2</c:v>
                </c:pt>
                <c:pt idx="146">
                  <c:v>4.0302000001247507E-2</c:v>
                </c:pt>
                <c:pt idx="148">
                  <c:v>4.1504799897666089E-2</c:v>
                </c:pt>
                <c:pt idx="150">
                  <c:v>4.1756400001759175E-2</c:v>
                </c:pt>
                <c:pt idx="151">
                  <c:v>4.1756400001759175E-2</c:v>
                </c:pt>
                <c:pt idx="152">
                  <c:v>4.3056399998022243E-2</c:v>
                </c:pt>
                <c:pt idx="153">
                  <c:v>3.8078400000813417E-2</c:v>
                </c:pt>
                <c:pt idx="154">
                  <c:v>4.4899799999257084E-2</c:v>
                </c:pt>
                <c:pt idx="155">
                  <c:v>4.601340000226628E-2</c:v>
                </c:pt>
                <c:pt idx="156">
                  <c:v>4.6510100008163135E-2</c:v>
                </c:pt>
                <c:pt idx="157">
                  <c:v>4.8946499999146909E-2</c:v>
                </c:pt>
                <c:pt idx="158">
                  <c:v>4.7786399998585694E-2</c:v>
                </c:pt>
                <c:pt idx="160">
                  <c:v>4.9417200003517792E-2</c:v>
                </c:pt>
                <c:pt idx="161">
                  <c:v>4.9617199998465367E-2</c:v>
                </c:pt>
                <c:pt idx="162">
                  <c:v>5.4955600004177541E-2</c:v>
                </c:pt>
                <c:pt idx="163">
                  <c:v>5.5889600000227802E-2</c:v>
                </c:pt>
                <c:pt idx="164">
                  <c:v>5.6089600002451334E-2</c:v>
                </c:pt>
                <c:pt idx="165">
                  <c:v>5.6189599999925122E-2</c:v>
                </c:pt>
                <c:pt idx="166">
                  <c:v>5.5704500002320856E-2</c:v>
                </c:pt>
                <c:pt idx="167">
                  <c:v>5.6504500003939029E-2</c:v>
                </c:pt>
                <c:pt idx="168">
                  <c:v>6.264260000170907E-2</c:v>
                </c:pt>
                <c:pt idx="170">
                  <c:v>6.2895600000047125E-2</c:v>
                </c:pt>
                <c:pt idx="172">
                  <c:v>6.3756800002011005E-2</c:v>
                </c:pt>
                <c:pt idx="173">
                  <c:v>6.3816800000495277E-2</c:v>
                </c:pt>
                <c:pt idx="174">
                  <c:v>6.3856799999484792E-2</c:v>
                </c:pt>
                <c:pt idx="175">
                  <c:v>6.3856799999484792E-2</c:v>
                </c:pt>
                <c:pt idx="176">
                  <c:v>6.3916799997969065E-2</c:v>
                </c:pt>
                <c:pt idx="177">
                  <c:v>6.395679999695858E-2</c:v>
                </c:pt>
                <c:pt idx="178">
                  <c:v>6.4046799998322967E-2</c:v>
                </c:pt>
                <c:pt idx="179">
                  <c:v>6.4146800003072713E-2</c:v>
                </c:pt>
                <c:pt idx="180">
                  <c:v>6.3916599996446166E-2</c:v>
                </c:pt>
                <c:pt idx="181">
                  <c:v>6.4016600001195911E-2</c:v>
                </c:pt>
                <c:pt idx="182">
                  <c:v>6.4416599998367019E-2</c:v>
                </c:pt>
                <c:pt idx="183">
                  <c:v>5.9711000001698267E-2</c:v>
                </c:pt>
                <c:pt idx="185">
                  <c:v>6.5079300002253149E-2</c:v>
                </c:pt>
                <c:pt idx="186">
                  <c:v>6.2082800002826843E-2</c:v>
                </c:pt>
                <c:pt idx="187">
                  <c:v>5.5836599996837322E-2</c:v>
                </c:pt>
                <c:pt idx="188">
                  <c:v>5.4350200000044424E-2</c:v>
                </c:pt>
                <c:pt idx="189">
                  <c:v>5.4618599999230355E-2</c:v>
                </c:pt>
                <c:pt idx="190">
                  <c:v>5.4838600000948645E-2</c:v>
                </c:pt>
                <c:pt idx="191">
                  <c:v>5.486860000382876E-2</c:v>
                </c:pt>
                <c:pt idx="192">
                  <c:v>5.502859999978682E-2</c:v>
                </c:pt>
                <c:pt idx="198">
                  <c:v>6.5739099998609163E-2</c:v>
                </c:pt>
                <c:pt idx="199">
                  <c:v>6.8649100001493935E-2</c:v>
                </c:pt>
                <c:pt idx="200">
                  <c:v>6.0133800005132798E-2</c:v>
                </c:pt>
                <c:pt idx="201">
                  <c:v>6.0543800005689263E-2</c:v>
                </c:pt>
                <c:pt idx="202">
                  <c:v>6.1523800002760254E-2</c:v>
                </c:pt>
                <c:pt idx="203">
                  <c:v>6.642699999792967E-2</c:v>
                </c:pt>
                <c:pt idx="204">
                  <c:v>6.6516999999294057E-2</c:v>
                </c:pt>
                <c:pt idx="207">
                  <c:v>6.5883600000233855E-2</c:v>
                </c:pt>
                <c:pt idx="208">
                  <c:v>6.6113600005337503E-2</c:v>
                </c:pt>
                <c:pt idx="209">
                  <c:v>6.6183599999931175E-2</c:v>
                </c:pt>
                <c:pt idx="210">
                  <c:v>6.6383600002154708E-2</c:v>
                </c:pt>
                <c:pt idx="211">
                  <c:v>7.069700000283774E-2</c:v>
                </c:pt>
                <c:pt idx="213">
                  <c:v>6.9883299998764414E-2</c:v>
                </c:pt>
                <c:pt idx="216">
                  <c:v>7.3340900002222043E-2</c:v>
                </c:pt>
                <c:pt idx="218">
                  <c:v>7.2074800002155825E-2</c:v>
                </c:pt>
                <c:pt idx="219">
                  <c:v>7.2264800000994001E-2</c:v>
                </c:pt>
                <c:pt idx="220">
                  <c:v>7.2334800002863631E-2</c:v>
                </c:pt>
                <c:pt idx="221">
                  <c:v>7.2444800003722776E-2</c:v>
                </c:pt>
                <c:pt idx="222">
                  <c:v>7.5995599996531382E-2</c:v>
                </c:pt>
                <c:pt idx="223">
                  <c:v>7.7999400004046038E-2</c:v>
                </c:pt>
                <c:pt idx="224">
                  <c:v>7.8119600002537481E-2</c:v>
                </c:pt>
                <c:pt idx="225">
                  <c:v>7.9966100005549379E-2</c:v>
                </c:pt>
                <c:pt idx="226">
                  <c:v>7.7559000004839618E-2</c:v>
                </c:pt>
                <c:pt idx="227">
                  <c:v>7.6411199996073265E-2</c:v>
                </c:pt>
                <c:pt idx="228">
                  <c:v>6.9238400006724987E-2</c:v>
                </c:pt>
                <c:pt idx="229">
                  <c:v>7.1937200002139434E-2</c:v>
                </c:pt>
                <c:pt idx="230">
                  <c:v>8.3891200003563426E-2</c:v>
                </c:pt>
                <c:pt idx="231">
                  <c:v>8.9702500015846454E-2</c:v>
                </c:pt>
                <c:pt idx="232">
                  <c:v>8.7823800000478514E-2</c:v>
                </c:pt>
                <c:pt idx="233">
                  <c:v>8.7657000003673602E-2</c:v>
                </c:pt>
                <c:pt idx="234">
                  <c:v>8.6807600004249252E-2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B2B-4B9D-A9BD-6E9BE40CC8AD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B2B-4B9D-A9BD-6E9BE40CC8AD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B2B-4B9D-A9BD-6E9BE40CC8AD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  <c:pt idx="63">
                  <c:v>-3.7482952874591566E-2</c:v>
                </c:pt>
                <c:pt idx="71">
                  <c:v>-1.1347780027166045E-2</c:v>
                </c:pt>
                <c:pt idx="74">
                  <c:v>-8.3262492820227636E-3</c:v>
                </c:pt>
                <c:pt idx="79">
                  <c:v>-5.8609864579947657E-4</c:v>
                </c:pt>
                <c:pt idx="80">
                  <c:v>-5.7897799204030195E-4</c:v>
                </c:pt>
                <c:pt idx="121">
                  <c:v>2.9427456949123389E-2</c:v>
                </c:pt>
                <c:pt idx="122">
                  <c:v>3.0880070315995101E-2</c:v>
                </c:pt>
                <c:pt idx="127">
                  <c:v>3.7013326753897888E-2</c:v>
                </c:pt>
                <c:pt idx="128">
                  <c:v>3.7013326753897888E-2</c:v>
                </c:pt>
                <c:pt idx="131">
                  <c:v>3.7236440571685361E-2</c:v>
                </c:pt>
                <c:pt idx="137">
                  <c:v>3.9837852745037317E-2</c:v>
                </c:pt>
                <c:pt idx="138">
                  <c:v>3.9837852745037317E-2</c:v>
                </c:pt>
                <c:pt idx="139">
                  <c:v>4.2510471455981025E-2</c:v>
                </c:pt>
                <c:pt idx="141">
                  <c:v>4.282852732389085E-2</c:v>
                </c:pt>
                <c:pt idx="142">
                  <c:v>4.5192584371936961E-2</c:v>
                </c:pt>
                <c:pt idx="143">
                  <c:v>4.596636208043399E-2</c:v>
                </c:pt>
                <c:pt idx="144">
                  <c:v>4.5980603387952332E-2</c:v>
                </c:pt>
                <c:pt idx="145">
                  <c:v>4.611352225812361E-2</c:v>
                </c:pt>
                <c:pt idx="146">
                  <c:v>4.7613606650056484E-2</c:v>
                </c:pt>
                <c:pt idx="147">
                  <c:v>4.8221235770839421E-2</c:v>
                </c:pt>
                <c:pt idx="148">
                  <c:v>4.8363648846022927E-2</c:v>
                </c:pt>
                <c:pt idx="149">
                  <c:v>4.8392131461059626E-2</c:v>
                </c:pt>
                <c:pt idx="150">
                  <c:v>4.848707351118195E-2</c:v>
                </c:pt>
                <c:pt idx="151">
                  <c:v>4.848707351118195E-2</c:v>
                </c:pt>
                <c:pt idx="152">
                  <c:v>4.848707351118195E-2</c:v>
                </c:pt>
                <c:pt idx="153">
                  <c:v>4.8582015561304287E-2</c:v>
                </c:pt>
                <c:pt idx="154">
                  <c:v>4.9906457160510856E-2</c:v>
                </c:pt>
                <c:pt idx="155">
                  <c:v>5.0362179001098059E-2</c:v>
                </c:pt>
                <c:pt idx="156">
                  <c:v>5.047848301249791E-2</c:v>
                </c:pt>
                <c:pt idx="157">
                  <c:v>5.073482654782821E-2</c:v>
                </c:pt>
                <c:pt idx="158">
                  <c:v>5.0860624764240303E-2</c:v>
                </c:pt>
                <c:pt idx="159">
                  <c:v>5.0955566814362641E-2</c:v>
                </c:pt>
                <c:pt idx="160">
                  <c:v>5.1515724910084409E-2</c:v>
                </c:pt>
                <c:pt idx="161">
                  <c:v>5.1515724910084409E-2</c:v>
                </c:pt>
                <c:pt idx="162">
                  <c:v>5.3765851497983727E-2</c:v>
                </c:pt>
                <c:pt idx="163">
                  <c:v>5.3955735598228402E-2</c:v>
                </c:pt>
                <c:pt idx="164">
                  <c:v>5.3955735598228402E-2</c:v>
                </c:pt>
                <c:pt idx="165">
                  <c:v>5.3955735598228402E-2</c:v>
                </c:pt>
                <c:pt idx="166">
                  <c:v>5.3962856251987573E-2</c:v>
                </c:pt>
                <c:pt idx="167">
                  <c:v>5.3962856251987573E-2</c:v>
                </c:pt>
                <c:pt idx="168">
                  <c:v>5.5878312113205666E-2</c:v>
                </c:pt>
                <c:pt idx="169">
                  <c:v>5.6550027117821172E-2</c:v>
                </c:pt>
                <c:pt idx="170">
                  <c:v>5.8038243753488761E-2</c:v>
                </c:pt>
                <c:pt idx="171">
                  <c:v>5.8842877628275544E-2</c:v>
                </c:pt>
                <c:pt idx="172">
                  <c:v>5.8902216409602012E-2</c:v>
                </c:pt>
                <c:pt idx="173">
                  <c:v>5.8902216409602012E-2</c:v>
                </c:pt>
                <c:pt idx="174">
                  <c:v>5.8902216409602012E-2</c:v>
                </c:pt>
                <c:pt idx="175">
                  <c:v>5.8902216409602012E-2</c:v>
                </c:pt>
                <c:pt idx="176">
                  <c:v>5.8902216409602012E-2</c:v>
                </c:pt>
                <c:pt idx="177">
                  <c:v>5.8902216409602012E-2</c:v>
                </c:pt>
                <c:pt idx="178">
                  <c:v>5.8902216409602012E-2</c:v>
                </c:pt>
                <c:pt idx="179">
                  <c:v>5.8902216409602012E-2</c:v>
                </c:pt>
                <c:pt idx="180">
                  <c:v>5.8916457717120355E-2</c:v>
                </c:pt>
                <c:pt idx="181">
                  <c:v>5.8916457717120355E-2</c:v>
                </c:pt>
                <c:pt idx="182">
                  <c:v>5.8916457717120355E-2</c:v>
                </c:pt>
                <c:pt idx="183">
                  <c:v>5.9077859202328317E-2</c:v>
                </c:pt>
                <c:pt idx="184">
                  <c:v>5.9077859202328317E-2</c:v>
                </c:pt>
                <c:pt idx="185">
                  <c:v>5.9080232753581388E-2</c:v>
                </c:pt>
                <c:pt idx="186">
                  <c:v>5.9424397685274841E-2</c:v>
                </c:pt>
                <c:pt idx="187">
                  <c:v>6.1052653844872878E-2</c:v>
                </c:pt>
                <c:pt idx="188">
                  <c:v>6.1508375685460082E-2</c:v>
                </c:pt>
                <c:pt idx="189">
                  <c:v>6.1622306145606875E-2</c:v>
                </c:pt>
                <c:pt idx="190">
                  <c:v>6.1622306145606875E-2</c:v>
                </c:pt>
                <c:pt idx="191">
                  <c:v>6.1622306145606875E-2</c:v>
                </c:pt>
                <c:pt idx="192">
                  <c:v>6.1622306145606875E-2</c:v>
                </c:pt>
                <c:pt idx="193">
                  <c:v>6.1916626500986116E-2</c:v>
                </c:pt>
                <c:pt idx="194">
                  <c:v>6.1945109116022815E-2</c:v>
                </c:pt>
                <c:pt idx="195">
                  <c:v>6.1997327243590097E-2</c:v>
                </c:pt>
                <c:pt idx="196">
                  <c:v>6.4480061854289131E-2</c:v>
                </c:pt>
                <c:pt idx="197">
                  <c:v>6.4591618763182881E-2</c:v>
                </c:pt>
                <c:pt idx="198">
                  <c:v>6.4790997068439771E-2</c:v>
                </c:pt>
                <c:pt idx="199">
                  <c:v>6.4790997068439771E-2</c:v>
                </c:pt>
                <c:pt idx="200">
                  <c:v>6.4812359029717298E-2</c:v>
                </c:pt>
                <c:pt idx="201">
                  <c:v>6.4812359029717298E-2</c:v>
                </c:pt>
                <c:pt idx="202">
                  <c:v>6.4812359029717298E-2</c:v>
                </c:pt>
                <c:pt idx="203">
                  <c:v>6.695804936248205E-2</c:v>
                </c:pt>
                <c:pt idx="204">
                  <c:v>6.695804936248205E-2</c:v>
                </c:pt>
                <c:pt idx="205">
                  <c:v>6.7000773285037105E-2</c:v>
                </c:pt>
                <c:pt idx="206">
                  <c:v>6.7119450847690026E-2</c:v>
                </c:pt>
                <c:pt idx="207">
                  <c:v>6.7200151590294008E-2</c:v>
                </c:pt>
                <c:pt idx="208">
                  <c:v>6.7200151590294008E-2</c:v>
                </c:pt>
                <c:pt idx="209">
                  <c:v>6.7200151590294008E-2</c:v>
                </c:pt>
                <c:pt idx="210">
                  <c:v>6.7200151590294008E-2</c:v>
                </c:pt>
                <c:pt idx="211">
                  <c:v>6.9568955740846247E-2</c:v>
                </c:pt>
                <c:pt idx="212">
                  <c:v>6.9647282932197171E-2</c:v>
                </c:pt>
                <c:pt idx="213">
                  <c:v>6.9713742367282797E-2</c:v>
                </c:pt>
                <c:pt idx="214">
                  <c:v>6.9720863021041982E-2</c:v>
                </c:pt>
                <c:pt idx="215">
                  <c:v>6.9735104328560324E-2</c:v>
                </c:pt>
                <c:pt idx="216">
                  <c:v>6.9884638057503001E-2</c:v>
                </c:pt>
                <c:pt idx="217">
                  <c:v>6.9891758711262172E-2</c:v>
                </c:pt>
                <c:pt idx="218">
                  <c:v>7.0200320374159755E-2</c:v>
                </c:pt>
                <c:pt idx="219">
                  <c:v>7.0200320374159755E-2</c:v>
                </c:pt>
                <c:pt idx="220">
                  <c:v>7.0200320374159755E-2</c:v>
                </c:pt>
                <c:pt idx="221">
                  <c:v>7.0200320374159755E-2</c:v>
                </c:pt>
                <c:pt idx="222">
                  <c:v>7.2279551271838882E-2</c:v>
                </c:pt>
                <c:pt idx="223">
                  <c:v>7.2721031804907729E-2</c:v>
                </c:pt>
                <c:pt idx="224">
                  <c:v>7.2944145622695217E-2</c:v>
                </c:pt>
                <c:pt idx="225">
                  <c:v>7.4498821693448444E-2</c:v>
                </c:pt>
                <c:pt idx="226">
                  <c:v>7.4648355422391108E-2</c:v>
                </c:pt>
                <c:pt idx="227">
                  <c:v>7.4966411290300933E-2</c:v>
                </c:pt>
                <c:pt idx="228">
                  <c:v>7.8251406224533693E-2</c:v>
                </c:pt>
                <c:pt idx="229">
                  <c:v>8.0235695072090482E-2</c:v>
                </c:pt>
                <c:pt idx="230">
                  <c:v>8.5884747054369354E-2</c:v>
                </c:pt>
                <c:pt idx="231">
                  <c:v>8.6385566368764669E-2</c:v>
                </c:pt>
                <c:pt idx="232">
                  <c:v>8.854787156030082E-2</c:v>
                </c:pt>
                <c:pt idx="233">
                  <c:v>8.9032076015924735E-2</c:v>
                </c:pt>
                <c:pt idx="234">
                  <c:v>9.0413482845204687E-2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B2B-4B9D-A9BD-6E9BE40CC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6243024"/>
        <c:axId val="1"/>
      </c:scatterChart>
      <c:valAx>
        <c:axId val="96243024"/>
        <c:scaling>
          <c:orientation val="minMax"/>
          <c:min val="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514648047634824"/>
              <c:y val="0.8588957055214724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08090614886731E-2"/>
              <c:y val="0.355828220858895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624302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5048560677488129"/>
          <c:y val="0.92024539877300615"/>
          <c:w val="0.60356088984022627"/>
          <c:h val="6.134969325153372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8686162039963984"/>
          <c:y val="3.363914373088684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48912914085962"/>
          <c:y val="0.15290565541874349"/>
          <c:w val="0.82773781630489873"/>
          <c:h val="0.62385507410847341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1'!$H$20:$H$20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1'!$H$21:$H$907</c:f>
              <c:numCache>
                <c:formatCode>General</c:formatCode>
                <c:ptCount val="887"/>
                <c:pt idx="0">
                  <c:v>-9.4445800001267344E-2</c:v>
                </c:pt>
                <c:pt idx="1">
                  <c:v>-8.7946999999985565E-2</c:v>
                </c:pt>
                <c:pt idx="2">
                  <c:v>-8.5076600000320468E-2</c:v>
                </c:pt>
                <c:pt idx="3">
                  <c:v>-6.3436799999180948E-2</c:v>
                </c:pt>
                <c:pt idx="4">
                  <c:v>-8.6212000001978595E-2</c:v>
                </c:pt>
                <c:pt idx="5">
                  <c:v>-6.5422199997556163E-2</c:v>
                </c:pt>
                <c:pt idx="6">
                  <c:v>-0.11547399999835761</c:v>
                </c:pt>
                <c:pt idx="7">
                  <c:v>-9.9517200000263983E-2</c:v>
                </c:pt>
                <c:pt idx="8">
                  <c:v>-0.13465260000157286</c:v>
                </c:pt>
                <c:pt idx="9">
                  <c:v>-0.11210180000125547</c:v>
                </c:pt>
                <c:pt idx="10">
                  <c:v>-9.0101800000411458E-2</c:v>
                </c:pt>
                <c:pt idx="11">
                  <c:v>-7.6242800001637079E-2</c:v>
                </c:pt>
                <c:pt idx="12">
                  <c:v>-8.0020600002171705E-2</c:v>
                </c:pt>
                <c:pt idx="13">
                  <c:v>-8.4493199999997159E-2</c:v>
                </c:pt>
                <c:pt idx="14">
                  <c:v>-8.4692000000359258E-2</c:v>
                </c:pt>
                <c:pt idx="15">
                  <c:v>-5.5692000001727138E-2</c:v>
                </c:pt>
                <c:pt idx="16">
                  <c:v>-8.3579599999211496E-2</c:v>
                </c:pt>
                <c:pt idx="17">
                  <c:v>-7.6579600001423387E-2</c:v>
                </c:pt>
                <c:pt idx="18">
                  <c:v>-8.2581800001207739E-2</c:v>
                </c:pt>
                <c:pt idx="19">
                  <c:v>-8.3523999997851206E-2</c:v>
                </c:pt>
                <c:pt idx="20">
                  <c:v>-5.1970600001368439E-2</c:v>
                </c:pt>
                <c:pt idx="21">
                  <c:v>-8.0126200002268888E-2</c:v>
                </c:pt>
                <c:pt idx="22">
                  <c:v>-7.8316399998584529E-2</c:v>
                </c:pt>
                <c:pt idx="23">
                  <c:v>-7.6832199996715644E-2</c:v>
                </c:pt>
                <c:pt idx="24">
                  <c:v>-4.6840799997880822E-2</c:v>
                </c:pt>
                <c:pt idx="25">
                  <c:v>-7.180020000305376E-2</c:v>
                </c:pt>
                <c:pt idx="26">
                  <c:v>-5.9272800001053838E-2</c:v>
                </c:pt>
                <c:pt idx="27">
                  <c:v>-8.254079999824171E-2</c:v>
                </c:pt>
                <c:pt idx="28">
                  <c:v>-7.628140000088024E-2</c:v>
                </c:pt>
                <c:pt idx="29">
                  <c:v>-6.942239999625599E-2</c:v>
                </c:pt>
                <c:pt idx="30">
                  <c:v>-7.3318600003403844E-2</c:v>
                </c:pt>
                <c:pt idx="31">
                  <c:v>-7.8834399999323068E-2</c:v>
                </c:pt>
                <c:pt idx="32">
                  <c:v>-9.0721999997185776E-2</c:v>
                </c:pt>
                <c:pt idx="33">
                  <c:v>-6.3819799997872906E-2</c:v>
                </c:pt>
                <c:pt idx="34">
                  <c:v>-8.0076199999894015E-2</c:v>
                </c:pt>
                <c:pt idx="35">
                  <c:v>-7.3130599997966783E-2</c:v>
                </c:pt>
                <c:pt idx="36">
                  <c:v>-5.4591199997958029E-2</c:v>
                </c:pt>
                <c:pt idx="37">
                  <c:v>-6.0986600001342595E-2</c:v>
                </c:pt>
                <c:pt idx="38">
                  <c:v>6.8866599998727906E-2</c:v>
                </c:pt>
                <c:pt idx="39">
                  <c:v>-5.8279999939259142E-4</c:v>
                </c:pt>
                <c:pt idx="40">
                  <c:v>-3.5023399999772664E-2</c:v>
                </c:pt>
                <c:pt idx="41">
                  <c:v>-7.5694400002248585E-2</c:v>
                </c:pt>
                <c:pt idx="42">
                  <c:v>-4.3884599996090401E-2</c:v>
                </c:pt>
                <c:pt idx="43">
                  <c:v>-5.0587199999426957E-2</c:v>
                </c:pt>
                <c:pt idx="44">
                  <c:v>-4.847439999866765E-2</c:v>
                </c:pt>
                <c:pt idx="45">
                  <c:v>-6.9018800000776537E-2</c:v>
                </c:pt>
                <c:pt idx="46">
                  <c:v>-1.5237200001138262E-2</c:v>
                </c:pt>
                <c:pt idx="47">
                  <c:v>-8.3235999991302378E-3</c:v>
                </c:pt>
                <c:pt idx="48">
                  <c:v>-2.0401399997354019E-2</c:v>
                </c:pt>
                <c:pt idx="49">
                  <c:v>-2.4024000005738344E-2</c:v>
                </c:pt>
                <c:pt idx="50">
                  <c:v>-2.3689400004514027E-2</c:v>
                </c:pt>
                <c:pt idx="51">
                  <c:v>-2.5263499999709893E-2</c:v>
                </c:pt>
                <c:pt idx="52">
                  <c:v>-2.9621399997267872E-2</c:v>
                </c:pt>
                <c:pt idx="53">
                  <c:v>-2.5779300005524419E-2</c:v>
                </c:pt>
                <c:pt idx="54">
                  <c:v>-3.0337199998029973E-2</c:v>
                </c:pt>
                <c:pt idx="55">
                  <c:v>-3.1073199999809731E-2</c:v>
                </c:pt>
                <c:pt idx="56">
                  <c:v>-2.6933599998301361E-2</c:v>
                </c:pt>
                <c:pt idx="57">
                  <c:v>-2.6313700000173412E-2</c:v>
                </c:pt>
                <c:pt idx="58">
                  <c:v>-1.0083699999086093E-2</c:v>
                </c:pt>
                <c:pt idx="59">
                  <c:v>-1.2415400000463706E-2</c:v>
                </c:pt>
                <c:pt idx="60">
                  <c:v>-1.2005600001430139E-2</c:v>
                </c:pt>
                <c:pt idx="6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063-4359-9061-AB78763A2042}"/>
            </c:ext>
          </c:extLst>
        </c:ser>
        <c:ser>
          <c:idx val="1"/>
          <c:order val="1"/>
          <c:tx>
            <c:strRef>
              <c:f>'Active 1'!$I$20:$I$20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1'!$I$21:$I$907</c:f>
              <c:numCache>
                <c:formatCode>General</c:formatCode>
                <c:ptCount val="887"/>
                <c:pt idx="62">
                  <c:v>2.7363999979570508E-3</c:v>
                </c:pt>
                <c:pt idx="64">
                  <c:v>-1.3666999999259133E-2</c:v>
                </c:pt>
                <c:pt idx="69">
                  <c:v>-2.1890199997869786E-2</c:v>
                </c:pt>
                <c:pt idx="70">
                  <c:v>3.1632000027457252E-3</c:v>
                </c:pt>
                <c:pt idx="73">
                  <c:v>9.7511999993002973E-3</c:v>
                </c:pt>
                <c:pt idx="75">
                  <c:v>2.3671200004173443E-2</c:v>
                </c:pt>
                <c:pt idx="76">
                  <c:v>2.1783600001072045E-2</c:v>
                </c:pt>
                <c:pt idx="77">
                  <c:v>2.0086199998331722E-2</c:v>
                </c:pt>
                <c:pt idx="78">
                  <c:v>1.304300000629155E-2</c:v>
                </c:pt>
                <c:pt idx="81">
                  <c:v>8.9802000002237037E-3</c:v>
                </c:pt>
                <c:pt idx="82">
                  <c:v>7.7900000032968819E-3</c:v>
                </c:pt>
                <c:pt idx="84">
                  <c:v>1.0427200002595782E-2</c:v>
                </c:pt>
                <c:pt idx="87">
                  <c:v>2.8428800003894139E-2</c:v>
                </c:pt>
                <c:pt idx="96">
                  <c:v>2.2573200003535021E-2</c:v>
                </c:pt>
                <c:pt idx="97">
                  <c:v>2.3798000001988839E-2</c:v>
                </c:pt>
                <c:pt idx="110">
                  <c:v>2.9729200003203005E-2</c:v>
                </c:pt>
                <c:pt idx="121">
                  <c:v>2.6407400000607595E-2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063-4359-9061-AB78763A2042}"/>
            </c:ext>
          </c:extLst>
        </c:ser>
        <c:ser>
          <c:idx val="2"/>
          <c:order val="2"/>
          <c:tx>
            <c:strRef>
              <c:f>'Active 1'!$J$20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1'!$J$21:$J$907</c:f>
              <c:numCache>
                <c:formatCode>General</c:formatCode>
                <c:ptCount val="887"/>
                <c:pt idx="61">
                  <c:v>-7.0550000018556602E-3</c:v>
                </c:pt>
                <c:pt idx="63">
                  <c:v>-1.6696000020601787E-3</c:v>
                </c:pt>
                <c:pt idx="65">
                  <c:v>3.3640000037848949E-4</c:v>
                </c:pt>
                <c:pt idx="66">
                  <c:v>-1.1123999938718043E-3</c:v>
                </c:pt>
                <c:pt idx="68">
                  <c:v>7.0000000414438546E-4</c:v>
                </c:pt>
                <c:pt idx="71">
                  <c:v>7.08170000143582E-3</c:v>
                </c:pt>
                <c:pt idx="72">
                  <c:v>9.4511999996029772E-3</c:v>
                </c:pt>
                <c:pt idx="74">
                  <c:v>1.2627600000996608E-2</c:v>
                </c:pt>
                <c:pt idx="79">
                  <c:v>3.2539000021643005E-3</c:v>
                </c:pt>
                <c:pt idx="80">
                  <c:v>2.8587999986484647E-3</c:v>
                </c:pt>
                <c:pt idx="83">
                  <c:v>1.022720000037225E-2</c:v>
                </c:pt>
                <c:pt idx="85">
                  <c:v>1.170280000224011E-2</c:v>
                </c:pt>
                <c:pt idx="86">
                  <c:v>1.248699999996461E-2</c:v>
                </c:pt>
                <c:pt idx="88">
                  <c:v>1.1750999998184852E-2</c:v>
                </c:pt>
                <c:pt idx="89">
                  <c:v>1.1851000002934597E-2</c:v>
                </c:pt>
                <c:pt idx="90">
                  <c:v>1.577460000407882E-2</c:v>
                </c:pt>
                <c:pt idx="91">
                  <c:v>1.6674600003170781E-2</c:v>
                </c:pt>
                <c:pt idx="92">
                  <c:v>1.7474600004788954E-2</c:v>
                </c:pt>
                <c:pt idx="93">
                  <c:v>1.8131400000129361E-2</c:v>
                </c:pt>
                <c:pt idx="94">
                  <c:v>1.8631400002050214E-2</c:v>
                </c:pt>
                <c:pt idx="95">
                  <c:v>1.9931400005589239E-2</c:v>
                </c:pt>
                <c:pt idx="98">
                  <c:v>1.9269800002803095E-2</c:v>
                </c:pt>
                <c:pt idx="99">
                  <c:v>1.9369800000276882E-2</c:v>
                </c:pt>
                <c:pt idx="100">
                  <c:v>1.9569800002500415E-2</c:v>
                </c:pt>
                <c:pt idx="101">
                  <c:v>1.871940000273753E-2</c:v>
                </c:pt>
                <c:pt idx="102">
                  <c:v>1.8819400007487275E-2</c:v>
                </c:pt>
                <c:pt idx="103">
                  <c:v>1.901940000243485E-2</c:v>
                </c:pt>
                <c:pt idx="104">
                  <c:v>2.5443799997447059E-2</c:v>
                </c:pt>
                <c:pt idx="105">
                  <c:v>2.1710699998948257E-2</c:v>
                </c:pt>
                <c:pt idx="106">
                  <c:v>2.4410699996224139E-2</c:v>
                </c:pt>
                <c:pt idx="107">
                  <c:v>2.3018200001388323E-2</c:v>
                </c:pt>
                <c:pt idx="108">
                  <c:v>2.371819999825675E-2</c:v>
                </c:pt>
                <c:pt idx="109">
                  <c:v>2.4018199997954071E-2</c:v>
                </c:pt>
                <c:pt idx="111">
                  <c:v>2.8578400000697002E-2</c:v>
                </c:pt>
                <c:pt idx="112">
                  <c:v>2.8578400000697002E-2</c:v>
                </c:pt>
                <c:pt idx="113">
                  <c:v>2.872429999843007E-2</c:v>
                </c:pt>
                <c:pt idx="114">
                  <c:v>3.1746799999382347E-2</c:v>
                </c:pt>
                <c:pt idx="115">
                  <c:v>3.188340000633616E-2</c:v>
                </c:pt>
                <c:pt idx="116">
                  <c:v>3.0708199999935459E-2</c:v>
                </c:pt>
                <c:pt idx="117">
                  <c:v>2.8961199997866061E-2</c:v>
                </c:pt>
                <c:pt idx="118">
                  <c:v>3.2095800001116004E-2</c:v>
                </c:pt>
                <c:pt idx="119">
                  <c:v>2.7355200007150415E-2</c:v>
                </c:pt>
                <c:pt idx="120">
                  <c:v>2.5202200005878694E-2</c:v>
                </c:pt>
                <c:pt idx="124">
                  <c:v>3.1456999997317325E-2</c:v>
                </c:pt>
                <c:pt idx="125">
                  <c:v>3.2915000003413297E-2</c:v>
                </c:pt>
                <c:pt idx="132">
                  <c:v>3.9607799997611437E-2</c:v>
                </c:pt>
                <c:pt idx="139">
                  <c:v>4.0277000007336028E-2</c:v>
                </c:pt>
                <c:pt idx="142">
                  <c:v>4.075600000214763E-2</c:v>
                </c:pt>
                <c:pt idx="145">
                  <c:v>3.9356400004180614E-2</c:v>
                </c:pt>
                <c:pt idx="147">
                  <c:v>4.5206800001324154E-2</c:v>
                </c:pt>
                <c:pt idx="149">
                  <c:v>4.2524399999820162E-2</c:v>
                </c:pt>
                <c:pt idx="159">
                  <c:v>4.788840000401251E-2</c:v>
                </c:pt>
                <c:pt idx="169">
                  <c:v>6.4171500001975801E-2</c:v>
                </c:pt>
                <c:pt idx="171">
                  <c:v>7.7649300001212396E-2</c:v>
                </c:pt>
                <c:pt idx="184">
                  <c:v>5.9810999999172054E-2</c:v>
                </c:pt>
                <c:pt idx="193">
                  <c:v>5.5197800000314601E-2</c:v>
                </c:pt>
                <c:pt idx="194">
                  <c:v>5.5617400001210626E-2</c:v>
                </c:pt>
                <c:pt idx="195">
                  <c:v>5.4920000002312008E-2</c:v>
                </c:pt>
                <c:pt idx="196">
                  <c:v>6.0061800002586097E-2</c:v>
                </c:pt>
                <c:pt idx="197">
                  <c:v>6.5371900003810879E-2</c:v>
                </c:pt>
                <c:pt idx="205">
                  <c:v>6.5896400003111921E-2</c:v>
                </c:pt>
                <c:pt idx="206">
                  <c:v>6.7011400002229493E-2</c:v>
                </c:pt>
                <c:pt idx="212">
                  <c:v>7.2950900001160335E-2</c:v>
                </c:pt>
                <c:pt idx="214">
                  <c:v>7.0568199997069314E-2</c:v>
                </c:pt>
                <c:pt idx="215">
                  <c:v>7.2078000004694331E-2</c:v>
                </c:pt>
                <c:pt idx="217">
                  <c:v>7.1785799998906441E-2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063-4359-9061-AB78763A2042}"/>
            </c:ext>
          </c:extLst>
        </c:ser>
        <c:ser>
          <c:idx val="3"/>
          <c:order val="3"/>
          <c:tx>
            <c:strRef>
              <c:f>'Active 1'!$K$20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1'!$K$21:$K$907</c:f>
              <c:numCache>
                <c:formatCode>General</c:formatCode>
                <c:ptCount val="887"/>
                <c:pt idx="122">
                  <c:v>2.0006999999168329E-2</c:v>
                </c:pt>
                <c:pt idx="123">
                  <c:v>2.0507000001089182E-2</c:v>
                </c:pt>
                <c:pt idx="126">
                  <c:v>3.734979999717325E-2</c:v>
                </c:pt>
                <c:pt idx="127">
                  <c:v>3.7094200000865385E-2</c:v>
                </c:pt>
                <c:pt idx="128">
                  <c:v>3.7094200000865385E-2</c:v>
                </c:pt>
                <c:pt idx="129">
                  <c:v>4.6294500003568828E-2</c:v>
                </c:pt>
                <c:pt idx="130">
                  <c:v>3.8562800000363495E-2</c:v>
                </c:pt>
                <c:pt idx="131">
                  <c:v>3.961439999693539E-2</c:v>
                </c:pt>
                <c:pt idx="133">
                  <c:v>3.8827399999718182E-2</c:v>
                </c:pt>
                <c:pt idx="134">
                  <c:v>3.8878999999724329E-2</c:v>
                </c:pt>
                <c:pt idx="135">
                  <c:v>4.3542000006709713E-2</c:v>
                </c:pt>
                <c:pt idx="136">
                  <c:v>4.275459999917075E-2</c:v>
                </c:pt>
                <c:pt idx="137">
                  <c:v>4.4071199998143129E-2</c:v>
                </c:pt>
                <c:pt idx="138">
                  <c:v>4.4071199998143129E-2</c:v>
                </c:pt>
                <c:pt idx="140">
                  <c:v>4.6959200000856072E-2</c:v>
                </c:pt>
                <c:pt idx="141">
                  <c:v>4.7029200002725702E-2</c:v>
                </c:pt>
                <c:pt idx="143">
                  <c:v>4.0091800001391675E-2</c:v>
                </c:pt>
                <c:pt idx="144">
                  <c:v>3.8271600002190098E-2</c:v>
                </c:pt>
                <c:pt idx="146">
                  <c:v>4.0302000001247507E-2</c:v>
                </c:pt>
                <c:pt idx="148">
                  <c:v>4.1504799897666089E-2</c:v>
                </c:pt>
                <c:pt idx="150">
                  <c:v>4.1756400001759175E-2</c:v>
                </c:pt>
                <c:pt idx="151">
                  <c:v>4.1756400001759175E-2</c:v>
                </c:pt>
                <c:pt idx="152">
                  <c:v>4.3056399998022243E-2</c:v>
                </c:pt>
                <c:pt idx="153">
                  <c:v>3.8078400000813417E-2</c:v>
                </c:pt>
                <c:pt idx="154">
                  <c:v>4.4899799999257084E-2</c:v>
                </c:pt>
                <c:pt idx="155">
                  <c:v>4.601340000226628E-2</c:v>
                </c:pt>
                <c:pt idx="156">
                  <c:v>4.6510100008163135E-2</c:v>
                </c:pt>
                <c:pt idx="157">
                  <c:v>4.8946499999146909E-2</c:v>
                </c:pt>
                <c:pt idx="158">
                  <c:v>4.7786399998585694E-2</c:v>
                </c:pt>
                <c:pt idx="160">
                  <c:v>4.9417200003517792E-2</c:v>
                </c:pt>
                <c:pt idx="161">
                  <c:v>4.9617199998465367E-2</c:v>
                </c:pt>
                <c:pt idx="162">
                  <c:v>5.4955600004177541E-2</c:v>
                </c:pt>
                <c:pt idx="163">
                  <c:v>5.5889600000227802E-2</c:v>
                </c:pt>
                <c:pt idx="164">
                  <c:v>5.6089600002451334E-2</c:v>
                </c:pt>
                <c:pt idx="165">
                  <c:v>5.6189599999925122E-2</c:v>
                </c:pt>
                <c:pt idx="166">
                  <c:v>5.5704500002320856E-2</c:v>
                </c:pt>
                <c:pt idx="167">
                  <c:v>5.6504500003939029E-2</c:v>
                </c:pt>
                <c:pt idx="168">
                  <c:v>6.264260000170907E-2</c:v>
                </c:pt>
                <c:pt idx="170">
                  <c:v>6.2895600000047125E-2</c:v>
                </c:pt>
                <c:pt idx="172">
                  <c:v>6.3756800002011005E-2</c:v>
                </c:pt>
                <c:pt idx="173">
                  <c:v>6.3816800000495277E-2</c:v>
                </c:pt>
                <c:pt idx="174">
                  <c:v>6.3856799999484792E-2</c:v>
                </c:pt>
                <c:pt idx="175">
                  <c:v>6.3856799999484792E-2</c:v>
                </c:pt>
                <c:pt idx="176">
                  <c:v>6.3916799997969065E-2</c:v>
                </c:pt>
                <c:pt idx="177">
                  <c:v>6.395679999695858E-2</c:v>
                </c:pt>
                <c:pt idx="178">
                  <c:v>6.4046799998322967E-2</c:v>
                </c:pt>
                <c:pt idx="179">
                  <c:v>6.4146800003072713E-2</c:v>
                </c:pt>
                <c:pt idx="180">
                  <c:v>6.3916599996446166E-2</c:v>
                </c:pt>
                <c:pt idx="181">
                  <c:v>6.4016600001195911E-2</c:v>
                </c:pt>
                <c:pt idx="182">
                  <c:v>6.4416599998367019E-2</c:v>
                </c:pt>
                <c:pt idx="183">
                  <c:v>5.9711000001698267E-2</c:v>
                </c:pt>
                <c:pt idx="185">
                  <c:v>6.5079300002253149E-2</c:v>
                </c:pt>
                <c:pt idx="186">
                  <c:v>6.2082800002826843E-2</c:v>
                </c:pt>
                <c:pt idx="187">
                  <c:v>5.5836599996837322E-2</c:v>
                </c:pt>
                <c:pt idx="188">
                  <c:v>5.4350200000044424E-2</c:v>
                </c:pt>
                <c:pt idx="189">
                  <c:v>5.4618599999230355E-2</c:v>
                </c:pt>
                <c:pt idx="190">
                  <c:v>5.4838600000948645E-2</c:v>
                </c:pt>
                <c:pt idx="191">
                  <c:v>5.486860000382876E-2</c:v>
                </c:pt>
                <c:pt idx="192">
                  <c:v>5.502859999978682E-2</c:v>
                </c:pt>
                <c:pt idx="198">
                  <c:v>6.5739099998609163E-2</c:v>
                </c:pt>
                <c:pt idx="199">
                  <c:v>6.8649100001493935E-2</c:v>
                </c:pt>
                <c:pt idx="200">
                  <c:v>6.0133800005132798E-2</c:v>
                </c:pt>
                <c:pt idx="201">
                  <c:v>6.0543800005689263E-2</c:v>
                </c:pt>
                <c:pt idx="202">
                  <c:v>6.1523800002760254E-2</c:v>
                </c:pt>
                <c:pt idx="203">
                  <c:v>6.642699999792967E-2</c:v>
                </c:pt>
                <c:pt idx="204">
                  <c:v>6.6516999999294057E-2</c:v>
                </c:pt>
                <c:pt idx="207">
                  <c:v>6.5883600000233855E-2</c:v>
                </c:pt>
                <c:pt idx="208">
                  <c:v>6.6113600005337503E-2</c:v>
                </c:pt>
                <c:pt idx="209">
                  <c:v>6.6183599999931175E-2</c:v>
                </c:pt>
                <c:pt idx="210">
                  <c:v>6.6383600002154708E-2</c:v>
                </c:pt>
                <c:pt idx="211">
                  <c:v>7.069700000283774E-2</c:v>
                </c:pt>
                <c:pt idx="213">
                  <c:v>6.9883299998764414E-2</c:v>
                </c:pt>
                <c:pt idx="216">
                  <c:v>7.3340900002222043E-2</c:v>
                </c:pt>
                <c:pt idx="218">
                  <c:v>7.2074800002155825E-2</c:v>
                </c:pt>
                <c:pt idx="219">
                  <c:v>7.2264800000994001E-2</c:v>
                </c:pt>
                <c:pt idx="220">
                  <c:v>7.2334800002863631E-2</c:v>
                </c:pt>
                <c:pt idx="221">
                  <c:v>7.2444800003722776E-2</c:v>
                </c:pt>
                <c:pt idx="222">
                  <c:v>7.5995599996531382E-2</c:v>
                </c:pt>
                <c:pt idx="223">
                  <c:v>7.7999400004046038E-2</c:v>
                </c:pt>
                <c:pt idx="224">
                  <c:v>7.8119600002537481E-2</c:v>
                </c:pt>
                <c:pt idx="225">
                  <c:v>7.9966100005549379E-2</c:v>
                </c:pt>
                <c:pt idx="226">
                  <c:v>7.7559000004839618E-2</c:v>
                </c:pt>
                <c:pt idx="227">
                  <c:v>7.6411199996073265E-2</c:v>
                </c:pt>
                <c:pt idx="228">
                  <c:v>6.9238400006724987E-2</c:v>
                </c:pt>
                <c:pt idx="229">
                  <c:v>7.1937200002139434E-2</c:v>
                </c:pt>
                <c:pt idx="230">
                  <c:v>8.3891200003563426E-2</c:v>
                </c:pt>
                <c:pt idx="231">
                  <c:v>8.9702500015846454E-2</c:v>
                </c:pt>
                <c:pt idx="232">
                  <c:v>8.7823800000478514E-2</c:v>
                </c:pt>
                <c:pt idx="233">
                  <c:v>8.7657000003673602E-2</c:v>
                </c:pt>
                <c:pt idx="234">
                  <c:v>8.6807600004249252E-2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063-4359-9061-AB78763A2042}"/>
            </c:ext>
          </c:extLst>
        </c:ser>
        <c:ser>
          <c:idx val="4"/>
          <c:order val="4"/>
          <c:tx>
            <c:strRef>
              <c:f>'Active 1'!$L$20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063-4359-9061-AB78763A2042}"/>
            </c:ext>
          </c:extLst>
        </c:ser>
        <c:ser>
          <c:idx val="5"/>
          <c:order val="5"/>
          <c:tx>
            <c:strRef>
              <c:f>'Active 1'!$M$20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063-4359-9061-AB78763A2042}"/>
            </c:ext>
          </c:extLst>
        </c:ser>
        <c:ser>
          <c:idx val="6"/>
          <c:order val="6"/>
          <c:tx>
            <c:strRef>
              <c:f>'Active 1'!$N$20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1'!$F$21:$F$907</c:f>
              <c:numCache>
                <c:formatCode>General</c:formatCode>
                <c:ptCount val="887"/>
                <c:pt idx="0">
                  <c:v>-28463</c:v>
                </c:pt>
                <c:pt idx="1">
                  <c:v>-28045</c:v>
                </c:pt>
                <c:pt idx="2">
                  <c:v>-27901</c:v>
                </c:pt>
                <c:pt idx="3">
                  <c:v>-27848</c:v>
                </c:pt>
                <c:pt idx="4">
                  <c:v>-27820</c:v>
                </c:pt>
                <c:pt idx="5">
                  <c:v>-27517</c:v>
                </c:pt>
                <c:pt idx="6">
                  <c:v>-27390</c:v>
                </c:pt>
                <c:pt idx="7">
                  <c:v>-27342</c:v>
                </c:pt>
                <c:pt idx="8">
                  <c:v>-27261</c:v>
                </c:pt>
                <c:pt idx="9">
                  <c:v>-26623</c:v>
                </c:pt>
                <c:pt idx="10">
                  <c:v>-26623</c:v>
                </c:pt>
                <c:pt idx="11">
                  <c:v>-26258</c:v>
                </c:pt>
                <c:pt idx="12">
                  <c:v>-25741</c:v>
                </c:pt>
                <c:pt idx="13">
                  <c:v>-25702</c:v>
                </c:pt>
                <c:pt idx="14">
                  <c:v>-25620</c:v>
                </c:pt>
                <c:pt idx="15">
                  <c:v>-25620</c:v>
                </c:pt>
                <c:pt idx="16">
                  <c:v>-25606</c:v>
                </c:pt>
                <c:pt idx="17">
                  <c:v>-25606</c:v>
                </c:pt>
                <c:pt idx="18">
                  <c:v>-24423</c:v>
                </c:pt>
                <c:pt idx="19">
                  <c:v>-24140</c:v>
                </c:pt>
                <c:pt idx="20">
                  <c:v>-23991</c:v>
                </c:pt>
                <c:pt idx="21">
                  <c:v>-23957</c:v>
                </c:pt>
                <c:pt idx="22">
                  <c:v>-23954</c:v>
                </c:pt>
                <c:pt idx="23">
                  <c:v>-23867</c:v>
                </c:pt>
                <c:pt idx="24">
                  <c:v>-23788</c:v>
                </c:pt>
                <c:pt idx="25">
                  <c:v>-23347</c:v>
                </c:pt>
                <c:pt idx="26">
                  <c:v>-23308</c:v>
                </c:pt>
                <c:pt idx="27">
                  <c:v>-23288</c:v>
                </c:pt>
                <c:pt idx="28">
                  <c:v>-23229</c:v>
                </c:pt>
                <c:pt idx="29">
                  <c:v>-22864</c:v>
                </c:pt>
                <c:pt idx="30">
                  <c:v>-22771</c:v>
                </c:pt>
                <c:pt idx="31">
                  <c:v>-22684</c:v>
                </c:pt>
                <c:pt idx="32">
                  <c:v>-22670</c:v>
                </c:pt>
                <c:pt idx="33">
                  <c:v>-22353</c:v>
                </c:pt>
                <c:pt idx="34">
                  <c:v>-22207</c:v>
                </c:pt>
                <c:pt idx="35">
                  <c:v>-21591</c:v>
                </c:pt>
                <c:pt idx="36">
                  <c:v>-20732</c:v>
                </c:pt>
                <c:pt idx="37">
                  <c:v>-16751</c:v>
                </c:pt>
                <c:pt idx="38">
                  <c:v>-16449</c:v>
                </c:pt>
                <c:pt idx="39">
                  <c:v>-16158</c:v>
                </c:pt>
                <c:pt idx="40">
                  <c:v>-15599</c:v>
                </c:pt>
                <c:pt idx="41">
                  <c:v>-14784</c:v>
                </c:pt>
                <c:pt idx="42">
                  <c:v>-14781</c:v>
                </c:pt>
                <c:pt idx="43">
                  <c:v>-13792</c:v>
                </c:pt>
                <c:pt idx="44">
                  <c:v>-13084</c:v>
                </c:pt>
                <c:pt idx="45">
                  <c:v>-12618</c:v>
                </c:pt>
                <c:pt idx="46">
                  <c:v>-11542</c:v>
                </c:pt>
                <c:pt idx="47">
                  <c:v>-11446</c:v>
                </c:pt>
                <c:pt idx="48">
                  <c:v>-11429</c:v>
                </c:pt>
                <c:pt idx="49">
                  <c:v>-8640</c:v>
                </c:pt>
                <c:pt idx="50">
                  <c:v>-8609</c:v>
                </c:pt>
                <c:pt idx="51">
                  <c:v>-8172.5</c:v>
                </c:pt>
                <c:pt idx="52">
                  <c:v>-8129</c:v>
                </c:pt>
                <c:pt idx="53">
                  <c:v>-8085.5</c:v>
                </c:pt>
                <c:pt idx="54">
                  <c:v>-8042</c:v>
                </c:pt>
                <c:pt idx="55">
                  <c:v>-8002</c:v>
                </c:pt>
                <c:pt idx="56">
                  <c:v>-6796</c:v>
                </c:pt>
                <c:pt idx="57">
                  <c:v>-6769.5</c:v>
                </c:pt>
                <c:pt idx="58">
                  <c:v>-5219.5</c:v>
                </c:pt>
                <c:pt idx="59">
                  <c:v>-5219</c:v>
                </c:pt>
                <c:pt idx="60">
                  <c:v>-5216</c:v>
                </c:pt>
                <c:pt idx="61">
                  <c:v>-2925</c:v>
                </c:pt>
                <c:pt idx="62">
                  <c:v>-2346</c:v>
                </c:pt>
                <c:pt idx="63">
                  <c:v>-2256</c:v>
                </c:pt>
                <c:pt idx="64">
                  <c:v>-2245</c:v>
                </c:pt>
                <c:pt idx="65">
                  <c:v>-1846</c:v>
                </c:pt>
                <c:pt idx="66">
                  <c:v>-14</c:v>
                </c:pt>
                <c:pt idx="67">
                  <c:v>0</c:v>
                </c:pt>
                <c:pt idx="68">
                  <c:v>0</c:v>
                </c:pt>
                <c:pt idx="69">
                  <c:v>503</c:v>
                </c:pt>
                <c:pt idx="70">
                  <c:v>3152</c:v>
                </c:pt>
                <c:pt idx="71">
                  <c:v>3249.5</c:v>
                </c:pt>
                <c:pt idx="72">
                  <c:v>3332</c:v>
                </c:pt>
                <c:pt idx="73">
                  <c:v>3332</c:v>
                </c:pt>
                <c:pt idx="74">
                  <c:v>3886</c:v>
                </c:pt>
                <c:pt idx="75">
                  <c:v>4532</c:v>
                </c:pt>
                <c:pt idx="76">
                  <c:v>4546</c:v>
                </c:pt>
                <c:pt idx="77">
                  <c:v>4557</c:v>
                </c:pt>
                <c:pt idx="78">
                  <c:v>4605</c:v>
                </c:pt>
                <c:pt idx="79">
                  <c:v>5516.5</c:v>
                </c:pt>
                <c:pt idx="80">
                  <c:v>5518</c:v>
                </c:pt>
                <c:pt idx="81">
                  <c:v>5647</c:v>
                </c:pt>
                <c:pt idx="82">
                  <c:v>5650</c:v>
                </c:pt>
                <c:pt idx="83">
                  <c:v>6192</c:v>
                </c:pt>
                <c:pt idx="84">
                  <c:v>6192</c:v>
                </c:pt>
                <c:pt idx="85">
                  <c:v>8858</c:v>
                </c:pt>
                <c:pt idx="86">
                  <c:v>8945</c:v>
                </c:pt>
                <c:pt idx="87">
                  <c:v>8968</c:v>
                </c:pt>
                <c:pt idx="88">
                  <c:v>8985</c:v>
                </c:pt>
                <c:pt idx="89">
                  <c:v>8985</c:v>
                </c:pt>
                <c:pt idx="90">
                  <c:v>9431</c:v>
                </c:pt>
                <c:pt idx="91">
                  <c:v>9431</c:v>
                </c:pt>
                <c:pt idx="92">
                  <c:v>9431</c:v>
                </c:pt>
                <c:pt idx="93">
                  <c:v>9479</c:v>
                </c:pt>
                <c:pt idx="94">
                  <c:v>9479</c:v>
                </c:pt>
                <c:pt idx="95">
                  <c:v>9479</c:v>
                </c:pt>
                <c:pt idx="96">
                  <c:v>9502</c:v>
                </c:pt>
                <c:pt idx="97">
                  <c:v>9530</c:v>
                </c:pt>
                <c:pt idx="98">
                  <c:v>9603</c:v>
                </c:pt>
                <c:pt idx="99">
                  <c:v>9603</c:v>
                </c:pt>
                <c:pt idx="100">
                  <c:v>9603</c:v>
                </c:pt>
                <c:pt idx="101">
                  <c:v>9659</c:v>
                </c:pt>
                <c:pt idx="102">
                  <c:v>9659</c:v>
                </c:pt>
                <c:pt idx="103">
                  <c:v>9659</c:v>
                </c:pt>
                <c:pt idx="104">
                  <c:v>9993</c:v>
                </c:pt>
                <c:pt idx="105">
                  <c:v>10064.5</c:v>
                </c:pt>
                <c:pt idx="106">
                  <c:v>10064.5</c:v>
                </c:pt>
                <c:pt idx="107">
                  <c:v>10077</c:v>
                </c:pt>
                <c:pt idx="108">
                  <c:v>10077</c:v>
                </c:pt>
                <c:pt idx="109">
                  <c:v>10077</c:v>
                </c:pt>
                <c:pt idx="110">
                  <c:v>10162</c:v>
                </c:pt>
                <c:pt idx="111">
                  <c:v>10524</c:v>
                </c:pt>
                <c:pt idx="112">
                  <c:v>10524</c:v>
                </c:pt>
                <c:pt idx="113">
                  <c:v>10660.5</c:v>
                </c:pt>
                <c:pt idx="114">
                  <c:v>10698</c:v>
                </c:pt>
                <c:pt idx="115">
                  <c:v>10699</c:v>
                </c:pt>
                <c:pt idx="116">
                  <c:v>10727</c:v>
                </c:pt>
                <c:pt idx="117">
                  <c:v>11182</c:v>
                </c:pt>
                <c:pt idx="118">
                  <c:v>11213</c:v>
                </c:pt>
                <c:pt idx="119">
                  <c:v>11772</c:v>
                </c:pt>
                <c:pt idx="120">
                  <c:v>11817</c:v>
                </c:pt>
                <c:pt idx="121">
                  <c:v>11839</c:v>
                </c:pt>
                <c:pt idx="122">
                  <c:v>12145</c:v>
                </c:pt>
                <c:pt idx="123">
                  <c:v>12145</c:v>
                </c:pt>
                <c:pt idx="124">
                  <c:v>12895</c:v>
                </c:pt>
                <c:pt idx="125">
                  <c:v>13025</c:v>
                </c:pt>
                <c:pt idx="126">
                  <c:v>13403</c:v>
                </c:pt>
                <c:pt idx="127">
                  <c:v>13437</c:v>
                </c:pt>
                <c:pt idx="128">
                  <c:v>13437</c:v>
                </c:pt>
                <c:pt idx="129">
                  <c:v>13457.5</c:v>
                </c:pt>
                <c:pt idx="130">
                  <c:v>13458</c:v>
                </c:pt>
                <c:pt idx="131">
                  <c:v>13484</c:v>
                </c:pt>
                <c:pt idx="132">
                  <c:v>13533</c:v>
                </c:pt>
                <c:pt idx="133">
                  <c:v>13539</c:v>
                </c:pt>
                <c:pt idx="134">
                  <c:v>13565</c:v>
                </c:pt>
                <c:pt idx="135">
                  <c:v>13870</c:v>
                </c:pt>
                <c:pt idx="136">
                  <c:v>13931</c:v>
                </c:pt>
                <c:pt idx="137">
                  <c:v>14032</c:v>
                </c:pt>
                <c:pt idx="138">
                  <c:v>14032</c:v>
                </c:pt>
                <c:pt idx="139">
                  <c:v>14595</c:v>
                </c:pt>
                <c:pt idx="140">
                  <c:v>14662</c:v>
                </c:pt>
                <c:pt idx="141">
                  <c:v>14662</c:v>
                </c:pt>
                <c:pt idx="142">
                  <c:v>15160</c:v>
                </c:pt>
                <c:pt idx="143">
                  <c:v>15323</c:v>
                </c:pt>
                <c:pt idx="144">
                  <c:v>15326</c:v>
                </c:pt>
                <c:pt idx="145">
                  <c:v>15354</c:v>
                </c:pt>
                <c:pt idx="146">
                  <c:v>15670</c:v>
                </c:pt>
                <c:pt idx="147">
                  <c:v>15798</c:v>
                </c:pt>
                <c:pt idx="148">
                  <c:v>15828</c:v>
                </c:pt>
                <c:pt idx="149">
                  <c:v>15834</c:v>
                </c:pt>
                <c:pt idx="150">
                  <c:v>15854</c:v>
                </c:pt>
                <c:pt idx="151">
                  <c:v>15854</c:v>
                </c:pt>
                <c:pt idx="152">
                  <c:v>15854</c:v>
                </c:pt>
                <c:pt idx="153">
                  <c:v>15874</c:v>
                </c:pt>
                <c:pt idx="154">
                  <c:v>16153</c:v>
                </c:pt>
                <c:pt idx="155">
                  <c:v>16249</c:v>
                </c:pt>
                <c:pt idx="156">
                  <c:v>16273.5</c:v>
                </c:pt>
                <c:pt idx="157">
                  <c:v>16327.5</c:v>
                </c:pt>
                <c:pt idx="158">
                  <c:v>16354</c:v>
                </c:pt>
                <c:pt idx="159">
                  <c:v>16374</c:v>
                </c:pt>
                <c:pt idx="160">
                  <c:v>16492</c:v>
                </c:pt>
                <c:pt idx="161">
                  <c:v>16492</c:v>
                </c:pt>
                <c:pt idx="162">
                  <c:v>16966</c:v>
                </c:pt>
                <c:pt idx="163">
                  <c:v>17006</c:v>
                </c:pt>
                <c:pt idx="164">
                  <c:v>17006</c:v>
                </c:pt>
                <c:pt idx="165">
                  <c:v>17006</c:v>
                </c:pt>
                <c:pt idx="166">
                  <c:v>17007.5</c:v>
                </c:pt>
                <c:pt idx="167">
                  <c:v>17007.5</c:v>
                </c:pt>
                <c:pt idx="168">
                  <c:v>17411</c:v>
                </c:pt>
                <c:pt idx="169">
                  <c:v>17552.5</c:v>
                </c:pt>
                <c:pt idx="170">
                  <c:v>17866</c:v>
                </c:pt>
                <c:pt idx="171">
                  <c:v>18035.5</c:v>
                </c:pt>
                <c:pt idx="172">
                  <c:v>18048</c:v>
                </c:pt>
                <c:pt idx="173">
                  <c:v>18048</c:v>
                </c:pt>
                <c:pt idx="174">
                  <c:v>18048</c:v>
                </c:pt>
                <c:pt idx="175">
                  <c:v>18048</c:v>
                </c:pt>
                <c:pt idx="176">
                  <c:v>18048</c:v>
                </c:pt>
                <c:pt idx="177">
                  <c:v>18048</c:v>
                </c:pt>
                <c:pt idx="178">
                  <c:v>18048</c:v>
                </c:pt>
                <c:pt idx="179">
                  <c:v>18048</c:v>
                </c:pt>
                <c:pt idx="180">
                  <c:v>18051</c:v>
                </c:pt>
                <c:pt idx="181">
                  <c:v>18051</c:v>
                </c:pt>
                <c:pt idx="182">
                  <c:v>18051</c:v>
                </c:pt>
                <c:pt idx="183">
                  <c:v>18085</c:v>
                </c:pt>
                <c:pt idx="184">
                  <c:v>18085</c:v>
                </c:pt>
                <c:pt idx="185">
                  <c:v>18085.5</c:v>
                </c:pt>
                <c:pt idx="186">
                  <c:v>18158</c:v>
                </c:pt>
                <c:pt idx="187">
                  <c:v>18501</c:v>
                </c:pt>
                <c:pt idx="188">
                  <c:v>18597</c:v>
                </c:pt>
                <c:pt idx="189">
                  <c:v>18621</c:v>
                </c:pt>
                <c:pt idx="190">
                  <c:v>18621</c:v>
                </c:pt>
                <c:pt idx="191">
                  <c:v>18621</c:v>
                </c:pt>
                <c:pt idx="192">
                  <c:v>18621</c:v>
                </c:pt>
                <c:pt idx="193">
                  <c:v>18683</c:v>
                </c:pt>
                <c:pt idx="194">
                  <c:v>18689</c:v>
                </c:pt>
                <c:pt idx="195">
                  <c:v>18700</c:v>
                </c:pt>
                <c:pt idx="196">
                  <c:v>19223</c:v>
                </c:pt>
                <c:pt idx="197">
                  <c:v>19246.5</c:v>
                </c:pt>
                <c:pt idx="198">
                  <c:v>19288.5</c:v>
                </c:pt>
                <c:pt idx="199">
                  <c:v>19288.5</c:v>
                </c:pt>
                <c:pt idx="200">
                  <c:v>19293</c:v>
                </c:pt>
                <c:pt idx="201">
                  <c:v>19293</c:v>
                </c:pt>
                <c:pt idx="202">
                  <c:v>19293</c:v>
                </c:pt>
                <c:pt idx="203">
                  <c:v>19745</c:v>
                </c:pt>
                <c:pt idx="204">
                  <c:v>19745</c:v>
                </c:pt>
                <c:pt idx="205">
                  <c:v>19754</c:v>
                </c:pt>
                <c:pt idx="206">
                  <c:v>19779</c:v>
                </c:pt>
                <c:pt idx="207">
                  <c:v>19796</c:v>
                </c:pt>
                <c:pt idx="208">
                  <c:v>19796</c:v>
                </c:pt>
                <c:pt idx="209">
                  <c:v>19796</c:v>
                </c:pt>
                <c:pt idx="210">
                  <c:v>19796</c:v>
                </c:pt>
                <c:pt idx="211">
                  <c:v>20295</c:v>
                </c:pt>
                <c:pt idx="212">
                  <c:v>20311.5</c:v>
                </c:pt>
                <c:pt idx="213">
                  <c:v>20325.5</c:v>
                </c:pt>
                <c:pt idx="214">
                  <c:v>20327</c:v>
                </c:pt>
                <c:pt idx="215">
                  <c:v>20330</c:v>
                </c:pt>
                <c:pt idx="216">
                  <c:v>20361.5</c:v>
                </c:pt>
                <c:pt idx="217">
                  <c:v>20363</c:v>
                </c:pt>
                <c:pt idx="218">
                  <c:v>20428</c:v>
                </c:pt>
                <c:pt idx="219">
                  <c:v>20428</c:v>
                </c:pt>
                <c:pt idx="220">
                  <c:v>20428</c:v>
                </c:pt>
                <c:pt idx="221">
                  <c:v>20428</c:v>
                </c:pt>
                <c:pt idx="222">
                  <c:v>20866</c:v>
                </c:pt>
                <c:pt idx="223">
                  <c:v>20959</c:v>
                </c:pt>
                <c:pt idx="224">
                  <c:v>21006</c:v>
                </c:pt>
                <c:pt idx="225">
                  <c:v>21333.5</c:v>
                </c:pt>
                <c:pt idx="226">
                  <c:v>21365</c:v>
                </c:pt>
                <c:pt idx="227">
                  <c:v>21432</c:v>
                </c:pt>
                <c:pt idx="228">
                  <c:v>22124</c:v>
                </c:pt>
                <c:pt idx="229">
                  <c:v>22542</c:v>
                </c:pt>
                <c:pt idx="230">
                  <c:v>23732</c:v>
                </c:pt>
                <c:pt idx="231">
                  <c:v>23837.5</c:v>
                </c:pt>
                <c:pt idx="232">
                  <c:v>24293</c:v>
                </c:pt>
                <c:pt idx="233">
                  <c:v>24395</c:v>
                </c:pt>
                <c:pt idx="234">
                  <c:v>24686</c:v>
                </c:pt>
              </c:numCache>
            </c:numRef>
          </c:xVal>
          <c:yVal>
            <c:numRef>
              <c:f>'Active 1'!$N$21:$N$907</c:f>
              <c:numCache>
                <c:formatCode>General</c:formatCode>
                <c:ptCount val="887"/>
                <c:pt idx="63">
                  <c:v>-3.7482952874591566E-2</c:v>
                </c:pt>
                <c:pt idx="71">
                  <c:v>-1.1347780027166045E-2</c:v>
                </c:pt>
                <c:pt idx="74">
                  <c:v>-8.3262492820227636E-3</c:v>
                </c:pt>
                <c:pt idx="79">
                  <c:v>-5.8609864579947657E-4</c:v>
                </c:pt>
                <c:pt idx="80">
                  <c:v>-5.7897799204030195E-4</c:v>
                </c:pt>
                <c:pt idx="121">
                  <c:v>2.9427456949123389E-2</c:v>
                </c:pt>
                <c:pt idx="122">
                  <c:v>3.0880070315995101E-2</c:v>
                </c:pt>
                <c:pt idx="127">
                  <c:v>3.7013326753897888E-2</c:v>
                </c:pt>
                <c:pt idx="128">
                  <c:v>3.7013326753897888E-2</c:v>
                </c:pt>
                <c:pt idx="131">
                  <c:v>3.7236440571685361E-2</c:v>
                </c:pt>
                <c:pt idx="137">
                  <c:v>3.9837852745037317E-2</c:v>
                </c:pt>
                <c:pt idx="138">
                  <c:v>3.9837852745037317E-2</c:v>
                </c:pt>
                <c:pt idx="139">
                  <c:v>4.2510471455981025E-2</c:v>
                </c:pt>
                <c:pt idx="141">
                  <c:v>4.282852732389085E-2</c:v>
                </c:pt>
                <c:pt idx="142">
                  <c:v>4.5192584371936961E-2</c:v>
                </c:pt>
                <c:pt idx="143">
                  <c:v>4.596636208043399E-2</c:v>
                </c:pt>
                <c:pt idx="144">
                  <c:v>4.5980603387952332E-2</c:v>
                </c:pt>
                <c:pt idx="145">
                  <c:v>4.611352225812361E-2</c:v>
                </c:pt>
                <c:pt idx="146">
                  <c:v>4.7613606650056484E-2</c:v>
                </c:pt>
                <c:pt idx="147">
                  <c:v>4.8221235770839421E-2</c:v>
                </c:pt>
                <c:pt idx="148">
                  <c:v>4.8363648846022927E-2</c:v>
                </c:pt>
                <c:pt idx="149">
                  <c:v>4.8392131461059626E-2</c:v>
                </c:pt>
                <c:pt idx="150">
                  <c:v>4.848707351118195E-2</c:v>
                </c:pt>
                <c:pt idx="151">
                  <c:v>4.848707351118195E-2</c:v>
                </c:pt>
                <c:pt idx="152">
                  <c:v>4.848707351118195E-2</c:v>
                </c:pt>
                <c:pt idx="153">
                  <c:v>4.8582015561304287E-2</c:v>
                </c:pt>
                <c:pt idx="154">
                  <c:v>4.9906457160510856E-2</c:v>
                </c:pt>
                <c:pt idx="155">
                  <c:v>5.0362179001098059E-2</c:v>
                </c:pt>
                <c:pt idx="156">
                  <c:v>5.047848301249791E-2</c:v>
                </c:pt>
                <c:pt idx="157">
                  <c:v>5.073482654782821E-2</c:v>
                </c:pt>
                <c:pt idx="158">
                  <c:v>5.0860624764240303E-2</c:v>
                </c:pt>
                <c:pt idx="159">
                  <c:v>5.0955566814362641E-2</c:v>
                </c:pt>
                <c:pt idx="160">
                  <c:v>5.1515724910084409E-2</c:v>
                </c:pt>
                <c:pt idx="161">
                  <c:v>5.1515724910084409E-2</c:v>
                </c:pt>
                <c:pt idx="162">
                  <c:v>5.3765851497983727E-2</c:v>
                </c:pt>
                <c:pt idx="163">
                  <c:v>5.3955735598228402E-2</c:v>
                </c:pt>
                <c:pt idx="164">
                  <c:v>5.3955735598228402E-2</c:v>
                </c:pt>
                <c:pt idx="165">
                  <c:v>5.3955735598228402E-2</c:v>
                </c:pt>
                <c:pt idx="166">
                  <c:v>5.3962856251987573E-2</c:v>
                </c:pt>
                <c:pt idx="167">
                  <c:v>5.3962856251987573E-2</c:v>
                </c:pt>
                <c:pt idx="168">
                  <c:v>5.5878312113205666E-2</c:v>
                </c:pt>
                <c:pt idx="169">
                  <c:v>5.6550027117821172E-2</c:v>
                </c:pt>
                <c:pt idx="170">
                  <c:v>5.8038243753488761E-2</c:v>
                </c:pt>
                <c:pt idx="171">
                  <c:v>5.8842877628275544E-2</c:v>
                </c:pt>
                <c:pt idx="172">
                  <c:v>5.8902216409602012E-2</c:v>
                </c:pt>
                <c:pt idx="173">
                  <c:v>5.8902216409602012E-2</c:v>
                </c:pt>
                <c:pt idx="174">
                  <c:v>5.8902216409602012E-2</c:v>
                </c:pt>
                <c:pt idx="175">
                  <c:v>5.8902216409602012E-2</c:v>
                </c:pt>
                <c:pt idx="176">
                  <c:v>5.8902216409602012E-2</c:v>
                </c:pt>
                <c:pt idx="177">
                  <c:v>5.8902216409602012E-2</c:v>
                </c:pt>
                <c:pt idx="178">
                  <c:v>5.8902216409602012E-2</c:v>
                </c:pt>
                <c:pt idx="179">
                  <c:v>5.8902216409602012E-2</c:v>
                </c:pt>
                <c:pt idx="180">
                  <c:v>5.8916457717120355E-2</c:v>
                </c:pt>
                <c:pt idx="181">
                  <c:v>5.8916457717120355E-2</c:v>
                </c:pt>
                <c:pt idx="182">
                  <c:v>5.8916457717120355E-2</c:v>
                </c:pt>
                <c:pt idx="183">
                  <c:v>5.9077859202328317E-2</c:v>
                </c:pt>
                <c:pt idx="184">
                  <c:v>5.9077859202328317E-2</c:v>
                </c:pt>
                <c:pt idx="185">
                  <c:v>5.9080232753581388E-2</c:v>
                </c:pt>
                <c:pt idx="186">
                  <c:v>5.9424397685274841E-2</c:v>
                </c:pt>
                <c:pt idx="187">
                  <c:v>6.1052653844872878E-2</c:v>
                </c:pt>
                <c:pt idx="188">
                  <c:v>6.1508375685460082E-2</c:v>
                </c:pt>
                <c:pt idx="189">
                  <c:v>6.1622306145606875E-2</c:v>
                </c:pt>
                <c:pt idx="190">
                  <c:v>6.1622306145606875E-2</c:v>
                </c:pt>
                <c:pt idx="191">
                  <c:v>6.1622306145606875E-2</c:v>
                </c:pt>
                <c:pt idx="192">
                  <c:v>6.1622306145606875E-2</c:v>
                </c:pt>
                <c:pt idx="193">
                  <c:v>6.1916626500986116E-2</c:v>
                </c:pt>
                <c:pt idx="194">
                  <c:v>6.1945109116022815E-2</c:v>
                </c:pt>
                <c:pt idx="195">
                  <c:v>6.1997327243590097E-2</c:v>
                </c:pt>
                <c:pt idx="196">
                  <c:v>6.4480061854289131E-2</c:v>
                </c:pt>
                <c:pt idx="197">
                  <c:v>6.4591618763182881E-2</c:v>
                </c:pt>
                <c:pt idx="198">
                  <c:v>6.4790997068439771E-2</c:v>
                </c:pt>
                <c:pt idx="199">
                  <c:v>6.4790997068439771E-2</c:v>
                </c:pt>
                <c:pt idx="200">
                  <c:v>6.4812359029717298E-2</c:v>
                </c:pt>
                <c:pt idx="201">
                  <c:v>6.4812359029717298E-2</c:v>
                </c:pt>
                <c:pt idx="202">
                  <c:v>6.4812359029717298E-2</c:v>
                </c:pt>
                <c:pt idx="203">
                  <c:v>6.695804936248205E-2</c:v>
                </c:pt>
                <c:pt idx="204">
                  <c:v>6.695804936248205E-2</c:v>
                </c:pt>
                <c:pt idx="205">
                  <c:v>6.7000773285037105E-2</c:v>
                </c:pt>
                <c:pt idx="206">
                  <c:v>6.7119450847690026E-2</c:v>
                </c:pt>
                <c:pt idx="207">
                  <c:v>6.7200151590294008E-2</c:v>
                </c:pt>
                <c:pt idx="208">
                  <c:v>6.7200151590294008E-2</c:v>
                </c:pt>
                <c:pt idx="209">
                  <c:v>6.7200151590294008E-2</c:v>
                </c:pt>
                <c:pt idx="210">
                  <c:v>6.7200151590294008E-2</c:v>
                </c:pt>
                <c:pt idx="211">
                  <c:v>6.9568955740846247E-2</c:v>
                </c:pt>
                <c:pt idx="212">
                  <c:v>6.9647282932197171E-2</c:v>
                </c:pt>
                <c:pt idx="213">
                  <c:v>6.9713742367282797E-2</c:v>
                </c:pt>
                <c:pt idx="214">
                  <c:v>6.9720863021041982E-2</c:v>
                </c:pt>
                <c:pt idx="215">
                  <c:v>6.9735104328560324E-2</c:v>
                </c:pt>
                <c:pt idx="216">
                  <c:v>6.9884638057503001E-2</c:v>
                </c:pt>
                <c:pt idx="217">
                  <c:v>6.9891758711262172E-2</c:v>
                </c:pt>
                <c:pt idx="218">
                  <c:v>7.0200320374159755E-2</c:v>
                </c:pt>
                <c:pt idx="219">
                  <c:v>7.0200320374159755E-2</c:v>
                </c:pt>
                <c:pt idx="220">
                  <c:v>7.0200320374159755E-2</c:v>
                </c:pt>
                <c:pt idx="221">
                  <c:v>7.0200320374159755E-2</c:v>
                </c:pt>
                <c:pt idx="222">
                  <c:v>7.2279551271838882E-2</c:v>
                </c:pt>
                <c:pt idx="223">
                  <c:v>7.2721031804907729E-2</c:v>
                </c:pt>
                <c:pt idx="224">
                  <c:v>7.2944145622695217E-2</c:v>
                </c:pt>
                <c:pt idx="225">
                  <c:v>7.4498821693448444E-2</c:v>
                </c:pt>
                <c:pt idx="226">
                  <c:v>7.4648355422391108E-2</c:v>
                </c:pt>
                <c:pt idx="227">
                  <c:v>7.4966411290300933E-2</c:v>
                </c:pt>
                <c:pt idx="228">
                  <c:v>7.8251406224533693E-2</c:v>
                </c:pt>
                <c:pt idx="229">
                  <c:v>8.0235695072090482E-2</c:v>
                </c:pt>
                <c:pt idx="230">
                  <c:v>8.5884747054369354E-2</c:v>
                </c:pt>
                <c:pt idx="231">
                  <c:v>8.6385566368764669E-2</c:v>
                </c:pt>
                <c:pt idx="232">
                  <c:v>8.854787156030082E-2</c:v>
                </c:pt>
                <c:pt idx="233">
                  <c:v>8.9032076015924735E-2</c:v>
                </c:pt>
                <c:pt idx="234">
                  <c:v>9.0413482845204687E-2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063-4359-9061-AB78763A20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2760"/>
        <c:axId val="1"/>
      </c:scatterChart>
      <c:valAx>
        <c:axId val="8671627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35067149453033"/>
              <c:y val="0.8593297856116609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  <c:minorUnit val="1000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4817518248175182E-2"/>
              <c:y val="0.3577991283199691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276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7664248903193669"/>
          <c:y val="0.9204921861831491"/>
          <c:w val="0.54452600724179556"/>
          <c:h val="6.116240057148825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378691741202252"/>
          <c:y val="3.3149171270718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35941507290256"/>
          <c:y val="0.14088397790055249"/>
          <c:w val="0.81068089268698906"/>
          <c:h val="0.65469613259668513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2'!$H$21:$H$907</c:f>
              <c:numCache>
                <c:formatCode>General</c:formatCode>
                <c:ptCount val="887"/>
                <c:pt idx="0">
                  <c:v>6.501812818532926E-2</c:v>
                </c:pt>
                <c:pt idx="1">
                  <c:v>6.9474561016249936E-2</c:v>
                </c:pt>
                <c:pt idx="2">
                  <c:v>7.164137041036156E-2</c:v>
                </c:pt>
                <c:pt idx="3">
                  <c:v>9.3022209981427295E-2</c:v>
                </c:pt>
                <c:pt idx="4">
                  <c:v>7.0110200693306979E-2</c:v>
                </c:pt>
                <c:pt idx="5">
                  <c:v>8.9419528798316605E-2</c:v>
                </c:pt>
                <c:pt idx="6">
                  <c:v>3.8747200971556595E-2</c:v>
                </c:pt>
                <c:pt idx="7">
                  <c:v>5.4469470771437045E-2</c:v>
                </c:pt>
                <c:pt idx="8">
                  <c:v>1.893830105473171E-2</c:v>
                </c:pt>
                <c:pt idx="9">
                  <c:v>3.837180379559868E-2</c:v>
                </c:pt>
                <c:pt idx="10">
                  <c:v>6.0371803796442691E-2</c:v>
                </c:pt>
                <c:pt idx="11">
                  <c:v>7.2447397051291773E-2</c:v>
                </c:pt>
                <c:pt idx="12">
                  <c:v>6.6143511339760153E-2</c:v>
                </c:pt>
                <c:pt idx="13">
                  <c:v>6.1480355550884269E-2</c:v>
                </c:pt>
                <c:pt idx="14">
                  <c:v>6.088089979311917E-2</c:v>
                </c:pt>
                <c:pt idx="15">
                  <c:v>8.988089979175129E-2</c:v>
                </c:pt>
                <c:pt idx="16">
                  <c:v>6.1924895151605597E-2</c:v>
                </c:pt>
                <c:pt idx="17">
                  <c:v>6.8924895149393706E-2</c:v>
                </c:pt>
                <c:pt idx="18">
                  <c:v>5.7142502890201285E-2</c:v>
                </c:pt>
                <c:pt idx="19">
                  <c:v>5.4817551910673501E-2</c:v>
                </c:pt>
                <c:pt idx="20">
                  <c:v>8.5642931077018147E-2</c:v>
                </c:pt>
                <c:pt idx="21">
                  <c:v>5.7321205516927876E-2</c:v>
                </c:pt>
                <c:pt idx="22">
                  <c:v>5.9116347380040679E-2</c:v>
                </c:pt>
                <c:pt idx="23">
                  <c:v>6.0175461389007978E-2</c:v>
                </c:pt>
                <c:pt idx="24">
                  <c:v>8.9780863767373376E-2</c:v>
                </c:pt>
                <c:pt idx="25">
                  <c:v>6.266671753837727E-2</c:v>
                </c:pt>
                <c:pt idx="26">
                  <c:v>7.5003561749326764E-2</c:v>
                </c:pt>
                <c:pt idx="27">
                  <c:v>5.1637840831972426E-2</c:v>
                </c:pt>
                <c:pt idx="28">
                  <c:v>5.7608964129030937E-2</c:v>
                </c:pt>
                <c:pt idx="29">
                  <c:v>6.268455738609191E-2</c:v>
                </c:pt>
                <c:pt idx="30">
                  <c:v>5.8333955119451275E-2</c:v>
                </c:pt>
                <c:pt idx="31">
                  <c:v>5.2393069130630465E-2</c:v>
                </c:pt>
                <c:pt idx="32">
                  <c:v>4.0437064490106422E-2</c:v>
                </c:pt>
                <c:pt idx="33">
                  <c:v>6.5790387947345152E-2</c:v>
                </c:pt>
                <c:pt idx="34">
                  <c:v>4.8820625252119498E-2</c:v>
                </c:pt>
                <c:pt idx="35">
                  <c:v>5.2756420998775866E-2</c:v>
                </c:pt>
                <c:pt idx="36">
                  <c:v>6.7098707600962371E-2</c:v>
                </c:pt>
                <c:pt idx="37">
                  <c:v>4.1251959009969141E-2</c:v>
                </c:pt>
                <c:pt idx="38">
                  <c:v>-0.15240456986794015</c:v>
                </c:pt>
                <c:pt idx="39">
                  <c:v>9.8758333806472365E-2</c:v>
                </c:pt>
                <c:pt idx="40">
                  <c:v>6.1586434167111292E-2</c:v>
                </c:pt>
                <c:pt idx="41">
                  <c:v>1.6933306789724156E-2</c:v>
                </c:pt>
                <c:pt idx="42">
                  <c:v>4.8728448651672807E-2</c:v>
                </c:pt>
                <c:pt idx="43">
                  <c:v>3.7193549294897821E-2</c:v>
                </c:pt>
                <c:pt idx="44">
                  <c:v>3.584702881926205E-2</c:v>
                </c:pt>
                <c:pt idx="45">
                  <c:v>1.302573145221686E-2</c:v>
                </c:pt>
                <c:pt idx="46">
                  <c:v>6.1549946098239161E-2</c:v>
                </c:pt>
                <c:pt idx="47">
                  <c:v>6.7994485689268913E-2</c:v>
                </c:pt>
                <c:pt idx="48">
                  <c:v>5.5833622907812241E-2</c:v>
                </c:pt>
                <c:pt idx="49">
                  <c:v>3.8583840992941987E-2</c:v>
                </c:pt>
                <c:pt idx="50">
                  <c:v>3.8766973571910057E-2</c:v>
                </c:pt>
                <c:pt idx="51">
                  <c:v>3.506011455465341E-2</c:v>
                </c:pt>
                <c:pt idx="52">
                  <c:v>3.048967155336868E-2</c:v>
                </c:pt>
                <c:pt idx="53">
                  <c:v>3.4119228555937298E-2</c:v>
                </c:pt>
                <c:pt idx="54">
                  <c:v>2.9348785566980951E-2</c:v>
                </c:pt>
                <c:pt idx="55">
                  <c:v>2.8417343732144218E-2</c:v>
                </c:pt>
                <c:pt idx="56">
                  <c:v>2.6664372417144477E-2</c:v>
                </c:pt>
                <c:pt idx="57">
                  <c:v>2.7154792202054523E-2</c:v>
                </c:pt>
                <c:pt idx="58">
                  <c:v>3.5811421104881447E-2</c:v>
                </c:pt>
                <c:pt idx="59">
                  <c:v>3.3477278084319551E-2</c:v>
                </c:pt>
                <c:pt idx="60">
                  <c:v>3.3872419946419541E-2</c:v>
                </c:pt>
                <c:pt idx="67">
                  <c:v>2.0392404709127732E-2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B42-42D3-A777-C45F326827BB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2'!$I$21:$I$907</c:f>
              <c:numCache>
                <c:formatCode>General</c:formatCode>
                <c:ptCount val="887"/>
                <c:pt idx="62">
                  <c:v>3.4591468313010409E-2</c:v>
                </c:pt>
                <c:pt idx="64">
                  <c:v>1.7694577676593326E-2</c:v>
                </c:pt>
                <c:pt idx="69">
                  <c:v>-3.9554763570777141E-3</c:v>
                </c:pt>
                <c:pt idx="70">
                  <c:v>8.1547881418373436E-3</c:v>
                </c:pt>
                <c:pt idx="73">
                  <c:v>1.3863299893273506E-2</c:v>
                </c:pt>
                <c:pt idx="75">
                  <c:v>2.1920044848229736E-2</c:v>
                </c:pt>
                <c:pt idx="76">
                  <c:v>1.9964040206104983E-2</c:v>
                </c:pt>
                <c:pt idx="77">
                  <c:v>1.8212893701274879E-2</c:v>
                </c:pt>
                <c:pt idx="78">
                  <c:v>1.0935163503745571E-2</c:v>
                </c:pt>
                <c:pt idx="81">
                  <c:v>1.7811037105275318E-3</c:v>
                </c:pt>
                <c:pt idx="82">
                  <c:v>5.762455693911761E-4</c:v>
                </c:pt>
                <c:pt idx="84">
                  <c:v>5.6520871294196695E-4</c:v>
                </c:pt>
                <c:pt idx="87">
                  <c:v>5.0031453938572668E-3</c:v>
                </c:pt>
                <c:pt idx="96">
                  <c:v>-3.4616031043697149E-3</c:v>
                </c:pt>
                <c:pt idx="97">
                  <c:v>-2.3736123839626089E-3</c:v>
                </c:pt>
                <c:pt idx="110">
                  <c:v>4.6960662439232692E-4</c:v>
                </c:pt>
                <c:pt idx="121">
                  <c:v>-1.1046092287870124E-2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B42-42D3-A777-C45F326827BB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2'!$J$21:$J$907</c:f>
              <c:numCache>
                <c:formatCode>General</c:formatCode>
                <c:ptCount val="887"/>
                <c:pt idx="61">
                  <c:v>2.7629088865069207E-2</c:v>
                </c:pt>
                <c:pt idx="63">
                  <c:v>2.9745724190433975E-2</c:v>
                </c:pt>
                <c:pt idx="65">
                  <c:v>2.9748445384029765E-2</c:v>
                </c:pt>
                <c:pt idx="66">
                  <c:v>1.9348409361555241E-2</c:v>
                </c:pt>
                <c:pt idx="68">
                  <c:v>2.1092404713272117E-2</c:v>
                </c:pt>
                <c:pt idx="71">
                  <c:v>1.1596898671996314E-2</c:v>
                </c:pt>
                <c:pt idx="72">
                  <c:v>1.3563299893576186E-2</c:v>
                </c:pt>
                <c:pt idx="74">
                  <c:v>1.4032830476935487E-2</c:v>
                </c:pt>
                <c:pt idx="79">
                  <c:v>-3.30756730545545E-3</c:v>
                </c:pt>
                <c:pt idx="80">
                  <c:v>-3.7099963738000952E-3</c:v>
                </c:pt>
                <c:pt idx="83">
                  <c:v>3.652087107184343E-4</c:v>
                </c:pt>
                <c:pt idx="85">
                  <c:v>-1.1185389565071091E-2</c:v>
                </c:pt>
                <c:pt idx="86">
                  <c:v>-1.082627555297222E-2</c:v>
                </c:pt>
                <c:pt idx="88">
                  <c:v>-1.1757717387808952E-2</c:v>
                </c:pt>
                <c:pt idx="89">
                  <c:v>-1.1657717383059207E-2</c:v>
                </c:pt>
                <c:pt idx="90">
                  <c:v>-9.9132938485126942E-3</c:v>
                </c:pt>
                <c:pt idx="91">
                  <c:v>-9.0132938494207337E-3</c:v>
                </c:pt>
                <c:pt idx="92">
                  <c:v>-8.2132938478025608E-3</c:v>
                </c:pt>
                <c:pt idx="93">
                  <c:v>-7.7910240506753325E-3</c:v>
                </c:pt>
                <c:pt idx="94">
                  <c:v>-7.2910240487544797E-3</c:v>
                </c:pt>
                <c:pt idx="95">
                  <c:v>-5.991024045215454E-3</c:v>
                </c:pt>
                <c:pt idx="98">
                  <c:v>-7.2584937297506258E-3</c:v>
                </c:pt>
                <c:pt idx="99">
                  <c:v>-7.1584937322768383E-3</c:v>
                </c:pt>
                <c:pt idx="100">
                  <c:v>-6.9584937300533056E-3</c:v>
                </c:pt>
                <c:pt idx="101">
                  <c:v>-8.0825123077374883E-3</c:v>
                </c:pt>
                <c:pt idx="102">
                  <c:v>-7.9825123029877432E-3</c:v>
                </c:pt>
                <c:pt idx="103">
                  <c:v>-7.7825123080401681E-3</c:v>
                </c:pt>
                <c:pt idx="104">
                  <c:v>-2.9900516237830743E-3</c:v>
                </c:pt>
                <c:pt idx="105">
                  <c:v>-7.0725039040553384E-3</c:v>
                </c:pt>
                <c:pt idx="106">
                  <c:v>-4.3725039067794569E-3</c:v>
                </c:pt>
                <c:pt idx="107">
                  <c:v>-5.82607947580982E-3</c:v>
                </c:pt>
                <c:pt idx="108">
                  <c:v>-5.1260794789413922E-3</c:v>
                </c:pt>
                <c:pt idx="109">
                  <c:v>-4.826079479244072E-3</c:v>
                </c:pt>
                <c:pt idx="111">
                  <c:v>-2.4499419814674184E-3</c:v>
                </c:pt>
                <c:pt idx="112">
                  <c:v>-2.4499419814674184E-3</c:v>
                </c:pt>
                <c:pt idx="113">
                  <c:v>-2.9709872396779247E-3</c:v>
                </c:pt>
                <c:pt idx="114">
                  <c:v>-1.3171395403333008E-4</c:v>
                </c:pt>
                <c:pt idx="115">
                  <c:v>0</c:v>
                </c:pt>
                <c:pt idx="116">
                  <c:v>-1.3120092844474129E-3</c:v>
                </c:pt>
                <c:pt idx="117">
                  <c:v>-5.2821601566392928E-3</c:v>
                </c:pt>
                <c:pt idx="118">
                  <c:v>-2.2990275756455958E-3</c:v>
                </c:pt>
                <c:pt idx="119">
                  <c:v>-9.7709272158681415E-3</c:v>
                </c:pt>
                <c:pt idx="120">
                  <c:v>-1.2143799278419465E-2</c:v>
                </c:pt>
                <c:pt idx="124">
                  <c:v>-1.11561567246099E-2</c:v>
                </c:pt>
                <c:pt idx="125">
                  <c:v>-1.0333342681406066E-2</c:v>
                </c:pt>
                <c:pt idx="132">
                  <c:v>-6.1226539910421707E-3</c:v>
                </c:pt>
                <c:pt idx="139">
                  <c:v>-1.0642434695910197E-2</c:v>
                </c:pt>
                <c:pt idx="142">
                  <c:v>-1.2924050606670789E-2</c:v>
                </c:pt>
                <c:pt idx="145">
                  <c:v>-1.5271543510607444E-2</c:v>
                </c:pt>
                <c:pt idx="147">
                  <c:v>-1.1590547874220647E-2</c:v>
                </c:pt>
                <c:pt idx="149">
                  <c:v>-1.4448845526203513E-2</c:v>
                </c:pt>
                <c:pt idx="159">
                  <c:v>-1.1723310286470223E-2</c:v>
                </c:pt>
                <c:pt idx="169">
                  <c:v>-1.1984153461526148E-3</c:v>
                </c:pt>
                <c:pt idx="171">
                  <c:v>9.9194245049147867E-3</c:v>
                </c:pt>
                <c:pt idx="184">
                  <c:v>-8.1607347674435005E-3</c:v>
                </c:pt>
                <c:pt idx="193">
                  <c:v>-1.5695790199970361E-2</c:v>
                </c:pt>
                <c:pt idx="194">
                  <c:v>-1.5305506472941488E-2</c:v>
                </c:pt>
                <c:pt idx="195">
                  <c:v>-1.6056652973929886E-2</c:v>
                </c:pt>
                <c:pt idx="196">
                  <c:v>-1.3470254962157924E-2</c:v>
                </c:pt>
                <c:pt idx="197">
                  <c:v>-8.274977037217468E-3</c:v>
                </c:pt>
                <c:pt idx="205">
                  <c:v>-1.0230145315290429E-2</c:v>
                </c:pt>
                <c:pt idx="206">
                  <c:v>-9.2372964572859928E-3</c:v>
                </c:pt>
                <c:pt idx="212">
                  <c:v>-5.8996158913942054E-3</c:v>
                </c:pt>
                <c:pt idx="214">
                  <c:v>-8.3580495993373916E-3</c:v>
                </c:pt>
                <c:pt idx="215">
                  <c:v>-6.8629077359219082E-3</c:v>
                </c:pt>
                <c:pt idx="217">
                  <c:v>-7.316347247979138E-3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B42-42D3-A777-C45F326827BB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2'!$K$21:$K$907</c:f>
              <c:numCache>
                <c:formatCode>General</c:formatCode>
                <c:ptCount val="887"/>
                <c:pt idx="122">
                  <c:v>-1.894162232929375E-2</c:v>
                </c:pt>
                <c:pt idx="123">
                  <c:v>-1.8441622327372897E-2</c:v>
                </c:pt>
                <c:pt idx="126">
                  <c:v>-7.7454680285882205E-3</c:v>
                </c:pt>
                <c:pt idx="127">
                  <c:v>-8.1671935840859078E-3</c:v>
                </c:pt>
                <c:pt idx="128">
                  <c:v>-8.1671935840859078E-3</c:v>
                </c:pt>
                <c:pt idx="129">
                  <c:v>9.3294247926678509E-4</c:v>
                </c:pt>
                <c:pt idx="130">
                  <c:v>-6.8012005431228317E-3</c:v>
                </c:pt>
                <c:pt idx="131">
                  <c:v>-5.876637740584556E-3</c:v>
                </c:pt>
                <c:pt idx="133">
                  <c:v>-6.9323702628025785E-3</c:v>
                </c:pt>
                <c:pt idx="134">
                  <c:v>-7.0078074568300508E-3</c:v>
                </c:pt>
                <c:pt idx="135">
                  <c:v>-3.8350514369085431E-3</c:v>
                </c:pt>
                <c:pt idx="136">
                  <c:v>-4.9205002433154732E-3</c:v>
                </c:pt>
                <c:pt idx="137">
                  <c:v>-4.0973908762680367E-3</c:v>
                </c:pt>
                <c:pt idx="138">
                  <c:v>-4.0973908762680367E-3</c:v>
                </c:pt>
                <c:pt idx="140">
                  <c:v>-4.287599767849315E-3</c:v>
                </c:pt>
                <c:pt idx="141">
                  <c:v>-4.2175997659796849E-3</c:v>
                </c:pt>
                <c:pt idx="143">
                  <c:v>-1.4384676091140136E-2</c:v>
                </c:pt>
                <c:pt idx="144">
                  <c:v>-1.621953422727529E-2</c:v>
                </c:pt>
                <c:pt idx="146">
                  <c:v>-1.5869934002694208E-2</c:v>
                </c:pt>
                <c:pt idx="148">
                  <c:v>-1.5439129347214475E-2</c:v>
                </c:pt>
                <c:pt idx="150">
                  <c:v>-1.5314566437155008E-2</c:v>
                </c:pt>
                <c:pt idx="151">
                  <c:v>-1.5314566437155008E-2</c:v>
                </c:pt>
                <c:pt idx="152">
                  <c:v>-1.401456644089194E-2</c:v>
                </c:pt>
                <c:pt idx="153">
                  <c:v>-1.9090287358267233E-2</c:v>
                </c:pt>
                <c:pt idx="154">
                  <c:v>-1.3632094152853824E-2</c:v>
                </c:pt>
                <c:pt idx="155">
                  <c:v>-1.2987554553546943E-2</c:v>
                </c:pt>
                <c:pt idx="156">
                  <c:v>-1.2610562676854897E-2</c:v>
                </c:pt>
                <c:pt idx="157">
                  <c:v>-1.0438009157951456E-2</c:v>
                </c:pt>
                <c:pt idx="158">
                  <c:v>-1.1727589371730573E-2</c:v>
                </c:pt>
                <c:pt idx="160">
                  <c:v>-1.0771063702122774E-2</c:v>
                </c:pt>
                <c:pt idx="161">
                  <c:v>-1.0571063707175199E-2</c:v>
                </c:pt>
                <c:pt idx="162">
                  <c:v>-7.5486494388314895E-3</c:v>
                </c:pt>
                <c:pt idx="163">
                  <c:v>-6.8100912758382037E-3</c:v>
                </c:pt>
                <c:pt idx="164">
                  <c:v>-6.6100912736146711E-3</c:v>
                </c:pt>
                <c:pt idx="165">
                  <c:v>-6.5100912761408836E-3</c:v>
                </c:pt>
                <c:pt idx="166">
                  <c:v>-7.0025203458499163E-3</c:v>
                </c:pt>
                <c:pt idx="167">
                  <c:v>-6.2025203442317434E-3</c:v>
                </c:pt>
                <c:pt idx="168">
                  <c:v>-2.0359398549771868E-3</c:v>
                </c:pt>
                <c:pt idx="170">
                  <c:v>-4.006090726761613E-3</c:v>
                </c:pt>
                <c:pt idx="172">
                  <c:v>-4.034151068481151E-3</c:v>
                </c:pt>
                <c:pt idx="173">
                  <c:v>-3.9741510699968785E-3</c:v>
                </c:pt>
                <c:pt idx="174">
                  <c:v>-3.9341510710073635E-3</c:v>
                </c:pt>
                <c:pt idx="175">
                  <c:v>-3.9341510710073635E-3</c:v>
                </c:pt>
                <c:pt idx="176">
                  <c:v>-3.874151072523091E-3</c:v>
                </c:pt>
                <c:pt idx="177">
                  <c:v>-3.834151073533576E-3</c:v>
                </c:pt>
                <c:pt idx="178">
                  <c:v>-3.7441510721691884E-3</c:v>
                </c:pt>
                <c:pt idx="179">
                  <c:v>-3.6441510674194433E-3</c:v>
                </c:pt>
                <c:pt idx="180">
                  <c:v>-3.889009210979566E-3</c:v>
                </c:pt>
                <c:pt idx="181">
                  <c:v>-3.7890092062298208E-3</c:v>
                </c:pt>
                <c:pt idx="182">
                  <c:v>-3.3890092090587132E-3</c:v>
                </c:pt>
                <c:pt idx="183">
                  <c:v>-8.260734764917288E-3</c:v>
                </c:pt>
                <c:pt idx="185">
                  <c:v>-2.8948777908226475E-3</c:v>
                </c:pt>
                <c:pt idx="186">
                  <c:v>-6.2456161103909835E-3</c:v>
                </c:pt>
                <c:pt idx="187">
                  <c:v>-1.4167729852488264E-2</c:v>
                </c:pt>
                <c:pt idx="188">
                  <c:v>-1.6123190252983477E-2</c:v>
                </c:pt>
                <c:pt idx="189">
                  <c:v>-1.5972055356542114E-2</c:v>
                </c:pt>
                <c:pt idx="190">
                  <c:v>-1.5752055354823824E-2</c:v>
                </c:pt>
                <c:pt idx="191">
                  <c:v>-1.5722055351943709E-2</c:v>
                </c:pt>
                <c:pt idx="192">
                  <c:v>-1.5562055355985649E-2</c:v>
                </c:pt>
                <c:pt idx="198">
                  <c:v>-8.11299096676521E-3</c:v>
                </c:pt>
                <c:pt idx="199">
                  <c:v>-5.2029909638804384E-3</c:v>
                </c:pt>
                <c:pt idx="200">
                  <c:v>-1.3740278169279918E-2</c:v>
                </c:pt>
                <c:pt idx="201">
                  <c:v>-1.3330278168723453E-2</c:v>
                </c:pt>
                <c:pt idx="202">
                  <c:v>-1.2350278171652462E-2</c:v>
                </c:pt>
                <c:pt idx="203">
                  <c:v>-9.6555709023959935E-3</c:v>
                </c:pt>
                <c:pt idx="204">
                  <c:v>-9.5655709010316059E-3</c:v>
                </c:pt>
                <c:pt idx="207">
                  <c:v>-1.0448159249790478E-2</c:v>
                </c:pt>
                <c:pt idx="208">
                  <c:v>-1.0218159244686831E-2</c:v>
                </c:pt>
                <c:pt idx="209">
                  <c:v>-1.0148159250093158E-2</c:v>
                </c:pt>
                <c:pt idx="210">
                  <c:v>-9.9481592478696257E-3</c:v>
                </c:pt>
                <c:pt idx="211">
                  <c:v>-8.0728961256681941E-3</c:v>
                </c:pt>
                <c:pt idx="213">
                  <c:v>-9.035620532813482E-3</c:v>
                </c:pt>
                <c:pt idx="216">
                  <c:v>-5.7539181798347272E-3</c:v>
                </c:pt>
                <c:pt idx="218">
                  <c:v>-7.3449402261758223E-3</c:v>
                </c:pt>
                <c:pt idx="219">
                  <c:v>-7.1549402273376472E-3</c:v>
                </c:pt>
                <c:pt idx="220">
                  <c:v>-7.0849402254680172E-3</c:v>
                </c:pt>
                <c:pt idx="221">
                  <c:v>-6.9749402246088721E-3</c:v>
                </c:pt>
                <c:pt idx="222">
                  <c:v>-5.5642283259658143E-3</c:v>
                </c:pt>
                <c:pt idx="223">
                  <c:v>-4.0148305852198973E-3</c:v>
                </c:pt>
                <c:pt idx="224">
                  <c:v>-4.1242747392971069E-3</c:v>
                </c:pt>
                <c:pt idx="225">
                  <c:v>-3.8779547612648457E-3</c:v>
                </c:pt>
                <c:pt idx="226">
                  <c:v>-6.4389652034151368E-3</c:v>
                </c:pt>
                <c:pt idx="227">
                  <c:v>-7.9141302776406519E-3</c:v>
                </c:pt>
                <c:pt idx="228">
                  <c:v>-1.84680740130716E-2</c:v>
                </c:pt>
                <c:pt idx="229">
                  <c:v>-1.7811641184380278E-2</c:v>
                </c:pt>
                <c:pt idx="230">
                  <c:v>-1.1672035769151989E-2</c:v>
                </c:pt>
                <c:pt idx="231">
                  <c:v>-6.3762135978322476E-3</c:v>
                </c:pt>
                <c:pt idx="232">
                  <c:v>-1.0480507502506953E-2</c:v>
                </c:pt>
                <c:pt idx="233">
                  <c:v>-1.1145684176881332E-2</c:v>
                </c:pt>
                <c:pt idx="234">
                  <c:v>-1.3416923524346203E-2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B42-42D3-A777-C45F326827BB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B42-42D3-A777-C45F326827BB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B42-42D3-A777-C45F326827BB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2'!$N$21:$N$907</c:f>
              <c:numCache>
                <c:formatCode>General</c:formatCode>
                <c:ptCount val="887"/>
                <c:pt idx="63">
                  <c:v>-6.0676286879492777E-3</c:v>
                </c:pt>
                <c:pt idx="71">
                  <c:v>-6.832581354309062E-3</c:v>
                </c:pt>
                <c:pt idx="74">
                  <c:v>-6.9210188027039408E-3</c:v>
                </c:pt>
                <c:pt idx="79">
                  <c:v>-7.1475659505560209E-3</c:v>
                </c:pt>
                <c:pt idx="80">
                  <c:v>-7.1477743655954436E-3</c:v>
                </c:pt>
                <c:pt idx="121">
                  <c:v>-8.026035341721173E-3</c:v>
                </c:pt>
                <c:pt idx="122">
                  <c:v>-8.0685520097633287E-3</c:v>
                </c:pt>
                <c:pt idx="127">
                  <c:v>-8.2480668303857689E-3</c:v>
                </c:pt>
                <c:pt idx="128">
                  <c:v>-8.2480668303857689E-3</c:v>
                </c:pt>
                <c:pt idx="131">
                  <c:v>-8.2545971682876692E-3</c:v>
                </c:pt>
                <c:pt idx="137">
                  <c:v>-8.3307381293566286E-3</c:v>
                </c:pt>
                <c:pt idx="138">
                  <c:v>-8.3307381293566286E-3</c:v>
                </c:pt>
                <c:pt idx="139">
                  <c:v>-8.4089632408198139E-3</c:v>
                </c:pt>
                <c:pt idx="141">
                  <c:v>-8.4182724459140115E-3</c:v>
                </c:pt>
                <c:pt idx="142">
                  <c:v>-8.4874662390022268E-3</c:v>
                </c:pt>
                <c:pt idx="143">
                  <c:v>-8.5101140066194542E-3</c:v>
                </c:pt>
                <c:pt idx="144">
                  <c:v>-8.5105308366982997E-3</c:v>
                </c:pt>
                <c:pt idx="145">
                  <c:v>-8.5144212507675156E-3</c:v>
                </c:pt>
                <c:pt idx="146">
                  <c:v>-8.5583273524058208E-3</c:v>
                </c:pt>
                <c:pt idx="147">
                  <c:v>-8.5761121024365283E-3</c:v>
                </c:pt>
                <c:pt idx="148">
                  <c:v>-8.5802804032249734E-3</c:v>
                </c:pt>
                <c:pt idx="149">
                  <c:v>-8.5811140633826645E-3</c:v>
                </c:pt>
                <c:pt idx="150">
                  <c:v>-8.5838929305749618E-3</c:v>
                </c:pt>
                <c:pt idx="151">
                  <c:v>-8.5838929305749618E-3</c:v>
                </c:pt>
                <c:pt idx="152">
                  <c:v>-8.5838929305749618E-3</c:v>
                </c:pt>
                <c:pt idx="153">
                  <c:v>-8.5866717977672591E-3</c:v>
                </c:pt>
                <c:pt idx="154">
                  <c:v>-8.6254369950998135E-3</c:v>
                </c:pt>
                <c:pt idx="155">
                  <c:v>-8.6387755576228433E-3</c:v>
                </c:pt>
                <c:pt idx="156">
                  <c:v>-8.6421796699334089E-3</c:v>
                </c:pt>
                <c:pt idx="157">
                  <c:v>-8.6496826113526132E-3</c:v>
                </c:pt>
                <c:pt idx="158">
                  <c:v>-8.653364610382408E-3</c:v>
                </c:pt>
                <c:pt idx="159">
                  <c:v>-8.6561434775747053E-3</c:v>
                </c:pt>
                <c:pt idx="160">
                  <c:v>-8.6725387940092616E-3</c:v>
                </c:pt>
                <c:pt idx="161">
                  <c:v>-8.6725387940092616E-3</c:v>
                </c:pt>
                <c:pt idx="162">
                  <c:v>-8.7383979464667211E-3</c:v>
                </c:pt>
                <c:pt idx="163">
                  <c:v>-8.7439556808513157E-3</c:v>
                </c:pt>
                <c:pt idx="164">
                  <c:v>-8.7439556808513157E-3</c:v>
                </c:pt>
                <c:pt idx="165">
                  <c:v>-8.7439556808513157E-3</c:v>
                </c:pt>
                <c:pt idx="166">
                  <c:v>-8.7441640958907385E-3</c:v>
                </c:pt>
                <c:pt idx="167">
                  <c:v>-8.7441640958907385E-3</c:v>
                </c:pt>
                <c:pt idx="168">
                  <c:v>-8.8002277414953468E-3</c:v>
                </c:pt>
                <c:pt idx="169">
                  <c:v>-8.8198882268808541E-3</c:v>
                </c:pt>
                <c:pt idx="170">
                  <c:v>-8.8634469701201236E-3</c:v>
                </c:pt>
                <c:pt idx="171">
                  <c:v>-8.8869978695748468E-3</c:v>
                </c:pt>
                <c:pt idx="172">
                  <c:v>-8.8887346615700337E-3</c:v>
                </c:pt>
                <c:pt idx="173">
                  <c:v>-8.8887346615700337E-3</c:v>
                </c:pt>
                <c:pt idx="174">
                  <c:v>-8.8887346615700337E-3</c:v>
                </c:pt>
                <c:pt idx="175">
                  <c:v>-8.8887346615700337E-3</c:v>
                </c:pt>
                <c:pt idx="176">
                  <c:v>-8.8887346615700337E-3</c:v>
                </c:pt>
                <c:pt idx="177">
                  <c:v>-8.8887346615700337E-3</c:v>
                </c:pt>
                <c:pt idx="178">
                  <c:v>-8.8887346615700337E-3</c:v>
                </c:pt>
                <c:pt idx="179">
                  <c:v>-8.8887346615700337E-3</c:v>
                </c:pt>
                <c:pt idx="180">
                  <c:v>-8.8891514916488775E-3</c:v>
                </c:pt>
                <c:pt idx="181">
                  <c:v>-8.8891514916488775E-3</c:v>
                </c:pt>
                <c:pt idx="182">
                  <c:v>-8.8891514916488775E-3</c:v>
                </c:pt>
                <c:pt idx="183">
                  <c:v>-8.8938755658757845E-3</c:v>
                </c:pt>
                <c:pt idx="184">
                  <c:v>-8.8938755658757845E-3</c:v>
                </c:pt>
                <c:pt idx="185">
                  <c:v>-8.8939450375555909E-3</c:v>
                </c:pt>
                <c:pt idx="186">
                  <c:v>-8.9040184311276714E-3</c:v>
                </c:pt>
                <c:pt idx="187">
                  <c:v>-8.9516760034755796E-3</c:v>
                </c:pt>
                <c:pt idx="188">
                  <c:v>-8.9650145659986094E-3</c:v>
                </c:pt>
                <c:pt idx="189">
                  <c:v>-8.9683492066293669E-3</c:v>
                </c:pt>
                <c:pt idx="190">
                  <c:v>-8.9683492066293669E-3</c:v>
                </c:pt>
                <c:pt idx="191">
                  <c:v>-8.9683492066293669E-3</c:v>
                </c:pt>
                <c:pt idx="192">
                  <c:v>-8.9683492066293669E-3</c:v>
                </c:pt>
                <c:pt idx="193">
                  <c:v>-8.9769636949254897E-3</c:v>
                </c:pt>
                <c:pt idx="194">
                  <c:v>-8.977797355083179E-3</c:v>
                </c:pt>
                <c:pt idx="195">
                  <c:v>-8.9793257320389432E-3</c:v>
                </c:pt>
                <c:pt idx="196">
                  <c:v>-9.0519931091175305E-3</c:v>
                </c:pt>
                <c:pt idx="197">
                  <c:v>-9.0552582780684815E-3</c:v>
                </c:pt>
                <c:pt idx="198">
                  <c:v>-9.0610938991723053E-3</c:v>
                </c:pt>
                <c:pt idx="199">
                  <c:v>-9.0610938991723053E-3</c:v>
                </c:pt>
                <c:pt idx="200">
                  <c:v>-9.0617191442905736E-3</c:v>
                </c:pt>
                <c:pt idx="201">
                  <c:v>-9.0617191442905736E-3</c:v>
                </c:pt>
                <c:pt idx="202">
                  <c:v>-9.0617191442905736E-3</c:v>
                </c:pt>
                <c:pt idx="203">
                  <c:v>-9.1245215428365049E-3</c:v>
                </c:pt>
                <c:pt idx="204">
                  <c:v>-9.1245215428365049E-3</c:v>
                </c:pt>
                <c:pt idx="205">
                  <c:v>-9.1257720330730381E-3</c:v>
                </c:pt>
                <c:pt idx="206">
                  <c:v>-9.1292456170634102E-3</c:v>
                </c:pt>
                <c:pt idx="207">
                  <c:v>-9.1316076541768636E-3</c:v>
                </c:pt>
                <c:pt idx="208">
                  <c:v>-9.1316076541768636E-3</c:v>
                </c:pt>
                <c:pt idx="209">
                  <c:v>-9.1316076541768636E-3</c:v>
                </c:pt>
                <c:pt idx="210">
                  <c:v>-9.1316076541768636E-3</c:v>
                </c:pt>
                <c:pt idx="211">
                  <c:v>-9.2009403906246935E-3</c:v>
                </c:pt>
                <c:pt idx="212">
                  <c:v>-9.2032329560583406E-3</c:v>
                </c:pt>
                <c:pt idx="213">
                  <c:v>-9.2051781630929485E-3</c:v>
                </c:pt>
                <c:pt idx="214">
                  <c:v>-9.2053865781323713E-3</c:v>
                </c:pt>
                <c:pt idx="215">
                  <c:v>-9.2058034082112151E-3</c:v>
                </c:pt>
                <c:pt idx="216">
                  <c:v>-9.2101801240390847E-3</c:v>
                </c:pt>
                <c:pt idx="217">
                  <c:v>-9.2103885390785074E-3</c:v>
                </c:pt>
                <c:pt idx="218">
                  <c:v>-9.2194198574534758E-3</c:v>
                </c:pt>
                <c:pt idx="219">
                  <c:v>-9.2194198574534758E-3</c:v>
                </c:pt>
                <c:pt idx="220">
                  <c:v>-9.2194198574534758E-3</c:v>
                </c:pt>
                <c:pt idx="221">
                  <c:v>-9.2194198574534758E-3</c:v>
                </c:pt>
                <c:pt idx="222">
                  <c:v>-9.2802770489647975E-3</c:v>
                </c:pt>
                <c:pt idx="223">
                  <c:v>-9.2931987814089817E-3</c:v>
                </c:pt>
                <c:pt idx="224">
                  <c:v>-9.299729119310882E-3</c:v>
                </c:pt>
                <c:pt idx="225">
                  <c:v>-9.3452330695847595E-3</c:v>
                </c:pt>
                <c:pt idx="226">
                  <c:v>-9.3496097854126291E-3</c:v>
                </c:pt>
                <c:pt idx="227">
                  <c:v>-9.3589189905068267E-3</c:v>
                </c:pt>
                <c:pt idx="228">
                  <c:v>-9.4550677953603307E-3</c:v>
                </c:pt>
                <c:pt idx="229">
                  <c:v>-9.5131461196793551E-3</c:v>
                </c:pt>
                <c:pt idx="230">
                  <c:v>-9.6784887176210761E-3</c:v>
                </c:pt>
                <c:pt idx="231">
                  <c:v>-9.6931472420604473E-3</c:v>
                </c:pt>
                <c:pt idx="232">
                  <c:v>-9.7564359423650306E-3</c:v>
                </c:pt>
                <c:pt idx="233">
                  <c:v>-9.7706081650457497E-3</c:v>
                </c:pt>
                <c:pt idx="234">
                  <c:v>-9.8110406826936829E-3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B42-42D3-A777-C45F326827BB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dot"/>
            <c:size val="5"/>
            <c:spPr>
              <a:noFill/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'Active 2'!$AW$2:$AW$111</c:f>
              <c:numCache>
                <c:formatCode>General</c:formatCode>
                <c:ptCount val="11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</c:numCache>
            </c:numRef>
          </c:xVal>
          <c:yVal>
            <c:numRef>
              <c:f>'Active 2'!$AX$2:$AX$111</c:f>
              <c:numCache>
                <c:formatCode>General</c:formatCode>
                <c:ptCount val="110"/>
                <c:pt idx="0">
                  <c:v>0.11946347132877012</c:v>
                </c:pt>
                <c:pt idx="1">
                  <c:v>0.11718365197147317</c:v>
                </c:pt>
                <c:pt idx="2">
                  <c:v>0.10947408358219873</c:v>
                </c:pt>
                <c:pt idx="3">
                  <c:v>9.8335766315691811E-2</c:v>
                </c:pt>
                <c:pt idx="4">
                  <c:v>9.804201299653921E-2</c:v>
                </c:pt>
                <c:pt idx="5">
                  <c:v>9.8428832746918257E-2</c:v>
                </c:pt>
                <c:pt idx="6">
                  <c:v>9.8040116787591947E-2</c:v>
                </c:pt>
                <c:pt idx="7">
                  <c:v>9.7237225457647694E-2</c:v>
                </c:pt>
                <c:pt idx="8">
                  <c:v>9.4322415460898867E-2</c:v>
                </c:pt>
                <c:pt idx="9">
                  <c:v>8.0829262391688722E-2</c:v>
                </c:pt>
                <c:pt idx="10">
                  <c:v>7.7280765665733941E-2</c:v>
                </c:pt>
                <c:pt idx="11">
                  <c:v>7.7719284086957108E-2</c:v>
                </c:pt>
                <c:pt idx="12">
                  <c:v>7.8226814162823635E-2</c:v>
                </c:pt>
                <c:pt idx="13">
                  <c:v>7.8041406269842517E-2</c:v>
                </c:pt>
                <c:pt idx="14">
                  <c:v>7.7079055037340846E-2</c:v>
                </c:pt>
                <c:pt idx="15">
                  <c:v>7.302225237439583E-2</c:v>
                </c:pt>
                <c:pt idx="16">
                  <c:v>5.9245233127679583E-2</c:v>
                </c:pt>
                <c:pt idx="17">
                  <c:v>5.8744986959613943E-2</c:v>
                </c:pt>
                <c:pt idx="18">
                  <c:v>5.9726117622965702E-2</c:v>
                </c:pt>
                <c:pt idx="19">
                  <c:v>6.0224052229895353E-2</c:v>
                </c:pt>
                <c:pt idx="20">
                  <c:v>6.0277587078815489E-2</c:v>
                </c:pt>
                <c:pt idx="21">
                  <c:v>5.8931430158970496E-2</c:v>
                </c:pt>
                <c:pt idx="22">
                  <c:v>5.2111414935203E-2</c:v>
                </c:pt>
                <c:pt idx="23">
                  <c:v>4.1975696327926804E-2</c:v>
                </c:pt>
                <c:pt idx="24">
                  <c:v>4.2629850777289348E-2</c:v>
                </c:pt>
                <c:pt idx="25">
                  <c:v>4.3957902225743251E-2</c:v>
                </c:pt>
                <c:pt idx="26">
                  <c:v>4.4509371492566667E-2</c:v>
                </c:pt>
                <c:pt idx="27">
                  <c:v>4.4644903754331486E-2</c:v>
                </c:pt>
                <c:pt idx="28">
                  <c:v>4.266033491183166E-2</c:v>
                </c:pt>
                <c:pt idx="29">
                  <c:v>3.0069463128079503E-2</c:v>
                </c:pt>
                <c:pt idx="30">
                  <c:v>2.7519713067115814E-2</c:v>
                </c:pt>
                <c:pt idx="31">
                  <c:v>2.8903583418592581E-2</c:v>
                </c:pt>
                <c:pt idx="32">
                  <c:v>3.0350185735517201E-2</c:v>
                </c:pt>
                <c:pt idx="33">
                  <c:v>3.1106249100582413E-2</c:v>
                </c:pt>
                <c:pt idx="34">
                  <c:v>3.1079800410957051E-2</c:v>
                </c:pt>
                <c:pt idx="35">
                  <c:v>2.7945020902867129E-2</c:v>
                </c:pt>
                <c:pt idx="36">
                  <c:v>1.5126082712482962E-2</c:v>
                </c:pt>
                <c:pt idx="37">
                  <c:v>1.5581242175230636E-2</c:v>
                </c:pt>
                <c:pt idx="38">
                  <c:v>1.7505931522411346E-2</c:v>
                </c:pt>
                <c:pt idx="39">
                  <c:v>1.8942591258222449E-2</c:v>
                </c:pt>
                <c:pt idx="40">
                  <c:v>1.9936892740520268E-2</c:v>
                </c:pt>
                <c:pt idx="41">
                  <c:v>1.9524372310880066E-2</c:v>
                </c:pt>
                <c:pt idx="42">
                  <c:v>1.3593265665939991E-2</c:v>
                </c:pt>
                <c:pt idx="43">
                  <c:v>4.460886087598359E-3</c:v>
                </c:pt>
                <c:pt idx="44">
                  <c:v>6.0629075912740594E-3</c:v>
                </c:pt>
                <c:pt idx="45">
                  <c:v>8.3321642298791951E-3</c:v>
                </c:pt>
                <c:pt idx="46">
                  <c:v>9.8238374879137634E-3</c:v>
                </c:pt>
                <c:pt idx="47">
                  <c:v>1.0897765427835672E-2</c:v>
                </c:pt>
                <c:pt idx="48">
                  <c:v>9.8433863671175473E-3</c:v>
                </c:pt>
                <c:pt idx="49">
                  <c:v>-1.8441909009134618E-3</c:v>
                </c:pt>
                <c:pt idx="50">
                  <c:v>-3.3961082142519939E-3</c:v>
                </c:pt>
                <c:pt idx="51">
                  <c:v>-1.0669046236793363E-3</c:v>
                </c:pt>
                <c:pt idx="52">
                  <c:v>1.3187547582168841E-3</c:v>
                </c:pt>
                <c:pt idx="53">
                  <c:v>3.0162938225779547E-3</c:v>
                </c:pt>
                <c:pt idx="54">
                  <c:v>3.9257236850484276E-3</c:v>
                </c:pt>
                <c:pt idx="55">
                  <c:v>1.7128243036431522E-3</c:v>
                </c:pt>
                <c:pt idx="56">
                  <c:v>-1.0147701266625533E-2</c:v>
                </c:pt>
                <c:pt idx="57">
                  <c:v>-8.7372811955288218E-3</c:v>
                </c:pt>
                <c:pt idx="58">
                  <c:v>-5.869054395723273E-3</c:v>
                </c:pt>
                <c:pt idx="59">
                  <c:v>-3.4936612770472297E-3</c:v>
                </c:pt>
                <c:pt idx="60">
                  <c:v>-1.5586117873496227E-3</c:v>
                </c:pt>
                <c:pt idx="61">
                  <c:v>-1.0375217895451537E-3</c:v>
                </c:pt>
                <c:pt idx="62">
                  <c:v>-6.0803683539150145E-3</c:v>
                </c:pt>
                <c:pt idx="63">
                  <c:v>-1.4208664891627504E-2</c:v>
                </c:pt>
                <c:pt idx="64">
                  <c:v>-1.1658816590395289E-2</c:v>
                </c:pt>
                <c:pt idx="65">
                  <c:v>-8.4483812573194449E-3</c:v>
                </c:pt>
                <c:pt idx="66">
                  <c:v>-6.0164852685462636E-3</c:v>
                </c:pt>
                <c:pt idx="67">
                  <c:v>-4.0041895666924352E-3</c:v>
                </c:pt>
                <c:pt idx="68">
                  <c:v>-4.1284306850535588E-3</c:v>
                </c:pt>
                <c:pt idx="69">
                  <c:v>-1.4911705588111555E-2</c:v>
                </c:pt>
                <c:pt idx="70">
                  <c:v>-1.546669835152242E-2</c:v>
                </c:pt>
                <c:pt idx="71">
                  <c:v>-1.2192180149950087E-2</c:v>
                </c:pt>
                <c:pt idx="72">
                  <c:v>-8.8674786612906835E-3</c:v>
                </c:pt>
                <c:pt idx="73">
                  <c:v>-6.2284596992223879E-3</c:v>
                </c:pt>
                <c:pt idx="74">
                  <c:v>-4.3831752298360612E-3</c:v>
                </c:pt>
                <c:pt idx="75">
                  <c:v>-5.6743395010095685E-3</c:v>
                </c:pt>
                <c:pt idx="76">
                  <c:v>-1.6576121319787231E-2</c:v>
                </c:pt>
                <c:pt idx="77">
                  <c:v>-1.4210583197605448E-2</c:v>
                </c:pt>
                <c:pt idx="78">
                  <c:v>-1.0398840259476329E-2</c:v>
                </c:pt>
                <c:pt idx="79">
                  <c:v>-7.0847052827027078E-3</c:v>
                </c:pt>
                <c:pt idx="80">
                  <c:v>-4.2089266052643785E-3</c:v>
                </c:pt>
                <c:pt idx="81">
                  <c:v>-2.7542523607901924E-3</c:v>
                </c:pt>
                <c:pt idx="82">
                  <c:v>-6.9094907807840606E-3</c:v>
                </c:pt>
                <c:pt idx="83">
                  <c:v>-1.4032957089942889E-2</c:v>
                </c:pt>
                <c:pt idx="84">
                  <c:v>-1.0535321797168175E-2</c:v>
                </c:pt>
                <c:pt idx="85">
                  <c:v>-6.3837342509427781E-3</c:v>
                </c:pt>
                <c:pt idx="86">
                  <c:v>-3.0115968204974808E-3</c:v>
                </c:pt>
                <c:pt idx="87">
                  <c:v>-6.0961273951430119E-5</c:v>
                </c:pt>
                <c:pt idx="88">
                  <c:v>7.4488323805546163E-4</c:v>
                </c:pt>
                <c:pt idx="89">
                  <c:v>-9.1330875506945939E-3</c:v>
                </c:pt>
                <c:pt idx="90">
                  <c:v>-8.6920575161144424E-3</c:v>
                </c:pt>
                <c:pt idx="91">
                  <c:v>-4.4722432711109617E-3</c:v>
                </c:pt>
                <c:pt idx="92">
                  <c:v>-2.0851441448576941E-4</c:v>
                </c:pt>
                <c:pt idx="93">
                  <c:v>3.3719883998716491E-3</c:v>
                </c:pt>
                <c:pt idx="94">
                  <c:v>6.1531035758302238E-3</c:v>
                </c:pt>
                <c:pt idx="95">
                  <c:v>5.7835273661572956E-3</c:v>
                </c:pt>
                <c:pt idx="96">
                  <c:v>-4.1591798947462205E-3</c:v>
                </c:pt>
                <c:pt idx="97">
                  <c:v>-8.3866387504893947E-4</c:v>
                </c:pt>
                <c:pt idx="98">
                  <c:v>3.9165738036855899E-3</c:v>
                </c:pt>
                <c:pt idx="99">
                  <c:v>8.1694593334430358E-3</c:v>
                </c:pt>
                <c:pt idx="100">
                  <c:v>1.1985948187072061E-2</c:v>
                </c:pt>
                <c:pt idx="101">
                  <c:v>1.4374180376908262E-2</c:v>
                </c:pt>
                <c:pt idx="102">
                  <c:v>1.1105895231684721E-2</c:v>
                </c:pt>
                <c:pt idx="103">
                  <c:v>4.988009018501576E-3</c:v>
                </c:pt>
                <c:pt idx="104">
                  <c:v>9.4333919409330547E-3</c:v>
                </c:pt>
                <c:pt idx="105">
                  <c:v>1.4526105235476058E-2</c:v>
                </c:pt>
                <c:pt idx="106">
                  <c:v>1.8838502786877889E-2</c:v>
                </c:pt>
                <c:pt idx="107">
                  <c:v>2.2727450261501164E-2</c:v>
                </c:pt>
                <c:pt idx="108">
                  <c:v>2.446332761364944E-2</c:v>
                </c:pt>
                <c:pt idx="109">
                  <c:v>1.5491655912109709E-2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B42-42D3-A777-C45F326827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2104"/>
        <c:axId val="1"/>
      </c:scatterChart>
      <c:valAx>
        <c:axId val="867162104"/>
        <c:scaling>
          <c:orientation val="minMax"/>
          <c:max val="15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76460345369455"/>
              <c:y val="0.8701657458563536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508090614886731E-2"/>
              <c:y val="0.3701657458563535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210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4142394822006472E-2"/>
          <c:y val="0.92817679558011046"/>
          <c:w val="0.73948220064724923"/>
          <c:h val="5.5248618784530357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479840060380171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6326197374638"/>
          <c:y val="0.14049624573929748"/>
          <c:w val="0.81098610014427575"/>
          <c:h val="0.65564914678338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2'!$H$21:$H$907</c:f>
              <c:numCache>
                <c:formatCode>General</c:formatCode>
                <c:ptCount val="887"/>
                <c:pt idx="0">
                  <c:v>6.501812818532926E-2</c:v>
                </c:pt>
                <c:pt idx="1">
                  <c:v>6.9474561016249936E-2</c:v>
                </c:pt>
                <c:pt idx="2">
                  <c:v>7.164137041036156E-2</c:v>
                </c:pt>
                <c:pt idx="3">
                  <c:v>9.3022209981427295E-2</c:v>
                </c:pt>
                <c:pt idx="4">
                  <c:v>7.0110200693306979E-2</c:v>
                </c:pt>
                <c:pt idx="5">
                  <c:v>8.9419528798316605E-2</c:v>
                </c:pt>
                <c:pt idx="6">
                  <c:v>3.8747200971556595E-2</c:v>
                </c:pt>
                <c:pt idx="7">
                  <c:v>5.4469470771437045E-2</c:v>
                </c:pt>
                <c:pt idx="8">
                  <c:v>1.893830105473171E-2</c:v>
                </c:pt>
                <c:pt idx="9">
                  <c:v>3.837180379559868E-2</c:v>
                </c:pt>
                <c:pt idx="10">
                  <c:v>6.0371803796442691E-2</c:v>
                </c:pt>
                <c:pt idx="11">
                  <c:v>7.2447397051291773E-2</c:v>
                </c:pt>
                <c:pt idx="12">
                  <c:v>6.6143511339760153E-2</c:v>
                </c:pt>
                <c:pt idx="13">
                  <c:v>6.1480355550884269E-2</c:v>
                </c:pt>
                <c:pt idx="14">
                  <c:v>6.088089979311917E-2</c:v>
                </c:pt>
                <c:pt idx="15">
                  <c:v>8.988089979175129E-2</c:v>
                </c:pt>
                <c:pt idx="16">
                  <c:v>6.1924895151605597E-2</c:v>
                </c:pt>
                <c:pt idx="17">
                  <c:v>6.8924895149393706E-2</c:v>
                </c:pt>
                <c:pt idx="18">
                  <c:v>5.7142502890201285E-2</c:v>
                </c:pt>
                <c:pt idx="19">
                  <c:v>5.4817551910673501E-2</c:v>
                </c:pt>
                <c:pt idx="20">
                  <c:v>8.5642931077018147E-2</c:v>
                </c:pt>
                <c:pt idx="21">
                  <c:v>5.7321205516927876E-2</c:v>
                </c:pt>
                <c:pt idx="22">
                  <c:v>5.9116347380040679E-2</c:v>
                </c:pt>
                <c:pt idx="23">
                  <c:v>6.0175461389007978E-2</c:v>
                </c:pt>
                <c:pt idx="24">
                  <c:v>8.9780863767373376E-2</c:v>
                </c:pt>
                <c:pt idx="25">
                  <c:v>6.266671753837727E-2</c:v>
                </c:pt>
                <c:pt idx="26">
                  <c:v>7.5003561749326764E-2</c:v>
                </c:pt>
                <c:pt idx="27">
                  <c:v>5.1637840831972426E-2</c:v>
                </c:pt>
                <c:pt idx="28">
                  <c:v>5.7608964129030937E-2</c:v>
                </c:pt>
                <c:pt idx="29">
                  <c:v>6.268455738609191E-2</c:v>
                </c:pt>
                <c:pt idx="30">
                  <c:v>5.8333955119451275E-2</c:v>
                </c:pt>
                <c:pt idx="31">
                  <c:v>5.2393069130630465E-2</c:v>
                </c:pt>
                <c:pt idx="32">
                  <c:v>4.0437064490106422E-2</c:v>
                </c:pt>
                <c:pt idx="33">
                  <c:v>6.5790387947345152E-2</c:v>
                </c:pt>
                <c:pt idx="34">
                  <c:v>4.8820625252119498E-2</c:v>
                </c:pt>
                <c:pt idx="35">
                  <c:v>5.2756420998775866E-2</c:v>
                </c:pt>
                <c:pt idx="36">
                  <c:v>6.7098707600962371E-2</c:v>
                </c:pt>
                <c:pt idx="37">
                  <c:v>4.1251959009969141E-2</c:v>
                </c:pt>
                <c:pt idx="38">
                  <c:v>-0.15240456986794015</c:v>
                </c:pt>
                <c:pt idx="39">
                  <c:v>9.8758333806472365E-2</c:v>
                </c:pt>
                <c:pt idx="40">
                  <c:v>6.1586434167111292E-2</c:v>
                </c:pt>
                <c:pt idx="41">
                  <c:v>1.6933306789724156E-2</c:v>
                </c:pt>
                <c:pt idx="42">
                  <c:v>4.8728448651672807E-2</c:v>
                </c:pt>
                <c:pt idx="43">
                  <c:v>3.7193549294897821E-2</c:v>
                </c:pt>
                <c:pt idx="44">
                  <c:v>3.584702881926205E-2</c:v>
                </c:pt>
                <c:pt idx="45">
                  <c:v>1.302573145221686E-2</c:v>
                </c:pt>
                <c:pt idx="46">
                  <c:v>6.1549946098239161E-2</c:v>
                </c:pt>
                <c:pt idx="47">
                  <c:v>6.7994485689268913E-2</c:v>
                </c:pt>
                <c:pt idx="48">
                  <c:v>5.5833622907812241E-2</c:v>
                </c:pt>
                <c:pt idx="49">
                  <c:v>3.8583840992941987E-2</c:v>
                </c:pt>
                <c:pt idx="50">
                  <c:v>3.8766973571910057E-2</c:v>
                </c:pt>
                <c:pt idx="51">
                  <c:v>3.506011455465341E-2</c:v>
                </c:pt>
                <c:pt idx="52">
                  <c:v>3.048967155336868E-2</c:v>
                </c:pt>
                <c:pt idx="53">
                  <c:v>3.4119228555937298E-2</c:v>
                </c:pt>
                <c:pt idx="54">
                  <c:v>2.9348785566980951E-2</c:v>
                </c:pt>
                <c:pt idx="55">
                  <c:v>2.8417343732144218E-2</c:v>
                </c:pt>
                <c:pt idx="56">
                  <c:v>2.6664372417144477E-2</c:v>
                </c:pt>
                <c:pt idx="57">
                  <c:v>2.7154792202054523E-2</c:v>
                </c:pt>
                <c:pt idx="58">
                  <c:v>3.5811421104881447E-2</c:v>
                </c:pt>
                <c:pt idx="59">
                  <c:v>3.3477278084319551E-2</c:v>
                </c:pt>
                <c:pt idx="60">
                  <c:v>3.3872419946419541E-2</c:v>
                </c:pt>
                <c:pt idx="67">
                  <c:v>2.0392404709127732E-2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1B9-4CEB-AC51-99883616B93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2'!$I$21:$I$907</c:f>
              <c:numCache>
                <c:formatCode>General</c:formatCode>
                <c:ptCount val="887"/>
                <c:pt idx="62">
                  <c:v>3.4591468313010409E-2</c:v>
                </c:pt>
                <c:pt idx="64">
                  <c:v>1.7694577676593326E-2</c:v>
                </c:pt>
                <c:pt idx="69">
                  <c:v>-3.9554763570777141E-3</c:v>
                </c:pt>
                <c:pt idx="70">
                  <c:v>8.1547881418373436E-3</c:v>
                </c:pt>
                <c:pt idx="73">
                  <c:v>1.3863299893273506E-2</c:v>
                </c:pt>
                <c:pt idx="75">
                  <c:v>2.1920044848229736E-2</c:v>
                </c:pt>
                <c:pt idx="76">
                  <c:v>1.9964040206104983E-2</c:v>
                </c:pt>
                <c:pt idx="77">
                  <c:v>1.8212893701274879E-2</c:v>
                </c:pt>
                <c:pt idx="78">
                  <c:v>1.0935163503745571E-2</c:v>
                </c:pt>
                <c:pt idx="81">
                  <c:v>1.7811037105275318E-3</c:v>
                </c:pt>
                <c:pt idx="82">
                  <c:v>5.762455693911761E-4</c:v>
                </c:pt>
                <c:pt idx="84">
                  <c:v>5.6520871294196695E-4</c:v>
                </c:pt>
                <c:pt idx="87">
                  <c:v>5.0031453938572668E-3</c:v>
                </c:pt>
                <c:pt idx="96">
                  <c:v>-3.4616031043697149E-3</c:v>
                </c:pt>
                <c:pt idx="97">
                  <c:v>-2.3736123839626089E-3</c:v>
                </c:pt>
                <c:pt idx="110">
                  <c:v>4.6960662439232692E-4</c:v>
                </c:pt>
                <c:pt idx="121">
                  <c:v>-1.1046092287870124E-2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1B9-4CEB-AC51-99883616B93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2'!$J$21:$J$907</c:f>
              <c:numCache>
                <c:formatCode>General</c:formatCode>
                <c:ptCount val="887"/>
                <c:pt idx="61">
                  <c:v>2.7629088865069207E-2</c:v>
                </c:pt>
                <c:pt idx="63">
                  <c:v>2.9745724190433975E-2</c:v>
                </c:pt>
                <c:pt idx="65">
                  <c:v>2.9748445384029765E-2</c:v>
                </c:pt>
                <c:pt idx="66">
                  <c:v>1.9348409361555241E-2</c:v>
                </c:pt>
                <c:pt idx="68">
                  <c:v>2.1092404713272117E-2</c:v>
                </c:pt>
                <c:pt idx="71">
                  <c:v>1.1596898671996314E-2</c:v>
                </c:pt>
                <c:pt idx="72">
                  <c:v>1.3563299893576186E-2</c:v>
                </c:pt>
                <c:pt idx="74">
                  <c:v>1.4032830476935487E-2</c:v>
                </c:pt>
                <c:pt idx="79">
                  <c:v>-3.30756730545545E-3</c:v>
                </c:pt>
                <c:pt idx="80">
                  <c:v>-3.7099963738000952E-3</c:v>
                </c:pt>
                <c:pt idx="83">
                  <c:v>3.652087107184343E-4</c:v>
                </c:pt>
                <c:pt idx="85">
                  <c:v>-1.1185389565071091E-2</c:v>
                </c:pt>
                <c:pt idx="86">
                  <c:v>-1.082627555297222E-2</c:v>
                </c:pt>
                <c:pt idx="88">
                  <c:v>-1.1757717387808952E-2</c:v>
                </c:pt>
                <c:pt idx="89">
                  <c:v>-1.1657717383059207E-2</c:v>
                </c:pt>
                <c:pt idx="90">
                  <c:v>-9.9132938485126942E-3</c:v>
                </c:pt>
                <c:pt idx="91">
                  <c:v>-9.0132938494207337E-3</c:v>
                </c:pt>
                <c:pt idx="92">
                  <c:v>-8.2132938478025608E-3</c:v>
                </c:pt>
                <c:pt idx="93">
                  <c:v>-7.7910240506753325E-3</c:v>
                </c:pt>
                <c:pt idx="94">
                  <c:v>-7.2910240487544797E-3</c:v>
                </c:pt>
                <c:pt idx="95">
                  <c:v>-5.991024045215454E-3</c:v>
                </c:pt>
                <c:pt idx="98">
                  <c:v>-7.2584937297506258E-3</c:v>
                </c:pt>
                <c:pt idx="99">
                  <c:v>-7.1584937322768383E-3</c:v>
                </c:pt>
                <c:pt idx="100">
                  <c:v>-6.9584937300533056E-3</c:v>
                </c:pt>
                <c:pt idx="101">
                  <c:v>-8.0825123077374883E-3</c:v>
                </c:pt>
                <c:pt idx="102">
                  <c:v>-7.9825123029877432E-3</c:v>
                </c:pt>
                <c:pt idx="103">
                  <c:v>-7.7825123080401681E-3</c:v>
                </c:pt>
                <c:pt idx="104">
                  <c:v>-2.9900516237830743E-3</c:v>
                </c:pt>
                <c:pt idx="105">
                  <c:v>-7.0725039040553384E-3</c:v>
                </c:pt>
                <c:pt idx="106">
                  <c:v>-4.3725039067794569E-3</c:v>
                </c:pt>
                <c:pt idx="107">
                  <c:v>-5.82607947580982E-3</c:v>
                </c:pt>
                <c:pt idx="108">
                  <c:v>-5.1260794789413922E-3</c:v>
                </c:pt>
                <c:pt idx="109">
                  <c:v>-4.826079479244072E-3</c:v>
                </c:pt>
                <c:pt idx="111">
                  <c:v>-2.4499419814674184E-3</c:v>
                </c:pt>
                <c:pt idx="112">
                  <c:v>-2.4499419814674184E-3</c:v>
                </c:pt>
                <c:pt idx="113">
                  <c:v>-2.9709872396779247E-3</c:v>
                </c:pt>
                <c:pt idx="114">
                  <c:v>-1.3171395403333008E-4</c:v>
                </c:pt>
                <c:pt idx="115">
                  <c:v>0</c:v>
                </c:pt>
                <c:pt idx="116">
                  <c:v>-1.3120092844474129E-3</c:v>
                </c:pt>
                <c:pt idx="117">
                  <c:v>-5.2821601566392928E-3</c:v>
                </c:pt>
                <c:pt idx="118">
                  <c:v>-2.2990275756455958E-3</c:v>
                </c:pt>
                <c:pt idx="119">
                  <c:v>-9.7709272158681415E-3</c:v>
                </c:pt>
                <c:pt idx="120">
                  <c:v>-1.2143799278419465E-2</c:v>
                </c:pt>
                <c:pt idx="124">
                  <c:v>-1.11561567246099E-2</c:v>
                </c:pt>
                <c:pt idx="125">
                  <c:v>-1.0333342681406066E-2</c:v>
                </c:pt>
                <c:pt idx="132">
                  <c:v>-6.1226539910421707E-3</c:v>
                </c:pt>
                <c:pt idx="139">
                  <c:v>-1.0642434695910197E-2</c:v>
                </c:pt>
                <c:pt idx="142">
                  <c:v>-1.2924050606670789E-2</c:v>
                </c:pt>
                <c:pt idx="145">
                  <c:v>-1.5271543510607444E-2</c:v>
                </c:pt>
                <c:pt idx="147">
                  <c:v>-1.1590547874220647E-2</c:v>
                </c:pt>
                <c:pt idx="149">
                  <c:v>-1.4448845526203513E-2</c:v>
                </c:pt>
                <c:pt idx="159">
                  <c:v>-1.1723310286470223E-2</c:v>
                </c:pt>
                <c:pt idx="169">
                  <c:v>-1.1984153461526148E-3</c:v>
                </c:pt>
                <c:pt idx="171">
                  <c:v>9.9194245049147867E-3</c:v>
                </c:pt>
                <c:pt idx="184">
                  <c:v>-8.1607347674435005E-3</c:v>
                </c:pt>
                <c:pt idx="193">
                  <c:v>-1.5695790199970361E-2</c:v>
                </c:pt>
                <c:pt idx="194">
                  <c:v>-1.5305506472941488E-2</c:v>
                </c:pt>
                <c:pt idx="195">
                  <c:v>-1.6056652973929886E-2</c:v>
                </c:pt>
                <c:pt idx="196">
                  <c:v>-1.3470254962157924E-2</c:v>
                </c:pt>
                <c:pt idx="197">
                  <c:v>-8.274977037217468E-3</c:v>
                </c:pt>
                <c:pt idx="205">
                  <c:v>-1.0230145315290429E-2</c:v>
                </c:pt>
                <c:pt idx="206">
                  <c:v>-9.2372964572859928E-3</c:v>
                </c:pt>
                <c:pt idx="212">
                  <c:v>-5.8996158913942054E-3</c:v>
                </c:pt>
                <c:pt idx="214">
                  <c:v>-8.3580495993373916E-3</c:v>
                </c:pt>
                <c:pt idx="215">
                  <c:v>-6.8629077359219082E-3</c:v>
                </c:pt>
                <c:pt idx="217">
                  <c:v>-7.316347247979138E-3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1B9-4CEB-AC51-99883616B93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2'!$K$21:$K$907</c:f>
              <c:numCache>
                <c:formatCode>General</c:formatCode>
                <c:ptCount val="887"/>
                <c:pt idx="122">
                  <c:v>-1.894162232929375E-2</c:v>
                </c:pt>
                <c:pt idx="123">
                  <c:v>-1.8441622327372897E-2</c:v>
                </c:pt>
                <c:pt idx="126">
                  <c:v>-7.7454680285882205E-3</c:v>
                </c:pt>
                <c:pt idx="127">
                  <c:v>-8.1671935840859078E-3</c:v>
                </c:pt>
                <c:pt idx="128">
                  <c:v>-8.1671935840859078E-3</c:v>
                </c:pt>
                <c:pt idx="129">
                  <c:v>9.3294247926678509E-4</c:v>
                </c:pt>
                <c:pt idx="130">
                  <c:v>-6.8012005431228317E-3</c:v>
                </c:pt>
                <c:pt idx="131">
                  <c:v>-5.876637740584556E-3</c:v>
                </c:pt>
                <c:pt idx="133">
                  <c:v>-6.9323702628025785E-3</c:v>
                </c:pt>
                <c:pt idx="134">
                  <c:v>-7.0078074568300508E-3</c:v>
                </c:pt>
                <c:pt idx="135">
                  <c:v>-3.8350514369085431E-3</c:v>
                </c:pt>
                <c:pt idx="136">
                  <c:v>-4.9205002433154732E-3</c:v>
                </c:pt>
                <c:pt idx="137">
                  <c:v>-4.0973908762680367E-3</c:v>
                </c:pt>
                <c:pt idx="138">
                  <c:v>-4.0973908762680367E-3</c:v>
                </c:pt>
                <c:pt idx="140">
                  <c:v>-4.287599767849315E-3</c:v>
                </c:pt>
                <c:pt idx="141">
                  <c:v>-4.2175997659796849E-3</c:v>
                </c:pt>
                <c:pt idx="143">
                  <c:v>-1.4384676091140136E-2</c:v>
                </c:pt>
                <c:pt idx="144">
                  <c:v>-1.621953422727529E-2</c:v>
                </c:pt>
                <c:pt idx="146">
                  <c:v>-1.5869934002694208E-2</c:v>
                </c:pt>
                <c:pt idx="148">
                  <c:v>-1.5439129347214475E-2</c:v>
                </c:pt>
                <c:pt idx="150">
                  <c:v>-1.5314566437155008E-2</c:v>
                </c:pt>
                <c:pt idx="151">
                  <c:v>-1.5314566437155008E-2</c:v>
                </c:pt>
                <c:pt idx="152">
                  <c:v>-1.401456644089194E-2</c:v>
                </c:pt>
                <c:pt idx="153">
                  <c:v>-1.9090287358267233E-2</c:v>
                </c:pt>
                <c:pt idx="154">
                  <c:v>-1.3632094152853824E-2</c:v>
                </c:pt>
                <c:pt idx="155">
                  <c:v>-1.2987554553546943E-2</c:v>
                </c:pt>
                <c:pt idx="156">
                  <c:v>-1.2610562676854897E-2</c:v>
                </c:pt>
                <c:pt idx="157">
                  <c:v>-1.0438009157951456E-2</c:v>
                </c:pt>
                <c:pt idx="158">
                  <c:v>-1.1727589371730573E-2</c:v>
                </c:pt>
                <c:pt idx="160">
                  <c:v>-1.0771063702122774E-2</c:v>
                </c:pt>
                <c:pt idx="161">
                  <c:v>-1.0571063707175199E-2</c:v>
                </c:pt>
                <c:pt idx="162">
                  <c:v>-7.5486494388314895E-3</c:v>
                </c:pt>
                <c:pt idx="163">
                  <c:v>-6.8100912758382037E-3</c:v>
                </c:pt>
                <c:pt idx="164">
                  <c:v>-6.6100912736146711E-3</c:v>
                </c:pt>
                <c:pt idx="165">
                  <c:v>-6.5100912761408836E-3</c:v>
                </c:pt>
                <c:pt idx="166">
                  <c:v>-7.0025203458499163E-3</c:v>
                </c:pt>
                <c:pt idx="167">
                  <c:v>-6.2025203442317434E-3</c:v>
                </c:pt>
                <c:pt idx="168">
                  <c:v>-2.0359398549771868E-3</c:v>
                </c:pt>
                <c:pt idx="170">
                  <c:v>-4.006090726761613E-3</c:v>
                </c:pt>
                <c:pt idx="172">
                  <c:v>-4.034151068481151E-3</c:v>
                </c:pt>
                <c:pt idx="173">
                  <c:v>-3.9741510699968785E-3</c:v>
                </c:pt>
                <c:pt idx="174">
                  <c:v>-3.9341510710073635E-3</c:v>
                </c:pt>
                <c:pt idx="175">
                  <c:v>-3.9341510710073635E-3</c:v>
                </c:pt>
                <c:pt idx="176">
                  <c:v>-3.874151072523091E-3</c:v>
                </c:pt>
                <c:pt idx="177">
                  <c:v>-3.834151073533576E-3</c:v>
                </c:pt>
                <c:pt idx="178">
                  <c:v>-3.7441510721691884E-3</c:v>
                </c:pt>
                <c:pt idx="179">
                  <c:v>-3.6441510674194433E-3</c:v>
                </c:pt>
                <c:pt idx="180">
                  <c:v>-3.889009210979566E-3</c:v>
                </c:pt>
                <c:pt idx="181">
                  <c:v>-3.7890092062298208E-3</c:v>
                </c:pt>
                <c:pt idx="182">
                  <c:v>-3.3890092090587132E-3</c:v>
                </c:pt>
                <c:pt idx="183">
                  <c:v>-8.260734764917288E-3</c:v>
                </c:pt>
                <c:pt idx="185">
                  <c:v>-2.8948777908226475E-3</c:v>
                </c:pt>
                <c:pt idx="186">
                  <c:v>-6.2456161103909835E-3</c:v>
                </c:pt>
                <c:pt idx="187">
                  <c:v>-1.4167729852488264E-2</c:v>
                </c:pt>
                <c:pt idx="188">
                  <c:v>-1.6123190252983477E-2</c:v>
                </c:pt>
                <c:pt idx="189">
                  <c:v>-1.5972055356542114E-2</c:v>
                </c:pt>
                <c:pt idx="190">
                  <c:v>-1.5752055354823824E-2</c:v>
                </c:pt>
                <c:pt idx="191">
                  <c:v>-1.5722055351943709E-2</c:v>
                </c:pt>
                <c:pt idx="192">
                  <c:v>-1.5562055355985649E-2</c:v>
                </c:pt>
                <c:pt idx="198">
                  <c:v>-8.11299096676521E-3</c:v>
                </c:pt>
                <c:pt idx="199">
                  <c:v>-5.2029909638804384E-3</c:v>
                </c:pt>
                <c:pt idx="200">
                  <c:v>-1.3740278169279918E-2</c:v>
                </c:pt>
                <c:pt idx="201">
                  <c:v>-1.3330278168723453E-2</c:v>
                </c:pt>
                <c:pt idx="202">
                  <c:v>-1.2350278171652462E-2</c:v>
                </c:pt>
                <c:pt idx="203">
                  <c:v>-9.6555709023959935E-3</c:v>
                </c:pt>
                <c:pt idx="204">
                  <c:v>-9.5655709010316059E-3</c:v>
                </c:pt>
                <c:pt idx="207">
                  <c:v>-1.0448159249790478E-2</c:v>
                </c:pt>
                <c:pt idx="208">
                  <c:v>-1.0218159244686831E-2</c:v>
                </c:pt>
                <c:pt idx="209">
                  <c:v>-1.0148159250093158E-2</c:v>
                </c:pt>
                <c:pt idx="210">
                  <c:v>-9.9481592478696257E-3</c:v>
                </c:pt>
                <c:pt idx="211">
                  <c:v>-8.0728961256681941E-3</c:v>
                </c:pt>
                <c:pt idx="213">
                  <c:v>-9.035620532813482E-3</c:v>
                </c:pt>
                <c:pt idx="216">
                  <c:v>-5.7539181798347272E-3</c:v>
                </c:pt>
                <c:pt idx="218">
                  <c:v>-7.3449402261758223E-3</c:v>
                </c:pt>
                <c:pt idx="219">
                  <c:v>-7.1549402273376472E-3</c:v>
                </c:pt>
                <c:pt idx="220">
                  <c:v>-7.0849402254680172E-3</c:v>
                </c:pt>
                <c:pt idx="221">
                  <c:v>-6.9749402246088721E-3</c:v>
                </c:pt>
                <c:pt idx="222">
                  <c:v>-5.5642283259658143E-3</c:v>
                </c:pt>
                <c:pt idx="223">
                  <c:v>-4.0148305852198973E-3</c:v>
                </c:pt>
                <c:pt idx="224">
                  <c:v>-4.1242747392971069E-3</c:v>
                </c:pt>
                <c:pt idx="225">
                  <c:v>-3.8779547612648457E-3</c:v>
                </c:pt>
                <c:pt idx="226">
                  <c:v>-6.4389652034151368E-3</c:v>
                </c:pt>
                <c:pt idx="227">
                  <c:v>-7.9141302776406519E-3</c:v>
                </c:pt>
                <c:pt idx="228">
                  <c:v>-1.84680740130716E-2</c:v>
                </c:pt>
                <c:pt idx="229">
                  <c:v>-1.7811641184380278E-2</c:v>
                </c:pt>
                <c:pt idx="230">
                  <c:v>-1.1672035769151989E-2</c:v>
                </c:pt>
                <c:pt idx="231">
                  <c:v>-6.3762135978322476E-3</c:v>
                </c:pt>
                <c:pt idx="232">
                  <c:v>-1.0480507502506953E-2</c:v>
                </c:pt>
                <c:pt idx="233">
                  <c:v>-1.1145684176881332E-2</c:v>
                </c:pt>
                <c:pt idx="234">
                  <c:v>-1.3416923524346203E-2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1B9-4CEB-AC51-99883616B93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1B9-4CEB-AC51-99883616B93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1B9-4CEB-AC51-99883616B931}"/>
            </c:ext>
          </c:extLst>
        </c:ser>
        <c:ser>
          <c:idx val="6"/>
          <c:order val="6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2'!$AW$2:$AW$127</c:f>
              <c:numCache>
                <c:formatCode>General</c:formatCode>
                <c:ptCount val="126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</c:numCache>
            </c:numRef>
          </c:xVal>
          <c:yVal>
            <c:numRef>
              <c:f>'Active 2'!$AX$2:$AX$127</c:f>
              <c:numCache>
                <c:formatCode>General</c:formatCode>
                <c:ptCount val="126"/>
                <c:pt idx="0">
                  <c:v>0.11946347132877012</c:v>
                </c:pt>
                <c:pt idx="1">
                  <c:v>0.11718365197147317</c:v>
                </c:pt>
                <c:pt idx="2">
                  <c:v>0.10947408358219873</c:v>
                </c:pt>
                <c:pt idx="3">
                  <c:v>9.8335766315691811E-2</c:v>
                </c:pt>
                <c:pt idx="4">
                  <c:v>9.804201299653921E-2</c:v>
                </c:pt>
                <c:pt idx="5">
                  <c:v>9.8428832746918257E-2</c:v>
                </c:pt>
                <c:pt idx="6">
                  <c:v>9.8040116787591947E-2</c:v>
                </c:pt>
                <c:pt idx="7">
                  <c:v>9.7237225457647694E-2</c:v>
                </c:pt>
                <c:pt idx="8">
                  <c:v>9.4322415460898867E-2</c:v>
                </c:pt>
                <c:pt idx="9">
                  <c:v>8.0829262391688722E-2</c:v>
                </c:pt>
                <c:pt idx="10">
                  <c:v>7.7280765665733941E-2</c:v>
                </c:pt>
                <c:pt idx="11">
                  <c:v>7.7719284086957108E-2</c:v>
                </c:pt>
                <c:pt idx="12">
                  <c:v>7.8226814162823635E-2</c:v>
                </c:pt>
                <c:pt idx="13">
                  <c:v>7.8041406269842517E-2</c:v>
                </c:pt>
                <c:pt idx="14">
                  <c:v>7.7079055037340846E-2</c:v>
                </c:pt>
                <c:pt idx="15">
                  <c:v>7.302225237439583E-2</c:v>
                </c:pt>
                <c:pt idx="16">
                  <c:v>5.9245233127679583E-2</c:v>
                </c:pt>
                <c:pt idx="17">
                  <c:v>5.8744986959613943E-2</c:v>
                </c:pt>
                <c:pt idx="18">
                  <c:v>5.9726117622965702E-2</c:v>
                </c:pt>
                <c:pt idx="19">
                  <c:v>6.0224052229895353E-2</c:v>
                </c:pt>
                <c:pt idx="20">
                  <c:v>6.0277587078815489E-2</c:v>
                </c:pt>
                <c:pt idx="21">
                  <c:v>5.8931430158970496E-2</c:v>
                </c:pt>
                <c:pt idx="22">
                  <c:v>5.2111414935203E-2</c:v>
                </c:pt>
                <c:pt idx="23">
                  <c:v>4.1975696327926804E-2</c:v>
                </c:pt>
                <c:pt idx="24">
                  <c:v>4.2629850777289348E-2</c:v>
                </c:pt>
                <c:pt idx="25">
                  <c:v>4.3957902225743251E-2</c:v>
                </c:pt>
                <c:pt idx="26">
                  <c:v>4.4509371492566667E-2</c:v>
                </c:pt>
                <c:pt idx="27">
                  <c:v>4.4644903754331486E-2</c:v>
                </c:pt>
                <c:pt idx="28">
                  <c:v>4.266033491183166E-2</c:v>
                </c:pt>
                <c:pt idx="29">
                  <c:v>3.0069463128079503E-2</c:v>
                </c:pt>
                <c:pt idx="30">
                  <c:v>2.7519713067115814E-2</c:v>
                </c:pt>
                <c:pt idx="31">
                  <c:v>2.8903583418592581E-2</c:v>
                </c:pt>
                <c:pt idx="32">
                  <c:v>3.0350185735517201E-2</c:v>
                </c:pt>
                <c:pt idx="33">
                  <c:v>3.1106249100582413E-2</c:v>
                </c:pt>
                <c:pt idx="34">
                  <c:v>3.1079800410957051E-2</c:v>
                </c:pt>
                <c:pt idx="35">
                  <c:v>2.7945020902867129E-2</c:v>
                </c:pt>
                <c:pt idx="36">
                  <c:v>1.5126082712482962E-2</c:v>
                </c:pt>
                <c:pt idx="37">
                  <c:v>1.5581242175230636E-2</c:v>
                </c:pt>
                <c:pt idx="38">
                  <c:v>1.7505931522411346E-2</c:v>
                </c:pt>
                <c:pt idx="39">
                  <c:v>1.8942591258222449E-2</c:v>
                </c:pt>
                <c:pt idx="40">
                  <c:v>1.9936892740520268E-2</c:v>
                </c:pt>
                <c:pt idx="41">
                  <c:v>1.9524372310880066E-2</c:v>
                </c:pt>
                <c:pt idx="42">
                  <c:v>1.3593265665939991E-2</c:v>
                </c:pt>
                <c:pt idx="43">
                  <c:v>4.460886087598359E-3</c:v>
                </c:pt>
                <c:pt idx="44">
                  <c:v>6.0629075912740594E-3</c:v>
                </c:pt>
                <c:pt idx="45">
                  <c:v>8.3321642298791951E-3</c:v>
                </c:pt>
                <c:pt idx="46">
                  <c:v>9.8238374879137634E-3</c:v>
                </c:pt>
                <c:pt idx="47">
                  <c:v>1.0897765427835672E-2</c:v>
                </c:pt>
                <c:pt idx="48">
                  <c:v>9.8433863671175473E-3</c:v>
                </c:pt>
                <c:pt idx="49">
                  <c:v>-1.8441909009134618E-3</c:v>
                </c:pt>
                <c:pt idx="50">
                  <c:v>-3.3961082142519939E-3</c:v>
                </c:pt>
                <c:pt idx="51">
                  <c:v>-1.0669046236793363E-3</c:v>
                </c:pt>
                <c:pt idx="52">
                  <c:v>1.3187547582168841E-3</c:v>
                </c:pt>
                <c:pt idx="53">
                  <c:v>3.0162938225779547E-3</c:v>
                </c:pt>
                <c:pt idx="54">
                  <c:v>3.9257236850484276E-3</c:v>
                </c:pt>
                <c:pt idx="55">
                  <c:v>1.7128243036431522E-3</c:v>
                </c:pt>
                <c:pt idx="56">
                  <c:v>-1.0147701266625533E-2</c:v>
                </c:pt>
                <c:pt idx="57">
                  <c:v>-8.7372811955288218E-3</c:v>
                </c:pt>
                <c:pt idx="58">
                  <c:v>-5.869054395723273E-3</c:v>
                </c:pt>
                <c:pt idx="59">
                  <c:v>-3.4936612770472297E-3</c:v>
                </c:pt>
                <c:pt idx="60">
                  <c:v>-1.5586117873496227E-3</c:v>
                </c:pt>
                <c:pt idx="61">
                  <c:v>-1.0375217895451537E-3</c:v>
                </c:pt>
                <c:pt idx="62">
                  <c:v>-6.0803683539150145E-3</c:v>
                </c:pt>
                <c:pt idx="63">
                  <c:v>-1.4208664891627504E-2</c:v>
                </c:pt>
                <c:pt idx="64">
                  <c:v>-1.1658816590395289E-2</c:v>
                </c:pt>
                <c:pt idx="65">
                  <c:v>-8.4483812573194449E-3</c:v>
                </c:pt>
                <c:pt idx="66">
                  <c:v>-6.0164852685462636E-3</c:v>
                </c:pt>
                <c:pt idx="67">
                  <c:v>-4.0041895666924352E-3</c:v>
                </c:pt>
                <c:pt idx="68">
                  <c:v>-4.1284306850535588E-3</c:v>
                </c:pt>
                <c:pt idx="69">
                  <c:v>-1.4911705588111555E-2</c:v>
                </c:pt>
                <c:pt idx="70">
                  <c:v>-1.546669835152242E-2</c:v>
                </c:pt>
                <c:pt idx="71">
                  <c:v>-1.2192180149950087E-2</c:v>
                </c:pt>
                <c:pt idx="72">
                  <c:v>-8.8674786612906835E-3</c:v>
                </c:pt>
                <c:pt idx="73">
                  <c:v>-6.2284596992223879E-3</c:v>
                </c:pt>
                <c:pt idx="74">
                  <c:v>-4.3831752298360612E-3</c:v>
                </c:pt>
                <c:pt idx="75">
                  <c:v>-5.6743395010095685E-3</c:v>
                </c:pt>
                <c:pt idx="76">
                  <c:v>-1.6576121319787231E-2</c:v>
                </c:pt>
                <c:pt idx="77">
                  <c:v>-1.4210583197605448E-2</c:v>
                </c:pt>
                <c:pt idx="78">
                  <c:v>-1.0398840259476329E-2</c:v>
                </c:pt>
                <c:pt idx="79">
                  <c:v>-7.0847052827027078E-3</c:v>
                </c:pt>
                <c:pt idx="80">
                  <c:v>-4.2089266052643785E-3</c:v>
                </c:pt>
                <c:pt idx="81">
                  <c:v>-2.7542523607901924E-3</c:v>
                </c:pt>
                <c:pt idx="82">
                  <c:v>-6.9094907807840606E-3</c:v>
                </c:pt>
                <c:pt idx="83">
                  <c:v>-1.4032957089942889E-2</c:v>
                </c:pt>
                <c:pt idx="84">
                  <c:v>-1.0535321797168175E-2</c:v>
                </c:pt>
                <c:pt idx="85">
                  <c:v>-6.3837342509427781E-3</c:v>
                </c:pt>
                <c:pt idx="86">
                  <c:v>-3.0115968204974808E-3</c:v>
                </c:pt>
                <c:pt idx="87">
                  <c:v>-6.0961273951430119E-5</c:v>
                </c:pt>
                <c:pt idx="88">
                  <c:v>7.4488323805546163E-4</c:v>
                </c:pt>
                <c:pt idx="89">
                  <c:v>-9.1330875506945939E-3</c:v>
                </c:pt>
                <c:pt idx="90">
                  <c:v>-8.6920575161144424E-3</c:v>
                </c:pt>
                <c:pt idx="91">
                  <c:v>-4.4722432711109617E-3</c:v>
                </c:pt>
                <c:pt idx="92">
                  <c:v>-2.0851441448576941E-4</c:v>
                </c:pt>
                <c:pt idx="93">
                  <c:v>3.3719883998716491E-3</c:v>
                </c:pt>
                <c:pt idx="94">
                  <c:v>6.1531035758302238E-3</c:v>
                </c:pt>
                <c:pt idx="95">
                  <c:v>5.7835273661572956E-3</c:v>
                </c:pt>
                <c:pt idx="96">
                  <c:v>-4.1591798947462205E-3</c:v>
                </c:pt>
                <c:pt idx="97">
                  <c:v>-8.3866387504893947E-4</c:v>
                </c:pt>
                <c:pt idx="98">
                  <c:v>3.9165738036855899E-3</c:v>
                </c:pt>
                <c:pt idx="99">
                  <c:v>8.1694593334430358E-3</c:v>
                </c:pt>
                <c:pt idx="100">
                  <c:v>1.1985948187072061E-2</c:v>
                </c:pt>
                <c:pt idx="101">
                  <c:v>1.4374180376908262E-2</c:v>
                </c:pt>
                <c:pt idx="102">
                  <c:v>1.1105895231684721E-2</c:v>
                </c:pt>
                <c:pt idx="103">
                  <c:v>4.988009018501576E-3</c:v>
                </c:pt>
                <c:pt idx="104">
                  <c:v>9.4333919409330547E-3</c:v>
                </c:pt>
                <c:pt idx="105">
                  <c:v>1.4526105235476058E-2</c:v>
                </c:pt>
                <c:pt idx="106">
                  <c:v>1.8838502786877889E-2</c:v>
                </c:pt>
                <c:pt idx="107">
                  <c:v>2.2727450261501164E-2</c:v>
                </c:pt>
                <c:pt idx="108">
                  <c:v>2.446332761364944E-2</c:v>
                </c:pt>
                <c:pt idx="109">
                  <c:v>1.5491655912109709E-2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1B9-4CEB-AC51-99883616B9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4400"/>
        <c:axId val="1"/>
      </c:scatterChart>
      <c:valAx>
        <c:axId val="867164400"/>
        <c:scaling>
          <c:orientation val="minMax"/>
          <c:max val="15000"/>
          <c:min val="-1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7707588651579"/>
              <c:y val="0.8705257297383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0.05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63651050080775E-2"/>
              <c:y val="0.37190169410641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4400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3893393374293478"/>
          <c:y val="0.92837725862779552"/>
          <c:w val="0.63166448297355404"/>
          <c:h val="5.5096707952828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SW Lyn - O-C Diagr.</a:t>
            </a:r>
          </a:p>
        </c:rich>
      </c:tx>
      <c:layout>
        <c:manualLayout>
          <c:xMode val="edge"/>
          <c:yMode val="edge"/>
          <c:x val="0.37479840060380171"/>
          <c:y val="3.305785123966942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116326197374638"/>
          <c:y val="0.14049624573929748"/>
          <c:w val="0.81098610014427575"/>
          <c:h val="0.65564914678338815"/>
        </c:manualLayout>
      </c:layout>
      <c:scatterChart>
        <c:scatterStyle val="lineMarker"/>
        <c:varyColors val="0"/>
        <c:ser>
          <c:idx val="0"/>
          <c:order val="0"/>
          <c:tx>
            <c:strRef>
              <c:f>'Active 2'!$H$20:$H$20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2'!$H$21:$H$907</c:f>
              <c:numCache>
                <c:formatCode>General</c:formatCode>
                <c:ptCount val="887"/>
                <c:pt idx="0">
                  <c:v>6.501812818532926E-2</c:v>
                </c:pt>
                <c:pt idx="1">
                  <c:v>6.9474561016249936E-2</c:v>
                </c:pt>
                <c:pt idx="2">
                  <c:v>7.164137041036156E-2</c:v>
                </c:pt>
                <c:pt idx="3">
                  <c:v>9.3022209981427295E-2</c:v>
                </c:pt>
                <c:pt idx="4">
                  <c:v>7.0110200693306979E-2</c:v>
                </c:pt>
                <c:pt idx="5">
                  <c:v>8.9419528798316605E-2</c:v>
                </c:pt>
                <c:pt idx="6">
                  <c:v>3.8747200971556595E-2</c:v>
                </c:pt>
                <c:pt idx="7">
                  <c:v>5.4469470771437045E-2</c:v>
                </c:pt>
                <c:pt idx="8">
                  <c:v>1.893830105473171E-2</c:v>
                </c:pt>
                <c:pt idx="9">
                  <c:v>3.837180379559868E-2</c:v>
                </c:pt>
                <c:pt idx="10">
                  <c:v>6.0371803796442691E-2</c:v>
                </c:pt>
                <c:pt idx="11">
                  <c:v>7.2447397051291773E-2</c:v>
                </c:pt>
                <c:pt idx="12">
                  <c:v>6.6143511339760153E-2</c:v>
                </c:pt>
                <c:pt idx="13">
                  <c:v>6.1480355550884269E-2</c:v>
                </c:pt>
                <c:pt idx="14">
                  <c:v>6.088089979311917E-2</c:v>
                </c:pt>
                <c:pt idx="15">
                  <c:v>8.988089979175129E-2</c:v>
                </c:pt>
                <c:pt idx="16">
                  <c:v>6.1924895151605597E-2</c:v>
                </c:pt>
                <c:pt idx="17">
                  <c:v>6.8924895149393706E-2</c:v>
                </c:pt>
                <c:pt idx="18">
                  <c:v>5.7142502890201285E-2</c:v>
                </c:pt>
                <c:pt idx="19">
                  <c:v>5.4817551910673501E-2</c:v>
                </c:pt>
                <c:pt idx="20">
                  <c:v>8.5642931077018147E-2</c:v>
                </c:pt>
                <c:pt idx="21">
                  <c:v>5.7321205516927876E-2</c:v>
                </c:pt>
                <c:pt idx="22">
                  <c:v>5.9116347380040679E-2</c:v>
                </c:pt>
                <c:pt idx="23">
                  <c:v>6.0175461389007978E-2</c:v>
                </c:pt>
                <c:pt idx="24">
                  <c:v>8.9780863767373376E-2</c:v>
                </c:pt>
                <c:pt idx="25">
                  <c:v>6.266671753837727E-2</c:v>
                </c:pt>
                <c:pt idx="26">
                  <c:v>7.5003561749326764E-2</c:v>
                </c:pt>
                <c:pt idx="27">
                  <c:v>5.1637840831972426E-2</c:v>
                </c:pt>
                <c:pt idx="28">
                  <c:v>5.7608964129030937E-2</c:v>
                </c:pt>
                <c:pt idx="29">
                  <c:v>6.268455738609191E-2</c:v>
                </c:pt>
                <c:pt idx="30">
                  <c:v>5.8333955119451275E-2</c:v>
                </c:pt>
                <c:pt idx="31">
                  <c:v>5.2393069130630465E-2</c:v>
                </c:pt>
                <c:pt idx="32">
                  <c:v>4.0437064490106422E-2</c:v>
                </c:pt>
                <c:pt idx="33">
                  <c:v>6.5790387947345152E-2</c:v>
                </c:pt>
                <c:pt idx="34">
                  <c:v>4.8820625252119498E-2</c:v>
                </c:pt>
                <c:pt idx="35">
                  <c:v>5.2756420998775866E-2</c:v>
                </c:pt>
                <c:pt idx="36">
                  <c:v>6.7098707600962371E-2</c:v>
                </c:pt>
                <c:pt idx="37">
                  <c:v>4.1251959009969141E-2</c:v>
                </c:pt>
                <c:pt idx="38">
                  <c:v>-0.15240456986794015</c:v>
                </c:pt>
                <c:pt idx="39">
                  <c:v>9.8758333806472365E-2</c:v>
                </c:pt>
                <c:pt idx="40">
                  <c:v>6.1586434167111292E-2</c:v>
                </c:pt>
                <c:pt idx="41">
                  <c:v>1.6933306789724156E-2</c:v>
                </c:pt>
                <c:pt idx="42">
                  <c:v>4.8728448651672807E-2</c:v>
                </c:pt>
                <c:pt idx="43">
                  <c:v>3.7193549294897821E-2</c:v>
                </c:pt>
                <c:pt idx="44">
                  <c:v>3.584702881926205E-2</c:v>
                </c:pt>
                <c:pt idx="45">
                  <c:v>1.302573145221686E-2</c:v>
                </c:pt>
                <c:pt idx="46">
                  <c:v>6.1549946098239161E-2</c:v>
                </c:pt>
                <c:pt idx="47">
                  <c:v>6.7994485689268913E-2</c:v>
                </c:pt>
                <c:pt idx="48">
                  <c:v>5.5833622907812241E-2</c:v>
                </c:pt>
                <c:pt idx="49">
                  <c:v>3.8583840992941987E-2</c:v>
                </c:pt>
                <c:pt idx="50">
                  <c:v>3.8766973571910057E-2</c:v>
                </c:pt>
                <c:pt idx="51">
                  <c:v>3.506011455465341E-2</c:v>
                </c:pt>
                <c:pt idx="52">
                  <c:v>3.048967155336868E-2</c:v>
                </c:pt>
                <c:pt idx="53">
                  <c:v>3.4119228555937298E-2</c:v>
                </c:pt>
                <c:pt idx="54">
                  <c:v>2.9348785566980951E-2</c:v>
                </c:pt>
                <c:pt idx="55">
                  <c:v>2.8417343732144218E-2</c:v>
                </c:pt>
                <c:pt idx="56">
                  <c:v>2.6664372417144477E-2</c:v>
                </c:pt>
                <c:pt idx="57">
                  <c:v>2.7154792202054523E-2</c:v>
                </c:pt>
                <c:pt idx="58">
                  <c:v>3.5811421104881447E-2</c:v>
                </c:pt>
                <c:pt idx="59">
                  <c:v>3.3477278084319551E-2</c:v>
                </c:pt>
                <c:pt idx="60">
                  <c:v>3.3872419946419541E-2</c:v>
                </c:pt>
                <c:pt idx="67">
                  <c:v>2.0392404709127732E-2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24A-4237-BB87-7BA779BF64B1}"/>
            </c:ext>
          </c:extLst>
        </c:ser>
        <c:ser>
          <c:idx val="1"/>
          <c:order val="1"/>
          <c:tx>
            <c:strRef>
              <c:f>'Active 2'!$I$20:$I$20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2'!$I$21:$I$907</c:f>
              <c:numCache>
                <c:formatCode>General</c:formatCode>
                <c:ptCount val="887"/>
                <c:pt idx="62">
                  <c:v>3.4591468313010409E-2</c:v>
                </c:pt>
                <c:pt idx="64">
                  <c:v>1.7694577676593326E-2</c:v>
                </c:pt>
                <c:pt idx="69">
                  <c:v>-3.9554763570777141E-3</c:v>
                </c:pt>
                <c:pt idx="70">
                  <c:v>8.1547881418373436E-3</c:v>
                </c:pt>
                <c:pt idx="73">
                  <c:v>1.3863299893273506E-2</c:v>
                </c:pt>
                <c:pt idx="75">
                  <c:v>2.1920044848229736E-2</c:v>
                </c:pt>
                <c:pt idx="76">
                  <c:v>1.9964040206104983E-2</c:v>
                </c:pt>
                <c:pt idx="77">
                  <c:v>1.8212893701274879E-2</c:v>
                </c:pt>
                <c:pt idx="78">
                  <c:v>1.0935163503745571E-2</c:v>
                </c:pt>
                <c:pt idx="81">
                  <c:v>1.7811037105275318E-3</c:v>
                </c:pt>
                <c:pt idx="82">
                  <c:v>5.762455693911761E-4</c:v>
                </c:pt>
                <c:pt idx="84">
                  <c:v>5.6520871294196695E-4</c:v>
                </c:pt>
                <c:pt idx="87">
                  <c:v>5.0031453938572668E-3</c:v>
                </c:pt>
                <c:pt idx="96">
                  <c:v>-3.4616031043697149E-3</c:v>
                </c:pt>
                <c:pt idx="97">
                  <c:v>-2.3736123839626089E-3</c:v>
                </c:pt>
                <c:pt idx="110">
                  <c:v>4.6960662439232692E-4</c:v>
                </c:pt>
                <c:pt idx="121">
                  <c:v>-1.1046092287870124E-2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24A-4237-BB87-7BA779BF64B1}"/>
            </c:ext>
          </c:extLst>
        </c:ser>
        <c:ser>
          <c:idx val="2"/>
          <c:order val="2"/>
          <c:tx>
            <c:strRef>
              <c:f>'Active 2'!$J$20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2'!$J$21:$J$907</c:f>
              <c:numCache>
                <c:formatCode>General</c:formatCode>
                <c:ptCount val="887"/>
                <c:pt idx="61">
                  <c:v>2.7629088865069207E-2</c:v>
                </c:pt>
                <c:pt idx="63">
                  <c:v>2.9745724190433975E-2</c:v>
                </c:pt>
                <c:pt idx="65">
                  <c:v>2.9748445384029765E-2</c:v>
                </c:pt>
                <c:pt idx="66">
                  <c:v>1.9348409361555241E-2</c:v>
                </c:pt>
                <c:pt idx="68">
                  <c:v>2.1092404713272117E-2</c:v>
                </c:pt>
                <c:pt idx="71">
                  <c:v>1.1596898671996314E-2</c:v>
                </c:pt>
                <c:pt idx="72">
                  <c:v>1.3563299893576186E-2</c:v>
                </c:pt>
                <c:pt idx="74">
                  <c:v>1.4032830476935487E-2</c:v>
                </c:pt>
                <c:pt idx="79">
                  <c:v>-3.30756730545545E-3</c:v>
                </c:pt>
                <c:pt idx="80">
                  <c:v>-3.7099963738000952E-3</c:v>
                </c:pt>
                <c:pt idx="83">
                  <c:v>3.652087107184343E-4</c:v>
                </c:pt>
                <c:pt idx="85">
                  <c:v>-1.1185389565071091E-2</c:v>
                </c:pt>
                <c:pt idx="86">
                  <c:v>-1.082627555297222E-2</c:v>
                </c:pt>
                <c:pt idx="88">
                  <c:v>-1.1757717387808952E-2</c:v>
                </c:pt>
                <c:pt idx="89">
                  <c:v>-1.1657717383059207E-2</c:v>
                </c:pt>
                <c:pt idx="90">
                  <c:v>-9.9132938485126942E-3</c:v>
                </c:pt>
                <c:pt idx="91">
                  <c:v>-9.0132938494207337E-3</c:v>
                </c:pt>
                <c:pt idx="92">
                  <c:v>-8.2132938478025608E-3</c:v>
                </c:pt>
                <c:pt idx="93">
                  <c:v>-7.7910240506753325E-3</c:v>
                </c:pt>
                <c:pt idx="94">
                  <c:v>-7.2910240487544797E-3</c:v>
                </c:pt>
                <c:pt idx="95">
                  <c:v>-5.991024045215454E-3</c:v>
                </c:pt>
                <c:pt idx="98">
                  <c:v>-7.2584937297506258E-3</c:v>
                </c:pt>
                <c:pt idx="99">
                  <c:v>-7.1584937322768383E-3</c:v>
                </c:pt>
                <c:pt idx="100">
                  <c:v>-6.9584937300533056E-3</c:v>
                </c:pt>
                <c:pt idx="101">
                  <c:v>-8.0825123077374883E-3</c:v>
                </c:pt>
                <c:pt idx="102">
                  <c:v>-7.9825123029877432E-3</c:v>
                </c:pt>
                <c:pt idx="103">
                  <c:v>-7.7825123080401681E-3</c:v>
                </c:pt>
                <c:pt idx="104">
                  <c:v>-2.9900516237830743E-3</c:v>
                </c:pt>
                <c:pt idx="105">
                  <c:v>-7.0725039040553384E-3</c:v>
                </c:pt>
                <c:pt idx="106">
                  <c:v>-4.3725039067794569E-3</c:v>
                </c:pt>
                <c:pt idx="107">
                  <c:v>-5.82607947580982E-3</c:v>
                </c:pt>
                <c:pt idx="108">
                  <c:v>-5.1260794789413922E-3</c:v>
                </c:pt>
                <c:pt idx="109">
                  <c:v>-4.826079479244072E-3</c:v>
                </c:pt>
                <c:pt idx="111">
                  <c:v>-2.4499419814674184E-3</c:v>
                </c:pt>
                <c:pt idx="112">
                  <c:v>-2.4499419814674184E-3</c:v>
                </c:pt>
                <c:pt idx="113">
                  <c:v>-2.9709872396779247E-3</c:v>
                </c:pt>
                <c:pt idx="114">
                  <c:v>-1.3171395403333008E-4</c:v>
                </c:pt>
                <c:pt idx="115">
                  <c:v>0</c:v>
                </c:pt>
                <c:pt idx="116">
                  <c:v>-1.3120092844474129E-3</c:v>
                </c:pt>
                <c:pt idx="117">
                  <c:v>-5.2821601566392928E-3</c:v>
                </c:pt>
                <c:pt idx="118">
                  <c:v>-2.2990275756455958E-3</c:v>
                </c:pt>
                <c:pt idx="119">
                  <c:v>-9.7709272158681415E-3</c:v>
                </c:pt>
                <c:pt idx="120">
                  <c:v>-1.2143799278419465E-2</c:v>
                </c:pt>
                <c:pt idx="124">
                  <c:v>-1.11561567246099E-2</c:v>
                </c:pt>
                <c:pt idx="125">
                  <c:v>-1.0333342681406066E-2</c:v>
                </c:pt>
                <c:pt idx="132">
                  <c:v>-6.1226539910421707E-3</c:v>
                </c:pt>
                <c:pt idx="139">
                  <c:v>-1.0642434695910197E-2</c:v>
                </c:pt>
                <c:pt idx="142">
                  <c:v>-1.2924050606670789E-2</c:v>
                </c:pt>
                <c:pt idx="145">
                  <c:v>-1.5271543510607444E-2</c:v>
                </c:pt>
                <c:pt idx="147">
                  <c:v>-1.1590547874220647E-2</c:v>
                </c:pt>
                <c:pt idx="149">
                  <c:v>-1.4448845526203513E-2</c:v>
                </c:pt>
                <c:pt idx="159">
                  <c:v>-1.1723310286470223E-2</c:v>
                </c:pt>
                <c:pt idx="169">
                  <c:v>-1.1984153461526148E-3</c:v>
                </c:pt>
                <c:pt idx="171">
                  <c:v>9.9194245049147867E-3</c:v>
                </c:pt>
                <c:pt idx="184">
                  <c:v>-8.1607347674435005E-3</c:v>
                </c:pt>
                <c:pt idx="193">
                  <c:v>-1.5695790199970361E-2</c:v>
                </c:pt>
                <c:pt idx="194">
                  <c:v>-1.5305506472941488E-2</c:v>
                </c:pt>
                <c:pt idx="195">
                  <c:v>-1.6056652973929886E-2</c:v>
                </c:pt>
                <c:pt idx="196">
                  <c:v>-1.3470254962157924E-2</c:v>
                </c:pt>
                <c:pt idx="197">
                  <c:v>-8.274977037217468E-3</c:v>
                </c:pt>
                <c:pt idx="205">
                  <c:v>-1.0230145315290429E-2</c:v>
                </c:pt>
                <c:pt idx="206">
                  <c:v>-9.2372964572859928E-3</c:v>
                </c:pt>
                <c:pt idx="212">
                  <c:v>-5.8996158913942054E-3</c:v>
                </c:pt>
                <c:pt idx="214">
                  <c:v>-8.3580495993373916E-3</c:v>
                </c:pt>
                <c:pt idx="215">
                  <c:v>-6.8629077359219082E-3</c:v>
                </c:pt>
                <c:pt idx="217">
                  <c:v>-7.316347247979138E-3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24A-4237-BB87-7BA779BF64B1}"/>
            </c:ext>
          </c:extLst>
        </c:ser>
        <c:ser>
          <c:idx val="3"/>
          <c:order val="3"/>
          <c:tx>
            <c:strRef>
              <c:f>'Active 2'!$K$20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2'!$K$21:$K$907</c:f>
              <c:numCache>
                <c:formatCode>General</c:formatCode>
                <c:ptCount val="887"/>
                <c:pt idx="122">
                  <c:v>-1.894162232929375E-2</c:v>
                </c:pt>
                <c:pt idx="123">
                  <c:v>-1.8441622327372897E-2</c:v>
                </c:pt>
                <c:pt idx="126">
                  <c:v>-7.7454680285882205E-3</c:v>
                </c:pt>
                <c:pt idx="127">
                  <c:v>-8.1671935840859078E-3</c:v>
                </c:pt>
                <c:pt idx="128">
                  <c:v>-8.1671935840859078E-3</c:v>
                </c:pt>
                <c:pt idx="129">
                  <c:v>9.3294247926678509E-4</c:v>
                </c:pt>
                <c:pt idx="130">
                  <c:v>-6.8012005431228317E-3</c:v>
                </c:pt>
                <c:pt idx="131">
                  <c:v>-5.876637740584556E-3</c:v>
                </c:pt>
                <c:pt idx="133">
                  <c:v>-6.9323702628025785E-3</c:v>
                </c:pt>
                <c:pt idx="134">
                  <c:v>-7.0078074568300508E-3</c:v>
                </c:pt>
                <c:pt idx="135">
                  <c:v>-3.8350514369085431E-3</c:v>
                </c:pt>
                <c:pt idx="136">
                  <c:v>-4.9205002433154732E-3</c:v>
                </c:pt>
                <c:pt idx="137">
                  <c:v>-4.0973908762680367E-3</c:v>
                </c:pt>
                <c:pt idx="138">
                  <c:v>-4.0973908762680367E-3</c:v>
                </c:pt>
                <c:pt idx="140">
                  <c:v>-4.287599767849315E-3</c:v>
                </c:pt>
                <c:pt idx="141">
                  <c:v>-4.2175997659796849E-3</c:v>
                </c:pt>
                <c:pt idx="143">
                  <c:v>-1.4384676091140136E-2</c:v>
                </c:pt>
                <c:pt idx="144">
                  <c:v>-1.621953422727529E-2</c:v>
                </c:pt>
                <c:pt idx="146">
                  <c:v>-1.5869934002694208E-2</c:v>
                </c:pt>
                <c:pt idx="148">
                  <c:v>-1.5439129347214475E-2</c:v>
                </c:pt>
                <c:pt idx="150">
                  <c:v>-1.5314566437155008E-2</c:v>
                </c:pt>
                <c:pt idx="151">
                  <c:v>-1.5314566437155008E-2</c:v>
                </c:pt>
                <c:pt idx="152">
                  <c:v>-1.401456644089194E-2</c:v>
                </c:pt>
                <c:pt idx="153">
                  <c:v>-1.9090287358267233E-2</c:v>
                </c:pt>
                <c:pt idx="154">
                  <c:v>-1.3632094152853824E-2</c:v>
                </c:pt>
                <c:pt idx="155">
                  <c:v>-1.2987554553546943E-2</c:v>
                </c:pt>
                <c:pt idx="156">
                  <c:v>-1.2610562676854897E-2</c:v>
                </c:pt>
                <c:pt idx="157">
                  <c:v>-1.0438009157951456E-2</c:v>
                </c:pt>
                <c:pt idx="158">
                  <c:v>-1.1727589371730573E-2</c:v>
                </c:pt>
                <c:pt idx="160">
                  <c:v>-1.0771063702122774E-2</c:v>
                </c:pt>
                <c:pt idx="161">
                  <c:v>-1.0571063707175199E-2</c:v>
                </c:pt>
                <c:pt idx="162">
                  <c:v>-7.5486494388314895E-3</c:v>
                </c:pt>
                <c:pt idx="163">
                  <c:v>-6.8100912758382037E-3</c:v>
                </c:pt>
                <c:pt idx="164">
                  <c:v>-6.6100912736146711E-3</c:v>
                </c:pt>
                <c:pt idx="165">
                  <c:v>-6.5100912761408836E-3</c:v>
                </c:pt>
                <c:pt idx="166">
                  <c:v>-7.0025203458499163E-3</c:v>
                </c:pt>
                <c:pt idx="167">
                  <c:v>-6.2025203442317434E-3</c:v>
                </c:pt>
                <c:pt idx="168">
                  <c:v>-2.0359398549771868E-3</c:v>
                </c:pt>
                <c:pt idx="170">
                  <c:v>-4.006090726761613E-3</c:v>
                </c:pt>
                <c:pt idx="172">
                  <c:v>-4.034151068481151E-3</c:v>
                </c:pt>
                <c:pt idx="173">
                  <c:v>-3.9741510699968785E-3</c:v>
                </c:pt>
                <c:pt idx="174">
                  <c:v>-3.9341510710073635E-3</c:v>
                </c:pt>
                <c:pt idx="175">
                  <c:v>-3.9341510710073635E-3</c:v>
                </c:pt>
                <c:pt idx="176">
                  <c:v>-3.874151072523091E-3</c:v>
                </c:pt>
                <c:pt idx="177">
                  <c:v>-3.834151073533576E-3</c:v>
                </c:pt>
                <c:pt idx="178">
                  <c:v>-3.7441510721691884E-3</c:v>
                </c:pt>
                <c:pt idx="179">
                  <c:v>-3.6441510674194433E-3</c:v>
                </c:pt>
                <c:pt idx="180">
                  <c:v>-3.889009210979566E-3</c:v>
                </c:pt>
                <c:pt idx="181">
                  <c:v>-3.7890092062298208E-3</c:v>
                </c:pt>
                <c:pt idx="182">
                  <c:v>-3.3890092090587132E-3</c:v>
                </c:pt>
                <c:pt idx="183">
                  <c:v>-8.260734764917288E-3</c:v>
                </c:pt>
                <c:pt idx="185">
                  <c:v>-2.8948777908226475E-3</c:v>
                </c:pt>
                <c:pt idx="186">
                  <c:v>-6.2456161103909835E-3</c:v>
                </c:pt>
                <c:pt idx="187">
                  <c:v>-1.4167729852488264E-2</c:v>
                </c:pt>
                <c:pt idx="188">
                  <c:v>-1.6123190252983477E-2</c:v>
                </c:pt>
                <c:pt idx="189">
                  <c:v>-1.5972055356542114E-2</c:v>
                </c:pt>
                <c:pt idx="190">
                  <c:v>-1.5752055354823824E-2</c:v>
                </c:pt>
                <c:pt idx="191">
                  <c:v>-1.5722055351943709E-2</c:v>
                </c:pt>
                <c:pt idx="192">
                  <c:v>-1.5562055355985649E-2</c:v>
                </c:pt>
                <c:pt idx="198">
                  <c:v>-8.11299096676521E-3</c:v>
                </c:pt>
                <c:pt idx="199">
                  <c:v>-5.2029909638804384E-3</c:v>
                </c:pt>
                <c:pt idx="200">
                  <c:v>-1.3740278169279918E-2</c:v>
                </c:pt>
                <c:pt idx="201">
                  <c:v>-1.3330278168723453E-2</c:v>
                </c:pt>
                <c:pt idx="202">
                  <c:v>-1.2350278171652462E-2</c:v>
                </c:pt>
                <c:pt idx="203">
                  <c:v>-9.6555709023959935E-3</c:v>
                </c:pt>
                <c:pt idx="204">
                  <c:v>-9.5655709010316059E-3</c:v>
                </c:pt>
                <c:pt idx="207">
                  <c:v>-1.0448159249790478E-2</c:v>
                </c:pt>
                <c:pt idx="208">
                  <c:v>-1.0218159244686831E-2</c:v>
                </c:pt>
                <c:pt idx="209">
                  <c:v>-1.0148159250093158E-2</c:v>
                </c:pt>
                <c:pt idx="210">
                  <c:v>-9.9481592478696257E-3</c:v>
                </c:pt>
                <c:pt idx="211">
                  <c:v>-8.0728961256681941E-3</c:v>
                </c:pt>
                <c:pt idx="213">
                  <c:v>-9.035620532813482E-3</c:v>
                </c:pt>
                <c:pt idx="216">
                  <c:v>-5.7539181798347272E-3</c:v>
                </c:pt>
                <c:pt idx="218">
                  <c:v>-7.3449402261758223E-3</c:v>
                </c:pt>
                <c:pt idx="219">
                  <c:v>-7.1549402273376472E-3</c:v>
                </c:pt>
                <c:pt idx="220">
                  <c:v>-7.0849402254680172E-3</c:v>
                </c:pt>
                <c:pt idx="221">
                  <c:v>-6.9749402246088721E-3</c:v>
                </c:pt>
                <c:pt idx="222">
                  <c:v>-5.5642283259658143E-3</c:v>
                </c:pt>
                <c:pt idx="223">
                  <c:v>-4.0148305852198973E-3</c:v>
                </c:pt>
                <c:pt idx="224">
                  <c:v>-4.1242747392971069E-3</c:v>
                </c:pt>
                <c:pt idx="225">
                  <c:v>-3.8779547612648457E-3</c:v>
                </c:pt>
                <c:pt idx="226">
                  <c:v>-6.4389652034151368E-3</c:v>
                </c:pt>
                <c:pt idx="227">
                  <c:v>-7.9141302776406519E-3</c:v>
                </c:pt>
                <c:pt idx="228">
                  <c:v>-1.84680740130716E-2</c:v>
                </c:pt>
                <c:pt idx="229">
                  <c:v>-1.7811641184380278E-2</c:v>
                </c:pt>
                <c:pt idx="230">
                  <c:v>-1.1672035769151989E-2</c:v>
                </c:pt>
                <c:pt idx="231">
                  <c:v>-6.3762135978322476E-3</c:v>
                </c:pt>
                <c:pt idx="232">
                  <c:v>-1.0480507502506953E-2</c:v>
                </c:pt>
                <c:pt idx="233">
                  <c:v>-1.1145684176881332E-2</c:v>
                </c:pt>
                <c:pt idx="234">
                  <c:v>-1.3416923524346203E-2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24A-4237-BB87-7BA779BF64B1}"/>
            </c:ext>
          </c:extLst>
        </c:ser>
        <c:ser>
          <c:idx val="4"/>
          <c:order val="4"/>
          <c:tx>
            <c:strRef>
              <c:f>'Active 2'!$L$20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2'!$L$21:$L$907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24A-4237-BB87-7BA779BF64B1}"/>
            </c:ext>
          </c:extLst>
        </c:ser>
        <c:ser>
          <c:idx val="5"/>
          <c:order val="5"/>
          <c:tx>
            <c:strRef>
              <c:f>'Active 2'!$M$20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2'!$M$21:$M$907</c:f>
              <c:numCache>
                <c:formatCode>General</c:formatCode>
                <c:ptCount val="887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24A-4237-BB87-7BA779BF64B1}"/>
            </c:ext>
          </c:extLst>
        </c:ser>
        <c:ser>
          <c:idx val="6"/>
          <c:order val="6"/>
          <c:tx>
            <c:strRef>
              <c:f>'Active 2'!$N$20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'Active 2'!$F$21:$F$907</c:f>
              <c:numCache>
                <c:formatCode>General</c:formatCode>
                <c:ptCount val="887"/>
                <c:pt idx="0">
                  <c:v>-39162</c:v>
                </c:pt>
                <c:pt idx="1">
                  <c:v>-38744</c:v>
                </c:pt>
                <c:pt idx="2">
                  <c:v>-38600</c:v>
                </c:pt>
                <c:pt idx="3">
                  <c:v>-38547</c:v>
                </c:pt>
                <c:pt idx="4">
                  <c:v>-38519</c:v>
                </c:pt>
                <c:pt idx="5">
                  <c:v>-38216</c:v>
                </c:pt>
                <c:pt idx="6">
                  <c:v>-38089</c:v>
                </c:pt>
                <c:pt idx="7">
                  <c:v>-38041</c:v>
                </c:pt>
                <c:pt idx="8">
                  <c:v>-37960</c:v>
                </c:pt>
                <c:pt idx="9">
                  <c:v>-37322</c:v>
                </c:pt>
                <c:pt idx="10">
                  <c:v>-37322</c:v>
                </c:pt>
                <c:pt idx="11">
                  <c:v>-36957</c:v>
                </c:pt>
                <c:pt idx="12">
                  <c:v>-36440</c:v>
                </c:pt>
                <c:pt idx="13">
                  <c:v>-36401</c:v>
                </c:pt>
                <c:pt idx="14">
                  <c:v>-36319</c:v>
                </c:pt>
                <c:pt idx="15">
                  <c:v>-36319</c:v>
                </c:pt>
                <c:pt idx="16">
                  <c:v>-36305</c:v>
                </c:pt>
                <c:pt idx="17">
                  <c:v>-36305</c:v>
                </c:pt>
                <c:pt idx="18">
                  <c:v>-35122</c:v>
                </c:pt>
                <c:pt idx="19">
                  <c:v>-34839</c:v>
                </c:pt>
                <c:pt idx="20">
                  <c:v>-34690</c:v>
                </c:pt>
                <c:pt idx="21">
                  <c:v>-34656</c:v>
                </c:pt>
                <c:pt idx="22">
                  <c:v>-34653</c:v>
                </c:pt>
                <c:pt idx="23">
                  <c:v>-34566</c:v>
                </c:pt>
                <c:pt idx="24">
                  <c:v>-34487</c:v>
                </c:pt>
                <c:pt idx="25">
                  <c:v>-34046</c:v>
                </c:pt>
                <c:pt idx="26">
                  <c:v>-34007</c:v>
                </c:pt>
                <c:pt idx="27">
                  <c:v>-33987</c:v>
                </c:pt>
                <c:pt idx="28">
                  <c:v>-33928</c:v>
                </c:pt>
                <c:pt idx="29">
                  <c:v>-33563</c:v>
                </c:pt>
                <c:pt idx="30">
                  <c:v>-33470</c:v>
                </c:pt>
                <c:pt idx="31">
                  <c:v>-33383</c:v>
                </c:pt>
                <c:pt idx="32">
                  <c:v>-33369</c:v>
                </c:pt>
                <c:pt idx="33">
                  <c:v>-33052</c:v>
                </c:pt>
                <c:pt idx="34">
                  <c:v>-32906</c:v>
                </c:pt>
                <c:pt idx="35">
                  <c:v>-32290</c:v>
                </c:pt>
                <c:pt idx="36">
                  <c:v>-31431</c:v>
                </c:pt>
                <c:pt idx="37">
                  <c:v>-27450</c:v>
                </c:pt>
                <c:pt idx="38">
                  <c:v>-27147.5</c:v>
                </c:pt>
                <c:pt idx="39">
                  <c:v>-26857</c:v>
                </c:pt>
                <c:pt idx="40">
                  <c:v>-26298</c:v>
                </c:pt>
                <c:pt idx="41">
                  <c:v>-25483</c:v>
                </c:pt>
                <c:pt idx="42">
                  <c:v>-25480</c:v>
                </c:pt>
                <c:pt idx="43">
                  <c:v>-24491</c:v>
                </c:pt>
                <c:pt idx="44">
                  <c:v>-23783</c:v>
                </c:pt>
                <c:pt idx="45">
                  <c:v>-23317</c:v>
                </c:pt>
                <c:pt idx="46">
                  <c:v>-22241</c:v>
                </c:pt>
                <c:pt idx="47">
                  <c:v>-22145</c:v>
                </c:pt>
                <c:pt idx="48">
                  <c:v>-22128</c:v>
                </c:pt>
                <c:pt idx="49">
                  <c:v>-19339</c:v>
                </c:pt>
                <c:pt idx="50">
                  <c:v>-19308</c:v>
                </c:pt>
                <c:pt idx="51">
                  <c:v>-18871.5</c:v>
                </c:pt>
                <c:pt idx="52">
                  <c:v>-18828</c:v>
                </c:pt>
                <c:pt idx="53">
                  <c:v>-18784.5</c:v>
                </c:pt>
                <c:pt idx="54">
                  <c:v>-18741</c:v>
                </c:pt>
                <c:pt idx="55">
                  <c:v>-18701</c:v>
                </c:pt>
                <c:pt idx="56">
                  <c:v>-17495</c:v>
                </c:pt>
                <c:pt idx="57">
                  <c:v>-17468.5</c:v>
                </c:pt>
                <c:pt idx="58">
                  <c:v>-15918.5</c:v>
                </c:pt>
                <c:pt idx="59">
                  <c:v>-15918</c:v>
                </c:pt>
                <c:pt idx="60">
                  <c:v>-15915</c:v>
                </c:pt>
                <c:pt idx="61">
                  <c:v>-13624</c:v>
                </c:pt>
                <c:pt idx="62">
                  <c:v>-13045</c:v>
                </c:pt>
                <c:pt idx="63">
                  <c:v>-12955</c:v>
                </c:pt>
                <c:pt idx="64">
                  <c:v>-12944</c:v>
                </c:pt>
                <c:pt idx="65">
                  <c:v>-12545</c:v>
                </c:pt>
                <c:pt idx="66">
                  <c:v>-10713</c:v>
                </c:pt>
                <c:pt idx="67">
                  <c:v>-10699</c:v>
                </c:pt>
                <c:pt idx="68">
                  <c:v>-10699</c:v>
                </c:pt>
                <c:pt idx="69">
                  <c:v>-10196</c:v>
                </c:pt>
                <c:pt idx="70">
                  <c:v>-7547</c:v>
                </c:pt>
                <c:pt idx="71">
                  <c:v>-7449.5</c:v>
                </c:pt>
                <c:pt idx="72">
                  <c:v>-7367</c:v>
                </c:pt>
                <c:pt idx="73">
                  <c:v>-7367</c:v>
                </c:pt>
                <c:pt idx="74">
                  <c:v>-6813</c:v>
                </c:pt>
                <c:pt idx="75">
                  <c:v>-6167</c:v>
                </c:pt>
                <c:pt idx="76">
                  <c:v>-6153</c:v>
                </c:pt>
                <c:pt idx="77">
                  <c:v>-6142</c:v>
                </c:pt>
                <c:pt idx="78">
                  <c:v>-6094</c:v>
                </c:pt>
                <c:pt idx="79">
                  <c:v>-5182.5</c:v>
                </c:pt>
                <c:pt idx="80">
                  <c:v>-5181</c:v>
                </c:pt>
                <c:pt idx="81">
                  <c:v>-5052</c:v>
                </c:pt>
                <c:pt idx="82">
                  <c:v>-5049</c:v>
                </c:pt>
                <c:pt idx="83">
                  <c:v>-4507</c:v>
                </c:pt>
                <c:pt idx="84">
                  <c:v>-4507</c:v>
                </c:pt>
                <c:pt idx="85">
                  <c:v>-1841</c:v>
                </c:pt>
                <c:pt idx="86">
                  <c:v>-1754</c:v>
                </c:pt>
                <c:pt idx="87">
                  <c:v>-1731</c:v>
                </c:pt>
                <c:pt idx="88">
                  <c:v>-1714</c:v>
                </c:pt>
                <c:pt idx="89">
                  <c:v>-1714</c:v>
                </c:pt>
                <c:pt idx="90">
                  <c:v>-1268</c:v>
                </c:pt>
                <c:pt idx="91">
                  <c:v>-1268</c:v>
                </c:pt>
                <c:pt idx="92">
                  <c:v>-1268</c:v>
                </c:pt>
                <c:pt idx="93">
                  <c:v>-1220</c:v>
                </c:pt>
                <c:pt idx="94">
                  <c:v>-1220</c:v>
                </c:pt>
                <c:pt idx="95">
                  <c:v>-1220</c:v>
                </c:pt>
                <c:pt idx="96">
                  <c:v>-1197</c:v>
                </c:pt>
                <c:pt idx="97">
                  <c:v>-1169</c:v>
                </c:pt>
                <c:pt idx="98">
                  <c:v>-1096</c:v>
                </c:pt>
                <c:pt idx="99">
                  <c:v>-1096</c:v>
                </c:pt>
                <c:pt idx="100">
                  <c:v>-1096</c:v>
                </c:pt>
                <c:pt idx="101">
                  <c:v>-1040</c:v>
                </c:pt>
                <c:pt idx="102">
                  <c:v>-1040</c:v>
                </c:pt>
                <c:pt idx="103">
                  <c:v>-1040</c:v>
                </c:pt>
                <c:pt idx="104">
                  <c:v>-706</c:v>
                </c:pt>
                <c:pt idx="105">
                  <c:v>-634.5</c:v>
                </c:pt>
                <c:pt idx="106">
                  <c:v>-634.5</c:v>
                </c:pt>
                <c:pt idx="107">
                  <c:v>-622</c:v>
                </c:pt>
                <c:pt idx="108">
                  <c:v>-622</c:v>
                </c:pt>
                <c:pt idx="109">
                  <c:v>-622</c:v>
                </c:pt>
                <c:pt idx="110">
                  <c:v>-537</c:v>
                </c:pt>
                <c:pt idx="111">
                  <c:v>-175</c:v>
                </c:pt>
                <c:pt idx="112">
                  <c:v>-175</c:v>
                </c:pt>
                <c:pt idx="113">
                  <c:v>-38.5</c:v>
                </c:pt>
                <c:pt idx="114">
                  <c:v>-1</c:v>
                </c:pt>
                <c:pt idx="115">
                  <c:v>0</c:v>
                </c:pt>
                <c:pt idx="116">
                  <c:v>28</c:v>
                </c:pt>
                <c:pt idx="117">
                  <c:v>483</c:v>
                </c:pt>
                <c:pt idx="118">
                  <c:v>514</c:v>
                </c:pt>
                <c:pt idx="119">
                  <c:v>1073</c:v>
                </c:pt>
                <c:pt idx="120">
                  <c:v>1118</c:v>
                </c:pt>
                <c:pt idx="121">
                  <c:v>1140</c:v>
                </c:pt>
                <c:pt idx="122">
                  <c:v>1446</c:v>
                </c:pt>
                <c:pt idx="123">
                  <c:v>1446</c:v>
                </c:pt>
                <c:pt idx="124">
                  <c:v>2196</c:v>
                </c:pt>
                <c:pt idx="125">
                  <c:v>2326</c:v>
                </c:pt>
                <c:pt idx="126">
                  <c:v>2704</c:v>
                </c:pt>
                <c:pt idx="127">
                  <c:v>2738</c:v>
                </c:pt>
                <c:pt idx="128">
                  <c:v>2738</c:v>
                </c:pt>
                <c:pt idx="129">
                  <c:v>2758.5</c:v>
                </c:pt>
                <c:pt idx="130">
                  <c:v>2759</c:v>
                </c:pt>
                <c:pt idx="131">
                  <c:v>2785</c:v>
                </c:pt>
                <c:pt idx="132">
                  <c:v>2834</c:v>
                </c:pt>
                <c:pt idx="133">
                  <c:v>2840</c:v>
                </c:pt>
                <c:pt idx="134">
                  <c:v>2866</c:v>
                </c:pt>
                <c:pt idx="135">
                  <c:v>3171</c:v>
                </c:pt>
                <c:pt idx="136">
                  <c:v>3232</c:v>
                </c:pt>
                <c:pt idx="137">
                  <c:v>3333</c:v>
                </c:pt>
                <c:pt idx="138">
                  <c:v>3333</c:v>
                </c:pt>
                <c:pt idx="139">
                  <c:v>3896</c:v>
                </c:pt>
                <c:pt idx="140">
                  <c:v>3963</c:v>
                </c:pt>
                <c:pt idx="141">
                  <c:v>3963</c:v>
                </c:pt>
                <c:pt idx="142">
                  <c:v>4461</c:v>
                </c:pt>
                <c:pt idx="143">
                  <c:v>4624</c:v>
                </c:pt>
                <c:pt idx="144">
                  <c:v>4627</c:v>
                </c:pt>
                <c:pt idx="145">
                  <c:v>4655</c:v>
                </c:pt>
                <c:pt idx="146">
                  <c:v>4971</c:v>
                </c:pt>
                <c:pt idx="147">
                  <c:v>5099</c:v>
                </c:pt>
                <c:pt idx="148">
                  <c:v>5129</c:v>
                </c:pt>
                <c:pt idx="149">
                  <c:v>5135</c:v>
                </c:pt>
                <c:pt idx="150">
                  <c:v>5155</c:v>
                </c:pt>
                <c:pt idx="151">
                  <c:v>5155</c:v>
                </c:pt>
                <c:pt idx="152">
                  <c:v>5155</c:v>
                </c:pt>
                <c:pt idx="153">
                  <c:v>5175</c:v>
                </c:pt>
                <c:pt idx="154">
                  <c:v>5454</c:v>
                </c:pt>
                <c:pt idx="155">
                  <c:v>5550</c:v>
                </c:pt>
                <c:pt idx="156">
                  <c:v>5574.5</c:v>
                </c:pt>
                <c:pt idx="157">
                  <c:v>5628.5</c:v>
                </c:pt>
                <c:pt idx="158">
                  <c:v>5655</c:v>
                </c:pt>
                <c:pt idx="159">
                  <c:v>5675</c:v>
                </c:pt>
                <c:pt idx="160">
                  <c:v>5793</c:v>
                </c:pt>
                <c:pt idx="161">
                  <c:v>5793</c:v>
                </c:pt>
                <c:pt idx="162">
                  <c:v>6267</c:v>
                </c:pt>
                <c:pt idx="163">
                  <c:v>6307</c:v>
                </c:pt>
                <c:pt idx="164">
                  <c:v>6307</c:v>
                </c:pt>
                <c:pt idx="165">
                  <c:v>6307</c:v>
                </c:pt>
                <c:pt idx="166">
                  <c:v>6308.5</c:v>
                </c:pt>
                <c:pt idx="167">
                  <c:v>6308.5</c:v>
                </c:pt>
                <c:pt idx="168">
                  <c:v>6712</c:v>
                </c:pt>
                <c:pt idx="169">
                  <c:v>6853.5</c:v>
                </c:pt>
                <c:pt idx="170">
                  <c:v>7167</c:v>
                </c:pt>
                <c:pt idx="171">
                  <c:v>7336.5</c:v>
                </c:pt>
                <c:pt idx="172">
                  <c:v>7349</c:v>
                </c:pt>
                <c:pt idx="173">
                  <c:v>7349</c:v>
                </c:pt>
                <c:pt idx="174">
                  <c:v>7349</c:v>
                </c:pt>
                <c:pt idx="175">
                  <c:v>7349</c:v>
                </c:pt>
                <c:pt idx="176">
                  <c:v>7349</c:v>
                </c:pt>
                <c:pt idx="177">
                  <c:v>7349</c:v>
                </c:pt>
                <c:pt idx="178">
                  <c:v>7349</c:v>
                </c:pt>
                <c:pt idx="179">
                  <c:v>7349</c:v>
                </c:pt>
                <c:pt idx="180">
                  <c:v>7352</c:v>
                </c:pt>
                <c:pt idx="181">
                  <c:v>7352</c:v>
                </c:pt>
                <c:pt idx="182">
                  <c:v>7352</c:v>
                </c:pt>
                <c:pt idx="183">
                  <c:v>7386</c:v>
                </c:pt>
                <c:pt idx="184">
                  <c:v>7386</c:v>
                </c:pt>
                <c:pt idx="185">
                  <c:v>7386.5</c:v>
                </c:pt>
                <c:pt idx="186">
                  <c:v>7459</c:v>
                </c:pt>
                <c:pt idx="187">
                  <c:v>7802</c:v>
                </c:pt>
                <c:pt idx="188">
                  <c:v>7898</c:v>
                </c:pt>
                <c:pt idx="189">
                  <c:v>7922</c:v>
                </c:pt>
                <c:pt idx="190">
                  <c:v>7922</c:v>
                </c:pt>
                <c:pt idx="191">
                  <c:v>7922</c:v>
                </c:pt>
                <c:pt idx="192">
                  <c:v>7922</c:v>
                </c:pt>
                <c:pt idx="193">
                  <c:v>7984</c:v>
                </c:pt>
                <c:pt idx="194">
                  <c:v>7990</c:v>
                </c:pt>
                <c:pt idx="195">
                  <c:v>8001</c:v>
                </c:pt>
                <c:pt idx="196">
                  <c:v>8524</c:v>
                </c:pt>
                <c:pt idx="197">
                  <c:v>8547.5</c:v>
                </c:pt>
                <c:pt idx="198">
                  <c:v>8589.5</c:v>
                </c:pt>
                <c:pt idx="199">
                  <c:v>8589.5</c:v>
                </c:pt>
                <c:pt idx="200">
                  <c:v>8594</c:v>
                </c:pt>
                <c:pt idx="201">
                  <c:v>8594</c:v>
                </c:pt>
                <c:pt idx="202">
                  <c:v>8594</c:v>
                </c:pt>
                <c:pt idx="203">
                  <c:v>9046</c:v>
                </c:pt>
                <c:pt idx="204">
                  <c:v>9046</c:v>
                </c:pt>
                <c:pt idx="205">
                  <c:v>9055</c:v>
                </c:pt>
                <c:pt idx="206">
                  <c:v>9080</c:v>
                </c:pt>
                <c:pt idx="207">
                  <c:v>9097</c:v>
                </c:pt>
                <c:pt idx="208">
                  <c:v>9097</c:v>
                </c:pt>
                <c:pt idx="209">
                  <c:v>9097</c:v>
                </c:pt>
                <c:pt idx="210">
                  <c:v>9097</c:v>
                </c:pt>
                <c:pt idx="211">
                  <c:v>9596</c:v>
                </c:pt>
                <c:pt idx="212">
                  <c:v>9612.5</c:v>
                </c:pt>
                <c:pt idx="213">
                  <c:v>9626.5</c:v>
                </c:pt>
                <c:pt idx="214">
                  <c:v>9628</c:v>
                </c:pt>
                <c:pt idx="215">
                  <c:v>9631</c:v>
                </c:pt>
                <c:pt idx="216">
                  <c:v>9662.5</c:v>
                </c:pt>
                <c:pt idx="217">
                  <c:v>9664</c:v>
                </c:pt>
                <c:pt idx="218">
                  <c:v>9729</c:v>
                </c:pt>
                <c:pt idx="219">
                  <c:v>9729</c:v>
                </c:pt>
                <c:pt idx="220">
                  <c:v>9729</c:v>
                </c:pt>
                <c:pt idx="221">
                  <c:v>9729</c:v>
                </c:pt>
                <c:pt idx="222">
                  <c:v>10167</c:v>
                </c:pt>
                <c:pt idx="223">
                  <c:v>10260</c:v>
                </c:pt>
                <c:pt idx="224">
                  <c:v>10307</c:v>
                </c:pt>
                <c:pt idx="225">
                  <c:v>10634.5</c:v>
                </c:pt>
                <c:pt idx="226">
                  <c:v>10666</c:v>
                </c:pt>
                <c:pt idx="227">
                  <c:v>10733</c:v>
                </c:pt>
                <c:pt idx="228">
                  <c:v>11425</c:v>
                </c:pt>
                <c:pt idx="229">
                  <c:v>11843</c:v>
                </c:pt>
                <c:pt idx="230">
                  <c:v>13033</c:v>
                </c:pt>
                <c:pt idx="231">
                  <c:v>13138.5</c:v>
                </c:pt>
                <c:pt idx="232">
                  <c:v>13594</c:v>
                </c:pt>
                <c:pt idx="233">
                  <c:v>13696</c:v>
                </c:pt>
                <c:pt idx="234">
                  <c:v>13987</c:v>
                </c:pt>
              </c:numCache>
            </c:numRef>
          </c:xVal>
          <c:yVal>
            <c:numRef>
              <c:f>'Active 2'!$N$21:$N$907</c:f>
              <c:numCache>
                <c:formatCode>General</c:formatCode>
                <c:ptCount val="887"/>
                <c:pt idx="63">
                  <c:v>-6.0676286879492777E-3</c:v>
                </c:pt>
                <c:pt idx="71">
                  <c:v>-6.832581354309062E-3</c:v>
                </c:pt>
                <c:pt idx="74">
                  <c:v>-6.9210188027039408E-3</c:v>
                </c:pt>
                <c:pt idx="79">
                  <c:v>-7.1475659505560209E-3</c:v>
                </c:pt>
                <c:pt idx="80">
                  <c:v>-7.1477743655954436E-3</c:v>
                </c:pt>
                <c:pt idx="121">
                  <c:v>-8.026035341721173E-3</c:v>
                </c:pt>
                <c:pt idx="122">
                  <c:v>-8.0685520097633287E-3</c:v>
                </c:pt>
                <c:pt idx="127">
                  <c:v>-8.2480668303857689E-3</c:v>
                </c:pt>
                <c:pt idx="128">
                  <c:v>-8.2480668303857689E-3</c:v>
                </c:pt>
                <c:pt idx="131">
                  <c:v>-8.2545971682876692E-3</c:v>
                </c:pt>
                <c:pt idx="137">
                  <c:v>-8.3307381293566286E-3</c:v>
                </c:pt>
                <c:pt idx="138">
                  <c:v>-8.3307381293566286E-3</c:v>
                </c:pt>
                <c:pt idx="139">
                  <c:v>-8.4089632408198139E-3</c:v>
                </c:pt>
                <c:pt idx="141">
                  <c:v>-8.4182724459140115E-3</c:v>
                </c:pt>
                <c:pt idx="142">
                  <c:v>-8.4874662390022268E-3</c:v>
                </c:pt>
                <c:pt idx="143">
                  <c:v>-8.5101140066194542E-3</c:v>
                </c:pt>
                <c:pt idx="144">
                  <c:v>-8.5105308366982997E-3</c:v>
                </c:pt>
                <c:pt idx="145">
                  <c:v>-8.5144212507675156E-3</c:v>
                </c:pt>
                <c:pt idx="146">
                  <c:v>-8.5583273524058208E-3</c:v>
                </c:pt>
                <c:pt idx="147">
                  <c:v>-8.5761121024365283E-3</c:v>
                </c:pt>
                <c:pt idx="148">
                  <c:v>-8.5802804032249734E-3</c:v>
                </c:pt>
                <c:pt idx="149">
                  <c:v>-8.5811140633826645E-3</c:v>
                </c:pt>
                <c:pt idx="150">
                  <c:v>-8.5838929305749618E-3</c:v>
                </c:pt>
                <c:pt idx="151">
                  <c:v>-8.5838929305749618E-3</c:v>
                </c:pt>
                <c:pt idx="152">
                  <c:v>-8.5838929305749618E-3</c:v>
                </c:pt>
                <c:pt idx="153">
                  <c:v>-8.5866717977672591E-3</c:v>
                </c:pt>
                <c:pt idx="154">
                  <c:v>-8.6254369950998135E-3</c:v>
                </c:pt>
                <c:pt idx="155">
                  <c:v>-8.6387755576228433E-3</c:v>
                </c:pt>
                <c:pt idx="156">
                  <c:v>-8.6421796699334089E-3</c:v>
                </c:pt>
                <c:pt idx="157">
                  <c:v>-8.6496826113526132E-3</c:v>
                </c:pt>
                <c:pt idx="158">
                  <c:v>-8.653364610382408E-3</c:v>
                </c:pt>
                <c:pt idx="159">
                  <c:v>-8.6561434775747053E-3</c:v>
                </c:pt>
                <c:pt idx="160">
                  <c:v>-8.6725387940092616E-3</c:v>
                </c:pt>
                <c:pt idx="161">
                  <c:v>-8.6725387940092616E-3</c:v>
                </c:pt>
                <c:pt idx="162">
                  <c:v>-8.7383979464667211E-3</c:v>
                </c:pt>
                <c:pt idx="163">
                  <c:v>-8.7439556808513157E-3</c:v>
                </c:pt>
                <c:pt idx="164">
                  <c:v>-8.7439556808513157E-3</c:v>
                </c:pt>
                <c:pt idx="165">
                  <c:v>-8.7439556808513157E-3</c:v>
                </c:pt>
                <c:pt idx="166">
                  <c:v>-8.7441640958907385E-3</c:v>
                </c:pt>
                <c:pt idx="167">
                  <c:v>-8.7441640958907385E-3</c:v>
                </c:pt>
                <c:pt idx="168">
                  <c:v>-8.8002277414953468E-3</c:v>
                </c:pt>
                <c:pt idx="169">
                  <c:v>-8.8198882268808541E-3</c:v>
                </c:pt>
                <c:pt idx="170">
                  <c:v>-8.8634469701201236E-3</c:v>
                </c:pt>
                <c:pt idx="171">
                  <c:v>-8.8869978695748468E-3</c:v>
                </c:pt>
                <c:pt idx="172">
                  <c:v>-8.8887346615700337E-3</c:v>
                </c:pt>
                <c:pt idx="173">
                  <c:v>-8.8887346615700337E-3</c:v>
                </c:pt>
                <c:pt idx="174">
                  <c:v>-8.8887346615700337E-3</c:v>
                </c:pt>
                <c:pt idx="175">
                  <c:v>-8.8887346615700337E-3</c:v>
                </c:pt>
                <c:pt idx="176">
                  <c:v>-8.8887346615700337E-3</c:v>
                </c:pt>
                <c:pt idx="177">
                  <c:v>-8.8887346615700337E-3</c:v>
                </c:pt>
                <c:pt idx="178">
                  <c:v>-8.8887346615700337E-3</c:v>
                </c:pt>
                <c:pt idx="179">
                  <c:v>-8.8887346615700337E-3</c:v>
                </c:pt>
                <c:pt idx="180">
                  <c:v>-8.8891514916488775E-3</c:v>
                </c:pt>
                <c:pt idx="181">
                  <c:v>-8.8891514916488775E-3</c:v>
                </c:pt>
                <c:pt idx="182">
                  <c:v>-8.8891514916488775E-3</c:v>
                </c:pt>
                <c:pt idx="183">
                  <c:v>-8.8938755658757845E-3</c:v>
                </c:pt>
                <c:pt idx="184">
                  <c:v>-8.8938755658757845E-3</c:v>
                </c:pt>
                <c:pt idx="185">
                  <c:v>-8.8939450375555909E-3</c:v>
                </c:pt>
                <c:pt idx="186">
                  <c:v>-8.9040184311276714E-3</c:v>
                </c:pt>
                <c:pt idx="187">
                  <c:v>-8.9516760034755796E-3</c:v>
                </c:pt>
                <c:pt idx="188">
                  <c:v>-8.9650145659986094E-3</c:v>
                </c:pt>
                <c:pt idx="189">
                  <c:v>-8.9683492066293669E-3</c:v>
                </c:pt>
                <c:pt idx="190">
                  <c:v>-8.9683492066293669E-3</c:v>
                </c:pt>
                <c:pt idx="191">
                  <c:v>-8.9683492066293669E-3</c:v>
                </c:pt>
                <c:pt idx="192">
                  <c:v>-8.9683492066293669E-3</c:v>
                </c:pt>
                <c:pt idx="193">
                  <c:v>-8.9769636949254897E-3</c:v>
                </c:pt>
                <c:pt idx="194">
                  <c:v>-8.977797355083179E-3</c:v>
                </c:pt>
                <c:pt idx="195">
                  <c:v>-8.9793257320389432E-3</c:v>
                </c:pt>
                <c:pt idx="196">
                  <c:v>-9.0519931091175305E-3</c:v>
                </c:pt>
                <c:pt idx="197">
                  <c:v>-9.0552582780684815E-3</c:v>
                </c:pt>
                <c:pt idx="198">
                  <c:v>-9.0610938991723053E-3</c:v>
                </c:pt>
                <c:pt idx="199">
                  <c:v>-9.0610938991723053E-3</c:v>
                </c:pt>
                <c:pt idx="200">
                  <c:v>-9.0617191442905736E-3</c:v>
                </c:pt>
                <c:pt idx="201">
                  <c:v>-9.0617191442905736E-3</c:v>
                </c:pt>
                <c:pt idx="202">
                  <c:v>-9.0617191442905736E-3</c:v>
                </c:pt>
                <c:pt idx="203">
                  <c:v>-9.1245215428365049E-3</c:v>
                </c:pt>
                <c:pt idx="204">
                  <c:v>-9.1245215428365049E-3</c:v>
                </c:pt>
                <c:pt idx="205">
                  <c:v>-9.1257720330730381E-3</c:v>
                </c:pt>
                <c:pt idx="206">
                  <c:v>-9.1292456170634102E-3</c:v>
                </c:pt>
                <c:pt idx="207">
                  <c:v>-9.1316076541768636E-3</c:v>
                </c:pt>
                <c:pt idx="208">
                  <c:v>-9.1316076541768636E-3</c:v>
                </c:pt>
                <c:pt idx="209">
                  <c:v>-9.1316076541768636E-3</c:v>
                </c:pt>
                <c:pt idx="210">
                  <c:v>-9.1316076541768636E-3</c:v>
                </c:pt>
                <c:pt idx="211">
                  <c:v>-9.2009403906246935E-3</c:v>
                </c:pt>
                <c:pt idx="212">
                  <c:v>-9.2032329560583406E-3</c:v>
                </c:pt>
                <c:pt idx="213">
                  <c:v>-9.2051781630929485E-3</c:v>
                </c:pt>
                <c:pt idx="214">
                  <c:v>-9.2053865781323713E-3</c:v>
                </c:pt>
                <c:pt idx="215">
                  <c:v>-9.2058034082112151E-3</c:v>
                </c:pt>
                <c:pt idx="216">
                  <c:v>-9.2101801240390847E-3</c:v>
                </c:pt>
                <c:pt idx="217">
                  <c:v>-9.2103885390785074E-3</c:v>
                </c:pt>
                <c:pt idx="218">
                  <c:v>-9.2194198574534758E-3</c:v>
                </c:pt>
                <c:pt idx="219">
                  <c:v>-9.2194198574534758E-3</c:v>
                </c:pt>
                <c:pt idx="220">
                  <c:v>-9.2194198574534758E-3</c:v>
                </c:pt>
                <c:pt idx="221">
                  <c:v>-9.2194198574534758E-3</c:v>
                </c:pt>
                <c:pt idx="222">
                  <c:v>-9.2802770489647975E-3</c:v>
                </c:pt>
                <c:pt idx="223">
                  <c:v>-9.2931987814089817E-3</c:v>
                </c:pt>
                <c:pt idx="224">
                  <c:v>-9.299729119310882E-3</c:v>
                </c:pt>
                <c:pt idx="225">
                  <c:v>-9.3452330695847595E-3</c:v>
                </c:pt>
                <c:pt idx="226">
                  <c:v>-9.3496097854126291E-3</c:v>
                </c:pt>
                <c:pt idx="227">
                  <c:v>-9.3589189905068267E-3</c:v>
                </c:pt>
                <c:pt idx="228">
                  <c:v>-9.4550677953603307E-3</c:v>
                </c:pt>
                <c:pt idx="229">
                  <c:v>-9.5131461196793551E-3</c:v>
                </c:pt>
                <c:pt idx="230">
                  <c:v>-9.6784887176210761E-3</c:v>
                </c:pt>
                <c:pt idx="231">
                  <c:v>-9.6931472420604473E-3</c:v>
                </c:pt>
                <c:pt idx="232">
                  <c:v>-9.7564359423650306E-3</c:v>
                </c:pt>
                <c:pt idx="233">
                  <c:v>-9.7706081650457497E-3</c:v>
                </c:pt>
                <c:pt idx="234">
                  <c:v>-9.8110406826936829E-3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24A-4237-BB87-7BA779BF64B1}"/>
            </c:ext>
          </c:extLst>
        </c:ser>
        <c:ser>
          <c:idx val="7"/>
          <c:order val="7"/>
          <c:tx>
            <c:strRef>
              <c:f>'Active 2'!$AX$1</c:f>
              <c:strCache>
                <c:ptCount val="1"/>
                <c:pt idx="0">
                  <c:v>Q.+LiTE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'Active 2'!$AW$2:$AW$111</c:f>
              <c:numCache>
                <c:formatCode>General</c:formatCode>
                <c:ptCount val="110"/>
                <c:pt idx="0">
                  <c:v>-30000</c:v>
                </c:pt>
                <c:pt idx="1">
                  <c:v>-29500</c:v>
                </c:pt>
                <c:pt idx="2">
                  <c:v>-29000</c:v>
                </c:pt>
                <c:pt idx="3">
                  <c:v>-28500</c:v>
                </c:pt>
                <c:pt idx="4">
                  <c:v>-28000</c:v>
                </c:pt>
                <c:pt idx="5">
                  <c:v>-27500</c:v>
                </c:pt>
                <c:pt idx="6">
                  <c:v>-27000</c:v>
                </c:pt>
                <c:pt idx="7">
                  <c:v>-26500</c:v>
                </c:pt>
                <c:pt idx="8">
                  <c:v>-26000</c:v>
                </c:pt>
                <c:pt idx="9">
                  <c:v>-25500</c:v>
                </c:pt>
                <c:pt idx="10">
                  <c:v>-25000</c:v>
                </c:pt>
                <c:pt idx="11">
                  <c:v>-24500</c:v>
                </c:pt>
                <c:pt idx="12">
                  <c:v>-24000</c:v>
                </c:pt>
                <c:pt idx="13">
                  <c:v>-23500</c:v>
                </c:pt>
                <c:pt idx="14">
                  <c:v>-23000</c:v>
                </c:pt>
                <c:pt idx="15">
                  <c:v>-22500</c:v>
                </c:pt>
                <c:pt idx="16">
                  <c:v>-22000</c:v>
                </c:pt>
                <c:pt idx="17">
                  <c:v>-21500</c:v>
                </c:pt>
                <c:pt idx="18">
                  <c:v>-21000</c:v>
                </c:pt>
                <c:pt idx="19">
                  <c:v>-20500</c:v>
                </c:pt>
                <c:pt idx="20">
                  <c:v>-20000</c:v>
                </c:pt>
                <c:pt idx="21">
                  <c:v>-19500</c:v>
                </c:pt>
                <c:pt idx="22">
                  <c:v>-19000</c:v>
                </c:pt>
                <c:pt idx="23">
                  <c:v>-18500</c:v>
                </c:pt>
                <c:pt idx="24">
                  <c:v>-18000</c:v>
                </c:pt>
                <c:pt idx="25">
                  <c:v>-17500</c:v>
                </c:pt>
                <c:pt idx="26">
                  <c:v>-17000</c:v>
                </c:pt>
                <c:pt idx="27">
                  <c:v>-16500</c:v>
                </c:pt>
                <c:pt idx="28">
                  <c:v>-16000</c:v>
                </c:pt>
                <c:pt idx="29">
                  <c:v>-15500</c:v>
                </c:pt>
                <c:pt idx="30">
                  <c:v>-15000</c:v>
                </c:pt>
                <c:pt idx="31">
                  <c:v>-14500</c:v>
                </c:pt>
                <c:pt idx="32">
                  <c:v>-14000</c:v>
                </c:pt>
                <c:pt idx="33">
                  <c:v>-13500</c:v>
                </c:pt>
                <c:pt idx="34">
                  <c:v>-13000</c:v>
                </c:pt>
                <c:pt idx="35">
                  <c:v>-12500</c:v>
                </c:pt>
                <c:pt idx="36">
                  <c:v>-12000</c:v>
                </c:pt>
                <c:pt idx="37">
                  <c:v>-11500</c:v>
                </c:pt>
                <c:pt idx="38">
                  <c:v>-11000</c:v>
                </c:pt>
                <c:pt idx="39">
                  <c:v>-10500</c:v>
                </c:pt>
                <c:pt idx="40">
                  <c:v>-10000</c:v>
                </c:pt>
                <c:pt idx="41">
                  <c:v>-9500</c:v>
                </c:pt>
                <c:pt idx="42">
                  <c:v>-9000</c:v>
                </c:pt>
                <c:pt idx="43">
                  <c:v>-8500</c:v>
                </c:pt>
                <c:pt idx="44">
                  <c:v>-8000</c:v>
                </c:pt>
                <c:pt idx="45">
                  <c:v>-7500</c:v>
                </c:pt>
                <c:pt idx="46">
                  <c:v>-7000</c:v>
                </c:pt>
                <c:pt idx="47">
                  <c:v>-6500</c:v>
                </c:pt>
                <c:pt idx="48">
                  <c:v>-6000</c:v>
                </c:pt>
                <c:pt idx="49">
                  <c:v>-5500</c:v>
                </c:pt>
                <c:pt idx="50">
                  <c:v>-5000</c:v>
                </c:pt>
                <c:pt idx="51">
                  <c:v>-4500</c:v>
                </c:pt>
                <c:pt idx="52">
                  <c:v>-4000</c:v>
                </c:pt>
                <c:pt idx="53">
                  <c:v>-3500</c:v>
                </c:pt>
                <c:pt idx="54">
                  <c:v>-3000</c:v>
                </c:pt>
                <c:pt idx="55">
                  <c:v>-2500</c:v>
                </c:pt>
                <c:pt idx="56">
                  <c:v>-2000</c:v>
                </c:pt>
                <c:pt idx="57">
                  <c:v>-1500</c:v>
                </c:pt>
                <c:pt idx="58">
                  <c:v>-1000</c:v>
                </c:pt>
                <c:pt idx="59">
                  <c:v>-500</c:v>
                </c:pt>
                <c:pt idx="60">
                  <c:v>0</c:v>
                </c:pt>
                <c:pt idx="61">
                  <c:v>500</c:v>
                </c:pt>
                <c:pt idx="62">
                  <c:v>1000</c:v>
                </c:pt>
                <c:pt idx="63">
                  <c:v>1500</c:v>
                </c:pt>
                <c:pt idx="64">
                  <c:v>2000</c:v>
                </c:pt>
                <c:pt idx="65">
                  <c:v>2500</c:v>
                </c:pt>
                <c:pt idx="66">
                  <c:v>3000</c:v>
                </c:pt>
                <c:pt idx="67">
                  <c:v>3500</c:v>
                </c:pt>
                <c:pt idx="68">
                  <c:v>4000</c:v>
                </c:pt>
                <c:pt idx="69">
                  <c:v>4500</c:v>
                </c:pt>
                <c:pt idx="70">
                  <c:v>5000</c:v>
                </c:pt>
                <c:pt idx="71">
                  <c:v>5500</c:v>
                </c:pt>
                <c:pt idx="72">
                  <c:v>6000</c:v>
                </c:pt>
                <c:pt idx="73">
                  <c:v>6500</c:v>
                </c:pt>
                <c:pt idx="74">
                  <c:v>7000</c:v>
                </c:pt>
                <c:pt idx="75">
                  <c:v>7500</c:v>
                </c:pt>
                <c:pt idx="76">
                  <c:v>8000</c:v>
                </c:pt>
                <c:pt idx="77">
                  <c:v>8500</c:v>
                </c:pt>
                <c:pt idx="78">
                  <c:v>9000</c:v>
                </c:pt>
                <c:pt idx="79">
                  <c:v>9500</c:v>
                </c:pt>
                <c:pt idx="80">
                  <c:v>10000</c:v>
                </c:pt>
                <c:pt idx="81">
                  <c:v>10500</c:v>
                </c:pt>
                <c:pt idx="82">
                  <c:v>11000</c:v>
                </c:pt>
                <c:pt idx="83">
                  <c:v>11500</c:v>
                </c:pt>
                <c:pt idx="84">
                  <c:v>12000</c:v>
                </c:pt>
                <c:pt idx="85">
                  <c:v>12500</c:v>
                </c:pt>
                <c:pt idx="86">
                  <c:v>13000</c:v>
                </c:pt>
                <c:pt idx="87">
                  <c:v>13500</c:v>
                </c:pt>
                <c:pt idx="88">
                  <c:v>14000</c:v>
                </c:pt>
                <c:pt idx="89">
                  <c:v>14500</c:v>
                </c:pt>
                <c:pt idx="90">
                  <c:v>15000</c:v>
                </c:pt>
                <c:pt idx="91">
                  <c:v>15500</c:v>
                </c:pt>
                <c:pt idx="92">
                  <c:v>16000</c:v>
                </c:pt>
                <c:pt idx="93">
                  <c:v>16500</c:v>
                </c:pt>
                <c:pt idx="94">
                  <c:v>17000</c:v>
                </c:pt>
                <c:pt idx="95">
                  <c:v>17500</c:v>
                </c:pt>
                <c:pt idx="96">
                  <c:v>18000</c:v>
                </c:pt>
                <c:pt idx="97">
                  <c:v>18500</c:v>
                </c:pt>
                <c:pt idx="98">
                  <c:v>19000</c:v>
                </c:pt>
                <c:pt idx="99">
                  <c:v>19500</c:v>
                </c:pt>
                <c:pt idx="100">
                  <c:v>20000</c:v>
                </c:pt>
                <c:pt idx="101">
                  <c:v>20500</c:v>
                </c:pt>
                <c:pt idx="102">
                  <c:v>21000</c:v>
                </c:pt>
                <c:pt idx="103">
                  <c:v>21500</c:v>
                </c:pt>
                <c:pt idx="104">
                  <c:v>22000</c:v>
                </c:pt>
                <c:pt idx="105">
                  <c:v>22500</c:v>
                </c:pt>
                <c:pt idx="106">
                  <c:v>23000</c:v>
                </c:pt>
                <c:pt idx="107">
                  <c:v>23500</c:v>
                </c:pt>
                <c:pt idx="108">
                  <c:v>24000</c:v>
                </c:pt>
                <c:pt idx="109">
                  <c:v>24500</c:v>
                </c:pt>
              </c:numCache>
            </c:numRef>
          </c:xVal>
          <c:yVal>
            <c:numRef>
              <c:f>'Active 2'!$AX$2:$AX$111</c:f>
              <c:numCache>
                <c:formatCode>General</c:formatCode>
                <c:ptCount val="110"/>
                <c:pt idx="0">
                  <c:v>0.11946347132877012</c:v>
                </c:pt>
                <c:pt idx="1">
                  <c:v>0.11718365197147317</c:v>
                </c:pt>
                <c:pt idx="2">
                  <c:v>0.10947408358219873</c:v>
                </c:pt>
                <c:pt idx="3">
                  <c:v>9.8335766315691811E-2</c:v>
                </c:pt>
                <c:pt idx="4">
                  <c:v>9.804201299653921E-2</c:v>
                </c:pt>
                <c:pt idx="5">
                  <c:v>9.8428832746918257E-2</c:v>
                </c:pt>
                <c:pt idx="6">
                  <c:v>9.8040116787591947E-2</c:v>
                </c:pt>
                <c:pt idx="7">
                  <c:v>9.7237225457647694E-2</c:v>
                </c:pt>
                <c:pt idx="8">
                  <c:v>9.4322415460898867E-2</c:v>
                </c:pt>
                <c:pt idx="9">
                  <c:v>8.0829262391688722E-2</c:v>
                </c:pt>
                <c:pt idx="10">
                  <c:v>7.7280765665733941E-2</c:v>
                </c:pt>
                <c:pt idx="11">
                  <c:v>7.7719284086957108E-2</c:v>
                </c:pt>
                <c:pt idx="12">
                  <c:v>7.8226814162823635E-2</c:v>
                </c:pt>
                <c:pt idx="13">
                  <c:v>7.8041406269842517E-2</c:v>
                </c:pt>
                <c:pt idx="14">
                  <c:v>7.7079055037340846E-2</c:v>
                </c:pt>
                <c:pt idx="15">
                  <c:v>7.302225237439583E-2</c:v>
                </c:pt>
                <c:pt idx="16">
                  <c:v>5.9245233127679583E-2</c:v>
                </c:pt>
                <c:pt idx="17">
                  <c:v>5.8744986959613943E-2</c:v>
                </c:pt>
                <c:pt idx="18">
                  <c:v>5.9726117622965702E-2</c:v>
                </c:pt>
                <c:pt idx="19">
                  <c:v>6.0224052229895353E-2</c:v>
                </c:pt>
                <c:pt idx="20">
                  <c:v>6.0277587078815489E-2</c:v>
                </c:pt>
                <c:pt idx="21">
                  <c:v>5.8931430158970496E-2</c:v>
                </c:pt>
                <c:pt idx="22">
                  <c:v>5.2111414935203E-2</c:v>
                </c:pt>
                <c:pt idx="23">
                  <c:v>4.1975696327926804E-2</c:v>
                </c:pt>
                <c:pt idx="24">
                  <c:v>4.2629850777289348E-2</c:v>
                </c:pt>
                <c:pt idx="25">
                  <c:v>4.3957902225743251E-2</c:v>
                </c:pt>
                <c:pt idx="26">
                  <c:v>4.4509371492566667E-2</c:v>
                </c:pt>
                <c:pt idx="27">
                  <c:v>4.4644903754331486E-2</c:v>
                </c:pt>
                <c:pt idx="28">
                  <c:v>4.266033491183166E-2</c:v>
                </c:pt>
                <c:pt idx="29">
                  <c:v>3.0069463128079503E-2</c:v>
                </c:pt>
                <c:pt idx="30">
                  <c:v>2.7519713067115814E-2</c:v>
                </c:pt>
                <c:pt idx="31">
                  <c:v>2.8903583418592581E-2</c:v>
                </c:pt>
                <c:pt idx="32">
                  <c:v>3.0350185735517201E-2</c:v>
                </c:pt>
                <c:pt idx="33">
                  <c:v>3.1106249100582413E-2</c:v>
                </c:pt>
                <c:pt idx="34">
                  <c:v>3.1079800410957051E-2</c:v>
                </c:pt>
                <c:pt idx="35">
                  <c:v>2.7945020902867129E-2</c:v>
                </c:pt>
                <c:pt idx="36">
                  <c:v>1.5126082712482962E-2</c:v>
                </c:pt>
                <c:pt idx="37">
                  <c:v>1.5581242175230636E-2</c:v>
                </c:pt>
                <c:pt idx="38">
                  <c:v>1.7505931522411346E-2</c:v>
                </c:pt>
                <c:pt idx="39">
                  <c:v>1.8942591258222449E-2</c:v>
                </c:pt>
                <c:pt idx="40">
                  <c:v>1.9936892740520268E-2</c:v>
                </c:pt>
                <c:pt idx="41">
                  <c:v>1.9524372310880066E-2</c:v>
                </c:pt>
                <c:pt idx="42">
                  <c:v>1.3593265665939991E-2</c:v>
                </c:pt>
                <c:pt idx="43">
                  <c:v>4.460886087598359E-3</c:v>
                </c:pt>
                <c:pt idx="44">
                  <c:v>6.0629075912740594E-3</c:v>
                </c:pt>
                <c:pt idx="45">
                  <c:v>8.3321642298791951E-3</c:v>
                </c:pt>
                <c:pt idx="46">
                  <c:v>9.8238374879137634E-3</c:v>
                </c:pt>
                <c:pt idx="47">
                  <c:v>1.0897765427835672E-2</c:v>
                </c:pt>
                <c:pt idx="48">
                  <c:v>9.8433863671175473E-3</c:v>
                </c:pt>
                <c:pt idx="49">
                  <c:v>-1.8441909009134618E-3</c:v>
                </c:pt>
                <c:pt idx="50">
                  <c:v>-3.3961082142519939E-3</c:v>
                </c:pt>
                <c:pt idx="51">
                  <c:v>-1.0669046236793363E-3</c:v>
                </c:pt>
                <c:pt idx="52">
                  <c:v>1.3187547582168841E-3</c:v>
                </c:pt>
                <c:pt idx="53">
                  <c:v>3.0162938225779547E-3</c:v>
                </c:pt>
                <c:pt idx="54">
                  <c:v>3.9257236850484276E-3</c:v>
                </c:pt>
                <c:pt idx="55">
                  <c:v>1.7128243036431522E-3</c:v>
                </c:pt>
                <c:pt idx="56">
                  <c:v>-1.0147701266625533E-2</c:v>
                </c:pt>
                <c:pt idx="57">
                  <c:v>-8.7372811955288218E-3</c:v>
                </c:pt>
                <c:pt idx="58">
                  <c:v>-5.869054395723273E-3</c:v>
                </c:pt>
                <c:pt idx="59">
                  <c:v>-3.4936612770472297E-3</c:v>
                </c:pt>
                <c:pt idx="60">
                  <c:v>-1.5586117873496227E-3</c:v>
                </c:pt>
                <c:pt idx="61">
                  <c:v>-1.0375217895451537E-3</c:v>
                </c:pt>
                <c:pt idx="62">
                  <c:v>-6.0803683539150145E-3</c:v>
                </c:pt>
                <c:pt idx="63">
                  <c:v>-1.4208664891627504E-2</c:v>
                </c:pt>
                <c:pt idx="64">
                  <c:v>-1.1658816590395289E-2</c:v>
                </c:pt>
                <c:pt idx="65">
                  <c:v>-8.4483812573194449E-3</c:v>
                </c:pt>
                <c:pt idx="66">
                  <c:v>-6.0164852685462636E-3</c:v>
                </c:pt>
                <c:pt idx="67">
                  <c:v>-4.0041895666924352E-3</c:v>
                </c:pt>
                <c:pt idx="68">
                  <c:v>-4.1284306850535588E-3</c:v>
                </c:pt>
                <c:pt idx="69">
                  <c:v>-1.4911705588111555E-2</c:v>
                </c:pt>
                <c:pt idx="70">
                  <c:v>-1.546669835152242E-2</c:v>
                </c:pt>
                <c:pt idx="71">
                  <c:v>-1.2192180149950087E-2</c:v>
                </c:pt>
                <c:pt idx="72">
                  <c:v>-8.8674786612906835E-3</c:v>
                </c:pt>
                <c:pt idx="73">
                  <c:v>-6.2284596992223879E-3</c:v>
                </c:pt>
                <c:pt idx="74">
                  <c:v>-4.3831752298360612E-3</c:v>
                </c:pt>
                <c:pt idx="75">
                  <c:v>-5.6743395010095685E-3</c:v>
                </c:pt>
                <c:pt idx="76">
                  <c:v>-1.6576121319787231E-2</c:v>
                </c:pt>
                <c:pt idx="77">
                  <c:v>-1.4210583197605448E-2</c:v>
                </c:pt>
                <c:pt idx="78">
                  <c:v>-1.0398840259476329E-2</c:v>
                </c:pt>
                <c:pt idx="79">
                  <c:v>-7.0847052827027078E-3</c:v>
                </c:pt>
                <c:pt idx="80">
                  <c:v>-4.2089266052643785E-3</c:v>
                </c:pt>
                <c:pt idx="81">
                  <c:v>-2.7542523607901924E-3</c:v>
                </c:pt>
                <c:pt idx="82">
                  <c:v>-6.9094907807840606E-3</c:v>
                </c:pt>
                <c:pt idx="83">
                  <c:v>-1.4032957089942889E-2</c:v>
                </c:pt>
                <c:pt idx="84">
                  <c:v>-1.0535321797168175E-2</c:v>
                </c:pt>
                <c:pt idx="85">
                  <c:v>-6.3837342509427781E-3</c:v>
                </c:pt>
                <c:pt idx="86">
                  <c:v>-3.0115968204974808E-3</c:v>
                </c:pt>
                <c:pt idx="87">
                  <c:v>-6.0961273951430119E-5</c:v>
                </c:pt>
                <c:pt idx="88">
                  <c:v>7.4488323805546163E-4</c:v>
                </c:pt>
                <c:pt idx="89">
                  <c:v>-9.1330875506945939E-3</c:v>
                </c:pt>
                <c:pt idx="90">
                  <c:v>-8.6920575161144424E-3</c:v>
                </c:pt>
                <c:pt idx="91">
                  <c:v>-4.4722432711109617E-3</c:v>
                </c:pt>
                <c:pt idx="92">
                  <c:v>-2.0851441448576941E-4</c:v>
                </c:pt>
                <c:pt idx="93">
                  <c:v>3.3719883998716491E-3</c:v>
                </c:pt>
                <c:pt idx="94">
                  <c:v>6.1531035758302238E-3</c:v>
                </c:pt>
                <c:pt idx="95">
                  <c:v>5.7835273661572956E-3</c:v>
                </c:pt>
                <c:pt idx="96">
                  <c:v>-4.1591798947462205E-3</c:v>
                </c:pt>
                <c:pt idx="97">
                  <c:v>-8.3866387504893947E-4</c:v>
                </c:pt>
                <c:pt idx="98">
                  <c:v>3.9165738036855899E-3</c:v>
                </c:pt>
                <c:pt idx="99">
                  <c:v>8.1694593334430358E-3</c:v>
                </c:pt>
                <c:pt idx="100">
                  <c:v>1.1985948187072061E-2</c:v>
                </c:pt>
                <c:pt idx="101">
                  <c:v>1.4374180376908262E-2</c:v>
                </c:pt>
                <c:pt idx="102">
                  <c:v>1.1105895231684721E-2</c:v>
                </c:pt>
                <c:pt idx="103">
                  <c:v>4.988009018501576E-3</c:v>
                </c:pt>
                <c:pt idx="104">
                  <c:v>9.4333919409330547E-3</c:v>
                </c:pt>
                <c:pt idx="105">
                  <c:v>1.4526105235476058E-2</c:v>
                </c:pt>
                <c:pt idx="106">
                  <c:v>1.8838502786877889E-2</c:v>
                </c:pt>
                <c:pt idx="107">
                  <c:v>2.2727450261501164E-2</c:v>
                </c:pt>
                <c:pt idx="108">
                  <c:v>2.446332761364944E-2</c:v>
                </c:pt>
                <c:pt idx="109">
                  <c:v>1.5491655912109709E-2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24A-4237-BB87-7BA779BF6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67165712"/>
        <c:axId val="1"/>
      </c:scatterChart>
      <c:valAx>
        <c:axId val="867165712"/>
        <c:scaling>
          <c:orientation val="minMax"/>
          <c:max val="15000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757707588651579"/>
              <c:y val="0.870525729738328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ax val="7.0000000000000007E-2"/>
          <c:min val="-0.0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7463651050080775E-2"/>
              <c:y val="0.3719016941064185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6716571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5621970920840063E-2"/>
          <c:y val="0.92837725862779552"/>
          <c:w val="0.7382880694032794"/>
          <c:h val="5.5096707952828172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28574</xdr:colOff>
      <xdr:row>0</xdr:row>
      <xdr:rowOff>0</xdr:rowOff>
    </xdr:from>
    <xdr:to>
      <xdr:col>17</xdr:col>
      <xdr:colOff>228599</xdr:colOff>
      <xdr:row>18</xdr:row>
      <xdr:rowOff>38100</xdr:rowOff>
    </xdr:to>
    <xdr:graphicFrame macro="">
      <xdr:nvGraphicFramePr>
        <xdr:cNvPr id="1029" name="Chart 1">
          <a:extLst>
            <a:ext uri="{FF2B5EF4-FFF2-40B4-BE49-F238E27FC236}">
              <a16:creationId xmlns:a16="http://schemas.microsoft.com/office/drawing/2014/main" id="{C0D07B20-C1CF-AF8A-48B5-E107F447E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400050</xdr:colOff>
      <xdr:row>0</xdr:row>
      <xdr:rowOff>38100</xdr:rowOff>
    </xdr:from>
    <xdr:to>
      <xdr:col>27</xdr:col>
      <xdr:colOff>352425</xdr:colOff>
      <xdr:row>18</xdr:row>
      <xdr:rowOff>85725</xdr:rowOff>
    </xdr:to>
    <xdr:graphicFrame macro="">
      <xdr:nvGraphicFramePr>
        <xdr:cNvPr id="1030" name="Chart 2">
          <a:extLst>
            <a:ext uri="{FF2B5EF4-FFF2-40B4-BE49-F238E27FC236}">
              <a16:creationId xmlns:a16="http://schemas.microsoft.com/office/drawing/2014/main" id="{FA646BD6-0CB1-8114-88B2-98C8DE88B4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1123949</xdr:colOff>
      <xdr:row>0</xdr:row>
      <xdr:rowOff>9525</xdr:rowOff>
    </xdr:from>
    <xdr:to>
      <xdr:col>16</xdr:col>
      <xdr:colOff>533399</xdr:colOff>
      <xdr:row>18</xdr:row>
      <xdr:rowOff>47625</xdr:rowOff>
    </xdr:to>
    <xdr:graphicFrame macro="">
      <xdr:nvGraphicFramePr>
        <xdr:cNvPr id="3080" name="Chart 1">
          <a:extLst>
            <a:ext uri="{FF2B5EF4-FFF2-40B4-BE49-F238E27FC236}">
              <a16:creationId xmlns:a16="http://schemas.microsoft.com/office/drawing/2014/main" id="{D760617C-0A4D-627D-2FA3-9FAA2BD112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704850</xdr:colOff>
      <xdr:row>0</xdr:row>
      <xdr:rowOff>9525</xdr:rowOff>
    </xdr:from>
    <xdr:to>
      <xdr:col>26</xdr:col>
      <xdr:colOff>685800</xdr:colOff>
      <xdr:row>18</xdr:row>
      <xdr:rowOff>57150</xdr:rowOff>
    </xdr:to>
    <xdr:graphicFrame macro="">
      <xdr:nvGraphicFramePr>
        <xdr:cNvPr id="3081" name="Chart 3">
          <a:extLst>
            <a:ext uri="{FF2B5EF4-FFF2-40B4-BE49-F238E27FC236}">
              <a16:creationId xmlns:a16="http://schemas.microsoft.com/office/drawing/2014/main" id="{08186056-68E6-BFBC-D33A-23D33140A3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24</xdr:row>
      <xdr:rowOff>0</xdr:rowOff>
    </xdr:from>
    <xdr:to>
      <xdr:col>18</xdr:col>
      <xdr:colOff>552450</xdr:colOff>
      <xdr:row>45</xdr:row>
      <xdr:rowOff>57150</xdr:rowOff>
    </xdr:to>
    <xdr:graphicFrame macro="">
      <xdr:nvGraphicFramePr>
        <xdr:cNvPr id="3082" name="Chart 4">
          <a:extLst>
            <a:ext uri="{FF2B5EF4-FFF2-40B4-BE49-F238E27FC236}">
              <a16:creationId xmlns:a16="http://schemas.microsoft.com/office/drawing/2014/main" id="{B55C21F7-DCFC-852F-82A0-14E1B924AF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2.bin"/><Relationship Id="rId3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cdsbib.u-strasbg.fr/cgi-bin/cdsbib?1990RMxAA..21..381G" TargetMode="External"/><Relationship Id="rId6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bav-astro.de/sfs/BAVM_link.php?BAVMnr=158" TargetMode="External"/><Relationship Id="rId21" Type="http://schemas.openxmlformats.org/officeDocument/2006/relationships/hyperlink" Target="http://www.bav-astro.de/sfs/BAVM_link.php?BAVMnr=117" TargetMode="External"/><Relationship Id="rId34" Type="http://schemas.openxmlformats.org/officeDocument/2006/relationships/hyperlink" Target="http://www.konkoly.hu/cgi-bin/IBVS?5494" TargetMode="External"/><Relationship Id="rId42" Type="http://schemas.openxmlformats.org/officeDocument/2006/relationships/hyperlink" Target="http://www.bav-astro.de/sfs/BAVM_link.php?BAVMnr=186" TargetMode="External"/><Relationship Id="rId47" Type="http://schemas.openxmlformats.org/officeDocument/2006/relationships/hyperlink" Target="http://var.astro.cz/oejv/issues/oejv0074.pdf" TargetMode="External"/><Relationship Id="rId50" Type="http://schemas.openxmlformats.org/officeDocument/2006/relationships/hyperlink" Target="http://var.astro.cz/oejv/issues/oejv0074.pdf" TargetMode="External"/><Relationship Id="rId55" Type="http://schemas.openxmlformats.org/officeDocument/2006/relationships/hyperlink" Target="http://var.astro.cz/oejv/issues/oejv0094.pdf" TargetMode="External"/><Relationship Id="rId63" Type="http://schemas.openxmlformats.org/officeDocument/2006/relationships/hyperlink" Target="http://var.astro.cz/oejv/issues/oejv0107.pdf" TargetMode="External"/><Relationship Id="rId68" Type="http://schemas.openxmlformats.org/officeDocument/2006/relationships/hyperlink" Target="http://www.bav-astro.de/sfs/BAVM_link.php?BAVMnr=215" TargetMode="External"/><Relationship Id="rId76" Type="http://schemas.openxmlformats.org/officeDocument/2006/relationships/hyperlink" Target="http://www.bav-astro.de/sfs/BAVM_link.php?BAVMnr=220" TargetMode="External"/><Relationship Id="rId84" Type="http://schemas.openxmlformats.org/officeDocument/2006/relationships/hyperlink" Target="http://var.astro.cz/oejv/issues/oejv0160.pdf" TargetMode="External"/><Relationship Id="rId89" Type="http://schemas.openxmlformats.org/officeDocument/2006/relationships/hyperlink" Target="http://www.bav-astro.de/sfs/BAVM_link.php?BAVMnr=232" TargetMode="External"/><Relationship Id="rId97" Type="http://schemas.openxmlformats.org/officeDocument/2006/relationships/hyperlink" Target="http://www.bav-astro.de/sfs/BAVM_link.php?BAVMnr=239" TargetMode="External"/><Relationship Id="rId7" Type="http://schemas.openxmlformats.org/officeDocument/2006/relationships/hyperlink" Target="http://www.bav-astro.de/sfs/BAVM_link.php?BAVMnr=56" TargetMode="External"/><Relationship Id="rId71" Type="http://schemas.openxmlformats.org/officeDocument/2006/relationships/hyperlink" Target="http://var.astro.cz/oejv/issues/oejv0160.pdf" TargetMode="External"/><Relationship Id="rId92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200" TargetMode="External"/><Relationship Id="rId16" Type="http://schemas.openxmlformats.org/officeDocument/2006/relationships/hyperlink" Target="http://www.konkoly.hu/cgi-bin/IBVS?4877" TargetMode="External"/><Relationship Id="rId29" Type="http://schemas.openxmlformats.org/officeDocument/2006/relationships/hyperlink" Target="http://www.konkoly.hu/cgi-bin/IBVS?5494" TargetMode="External"/><Relationship Id="rId11" Type="http://schemas.openxmlformats.org/officeDocument/2006/relationships/hyperlink" Target="http://www.konkoly.hu/cgi-bin/IBVS?4534" TargetMode="External"/><Relationship Id="rId24" Type="http://schemas.openxmlformats.org/officeDocument/2006/relationships/hyperlink" Target="http://www.bav-astro.de/sfs/BAVM_link.php?BAVMnr=131" TargetMode="External"/><Relationship Id="rId32" Type="http://schemas.openxmlformats.org/officeDocument/2006/relationships/hyperlink" Target="http://www.bav-astro.de/sfs/BAVM_link.php?BAVMnr=172" TargetMode="External"/><Relationship Id="rId37" Type="http://schemas.openxmlformats.org/officeDocument/2006/relationships/hyperlink" Target="http://www.konkoly.hu/cgi-bin/IBVS?5649" TargetMode="External"/><Relationship Id="rId40" Type="http://schemas.openxmlformats.org/officeDocument/2006/relationships/hyperlink" Target="http://var.astro.cz/oejv/issues/oejv0074.pdf" TargetMode="External"/><Relationship Id="rId45" Type="http://schemas.openxmlformats.org/officeDocument/2006/relationships/hyperlink" Target="http://www.konkoly.hu/cgi-bin/IBVS?5806" TargetMode="External"/><Relationship Id="rId53" Type="http://schemas.openxmlformats.org/officeDocument/2006/relationships/hyperlink" Target="http://var.astro.cz/oejv/issues/oejv0094.pdf" TargetMode="External"/><Relationship Id="rId58" Type="http://schemas.openxmlformats.org/officeDocument/2006/relationships/hyperlink" Target="http://var.astro.cz/oejv/issues/oejv0094.pdf" TargetMode="External"/><Relationship Id="rId66" Type="http://schemas.openxmlformats.org/officeDocument/2006/relationships/hyperlink" Target="http://www.bav-astro.de/sfs/BAVM_link.php?BAVMnr=214" TargetMode="External"/><Relationship Id="rId74" Type="http://schemas.openxmlformats.org/officeDocument/2006/relationships/hyperlink" Target="http://var.astro.cz/oejv/issues/oejv0137.pdf" TargetMode="External"/><Relationship Id="rId79" Type="http://schemas.openxmlformats.org/officeDocument/2006/relationships/hyperlink" Target="http://vsolj.cetus-net.org/vsoljno53.pdf" TargetMode="External"/><Relationship Id="rId87" Type="http://schemas.openxmlformats.org/officeDocument/2006/relationships/hyperlink" Target="http://www.bav-astro.de/sfs/BAVM_link.php?BAVMnr=231" TargetMode="External"/><Relationship Id="rId5" Type="http://schemas.openxmlformats.org/officeDocument/2006/relationships/hyperlink" Target="http://www.bav-astro.de/sfs/BAVM_link.php?BAVMnr=52" TargetMode="External"/><Relationship Id="rId61" Type="http://schemas.openxmlformats.org/officeDocument/2006/relationships/hyperlink" Target="http://var.astro.cz/oejv/issues/oejv0107.pdf" TargetMode="External"/><Relationship Id="rId82" Type="http://schemas.openxmlformats.org/officeDocument/2006/relationships/hyperlink" Target="http://var.astro.cz/oejv/issues/oejv0160.pdf" TargetMode="External"/><Relationship Id="rId90" Type="http://schemas.openxmlformats.org/officeDocument/2006/relationships/hyperlink" Target="http://var.astro.cz/oejv/issues/oejv0160.pdf" TargetMode="External"/><Relationship Id="rId95" Type="http://schemas.openxmlformats.org/officeDocument/2006/relationships/hyperlink" Target="http://www.bav-astro.de/sfs/BAVM_link.php?BAVMnr=234" TargetMode="External"/><Relationship Id="rId19" Type="http://schemas.openxmlformats.org/officeDocument/2006/relationships/hyperlink" Target="http://www.konkoly.hu/cgi-bin/IBVS?4877" TargetMode="External"/><Relationship Id="rId14" Type="http://schemas.openxmlformats.org/officeDocument/2006/relationships/hyperlink" Target="http://www.konkoly.hu/cgi-bin/IBVS?4534" TargetMode="External"/><Relationship Id="rId22" Type="http://schemas.openxmlformats.org/officeDocument/2006/relationships/hyperlink" Target="http://www.bav-astro.de/sfs/BAVM_link.php?BAVMnr=133" TargetMode="External"/><Relationship Id="rId27" Type="http://schemas.openxmlformats.org/officeDocument/2006/relationships/hyperlink" Target="http://www.bav-astro.de/sfs/BAVM_link.php?BAVMnr=158" TargetMode="External"/><Relationship Id="rId30" Type="http://schemas.openxmlformats.org/officeDocument/2006/relationships/hyperlink" Target="http://www.konkoly.hu/cgi-bin/IBVS?5494" TargetMode="External"/><Relationship Id="rId35" Type="http://schemas.openxmlformats.org/officeDocument/2006/relationships/hyperlink" Target="http://www.konkoly.hu/cgi-bin/IBVS?5583" TargetMode="External"/><Relationship Id="rId43" Type="http://schemas.openxmlformats.org/officeDocument/2006/relationships/hyperlink" Target="http://www.konkoly.hu/cgi-bin/IBVS?5760" TargetMode="External"/><Relationship Id="rId48" Type="http://schemas.openxmlformats.org/officeDocument/2006/relationships/hyperlink" Target="http://var.astro.cz/oejv/issues/oejv0074.pdf" TargetMode="External"/><Relationship Id="rId56" Type="http://schemas.openxmlformats.org/officeDocument/2006/relationships/hyperlink" Target="http://www.bav-astro.de/sfs/BAVM_link.php?BAVMnr=201" TargetMode="External"/><Relationship Id="rId64" Type="http://schemas.openxmlformats.org/officeDocument/2006/relationships/hyperlink" Target="http://var.astro.cz/oejv/issues/oejv0107.pdf" TargetMode="External"/><Relationship Id="rId69" Type="http://schemas.openxmlformats.org/officeDocument/2006/relationships/hyperlink" Target="http://var.astro.cz/oejv/issues/oejv0160.pdf" TargetMode="External"/><Relationship Id="rId77" Type="http://schemas.openxmlformats.org/officeDocument/2006/relationships/hyperlink" Target="http://www.konkoly.hu/cgi-bin/IBVS?5992" TargetMode="External"/><Relationship Id="rId100" Type="http://schemas.openxmlformats.org/officeDocument/2006/relationships/hyperlink" Target="http://www.bav-astro.de/sfs/BAVM_link.php?BAVMnr=241" TargetMode="External"/><Relationship Id="rId8" Type="http://schemas.openxmlformats.org/officeDocument/2006/relationships/hyperlink" Target="http://www.konkoly.hu/cgi-bin/IBVS?4534" TargetMode="External"/><Relationship Id="rId51" Type="http://schemas.openxmlformats.org/officeDocument/2006/relationships/hyperlink" Target="http://www.konkoly.hu/cgi-bin/IBVS?5820" TargetMode="External"/><Relationship Id="rId72" Type="http://schemas.openxmlformats.org/officeDocument/2006/relationships/hyperlink" Target="http://var.astro.cz/oejv/issues/oejv0160.pdf" TargetMode="External"/><Relationship Id="rId80" Type="http://schemas.openxmlformats.org/officeDocument/2006/relationships/hyperlink" Target="http://vsolj.cetus-net.org/vsoljno55.pdf" TargetMode="External"/><Relationship Id="rId85" Type="http://schemas.openxmlformats.org/officeDocument/2006/relationships/hyperlink" Target="http://www.bav-astro.de/sfs/BAVM_link.php?BAVMnr=228" TargetMode="External"/><Relationship Id="rId93" Type="http://schemas.openxmlformats.org/officeDocument/2006/relationships/hyperlink" Target="http://var.astro.cz/oejv/issues/oejv0160.pdf" TargetMode="External"/><Relationship Id="rId98" Type="http://schemas.openxmlformats.org/officeDocument/2006/relationships/hyperlink" Target="http://www.bav-astro.de/sfs/BAVM_link.php?BAVMnr=241" TargetMode="External"/><Relationship Id="rId3" Type="http://schemas.openxmlformats.org/officeDocument/2006/relationships/hyperlink" Target="http://www.konkoly.hu/cgi-bin/IBVS?1751" TargetMode="External"/><Relationship Id="rId12" Type="http://schemas.openxmlformats.org/officeDocument/2006/relationships/hyperlink" Target="http://www.bav-astro.de/sfs/BAVM_link.php?BAVMnr=93" TargetMode="External"/><Relationship Id="rId17" Type="http://schemas.openxmlformats.org/officeDocument/2006/relationships/hyperlink" Target="http://www.konkoly.hu/cgi-bin/IBVS?4877" TargetMode="External"/><Relationship Id="rId25" Type="http://schemas.openxmlformats.org/officeDocument/2006/relationships/hyperlink" Target="http://var.astro.cz/oejv/issues/oejv0074.pdf" TargetMode="External"/><Relationship Id="rId33" Type="http://schemas.openxmlformats.org/officeDocument/2006/relationships/hyperlink" Target="http://www.konkoly.hu/cgi-bin/IBVS?5494" TargetMode="External"/><Relationship Id="rId38" Type="http://schemas.openxmlformats.org/officeDocument/2006/relationships/hyperlink" Target="http://www.konkoly.hu/cgi-bin/IBVS?5670" TargetMode="External"/><Relationship Id="rId46" Type="http://schemas.openxmlformats.org/officeDocument/2006/relationships/hyperlink" Target="http://www.bav-astro.de/sfs/BAVM_link.php?BAVMnr=186" TargetMode="External"/><Relationship Id="rId59" Type="http://schemas.openxmlformats.org/officeDocument/2006/relationships/hyperlink" Target="http://www.konkoly.hu/cgi-bin/IBVS?5938" TargetMode="External"/><Relationship Id="rId67" Type="http://schemas.openxmlformats.org/officeDocument/2006/relationships/hyperlink" Target="http://vsolj.cetus-net.org/vsoljno51.pdf" TargetMode="External"/><Relationship Id="rId20" Type="http://schemas.openxmlformats.org/officeDocument/2006/relationships/hyperlink" Target="http://www.bav-astro.de/sfs/BAVM_link.php?BAVMnr=117" TargetMode="External"/><Relationship Id="rId41" Type="http://schemas.openxmlformats.org/officeDocument/2006/relationships/hyperlink" Target="http://var.astro.cz/oejv/issues/oejv0074.pdf" TargetMode="External"/><Relationship Id="rId54" Type="http://schemas.openxmlformats.org/officeDocument/2006/relationships/hyperlink" Target="http://var.astro.cz/oejv/issues/oejv0094.pdf" TargetMode="External"/><Relationship Id="rId62" Type="http://schemas.openxmlformats.org/officeDocument/2006/relationships/hyperlink" Target="http://var.astro.cz/oejv/issues/oejv0107.pdf" TargetMode="External"/><Relationship Id="rId70" Type="http://schemas.openxmlformats.org/officeDocument/2006/relationships/hyperlink" Target="http://var.astro.cz/oejv/issues/oejv0160.pdf" TargetMode="External"/><Relationship Id="rId75" Type="http://schemas.openxmlformats.org/officeDocument/2006/relationships/hyperlink" Target="http://var.astro.cz/oejv/issues/oejv0137.pdf" TargetMode="External"/><Relationship Id="rId83" Type="http://schemas.openxmlformats.org/officeDocument/2006/relationships/hyperlink" Target="http://var.astro.cz/oejv/issues/oejv0160.pdf" TargetMode="External"/><Relationship Id="rId88" Type="http://schemas.openxmlformats.org/officeDocument/2006/relationships/hyperlink" Target="http://www.bav-astro.de/sfs/BAVM_link.php?BAVMnr=232" TargetMode="External"/><Relationship Id="rId91" Type="http://schemas.openxmlformats.org/officeDocument/2006/relationships/hyperlink" Target="http://var.astro.cz/oejv/issues/oejv0160.pdf" TargetMode="External"/><Relationship Id="rId96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www.konkoly.hu/cgi-bin/IBVS?1065" TargetMode="External"/><Relationship Id="rId6" Type="http://schemas.openxmlformats.org/officeDocument/2006/relationships/hyperlink" Target="http://www.bav-astro.de/sfs/BAVM_link.php?BAVMnr=52" TargetMode="External"/><Relationship Id="rId15" Type="http://schemas.openxmlformats.org/officeDocument/2006/relationships/hyperlink" Target="http://www.bav-astro.de/sfs/BAVM_link.php?BAVMnr=101" TargetMode="External"/><Relationship Id="rId23" Type="http://schemas.openxmlformats.org/officeDocument/2006/relationships/hyperlink" Target="http://www.bav-astro.de/sfs/BAVM_link.php?BAVMnr=152" TargetMode="External"/><Relationship Id="rId28" Type="http://schemas.openxmlformats.org/officeDocument/2006/relationships/hyperlink" Target="http://www.konkoly.hu/cgi-bin/IBVS?5371" TargetMode="External"/><Relationship Id="rId36" Type="http://schemas.openxmlformats.org/officeDocument/2006/relationships/hyperlink" Target="http://www.konkoly.hu/cgi-bin/IBVS?5493" TargetMode="External"/><Relationship Id="rId49" Type="http://schemas.openxmlformats.org/officeDocument/2006/relationships/hyperlink" Target="http://var.astro.cz/oejv/issues/oejv0074.pdf" TargetMode="External"/><Relationship Id="rId57" Type="http://schemas.openxmlformats.org/officeDocument/2006/relationships/hyperlink" Target="http://var.astro.cz/oejv/issues/oejv0094.pdf" TargetMode="External"/><Relationship Id="rId10" Type="http://schemas.openxmlformats.org/officeDocument/2006/relationships/hyperlink" Target="http://www.konkoly.hu/cgi-bin/IBVS?4877" TargetMode="External"/><Relationship Id="rId31" Type="http://schemas.openxmlformats.org/officeDocument/2006/relationships/hyperlink" Target="http://vsolj.cetus-net.org/no42.pdf" TargetMode="External"/><Relationship Id="rId44" Type="http://schemas.openxmlformats.org/officeDocument/2006/relationships/hyperlink" Target="http://www.bav-astro.de/sfs/BAVM_link.php?BAVMnr=186" TargetMode="External"/><Relationship Id="rId52" Type="http://schemas.openxmlformats.org/officeDocument/2006/relationships/hyperlink" Target="http://www.konkoly.hu/cgi-bin/IBVS?5820" TargetMode="External"/><Relationship Id="rId60" Type="http://schemas.openxmlformats.org/officeDocument/2006/relationships/hyperlink" Target="http://var.astro.cz/oejv/issues/oejv0107.pdf" TargetMode="External"/><Relationship Id="rId65" Type="http://schemas.openxmlformats.org/officeDocument/2006/relationships/hyperlink" Target="http://vsolj.cetus-net.org/vsoljno50.pdf" TargetMode="External"/><Relationship Id="rId73" Type="http://schemas.openxmlformats.org/officeDocument/2006/relationships/hyperlink" Target="http://var.astro.cz/oejv/issues/oejv0137.pdf" TargetMode="External"/><Relationship Id="rId78" Type="http://schemas.openxmlformats.org/officeDocument/2006/relationships/hyperlink" Target="http://www.bav-astro.de/sfs/BAVM_link.php?BAVMnr=225" TargetMode="External"/><Relationship Id="rId81" Type="http://schemas.openxmlformats.org/officeDocument/2006/relationships/hyperlink" Target="http://var.astro.cz/oejv/issues/oejv0160.pdf" TargetMode="External"/><Relationship Id="rId86" Type="http://schemas.openxmlformats.org/officeDocument/2006/relationships/hyperlink" Target="http://www.bav-astro.de/sfs/BAVM_link.php?BAVMnr=228" TargetMode="External"/><Relationship Id="rId94" Type="http://schemas.openxmlformats.org/officeDocument/2006/relationships/hyperlink" Target="http://var.astro.cz/oejv/issues/oejv0160.pdf" TargetMode="External"/><Relationship Id="rId99" Type="http://schemas.openxmlformats.org/officeDocument/2006/relationships/hyperlink" Target="http://www.bav-astro.de/sfs/BAVM_link.php?BAVMnr=239" TargetMode="External"/><Relationship Id="rId4" Type="http://schemas.openxmlformats.org/officeDocument/2006/relationships/hyperlink" Target="http://www.konkoly.hu/cgi-bin/IBVS?1751" TargetMode="External"/><Relationship Id="rId9" Type="http://schemas.openxmlformats.org/officeDocument/2006/relationships/hyperlink" Target="http://www.konkoly.hu/cgi-bin/IBVS?4534" TargetMode="External"/><Relationship Id="rId13" Type="http://schemas.openxmlformats.org/officeDocument/2006/relationships/hyperlink" Target="http://www.bav-astro.de/sfs/BAVM_link.php?BAVMnr=93" TargetMode="External"/><Relationship Id="rId18" Type="http://schemas.openxmlformats.org/officeDocument/2006/relationships/hyperlink" Target="http://www.konkoly.hu/cgi-bin/IBVS?4877" TargetMode="External"/><Relationship Id="rId39" Type="http://schemas.openxmlformats.org/officeDocument/2006/relationships/hyperlink" Target="http://www.konkoly.hu/cgi-bin/IBVS?57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K502"/>
  <sheetViews>
    <sheetView tabSelected="1" workbookViewId="0">
      <pane xSplit="13" ySplit="22" topLeftCell="N234" activePane="bottomRight" state="frozen"/>
      <selection pane="topRight" activeCell="N1" sqref="N1"/>
      <selection pane="bottomLeft" activeCell="A23" sqref="A23"/>
      <selection pane="bottomRight" activeCell="E9" sqref="E8:E9"/>
    </sheetView>
  </sheetViews>
  <sheetFormatPr defaultRowHeight="12.95" customHeight="1"/>
  <cols>
    <col min="1" max="1" width="17.7109375" style="55" customWidth="1"/>
    <col min="2" max="2" width="4.5703125" style="55" customWidth="1"/>
    <col min="3" max="3" width="12.42578125" style="57" bestFit="1" customWidth="1"/>
    <col min="4" max="4" width="8.42578125" style="57" customWidth="1"/>
    <col min="5" max="5" width="9.85546875" style="55" customWidth="1"/>
    <col min="6" max="6" width="16.85546875" style="55" customWidth="1"/>
    <col min="7" max="7" width="9.5703125" style="55" customWidth="1"/>
    <col min="8" max="14" width="9.140625" style="55"/>
    <col min="15" max="16" width="7.28515625" style="55" customWidth="1"/>
    <col min="17" max="17" width="10.7109375" style="55" customWidth="1"/>
    <col min="18" max="18" width="9.140625" style="55"/>
    <col min="19" max="19" width="9.140625" style="58"/>
    <col min="20" max="16384" width="9.140625" style="55"/>
  </cols>
  <sheetData>
    <row r="1" spans="1:19" s="1" customFormat="1" ht="20.25">
      <c r="A1" s="5" t="s">
        <v>70</v>
      </c>
      <c r="C1" s="6"/>
      <c r="D1" s="6"/>
      <c r="S1" s="4"/>
    </row>
    <row r="2" spans="1:19" ht="12.95" customHeight="1">
      <c r="A2" s="54" t="s">
        <v>21</v>
      </c>
      <c r="B2" s="55" t="s">
        <v>30</v>
      </c>
      <c r="C2" s="56" t="s">
        <v>839</v>
      </c>
    </row>
    <row r="3" spans="1:19" ht="12.95" customHeight="1" thickBot="1">
      <c r="A3" s="54"/>
      <c r="C3" s="65"/>
      <c r="D3" s="65"/>
    </row>
    <row r="4" spans="1:19" ht="12.95" customHeight="1" thickBot="1">
      <c r="A4" s="71" t="s">
        <v>22</v>
      </c>
      <c r="B4" s="72"/>
      <c r="C4" s="73">
        <v>43975.39</v>
      </c>
      <c r="D4" s="74">
        <v>0.64406339999999995</v>
      </c>
      <c r="E4" s="75"/>
    </row>
    <row r="5" spans="1:19" ht="12.95" customHeight="1">
      <c r="A5" s="81" t="s">
        <v>83</v>
      </c>
      <c r="B5" s="54"/>
      <c r="C5" s="82">
        <v>-9.5</v>
      </c>
      <c r="D5" s="54" t="s">
        <v>84</v>
      </c>
    </row>
    <row r="6" spans="1:19" ht="12.95" customHeight="1">
      <c r="A6" s="71" t="s">
        <v>23</v>
      </c>
    </row>
    <row r="7" spans="1:19" ht="12.95" customHeight="1">
      <c r="A7" s="54" t="s">
        <v>1</v>
      </c>
      <c r="C7" s="57">
        <f>C4</f>
        <v>43975.39</v>
      </c>
    </row>
    <row r="8" spans="1:19" ht="12.95" customHeight="1">
      <c r="A8" s="54" t="s">
        <v>17</v>
      </c>
      <c r="C8" s="57">
        <f>D4</f>
        <v>0.64406339999999995</v>
      </c>
    </row>
    <row r="9" spans="1:19" s="54" customFormat="1" ht="12.95" customHeight="1">
      <c r="A9" s="85" t="s">
        <v>88</v>
      </c>
      <c r="B9" s="86">
        <v>149</v>
      </c>
      <c r="C9" s="87" t="str">
        <f>"F"&amp;B9</f>
        <v>F149</v>
      </c>
      <c r="D9" s="88" t="str">
        <f>"G"&amp;B9</f>
        <v>G149</v>
      </c>
      <c r="S9" s="63"/>
    </row>
    <row r="10" spans="1:19" s="54" customFormat="1" ht="12.95" customHeight="1" thickBot="1">
      <c r="C10" s="90" t="s">
        <v>28</v>
      </c>
      <c r="D10" s="90" t="s">
        <v>29</v>
      </c>
      <c r="S10" s="63"/>
    </row>
    <row r="11" spans="1:19" s="54" customFormat="1" ht="12.95" customHeight="1">
      <c r="A11" s="54" t="s">
        <v>24</v>
      </c>
      <c r="C11" s="88">
        <f ca="1">INTERCEPT(INDIRECT($D$9):G970,INDIRECT($C$9):F970)</f>
        <v>-2.6773489620792276E-2</v>
      </c>
      <c r="D11" s="63"/>
      <c r="S11" s="63"/>
    </row>
    <row r="12" spans="1:19" s="54" customFormat="1" ht="12.95" customHeight="1">
      <c r="A12" s="54" t="s">
        <v>25</v>
      </c>
      <c r="C12" s="88">
        <f ca="1">SLOPE(INDIRECT($D$9):G970,INDIRECT($C$9):F970)</f>
        <v>4.7471025061167044E-6</v>
      </c>
      <c r="D12" s="63"/>
      <c r="S12" s="63"/>
    </row>
    <row r="13" spans="1:19" s="54" customFormat="1" ht="12.95" customHeight="1">
      <c r="A13" s="54" t="s">
        <v>26</v>
      </c>
      <c r="C13" s="63" t="s">
        <v>13</v>
      </c>
      <c r="S13" s="63"/>
    </row>
    <row r="14" spans="1:19" s="54" customFormat="1" ht="12.95" customHeight="1">
      <c r="S14" s="63"/>
    </row>
    <row r="15" spans="1:19" s="54" customFormat="1" ht="12.95" customHeight="1">
      <c r="A15" s="99" t="s">
        <v>27</v>
      </c>
      <c r="C15" s="100">
        <f ca="1">(C7+C11)+(C8+C12)*INT(MAX(F21:F3511))</f>
        <v>59874.829505882844</v>
      </c>
      <c r="E15" s="101" t="s">
        <v>97</v>
      </c>
      <c r="F15" s="82">
        <v>1</v>
      </c>
      <c r="R15" s="54" t="s">
        <v>126</v>
      </c>
      <c r="S15" s="63">
        <v>0.2</v>
      </c>
    </row>
    <row r="16" spans="1:19" s="54" customFormat="1" ht="12.95" customHeight="1">
      <c r="A16" s="71" t="s">
        <v>15</v>
      </c>
      <c r="C16" s="103">
        <f ca="1">+C8+C12</f>
        <v>0.64406814710250604</v>
      </c>
      <c r="E16" s="101" t="s">
        <v>85</v>
      </c>
      <c r="F16" s="104">
        <f ca="1">NOW()+15018.5+$C$5/24</f>
        <v>60312.787875347218</v>
      </c>
      <c r="R16" s="54" t="s">
        <v>92</v>
      </c>
      <c r="S16" s="63">
        <v>0.1</v>
      </c>
    </row>
    <row r="17" spans="1:19" s="54" customFormat="1" ht="12.95" customHeight="1" thickBot="1">
      <c r="A17" s="101" t="s">
        <v>69</v>
      </c>
      <c r="C17" s="54">
        <f>COUNT(C21:C2169)</f>
        <v>235</v>
      </c>
      <c r="E17" s="101" t="s">
        <v>98</v>
      </c>
      <c r="F17" s="104">
        <f ca="1">ROUND(2*(F16-$C$7)/$C$8,0)/2+F15</f>
        <v>25367</v>
      </c>
      <c r="R17" s="54" t="s">
        <v>123</v>
      </c>
      <c r="S17" s="63">
        <v>1</v>
      </c>
    </row>
    <row r="18" spans="1:19" s="54" customFormat="1" ht="12.95" customHeight="1" thickTop="1" thickBot="1">
      <c r="A18" s="71" t="s">
        <v>14</v>
      </c>
      <c r="C18" s="106">
        <f ca="1">+C15</f>
        <v>59874.829505882844</v>
      </c>
      <c r="D18" s="107">
        <f ca="1">+C16</f>
        <v>0.64406814710250604</v>
      </c>
      <c r="E18" s="101" t="s">
        <v>86</v>
      </c>
      <c r="F18" s="88">
        <f ca="1">ROUND(2*(F16-$C$15)/$C$16,0)/2+F15</f>
        <v>681</v>
      </c>
      <c r="R18" s="54" t="s">
        <v>121</v>
      </c>
      <c r="S18" s="63">
        <v>1</v>
      </c>
    </row>
    <row r="19" spans="1:19" s="54" customFormat="1" ht="12.95" customHeight="1" thickTop="1">
      <c r="E19" s="101" t="s">
        <v>87</v>
      </c>
      <c r="F19" s="112">
        <f ca="1">+$C$15+$C$16*F18-15018.5-$C$5/24</f>
        <v>45295.335747392986</v>
      </c>
      <c r="S19" s="63"/>
    </row>
    <row r="20" spans="1:19" ht="12.95" customHeight="1" thickBot="1">
      <c r="A20" s="114" t="s">
        <v>18</v>
      </c>
      <c r="B20" s="114" t="s">
        <v>20</v>
      </c>
      <c r="C20" s="115" t="s">
        <v>19</v>
      </c>
      <c r="D20" s="115" t="s">
        <v>2</v>
      </c>
      <c r="E20" s="114" t="s">
        <v>12</v>
      </c>
      <c r="F20" s="114" t="s">
        <v>11</v>
      </c>
      <c r="G20" s="114" t="s">
        <v>16</v>
      </c>
      <c r="H20" s="116" t="s">
        <v>126</v>
      </c>
      <c r="I20" s="116" t="s">
        <v>92</v>
      </c>
      <c r="J20" s="116" t="s">
        <v>123</v>
      </c>
      <c r="K20" s="116" t="s">
        <v>121</v>
      </c>
      <c r="L20" s="116" t="s">
        <v>58</v>
      </c>
      <c r="M20" s="116" t="s">
        <v>57</v>
      </c>
      <c r="N20" s="116" t="s">
        <v>31</v>
      </c>
      <c r="O20" s="114" t="s">
        <v>32</v>
      </c>
      <c r="P20" s="114"/>
      <c r="Q20" s="114" t="s">
        <v>0</v>
      </c>
    </row>
    <row r="21" spans="1:19" ht="12.95" customHeight="1">
      <c r="A21" s="11" t="s">
        <v>72</v>
      </c>
      <c r="B21" s="10"/>
      <c r="C21" s="14">
        <v>25643.319</v>
      </c>
      <c r="D21" s="14"/>
      <c r="E21" s="120">
        <f t="shared" ref="E21:E84" si="0">(C21-C$7)/C$8</f>
        <v>-28463.146640532595</v>
      </c>
      <c r="F21" s="120">
        <f t="shared" ref="F21:F84" si="1">ROUND(2*E21,0)/2</f>
        <v>-28463</v>
      </c>
      <c r="G21" s="120">
        <f t="shared" ref="G21:G84" si="2">C21-(C$7+C$8*F21)</f>
        <v>-9.4445800001267344E-2</v>
      </c>
      <c r="H21" s="120">
        <f t="shared" ref="H21:H52" si="3">G21</f>
        <v>-9.4445800001267344E-2</v>
      </c>
      <c r="I21" s="120"/>
      <c r="J21" s="120"/>
      <c r="K21" s="120"/>
      <c r="L21" s="120"/>
      <c r="O21" s="120"/>
      <c r="P21" s="120"/>
      <c r="Q21" s="121">
        <f t="shared" ref="Q21:Q84" si="4">C21-15018.5</f>
        <v>10624.819</v>
      </c>
    </row>
    <row r="22" spans="1:19" ht="12.95" customHeight="1">
      <c r="A22" s="12" t="s">
        <v>72</v>
      </c>
      <c r="B22" s="7"/>
      <c r="C22" s="13">
        <v>25912.544000000002</v>
      </c>
      <c r="D22" s="13"/>
      <c r="E22" s="55">
        <f t="shared" si="0"/>
        <v>-28045.136550221607</v>
      </c>
      <c r="F22" s="120">
        <f t="shared" si="1"/>
        <v>-28045</v>
      </c>
      <c r="G22" s="55">
        <f t="shared" si="2"/>
        <v>-8.7946999999985565E-2</v>
      </c>
      <c r="H22" s="55">
        <f t="shared" si="3"/>
        <v>-8.7946999999985565E-2</v>
      </c>
      <c r="Q22" s="123">
        <f t="shared" si="4"/>
        <v>10894.044000000002</v>
      </c>
    </row>
    <row r="23" spans="1:19" ht="12.95" customHeight="1">
      <c r="A23" s="12" t="s">
        <v>73</v>
      </c>
      <c r="B23" s="7"/>
      <c r="C23" s="13">
        <v>26005.292000000001</v>
      </c>
      <c r="D23" s="13"/>
      <c r="E23" s="55">
        <f t="shared" si="0"/>
        <v>-27901.132093517499</v>
      </c>
      <c r="F23" s="120">
        <f t="shared" si="1"/>
        <v>-27901</v>
      </c>
      <c r="G23" s="55">
        <f t="shared" si="2"/>
        <v>-8.5076600000320468E-2</v>
      </c>
      <c r="H23" s="55">
        <f t="shared" si="3"/>
        <v>-8.5076600000320468E-2</v>
      </c>
      <c r="Q23" s="123">
        <f t="shared" si="4"/>
        <v>10986.792000000001</v>
      </c>
    </row>
    <row r="24" spans="1:19" ht="12.95" customHeight="1">
      <c r="A24" s="124" t="s">
        <v>72</v>
      </c>
      <c r="B24" s="58"/>
      <c r="C24" s="57">
        <v>26039.449000000001</v>
      </c>
      <c r="E24" s="55">
        <f t="shared" si="0"/>
        <v>-27848.098494651302</v>
      </c>
      <c r="F24" s="120">
        <f t="shared" si="1"/>
        <v>-27848</v>
      </c>
      <c r="G24" s="55">
        <f t="shared" si="2"/>
        <v>-6.3436799999180948E-2</v>
      </c>
      <c r="H24" s="55">
        <f t="shared" si="3"/>
        <v>-6.3436799999180948E-2</v>
      </c>
      <c r="Q24" s="123">
        <f t="shared" si="4"/>
        <v>11020.949000000001</v>
      </c>
    </row>
    <row r="25" spans="1:19" ht="12.95" customHeight="1">
      <c r="A25" s="124" t="s">
        <v>72</v>
      </c>
      <c r="B25" s="58"/>
      <c r="C25" s="57">
        <v>26057.46</v>
      </c>
      <c r="E25" s="55">
        <f t="shared" si="0"/>
        <v>-27820.133856387434</v>
      </c>
      <c r="F25" s="120">
        <f t="shared" si="1"/>
        <v>-27820</v>
      </c>
      <c r="G25" s="55">
        <f t="shared" si="2"/>
        <v>-8.6212000001978595E-2</v>
      </c>
      <c r="H25" s="55">
        <f t="shared" si="3"/>
        <v>-8.6212000001978595E-2</v>
      </c>
      <c r="Q25" s="123">
        <f t="shared" si="4"/>
        <v>11038.96</v>
      </c>
    </row>
    <row r="26" spans="1:19" ht="12.95" customHeight="1">
      <c r="A26" s="124" t="s">
        <v>72</v>
      </c>
      <c r="B26" s="58"/>
      <c r="C26" s="57">
        <v>26252.632000000001</v>
      </c>
      <c r="E26" s="55">
        <f t="shared" si="0"/>
        <v>-27517.10157726708</v>
      </c>
      <c r="F26" s="120">
        <f t="shared" si="1"/>
        <v>-27517</v>
      </c>
      <c r="G26" s="55">
        <f t="shared" si="2"/>
        <v>-6.5422199997556163E-2</v>
      </c>
      <c r="H26" s="55">
        <f t="shared" si="3"/>
        <v>-6.5422199997556163E-2</v>
      </c>
      <c r="Q26" s="123">
        <f t="shared" si="4"/>
        <v>11234.132000000001</v>
      </c>
    </row>
    <row r="27" spans="1:19" ht="12.95" customHeight="1">
      <c r="A27" s="124" t="s">
        <v>73</v>
      </c>
      <c r="B27" s="58"/>
      <c r="C27" s="57">
        <v>26334.378000000001</v>
      </c>
      <c r="E27" s="55">
        <f t="shared" si="0"/>
        <v>-27390.179289802836</v>
      </c>
      <c r="F27" s="120">
        <f t="shared" si="1"/>
        <v>-27390</v>
      </c>
      <c r="G27" s="55">
        <f t="shared" si="2"/>
        <v>-0.11547399999835761</v>
      </c>
      <c r="H27" s="55">
        <f t="shared" si="3"/>
        <v>-0.11547399999835761</v>
      </c>
      <c r="Q27" s="123">
        <f t="shared" si="4"/>
        <v>11315.878000000001</v>
      </c>
    </row>
    <row r="28" spans="1:19" ht="12.95" customHeight="1">
      <c r="A28" s="12" t="s">
        <v>73</v>
      </c>
      <c r="B28" s="8"/>
      <c r="C28" s="13">
        <v>26365.309000000001</v>
      </c>
      <c r="D28" s="13"/>
      <c r="E28" s="55">
        <f t="shared" si="0"/>
        <v>-27342.154514602134</v>
      </c>
      <c r="F28" s="120">
        <f t="shared" si="1"/>
        <v>-27342</v>
      </c>
      <c r="G28" s="55">
        <f t="shared" si="2"/>
        <v>-9.9517200000263983E-2</v>
      </c>
      <c r="H28" s="55">
        <f t="shared" si="3"/>
        <v>-9.9517200000263983E-2</v>
      </c>
      <c r="Q28" s="123">
        <f t="shared" si="4"/>
        <v>11346.809000000001</v>
      </c>
    </row>
    <row r="29" spans="1:19" ht="12.95" customHeight="1">
      <c r="A29" s="12" t="s">
        <v>72</v>
      </c>
      <c r="B29" s="8"/>
      <c r="C29" s="13">
        <v>26417.442999999999</v>
      </c>
      <c r="D29" s="13"/>
      <c r="E29" s="55">
        <f t="shared" si="0"/>
        <v>-27261.20906730611</v>
      </c>
      <c r="F29" s="120">
        <f t="shared" si="1"/>
        <v>-27261</v>
      </c>
      <c r="G29" s="55">
        <f t="shared" si="2"/>
        <v>-0.13465260000157286</v>
      </c>
      <c r="H29" s="55">
        <f t="shared" si="3"/>
        <v>-0.13465260000157286</v>
      </c>
      <c r="Q29" s="123">
        <f t="shared" si="4"/>
        <v>11398.942999999999</v>
      </c>
    </row>
    <row r="30" spans="1:19" ht="12.95" customHeight="1">
      <c r="A30" s="12" t="s">
        <v>74</v>
      </c>
      <c r="B30" s="8"/>
      <c r="C30" s="13">
        <v>26828.378000000001</v>
      </c>
      <c r="D30" s="13"/>
      <c r="E30" s="55">
        <f t="shared" si="0"/>
        <v>-26623.174053982886</v>
      </c>
      <c r="F30" s="120">
        <f t="shared" si="1"/>
        <v>-26623</v>
      </c>
      <c r="G30" s="55">
        <f t="shared" si="2"/>
        <v>-0.11210180000125547</v>
      </c>
      <c r="H30" s="55">
        <f t="shared" si="3"/>
        <v>-0.11210180000125547</v>
      </c>
      <c r="Q30" s="123">
        <f t="shared" si="4"/>
        <v>11809.878000000001</v>
      </c>
    </row>
    <row r="31" spans="1:19" ht="12.95" customHeight="1">
      <c r="A31" s="12" t="s">
        <v>73</v>
      </c>
      <c r="B31" s="8"/>
      <c r="C31" s="13">
        <v>26828.400000000001</v>
      </c>
      <c r="D31" s="13"/>
      <c r="E31" s="55">
        <f t="shared" si="0"/>
        <v>-26623.139895854973</v>
      </c>
      <c r="F31" s="120">
        <f t="shared" si="1"/>
        <v>-26623</v>
      </c>
      <c r="G31" s="55">
        <f t="shared" si="2"/>
        <v>-9.0101800000411458E-2</v>
      </c>
      <c r="H31" s="55">
        <f t="shared" si="3"/>
        <v>-9.0101800000411458E-2</v>
      </c>
      <c r="Q31" s="123">
        <f t="shared" si="4"/>
        <v>11809.900000000001</v>
      </c>
    </row>
    <row r="32" spans="1:19" ht="12.95" customHeight="1">
      <c r="A32" s="12" t="s">
        <v>72</v>
      </c>
      <c r="B32" s="8"/>
      <c r="C32" s="13">
        <v>27063.496999999999</v>
      </c>
      <c r="D32" s="13"/>
      <c r="E32" s="55">
        <f t="shared" si="0"/>
        <v>-26258.118377787032</v>
      </c>
      <c r="F32" s="120">
        <f t="shared" si="1"/>
        <v>-26258</v>
      </c>
      <c r="G32" s="55">
        <f t="shared" si="2"/>
        <v>-7.6242800001637079E-2</v>
      </c>
      <c r="H32" s="55">
        <f t="shared" si="3"/>
        <v>-7.6242800001637079E-2</v>
      </c>
      <c r="Q32" s="123">
        <f t="shared" si="4"/>
        <v>12044.996999999999</v>
      </c>
    </row>
    <row r="33" spans="1:17" ht="12.95" customHeight="1">
      <c r="A33" s="124" t="s">
        <v>72</v>
      </c>
      <c r="C33" s="57">
        <v>27396.473999999998</v>
      </c>
      <c r="E33" s="55">
        <f t="shared" si="0"/>
        <v>-25741.124243358656</v>
      </c>
      <c r="F33" s="120">
        <f t="shared" si="1"/>
        <v>-25741</v>
      </c>
      <c r="G33" s="55">
        <f t="shared" si="2"/>
        <v>-8.0020600002171705E-2</v>
      </c>
      <c r="H33" s="55">
        <f t="shared" si="3"/>
        <v>-8.0020600002171705E-2</v>
      </c>
      <c r="Q33" s="123">
        <f t="shared" si="4"/>
        <v>12377.973999999998</v>
      </c>
    </row>
    <row r="34" spans="1:17" ht="12.95" customHeight="1">
      <c r="A34" s="124" t="s">
        <v>73</v>
      </c>
      <c r="C34" s="57">
        <v>27421.588</v>
      </c>
      <c r="E34" s="55">
        <f t="shared" si="0"/>
        <v>-25702.131187706058</v>
      </c>
      <c r="F34" s="120">
        <f t="shared" si="1"/>
        <v>-25702</v>
      </c>
      <c r="G34" s="55">
        <f t="shared" si="2"/>
        <v>-8.4493199999997159E-2</v>
      </c>
      <c r="H34" s="55">
        <f t="shared" si="3"/>
        <v>-8.4493199999997159E-2</v>
      </c>
      <c r="Q34" s="123">
        <f t="shared" si="4"/>
        <v>12403.088</v>
      </c>
    </row>
    <row r="35" spans="1:17" ht="12.95" customHeight="1">
      <c r="A35" s="124" t="s">
        <v>74</v>
      </c>
      <c r="C35" s="57">
        <v>27474.401000000002</v>
      </c>
      <c r="E35" s="55">
        <f t="shared" si="0"/>
        <v>-25620.131496371319</v>
      </c>
      <c r="F35" s="120">
        <f t="shared" si="1"/>
        <v>-25620</v>
      </c>
      <c r="G35" s="55">
        <f t="shared" si="2"/>
        <v>-8.4692000000359258E-2</v>
      </c>
      <c r="H35" s="55">
        <f t="shared" si="3"/>
        <v>-8.4692000000359258E-2</v>
      </c>
      <c r="Q35" s="123">
        <f t="shared" si="4"/>
        <v>12455.901000000002</v>
      </c>
    </row>
    <row r="36" spans="1:17" ht="12.95" customHeight="1">
      <c r="A36" s="124" t="s">
        <v>72</v>
      </c>
      <c r="C36" s="57">
        <v>27474.43</v>
      </c>
      <c r="E36" s="55">
        <f t="shared" si="0"/>
        <v>-25620.086469748167</v>
      </c>
      <c r="F36" s="120">
        <f t="shared" si="1"/>
        <v>-25620</v>
      </c>
      <c r="G36" s="55">
        <f t="shared" si="2"/>
        <v>-5.5692000001727138E-2</v>
      </c>
      <c r="H36" s="55">
        <f t="shared" si="3"/>
        <v>-5.5692000001727138E-2</v>
      </c>
      <c r="Q36" s="123">
        <f t="shared" si="4"/>
        <v>12455.93</v>
      </c>
    </row>
    <row r="37" spans="1:17" ht="12.95" customHeight="1">
      <c r="A37" s="124" t="s">
        <v>72</v>
      </c>
      <c r="C37" s="57">
        <v>27483.419000000002</v>
      </c>
      <c r="E37" s="55">
        <f t="shared" si="0"/>
        <v>-25606.129769212159</v>
      </c>
      <c r="F37" s="120">
        <f t="shared" si="1"/>
        <v>-25606</v>
      </c>
      <c r="G37" s="55">
        <f t="shared" si="2"/>
        <v>-8.3579599999211496E-2</v>
      </c>
      <c r="H37" s="55">
        <f t="shared" si="3"/>
        <v>-8.3579599999211496E-2</v>
      </c>
      <c r="Q37" s="123">
        <f t="shared" si="4"/>
        <v>12464.919000000002</v>
      </c>
    </row>
    <row r="38" spans="1:17" ht="12.95" customHeight="1">
      <c r="A38" s="124" t="s">
        <v>74</v>
      </c>
      <c r="C38" s="57">
        <v>27483.425999999999</v>
      </c>
      <c r="E38" s="55">
        <f t="shared" si="0"/>
        <v>-25606.11890071692</v>
      </c>
      <c r="F38" s="120">
        <f t="shared" si="1"/>
        <v>-25606</v>
      </c>
      <c r="G38" s="55">
        <f t="shared" si="2"/>
        <v>-7.6579600001423387E-2</v>
      </c>
      <c r="H38" s="55">
        <f t="shared" si="3"/>
        <v>-7.6579600001423387E-2</v>
      </c>
      <c r="Q38" s="123">
        <f t="shared" si="4"/>
        <v>12464.925999999999</v>
      </c>
    </row>
    <row r="39" spans="1:17" ht="12.95" customHeight="1">
      <c r="A39" s="124" t="s">
        <v>73</v>
      </c>
      <c r="C39" s="57">
        <v>28245.347000000002</v>
      </c>
      <c r="E39" s="55">
        <f t="shared" si="0"/>
        <v>-24423.128219985796</v>
      </c>
      <c r="F39" s="120">
        <f t="shared" si="1"/>
        <v>-24423</v>
      </c>
      <c r="G39" s="55">
        <f t="shared" si="2"/>
        <v>-8.2581800001207739E-2</v>
      </c>
      <c r="H39" s="55">
        <f t="shared" si="3"/>
        <v>-8.2581800001207739E-2</v>
      </c>
      <c r="Q39" s="123">
        <f t="shared" si="4"/>
        <v>13226.847000000002</v>
      </c>
    </row>
    <row r="40" spans="1:17" ht="12.95" customHeight="1">
      <c r="A40" s="124" t="s">
        <v>72</v>
      </c>
      <c r="C40" s="57">
        <v>28427.616000000002</v>
      </c>
      <c r="E40" s="55">
        <f t="shared" si="0"/>
        <v>-24140.129682885254</v>
      </c>
      <c r="F40" s="120">
        <f t="shared" si="1"/>
        <v>-24140</v>
      </c>
      <c r="G40" s="55">
        <f t="shared" si="2"/>
        <v>-8.3523999997851206E-2</v>
      </c>
      <c r="H40" s="55">
        <f t="shared" si="3"/>
        <v>-8.3523999997851206E-2</v>
      </c>
      <c r="Q40" s="123">
        <f t="shared" si="4"/>
        <v>13409.116000000002</v>
      </c>
    </row>
    <row r="41" spans="1:17" ht="12.95" customHeight="1">
      <c r="A41" s="124" t="s">
        <v>72</v>
      </c>
      <c r="C41" s="57">
        <v>28523.613000000001</v>
      </c>
      <c r="E41" s="55">
        <f t="shared" si="0"/>
        <v>-23991.080691745563</v>
      </c>
      <c r="F41" s="120">
        <f t="shared" si="1"/>
        <v>-23991</v>
      </c>
      <c r="G41" s="55">
        <f t="shared" si="2"/>
        <v>-5.1970600001368439E-2</v>
      </c>
      <c r="H41" s="55">
        <f t="shared" si="3"/>
        <v>-5.1970600001368439E-2</v>
      </c>
      <c r="Q41" s="123">
        <f t="shared" si="4"/>
        <v>13505.113000000001</v>
      </c>
    </row>
    <row r="42" spans="1:17" ht="12.95" customHeight="1">
      <c r="A42" s="124" t="s">
        <v>72</v>
      </c>
      <c r="C42" s="57">
        <v>28545.483</v>
      </c>
      <c r="E42" s="55">
        <f t="shared" si="0"/>
        <v>-23957.124407317664</v>
      </c>
      <c r="F42" s="120">
        <f t="shared" si="1"/>
        <v>-23957</v>
      </c>
      <c r="G42" s="55">
        <f t="shared" si="2"/>
        <v>-8.0126200002268888E-2</v>
      </c>
      <c r="H42" s="55">
        <f t="shared" si="3"/>
        <v>-8.0126200002268888E-2</v>
      </c>
      <c r="Q42" s="123">
        <f t="shared" si="4"/>
        <v>13526.983</v>
      </c>
    </row>
    <row r="43" spans="1:17" ht="12.95" customHeight="1">
      <c r="A43" s="124" t="s">
        <v>72</v>
      </c>
      <c r="C43" s="57">
        <v>28547.417000000001</v>
      </c>
      <c r="E43" s="55">
        <f t="shared" si="0"/>
        <v>-23954.121597345849</v>
      </c>
      <c r="F43" s="120">
        <f t="shared" si="1"/>
        <v>-23954</v>
      </c>
      <c r="G43" s="55">
        <f t="shared" si="2"/>
        <v>-7.8316399998584529E-2</v>
      </c>
      <c r="H43" s="55">
        <f t="shared" si="3"/>
        <v>-7.8316399998584529E-2</v>
      </c>
      <c r="Q43" s="123">
        <f t="shared" si="4"/>
        <v>13528.917000000001</v>
      </c>
    </row>
    <row r="44" spans="1:17" ht="12.95" customHeight="1">
      <c r="A44" s="124" t="s">
        <v>72</v>
      </c>
      <c r="C44" s="57">
        <v>28603.452000000001</v>
      </c>
      <c r="E44" s="55">
        <f t="shared" si="0"/>
        <v>-23867.119292914329</v>
      </c>
      <c r="F44" s="120">
        <f t="shared" si="1"/>
        <v>-23867</v>
      </c>
      <c r="G44" s="55">
        <f t="shared" si="2"/>
        <v>-7.6832199996715644E-2</v>
      </c>
      <c r="H44" s="55">
        <f t="shared" si="3"/>
        <v>-7.6832199996715644E-2</v>
      </c>
      <c r="Q44" s="123">
        <f t="shared" si="4"/>
        <v>13584.952000000001</v>
      </c>
    </row>
    <row r="45" spans="1:17" ht="12.95" customHeight="1">
      <c r="A45" s="124" t="s">
        <v>72</v>
      </c>
      <c r="C45" s="57">
        <v>28654.363000000001</v>
      </c>
      <c r="E45" s="55">
        <f t="shared" si="0"/>
        <v>-23788.07272700172</v>
      </c>
      <c r="F45" s="120">
        <f t="shared" si="1"/>
        <v>-23788</v>
      </c>
      <c r="G45" s="55">
        <f t="shared" si="2"/>
        <v>-4.6840799997880822E-2</v>
      </c>
      <c r="H45" s="55">
        <f t="shared" si="3"/>
        <v>-4.6840799997880822E-2</v>
      </c>
      <c r="Q45" s="123">
        <f t="shared" si="4"/>
        <v>13635.863000000001</v>
      </c>
    </row>
    <row r="46" spans="1:17" ht="12.95" customHeight="1">
      <c r="A46" s="124" t="s">
        <v>74</v>
      </c>
      <c r="C46" s="57">
        <v>28938.37</v>
      </c>
      <c r="E46" s="55">
        <f t="shared" si="0"/>
        <v>-23347.111480018895</v>
      </c>
      <c r="F46" s="120">
        <f t="shared" si="1"/>
        <v>-23347</v>
      </c>
      <c r="G46" s="55">
        <f t="shared" si="2"/>
        <v>-7.180020000305376E-2</v>
      </c>
      <c r="H46" s="55">
        <f t="shared" si="3"/>
        <v>-7.180020000305376E-2</v>
      </c>
      <c r="Q46" s="123">
        <f t="shared" si="4"/>
        <v>13919.869999999999</v>
      </c>
    </row>
    <row r="47" spans="1:17" ht="12.95" customHeight="1">
      <c r="A47" s="124" t="s">
        <v>72</v>
      </c>
      <c r="C47" s="57">
        <v>28963.501</v>
      </c>
      <c r="E47" s="55">
        <f t="shared" si="0"/>
        <v>-23308.092029449275</v>
      </c>
      <c r="F47" s="120">
        <f t="shared" si="1"/>
        <v>-23308</v>
      </c>
      <c r="G47" s="55">
        <f t="shared" si="2"/>
        <v>-5.9272800001053838E-2</v>
      </c>
      <c r="H47" s="55">
        <f t="shared" si="3"/>
        <v>-5.9272800001053838E-2</v>
      </c>
      <c r="Q47" s="123">
        <f t="shared" si="4"/>
        <v>13945.001</v>
      </c>
    </row>
    <row r="48" spans="1:17" ht="12.95" customHeight="1">
      <c r="A48" s="124" t="s">
        <v>73</v>
      </c>
      <c r="C48" s="57">
        <v>28976.359</v>
      </c>
      <c r="E48" s="55">
        <f t="shared" si="0"/>
        <v>-23288.128156327468</v>
      </c>
      <c r="F48" s="120">
        <f t="shared" si="1"/>
        <v>-23288</v>
      </c>
      <c r="G48" s="55">
        <f t="shared" si="2"/>
        <v>-8.254079999824171E-2</v>
      </c>
      <c r="H48" s="55">
        <f t="shared" si="3"/>
        <v>-8.254079999824171E-2</v>
      </c>
      <c r="Q48" s="123">
        <f t="shared" si="4"/>
        <v>13957.859</v>
      </c>
    </row>
    <row r="49" spans="1:17" ht="12.95" customHeight="1">
      <c r="A49" s="124" t="s">
        <v>73</v>
      </c>
      <c r="C49" s="57">
        <v>29014.365000000002</v>
      </c>
      <c r="E49" s="55">
        <f t="shared" si="0"/>
        <v>-23229.118437719018</v>
      </c>
      <c r="F49" s="120">
        <f t="shared" si="1"/>
        <v>-23229</v>
      </c>
      <c r="G49" s="55">
        <f t="shared" si="2"/>
        <v>-7.628140000088024E-2</v>
      </c>
      <c r="H49" s="55">
        <f t="shared" si="3"/>
        <v>-7.628140000088024E-2</v>
      </c>
      <c r="Q49" s="123">
        <f t="shared" si="4"/>
        <v>13995.865000000002</v>
      </c>
    </row>
    <row r="50" spans="1:17" ht="12.95" customHeight="1">
      <c r="A50" s="124" t="s">
        <v>72</v>
      </c>
      <c r="C50" s="57">
        <v>29249.455000000002</v>
      </c>
      <c r="E50" s="55">
        <f t="shared" si="0"/>
        <v>-22864.107788146321</v>
      </c>
      <c r="F50" s="120">
        <f t="shared" si="1"/>
        <v>-22864</v>
      </c>
      <c r="G50" s="55">
        <f t="shared" si="2"/>
        <v>-6.942239999625599E-2</v>
      </c>
      <c r="H50" s="55">
        <f t="shared" si="3"/>
        <v>-6.942239999625599E-2</v>
      </c>
      <c r="Q50" s="123">
        <f t="shared" si="4"/>
        <v>14230.955000000002</v>
      </c>
    </row>
    <row r="51" spans="1:17" ht="12.95" customHeight="1">
      <c r="A51" s="124" t="s">
        <v>72</v>
      </c>
      <c r="C51" s="57">
        <v>29309.348999999998</v>
      </c>
      <c r="E51" s="55">
        <f t="shared" si="0"/>
        <v>-22771.11383755078</v>
      </c>
      <c r="F51" s="120">
        <f t="shared" si="1"/>
        <v>-22771</v>
      </c>
      <c r="G51" s="55">
        <f t="shared" si="2"/>
        <v>-7.3318600003403844E-2</v>
      </c>
      <c r="H51" s="55">
        <f t="shared" si="3"/>
        <v>-7.3318600003403844E-2</v>
      </c>
      <c r="Q51" s="123">
        <f t="shared" si="4"/>
        <v>14290.848999999998</v>
      </c>
    </row>
    <row r="52" spans="1:17" ht="12.95" customHeight="1">
      <c r="A52" s="124" t="s">
        <v>72</v>
      </c>
      <c r="C52" s="57">
        <v>29365.377</v>
      </c>
      <c r="E52" s="55">
        <f t="shared" si="0"/>
        <v>-22684.122401614499</v>
      </c>
      <c r="F52" s="120">
        <f t="shared" si="1"/>
        <v>-22684</v>
      </c>
      <c r="G52" s="55">
        <f t="shared" si="2"/>
        <v>-7.8834399999323068E-2</v>
      </c>
      <c r="H52" s="55">
        <f t="shared" si="3"/>
        <v>-7.8834399999323068E-2</v>
      </c>
      <c r="Q52" s="123">
        <f t="shared" si="4"/>
        <v>14346.877</v>
      </c>
    </row>
    <row r="53" spans="1:17" ht="12.95" customHeight="1">
      <c r="A53" s="124" t="s">
        <v>72</v>
      </c>
      <c r="C53" s="57">
        <v>29374.382000000001</v>
      </c>
      <c r="E53" s="55">
        <f t="shared" si="0"/>
        <v>-22670.14085880365</v>
      </c>
      <c r="F53" s="120">
        <f t="shared" si="1"/>
        <v>-22670</v>
      </c>
      <c r="G53" s="55">
        <f t="shared" si="2"/>
        <v>-9.0721999997185776E-2</v>
      </c>
      <c r="H53" s="55">
        <f t="shared" ref="H53:H84" si="5">G53</f>
        <v>-9.0721999997185776E-2</v>
      </c>
      <c r="Q53" s="123">
        <f t="shared" si="4"/>
        <v>14355.882000000001</v>
      </c>
    </row>
    <row r="54" spans="1:17" ht="12.95" customHeight="1">
      <c r="A54" s="124" t="s">
        <v>72</v>
      </c>
      <c r="C54" s="57">
        <v>29578.577000000001</v>
      </c>
      <c r="E54" s="55">
        <f t="shared" si="0"/>
        <v>-22353.099089313255</v>
      </c>
      <c r="F54" s="120">
        <f t="shared" si="1"/>
        <v>-22353</v>
      </c>
      <c r="G54" s="55">
        <f t="shared" si="2"/>
        <v>-6.3819799997872906E-2</v>
      </c>
      <c r="H54" s="55">
        <f t="shared" si="5"/>
        <v>-6.3819799997872906E-2</v>
      </c>
      <c r="Q54" s="123">
        <f t="shared" si="4"/>
        <v>14560.077000000001</v>
      </c>
    </row>
    <row r="55" spans="1:17" ht="12.95" customHeight="1">
      <c r="A55" s="124" t="s">
        <v>72</v>
      </c>
      <c r="C55" s="57">
        <v>29672.594000000001</v>
      </c>
      <c r="E55" s="55">
        <f t="shared" si="0"/>
        <v>-22207.124329685554</v>
      </c>
      <c r="F55" s="120">
        <f t="shared" si="1"/>
        <v>-22207</v>
      </c>
      <c r="G55" s="55">
        <f t="shared" si="2"/>
        <v>-8.0076199999894015E-2</v>
      </c>
      <c r="H55" s="55">
        <f t="shared" si="5"/>
        <v>-8.0076199999894015E-2</v>
      </c>
      <c r="Q55" s="123">
        <f t="shared" si="4"/>
        <v>14654.094000000001</v>
      </c>
    </row>
    <row r="56" spans="1:17" ht="12.95" customHeight="1">
      <c r="A56" s="124" t="s">
        <v>72</v>
      </c>
      <c r="C56" s="57">
        <v>30069.344000000001</v>
      </c>
      <c r="E56" s="55">
        <f t="shared" si="0"/>
        <v>-21591.113545654043</v>
      </c>
      <c r="F56" s="120">
        <f t="shared" si="1"/>
        <v>-21591</v>
      </c>
      <c r="G56" s="55">
        <f t="shared" si="2"/>
        <v>-7.3130599997966783E-2</v>
      </c>
      <c r="H56" s="55">
        <f t="shared" si="5"/>
        <v>-7.3130599997966783E-2</v>
      </c>
      <c r="Q56" s="123">
        <f t="shared" si="4"/>
        <v>15050.844000000001</v>
      </c>
    </row>
    <row r="57" spans="1:17" ht="12.95" customHeight="1">
      <c r="A57" s="124" t="s">
        <v>72</v>
      </c>
      <c r="C57" s="57">
        <v>30622.613000000001</v>
      </c>
      <c r="E57" s="55">
        <f t="shared" si="0"/>
        <v>-20732.084760599653</v>
      </c>
      <c r="F57" s="120">
        <f t="shared" si="1"/>
        <v>-20732</v>
      </c>
      <c r="G57" s="55">
        <f t="shared" si="2"/>
        <v>-5.4591199997958029E-2</v>
      </c>
      <c r="H57" s="55">
        <f t="shared" si="5"/>
        <v>-5.4591199997958029E-2</v>
      </c>
      <c r="Q57" s="123">
        <f t="shared" si="4"/>
        <v>15604.113000000001</v>
      </c>
    </row>
    <row r="58" spans="1:17" ht="12.95" customHeight="1">
      <c r="A58" s="124" t="s">
        <v>72</v>
      </c>
      <c r="C58" s="57">
        <v>33186.623</v>
      </c>
      <c r="E58" s="55">
        <f t="shared" si="0"/>
        <v>-16751.094690367441</v>
      </c>
      <c r="F58" s="120">
        <f t="shared" si="1"/>
        <v>-16751</v>
      </c>
      <c r="G58" s="55">
        <f t="shared" si="2"/>
        <v>-6.0986600001342595E-2</v>
      </c>
      <c r="H58" s="55">
        <f t="shared" si="5"/>
        <v>-6.0986600001342595E-2</v>
      </c>
      <c r="Q58" s="123">
        <f t="shared" si="4"/>
        <v>18168.123</v>
      </c>
    </row>
    <row r="59" spans="1:17" ht="12.95" customHeight="1">
      <c r="A59" s="124" t="s">
        <v>75</v>
      </c>
      <c r="C59" s="57">
        <v>33381.26</v>
      </c>
      <c r="E59" s="55">
        <f t="shared" si="0"/>
        <v>-16448.893074812197</v>
      </c>
      <c r="F59" s="120">
        <f t="shared" si="1"/>
        <v>-16449</v>
      </c>
      <c r="G59" s="55">
        <f t="shared" si="2"/>
        <v>6.8866599998727906E-2</v>
      </c>
      <c r="H59" s="55">
        <f t="shared" si="5"/>
        <v>6.8866599998727906E-2</v>
      </c>
      <c r="Q59" s="123">
        <f t="shared" si="4"/>
        <v>18362.760000000002</v>
      </c>
    </row>
    <row r="60" spans="1:17" ht="12.95" customHeight="1">
      <c r="A60" s="124" t="s">
        <v>72</v>
      </c>
      <c r="C60" s="57">
        <v>33568.612999999998</v>
      </c>
      <c r="E60" s="55">
        <f t="shared" si="0"/>
        <v>-16158.000904879866</v>
      </c>
      <c r="F60" s="120">
        <f t="shared" si="1"/>
        <v>-16158</v>
      </c>
      <c r="G60" s="55">
        <f t="shared" si="2"/>
        <v>-5.8279999939259142E-4</v>
      </c>
      <c r="H60" s="55">
        <f t="shared" si="5"/>
        <v>-5.8279999939259142E-4</v>
      </c>
      <c r="Q60" s="123">
        <f t="shared" si="4"/>
        <v>18550.112999999998</v>
      </c>
    </row>
    <row r="61" spans="1:17" ht="12.95" customHeight="1">
      <c r="A61" s="124" t="s">
        <v>72</v>
      </c>
      <c r="C61" s="57">
        <v>33928.61</v>
      </c>
      <c r="E61" s="55">
        <f t="shared" si="0"/>
        <v>-15599.054378808049</v>
      </c>
      <c r="F61" s="120">
        <f t="shared" si="1"/>
        <v>-15599</v>
      </c>
      <c r="G61" s="55">
        <f t="shared" si="2"/>
        <v>-3.5023399999772664E-2</v>
      </c>
      <c r="H61" s="55">
        <f t="shared" si="5"/>
        <v>-3.5023399999772664E-2</v>
      </c>
      <c r="Q61" s="123">
        <f t="shared" si="4"/>
        <v>18910.11</v>
      </c>
    </row>
    <row r="62" spans="1:17" ht="12.95" customHeight="1">
      <c r="A62" s="124" t="s">
        <v>74</v>
      </c>
      <c r="C62" s="57">
        <v>34453.481</v>
      </c>
      <c r="E62" s="55">
        <f t="shared" si="0"/>
        <v>-14784.117526318061</v>
      </c>
      <c r="F62" s="120">
        <f t="shared" si="1"/>
        <v>-14784</v>
      </c>
      <c r="G62" s="55">
        <f t="shared" si="2"/>
        <v>-7.5694400002248585E-2</v>
      </c>
      <c r="H62" s="55">
        <f t="shared" si="5"/>
        <v>-7.5694400002248585E-2</v>
      </c>
      <c r="Q62" s="123">
        <f t="shared" si="4"/>
        <v>19434.981</v>
      </c>
    </row>
    <row r="63" spans="1:17" ht="12.95" customHeight="1">
      <c r="A63" s="124" t="s">
        <v>72</v>
      </c>
      <c r="C63" s="57">
        <v>34455.445</v>
      </c>
      <c r="E63" s="55">
        <f t="shared" si="0"/>
        <v>-14781.068137080916</v>
      </c>
      <c r="F63" s="120">
        <f t="shared" si="1"/>
        <v>-14781</v>
      </c>
      <c r="G63" s="55">
        <f t="shared" si="2"/>
        <v>-4.3884599996090401E-2</v>
      </c>
      <c r="H63" s="55">
        <f t="shared" si="5"/>
        <v>-4.3884599996090401E-2</v>
      </c>
      <c r="Q63" s="123">
        <f t="shared" si="4"/>
        <v>19436.945</v>
      </c>
    </row>
    <row r="64" spans="1:17" ht="12.95" customHeight="1">
      <c r="A64" s="124" t="s">
        <v>72</v>
      </c>
      <c r="C64" s="57">
        <v>35092.417000000001</v>
      </c>
      <c r="E64" s="55">
        <f t="shared" si="0"/>
        <v>-13792.078543820373</v>
      </c>
      <c r="F64" s="120">
        <f t="shared" si="1"/>
        <v>-13792</v>
      </c>
      <c r="G64" s="55">
        <f t="shared" si="2"/>
        <v>-5.0587199999426957E-2</v>
      </c>
      <c r="H64" s="55">
        <f t="shared" si="5"/>
        <v>-5.0587199999426957E-2</v>
      </c>
      <c r="Q64" s="123">
        <f t="shared" si="4"/>
        <v>20073.917000000001</v>
      </c>
    </row>
    <row r="65" spans="1:17" ht="12.95" customHeight="1">
      <c r="A65" s="124" t="s">
        <v>72</v>
      </c>
      <c r="C65" s="57">
        <v>35548.415999999997</v>
      </c>
      <c r="E65" s="55">
        <f t="shared" si="0"/>
        <v>-13084.075263397986</v>
      </c>
      <c r="F65" s="120">
        <f t="shared" si="1"/>
        <v>-13084</v>
      </c>
      <c r="G65" s="55">
        <f t="shared" si="2"/>
        <v>-4.847439999866765E-2</v>
      </c>
      <c r="H65" s="55">
        <f t="shared" si="5"/>
        <v>-4.847439999866765E-2</v>
      </c>
      <c r="Q65" s="123">
        <f t="shared" si="4"/>
        <v>20529.915999999997</v>
      </c>
    </row>
    <row r="66" spans="1:17" ht="12.95" customHeight="1">
      <c r="A66" s="124" t="s">
        <v>72</v>
      </c>
      <c r="C66" s="57">
        <v>35848.529000000002</v>
      </c>
      <c r="E66" s="55">
        <f t="shared" si="0"/>
        <v>-12618.107161499936</v>
      </c>
      <c r="F66" s="120">
        <f t="shared" si="1"/>
        <v>-12618</v>
      </c>
      <c r="G66" s="55">
        <f t="shared" si="2"/>
        <v>-6.9018800000776537E-2</v>
      </c>
      <c r="H66" s="55">
        <f t="shared" si="5"/>
        <v>-6.9018800000776537E-2</v>
      </c>
      <c r="Q66" s="123">
        <f t="shared" si="4"/>
        <v>20830.029000000002</v>
      </c>
    </row>
    <row r="67" spans="1:17" ht="12.95" customHeight="1">
      <c r="A67" s="124" t="s">
        <v>73</v>
      </c>
      <c r="C67" s="57">
        <v>36541.595000000001</v>
      </c>
      <c r="E67" s="55">
        <f t="shared" si="0"/>
        <v>-11542.02365791939</v>
      </c>
      <c r="F67" s="120">
        <f t="shared" si="1"/>
        <v>-11542</v>
      </c>
      <c r="G67" s="55">
        <f t="shared" si="2"/>
        <v>-1.5237200001138262E-2</v>
      </c>
      <c r="H67" s="55">
        <f t="shared" si="5"/>
        <v>-1.5237200001138262E-2</v>
      </c>
      <c r="Q67" s="123">
        <f t="shared" si="4"/>
        <v>21523.095000000001</v>
      </c>
    </row>
    <row r="68" spans="1:17" ht="12.95" customHeight="1">
      <c r="A68" s="124" t="s">
        <v>73</v>
      </c>
      <c r="C68" s="57">
        <v>36603.432000000001</v>
      </c>
      <c r="E68" s="55">
        <f t="shared" si="0"/>
        <v>-11446.012923572429</v>
      </c>
      <c r="F68" s="120">
        <f t="shared" si="1"/>
        <v>-11446</v>
      </c>
      <c r="G68" s="55">
        <f t="shared" si="2"/>
        <v>-8.3235999991302378E-3</v>
      </c>
      <c r="H68" s="55">
        <f t="shared" si="5"/>
        <v>-8.3235999991302378E-3</v>
      </c>
      <c r="Q68" s="123">
        <f t="shared" si="4"/>
        <v>21584.932000000001</v>
      </c>
    </row>
    <row r="69" spans="1:17" ht="12.95" customHeight="1">
      <c r="A69" s="124" t="s">
        <v>73</v>
      </c>
      <c r="C69" s="57">
        <v>36614.368999999999</v>
      </c>
      <c r="E69" s="55">
        <f t="shared" si="0"/>
        <v>-11429.031676074128</v>
      </c>
      <c r="F69" s="120">
        <f t="shared" si="1"/>
        <v>-11429</v>
      </c>
      <c r="G69" s="55">
        <f t="shared" si="2"/>
        <v>-2.0401399997354019E-2</v>
      </c>
      <c r="H69" s="55">
        <f t="shared" si="5"/>
        <v>-2.0401399997354019E-2</v>
      </c>
      <c r="Q69" s="123">
        <f t="shared" si="4"/>
        <v>21595.868999999999</v>
      </c>
    </row>
    <row r="70" spans="1:17" ht="12.95" customHeight="1">
      <c r="A70" s="124" t="s">
        <v>76</v>
      </c>
      <c r="C70" s="57">
        <v>38410.658199999998</v>
      </c>
      <c r="E70" s="55">
        <f t="shared" si="0"/>
        <v>-8640.0373006756818</v>
      </c>
      <c r="F70" s="120">
        <f t="shared" si="1"/>
        <v>-8640</v>
      </c>
      <c r="G70" s="55">
        <f t="shared" si="2"/>
        <v>-2.4024000005738344E-2</v>
      </c>
      <c r="H70" s="55">
        <f t="shared" si="5"/>
        <v>-2.4024000005738344E-2</v>
      </c>
      <c r="Q70" s="123">
        <f t="shared" si="4"/>
        <v>23392.158199999998</v>
      </c>
    </row>
    <row r="71" spans="1:17" ht="12.95" customHeight="1">
      <c r="A71" s="124" t="s">
        <v>76</v>
      </c>
      <c r="C71" s="57">
        <v>38430.624499999998</v>
      </c>
      <c r="E71" s="55">
        <f t="shared" si="0"/>
        <v>-8609.0367811616088</v>
      </c>
      <c r="F71" s="120">
        <f t="shared" si="1"/>
        <v>-8609</v>
      </c>
      <c r="G71" s="55">
        <f t="shared" si="2"/>
        <v>-2.3689400004514027E-2</v>
      </c>
      <c r="H71" s="55">
        <f t="shared" si="5"/>
        <v>-2.3689400004514027E-2</v>
      </c>
      <c r="Q71" s="123">
        <f t="shared" si="4"/>
        <v>23412.124499999998</v>
      </c>
    </row>
    <row r="72" spans="1:17" ht="12.95" customHeight="1">
      <c r="A72" s="124" t="s">
        <v>77</v>
      </c>
      <c r="C72" s="57">
        <v>38711.756600000001</v>
      </c>
      <c r="E72" s="55">
        <f t="shared" si="0"/>
        <v>-8172.5392251756566</v>
      </c>
      <c r="F72" s="120">
        <f t="shared" si="1"/>
        <v>-8172.5</v>
      </c>
      <c r="G72" s="55">
        <f t="shared" si="2"/>
        <v>-2.5263499999709893E-2</v>
      </c>
      <c r="H72" s="55">
        <f t="shared" si="5"/>
        <v>-2.5263499999709893E-2</v>
      </c>
      <c r="Q72" s="123">
        <f t="shared" si="4"/>
        <v>23693.256600000001</v>
      </c>
    </row>
    <row r="73" spans="1:17" ht="12.95" customHeight="1">
      <c r="A73" s="124" t="s">
        <v>76</v>
      </c>
      <c r="C73" s="57">
        <v>38739.769</v>
      </c>
      <c r="E73" s="55">
        <f t="shared" si="0"/>
        <v>-8129.045991435004</v>
      </c>
      <c r="F73" s="120">
        <f t="shared" si="1"/>
        <v>-8129</v>
      </c>
      <c r="G73" s="55">
        <f t="shared" si="2"/>
        <v>-2.9621399997267872E-2</v>
      </c>
      <c r="H73" s="55">
        <f t="shared" si="5"/>
        <v>-2.9621399997267872E-2</v>
      </c>
      <c r="Q73" s="123">
        <f t="shared" si="4"/>
        <v>23721.269</v>
      </c>
    </row>
    <row r="74" spans="1:17" ht="12.95" customHeight="1">
      <c r="A74" s="124" t="s">
        <v>77</v>
      </c>
      <c r="C74" s="57">
        <v>38767.789599999996</v>
      </c>
      <c r="E74" s="55">
        <f t="shared" si="0"/>
        <v>-8085.5400260284987</v>
      </c>
      <c r="F74" s="120">
        <f t="shared" si="1"/>
        <v>-8085.5</v>
      </c>
      <c r="G74" s="55">
        <f t="shared" si="2"/>
        <v>-2.5779300005524419E-2</v>
      </c>
      <c r="H74" s="55">
        <f t="shared" si="5"/>
        <v>-2.5779300005524419E-2</v>
      </c>
      <c r="Q74" s="123">
        <f t="shared" si="4"/>
        <v>23749.289599999996</v>
      </c>
    </row>
    <row r="75" spans="1:17" ht="12.95" customHeight="1">
      <c r="A75" s="124" t="s">
        <v>76</v>
      </c>
      <c r="C75" s="57">
        <v>38795.801800000001</v>
      </c>
      <c r="E75" s="55">
        <f t="shared" si="0"/>
        <v>-8042.0471028162738</v>
      </c>
      <c r="F75" s="120">
        <f t="shared" si="1"/>
        <v>-8042</v>
      </c>
      <c r="G75" s="55">
        <f t="shared" si="2"/>
        <v>-3.0337199998029973E-2</v>
      </c>
      <c r="H75" s="55">
        <f t="shared" si="5"/>
        <v>-3.0337199998029973E-2</v>
      </c>
      <c r="Q75" s="123">
        <f t="shared" si="4"/>
        <v>23777.301800000001</v>
      </c>
    </row>
    <row r="76" spans="1:17" ht="12.95" customHeight="1">
      <c r="A76" s="124" t="s">
        <v>76</v>
      </c>
      <c r="C76" s="57">
        <v>38821.563600000001</v>
      </c>
      <c r="E76" s="55">
        <f t="shared" si="0"/>
        <v>-8002.0482455609163</v>
      </c>
      <c r="F76" s="120">
        <f t="shared" si="1"/>
        <v>-8002</v>
      </c>
      <c r="G76" s="55">
        <f t="shared" si="2"/>
        <v>-3.1073199999809731E-2</v>
      </c>
      <c r="H76" s="55">
        <f t="shared" si="5"/>
        <v>-3.1073199999809731E-2</v>
      </c>
      <c r="Q76" s="123">
        <f t="shared" si="4"/>
        <v>23803.063600000001</v>
      </c>
    </row>
    <row r="77" spans="1:17" ht="12.95" customHeight="1">
      <c r="A77" s="124" t="s">
        <v>78</v>
      </c>
      <c r="C77" s="57">
        <v>39598.308199999999</v>
      </c>
      <c r="E77" s="55">
        <f t="shared" si="0"/>
        <v>-6796.0418182433596</v>
      </c>
      <c r="F77" s="120">
        <f t="shared" si="1"/>
        <v>-6796</v>
      </c>
      <c r="G77" s="55">
        <f t="shared" si="2"/>
        <v>-2.6933599998301361E-2</v>
      </c>
      <c r="H77" s="55">
        <f t="shared" si="5"/>
        <v>-2.6933599998301361E-2</v>
      </c>
      <c r="Q77" s="123">
        <f t="shared" si="4"/>
        <v>24579.808199999999</v>
      </c>
    </row>
    <row r="78" spans="1:17" ht="12.95" customHeight="1">
      <c r="A78" s="124" t="s">
        <v>79</v>
      </c>
      <c r="C78" s="57">
        <v>39615.376499999998</v>
      </c>
      <c r="E78" s="55">
        <f t="shared" si="0"/>
        <v>-6769.5408557604751</v>
      </c>
      <c r="F78" s="120">
        <f t="shared" si="1"/>
        <v>-6769.5</v>
      </c>
      <c r="G78" s="55">
        <f t="shared" si="2"/>
        <v>-2.6313700000173412E-2</v>
      </c>
      <c r="H78" s="55">
        <f t="shared" si="5"/>
        <v>-2.6313700000173412E-2</v>
      </c>
      <c r="Q78" s="123">
        <f t="shared" si="4"/>
        <v>24596.876499999998</v>
      </c>
    </row>
    <row r="79" spans="1:17" ht="12.95" customHeight="1">
      <c r="A79" s="124" t="s">
        <v>80</v>
      </c>
      <c r="C79" s="57">
        <v>40613.690999999999</v>
      </c>
      <c r="E79" s="55">
        <f t="shared" si="0"/>
        <v>-5219.5156563779292</v>
      </c>
      <c r="F79" s="55">
        <f t="shared" si="1"/>
        <v>-5219.5</v>
      </c>
      <c r="G79" s="55">
        <f t="shared" si="2"/>
        <v>-1.0083699999086093E-2</v>
      </c>
      <c r="H79" s="55">
        <f t="shared" si="5"/>
        <v>-1.0083699999086093E-2</v>
      </c>
      <c r="Q79" s="123">
        <f t="shared" si="4"/>
        <v>25595.190999999999</v>
      </c>
    </row>
    <row r="80" spans="1:17" ht="12.95" customHeight="1">
      <c r="A80" s="124" t="s">
        <v>80</v>
      </c>
      <c r="C80" s="57">
        <v>40614.010699999999</v>
      </c>
      <c r="E80" s="55">
        <f t="shared" si="0"/>
        <v>-5219.0192766736955</v>
      </c>
      <c r="F80" s="55">
        <f t="shared" si="1"/>
        <v>-5219</v>
      </c>
      <c r="G80" s="55">
        <f t="shared" si="2"/>
        <v>-1.2415400000463706E-2</v>
      </c>
      <c r="H80" s="55">
        <f t="shared" si="5"/>
        <v>-1.2415400000463706E-2</v>
      </c>
      <c r="Q80" s="123">
        <f t="shared" si="4"/>
        <v>25595.510699999999</v>
      </c>
    </row>
    <row r="81" spans="1:37" ht="12.95" customHeight="1">
      <c r="A81" s="124" t="s">
        <v>80</v>
      </c>
      <c r="C81" s="57">
        <v>40615.943299999999</v>
      </c>
      <c r="E81" s="55">
        <f t="shared" si="0"/>
        <v>-5216.018640400931</v>
      </c>
      <c r="F81" s="55">
        <f t="shared" si="1"/>
        <v>-5216</v>
      </c>
      <c r="G81" s="55">
        <f t="shared" si="2"/>
        <v>-1.2005600001430139E-2</v>
      </c>
      <c r="H81" s="55">
        <f t="shared" si="5"/>
        <v>-1.2005600001430139E-2</v>
      </c>
      <c r="Q81" s="123">
        <f t="shared" si="4"/>
        <v>25597.443299999999</v>
      </c>
    </row>
    <row r="82" spans="1:37" ht="12.95" customHeight="1">
      <c r="A82" s="55" t="s">
        <v>4</v>
      </c>
      <c r="C82" s="57">
        <v>42091.497499999998</v>
      </c>
      <c r="D82" s="57" t="s">
        <v>13</v>
      </c>
      <c r="E82" s="55">
        <f t="shared" si="0"/>
        <v>-2925.0109538905672</v>
      </c>
      <c r="F82" s="55">
        <f t="shared" si="1"/>
        <v>-2925</v>
      </c>
      <c r="G82" s="55">
        <f t="shared" si="2"/>
        <v>-7.0550000018556602E-3</v>
      </c>
      <c r="J82" s="55">
        <f>G82</f>
        <v>-7.0550000018556602E-3</v>
      </c>
      <c r="Q82" s="123">
        <f t="shared" si="4"/>
        <v>27072.997499999998</v>
      </c>
    </row>
    <row r="83" spans="1:37" ht="12.95" customHeight="1">
      <c r="A83" s="55" t="s">
        <v>34</v>
      </c>
      <c r="B83" s="58"/>
      <c r="C83" s="57">
        <v>42464.42</v>
      </c>
      <c r="E83" s="55">
        <f t="shared" si="0"/>
        <v>-2345.9957513499467</v>
      </c>
      <c r="F83" s="55">
        <f t="shared" si="1"/>
        <v>-2346</v>
      </c>
      <c r="G83" s="55">
        <f t="shared" si="2"/>
        <v>2.7363999979570508E-3</v>
      </c>
      <c r="I83" s="55">
        <f>G83</f>
        <v>2.7363999979570508E-3</v>
      </c>
      <c r="Q83" s="123">
        <f t="shared" si="4"/>
        <v>27445.919999999998</v>
      </c>
      <c r="AE83" s="55" t="s">
        <v>33</v>
      </c>
      <c r="AK83" s="55" t="s">
        <v>35</v>
      </c>
    </row>
    <row r="84" spans="1:37" ht="12.95" customHeight="1">
      <c r="A84" s="125" t="s">
        <v>287</v>
      </c>
      <c r="B84" s="126" t="s">
        <v>64</v>
      </c>
      <c r="C84" s="127">
        <v>42522.381300000001</v>
      </c>
      <c r="D84" s="128"/>
      <c r="E84" s="129">
        <f t="shared" si="0"/>
        <v>-2256.0025922913778</v>
      </c>
      <c r="F84" s="55">
        <f t="shared" si="1"/>
        <v>-2256</v>
      </c>
      <c r="G84" s="55">
        <f t="shared" si="2"/>
        <v>-1.6696000020601787E-3</v>
      </c>
      <c r="J84" s="55">
        <f>G84</f>
        <v>-1.6696000020601787E-3</v>
      </c>
      <c r="N84" s="55">
        <f ca="1">+C$11+C$12*F84</f>
        <v>-3.7482952874591566E-2</v>
      </c>
      <c r="Q84" s="123">
        <f t="shared" si="4"/>
        <v>27503.881300000001</v>
      </c>
    </row>
    <row r="85" spans="1:37" ht="12.95" customHeight="1">
      <c r="A85" s="55" t="s">
        <v>37</v>
      </c>
      <c r="B85" s="58"/>
      <c r="C85" s="57">
        <v>42529.453999999998</v>
      </c>
      <c r="E85" s="55">
        <f t="shared" ref="E85:E148" si="6">(C85-C$7)/C$8</f>
        <v>-2245.0212199606462</v>
      </c>
      <c r="F85" s="55">
        <f t="shared" ref="F85:F148" si="7">ROUND(2*E85,0)/2</f>
        <v>-2245</v>
      </c>
      <c r="G85" s="55">
        <f t="shared" ref="G85:G148" si="8">C85-(C$7+C$8*F85)</f>
        <v>-1.3666999999259133E-2</v>
      </c>
      <c r="I85" s="55">
        <f>G85</f>
        <v>-1.3666999999259133E-2</v>
      </c>
      <c r="Q85" s="123">
        <f t="shared" ref="Q85:Q148" si="9">C85-15018.5</f>
        <v>27510.953999999998</v>
      </c>
      <c r="AG85" s="55">
        <v>5</v>
      </c>
      <c r="AI85" s="55" t="s">
        <v>36</v>
      </c>
      <c r="AK85" s="55" t="s">
        <v>38</v>
      </c>
    </row>
    <row r="86" spans="1:37" ht="12.95" customHeight="1">
      <c r="A86" s="55" t="s">
        <v>5</v>
      </c>
      <c r="B86" s="58"/>
      <c r="C86" s="57">
        <v>42786.4493</v>
      </c>
      <c r="D86" s="57">
        <v>5.0000000000000001E-4</v>
      </c>
      <c r="E86" s="55">
        <f t="shared" si="6"/>
        <v>-1845.9994776911703</v>
      </c>
      <c r="F86" s="55">
        <f t="shared" si="7"/>
        <v>-1846</v>
      </c>
      <c r="G86" s="55">
        <f t="shared" si="8"/>
        <v>3.3640000037848949E-4</v>
      </c>
      <c r="J86" s="55">
        <f>G86</f>
        <v>3.3640000037848949E-4</v>
      </c>
      <c r="Q86" s="123">
        <f t="shared" si="9"/>
        <v>27767.9493</v>
      </c>
    </row>
    <row r="87" spans="1:37" ht="12.95" customHeight="1">
      <c r="A87" s="55" t="s">
        <v>6</v>
      </c>
      <c r="B87" s="58"/>
      <c r="C87" s="57">
        <v>43966.372000000003</v>
      </c>
      <c r="D87" s="57" t="s">
        <v>13</v>
      </c>
      <c r="E87" s="55">
        <f t="shared" si="6"/>
        <v>-14.001727159152953</v>
      </c>
      <c r="F87" s="55">
        <f t="shared" si="7"/>
        <v>-14</v>
      </c>
      <c r="G87" s="55">
        <f t="shared" si="8"/>
        <v>-1.1123999938718043E-3</v>
      </c>
      <c r="J87" s="55">
        <f>G87</f>
        <v>-1.1123999938718043E-3</v>
      </c>
      <c r="Q87" s="123">
        <f t="shared" si="9"/>
        <v>28947.872000000003</v>
      </c>
    </row>
    <row r="88" spans="1:37" ht="12.95" customHeight="1">
      <c r="A88" s="55" t="s">
        <v>3</v>
      </c>
      <c r="B88" s="58"/>
      <c r="C88" s="57">
        <f>C$4</f>
        <v>43975.39</v>
      </c>
      <c r="D88" s="57" t="s">
        <v>13</v>
      </c>
      <c r="E88" s="55">
        <f t="shared" si="6"/>
        <v>0</v>
      </c>
      <c r="F88" s="55">
        <f t="shared" si="7"/>
        <v>0</v>
      </c>
      <c r="G88" s="55">
        <f t="shared" si="8"/>
        <v>0</v>
      </c>
      <c r="H88" s="55">
        <f>G88</f>
        <v>0</v>
      </c>
      <c r="Q88" s="123">
        <f t="shared" si="9"/>
        <v>28956.89</v>
      </c>
    </row>
    <row r="89" spans="1:37" ht="12.95" customHeight="1">
      <c r="A89" s="55" t="s">
        <v>6</v>
      </c>
      <c r="B89" s="58"/>
      <c r="C89" s="57">
        <v>43975.390700000004</v>
      </c>
      <c r="D89" s="57" t="s">
        <v>13</v>
      </c>
      <c r="E89" s="55">
        <f t="shared" si="6"/>
        <v>1.0868495308759751E-3</v>
      </c>
      <c r="F89" s="55">
        <f t="shared" si="7"/>
        <v>0</v>
      </c>
      <c r="G89" s="55">
        <f t="shared" si="8"/>
        <v>7.0000000414438546E-4</v>
      </c>
      <c r="J89" s="55">
        <f>G89</f>
        <v>7.0000000414438546E-4</v>
      </c>
      <c r="Q89" s="123">
        <f t="shared" si="9"/>
        <v>28956.890700000004</v>
      </c>
    </row>
    <row r="90" spans="1:37" ht="12.95" customHeight="1">
      <c r="A90" s="55" t="s">
        <v>40</v>
      </c>
      <c r="B90" s="58"/>
      <c r="C90" s="57">
        <v>44299.332000000002</v>
      </c>
      <c r="E90" s="55">
        <f t="shared" si="6"/>
        <v>502.96601235220442</v>
      </c>
      <c r="F90" s="55">
        <f t="shared" si="7"/>
        <v>503</v>
      </c>
      <c r="G90" s="55">
        <f t="shared" si="8"/>
        <v>-2.1890199997869786E-2</v>
      </c>
      <c r="I90" s="55">
        <f>G90</f>
        <v>-2.1890199997869786E-2</v>
      </c>
      <c r="Q90" s="123">
        <f t="shared" si="9"/>
        <v>29280.832000000002</v>
      </c>
      <c r="AE90" s="55" t="s">
        <v>33</v>
      </c>
      <c r="AG90" s="55">
        <v>8</v>
      </c>
      <c r="AI90" s="55" t="s">
        <v>36</v>
      </c>
      <c r="AK90" s="55" t="s">
        <v>38</v>
      </c>
    </row>
    <row r="91" spans="1:37" ht="12.95" customHeight="1">
      <c r="A91" s="55" t="s">
        <v>42</v>
      </c>
      <c r="B91" s="58"/>
      <c r="C91" s="57">
        <v>46005.481</v>
      </c>
      <c r="E91" s="55">
        <f t="shared" si="6"/>
        <v>3152.0049113177374</v>
      </c>
      <c r="F91" s="55">
        <f t="shared" si="7"/>
        <v>3152</v>
      </c>
      <c r="G91" s="55">
        <f t="shared" si="8"/>
        <v>3.1632000027457252E-3</v>
      </c>
      <c r="I91" s="55">
        <f>G91</f>
        <v>3.1632000027457252E-3</v>
      </c>
      <c r="Q91" s="123">
        <f t="shared" si="9"/>
        <v>30986.981</v>
      </c>
      <c r="AE91" s="55" t="s">
        <v>33</v>
      </c>
      <c r="AG91" s="55">
        <v>5</v>
      </c>
      <c r="AI91" s="55" t="s">
        <v>41</v>
      </c>
      <c r="AK91" s="55" t="s">
        <v>38</v>
      </c>
    </row>
    <row r="92" spans="1:37" ht="12.95" customHeight="1">
      <c r="A92" s="125" t="s">
        <v>287</v>
      </c>
      <c r="B92" s="126" t="s">
        <v>60</v>
      </c>
      <c r="C92" s="127">
        <v>46068.2811</v>
      </c>
      <c r="D92" s="128"/>
      <c r="E92" s="129">
        <f t="shared" si="6"/>
        <v>3249.5109953461119</v>
      </c>
      <c r="F92" s="55">
        <f t="shared" si="7"/>
        <v>3249.5</v>
      </c>
      <c r="G92" s="55">
        <f t="shared" si="8"/>
        <v>7.08170000143582E-3</v>
      </c>
      <c r="J92" s="55">
        <f>G92</f>
        <v>7.08170000143582E-3</v>
      </c>
      <c r="N92" s="55">
        <f ca="1">+C$11+C$12*F92</f>
        <v>-1.1347780027166045E-2</v>
      </c>
      <c r="Q92" s="123">
        <f t="shared" si="9"/>
        <v>31049.7811</v>
      </c>
    </row>
    <row r="93" spans="1:37" ht="12.95" customHeight="1">
      <c r="A93" s="55" t="s">
        <v>43</v>
      </c>
      <c r="B93" s="58"/>
      <c r="C93" s="57">
        <v>46121.418700000002</v>
      </c>
      <c r="E93" s="55">
        <f t="shared" si="6"/>
        <v>3332.014674331755</v>
      </c>
      <c r="F93" s="55">
        <f t="shared" si="7"/>
        <v>3332</v>
      </c>
      <c r="G93" s="55">
        <f t="shared" si="8"/>
        <v>9.4511999996029772E-3</v>
      </c>
      <c r="J93" s="55">
        <f>G93</f>
        <v>9.4511999996029772E-3</v>
      </c>
      <c r="Q93" s="123">
        <f t="shared" si="9"/>
        <v>31102.918700000002</v>
      </c>
      <c r="AE93" s="55" t="s">
        <v>39</v>
      </c>
      <c r="AK93" s="55" t="s">
        <v>35</v>
      </c>
    </row>
    <row r="94" spans="1:37" ht="12.95" customHeight="1">
      <c r="A94" s="55" t="s">
        <v>44</v>
      </c>
      <c r="B94" s="58"/>
      <c r="C94" s="57">
        <v>46121.419000000002</v>
      </c>
      <c r="E94" s="55">
        <f t="shared" si="6"/>
        <v>3332.0151401244075</v>
      </c>
      <c r="F94" s="55">
        <f t="shared" si="7"/>
        <v>3332</v>
      </c>
      <c r="G94" s="55">
        <f t="shared" si="8"/>
        <v>9.7511999993002973E-3</v>
      </c>
      <c r="I94" s="55">
        <f>G94</f>
        <v>9.7511999993002973E-3</v>
      </c>
      <c r="Q94" s="123">
        <f t="shared" si="9"/>
        <v>31102.919000000002</v>
      </c>
      <c r="AG94" s="55">
        <v>8</v>
      </c>
      <c r="AI94" s="55" t="s">
        <v>36</v>
      </c>
      <c r="AK94" s="55" t="s">
        <v>38</v>
      </c>
    </row>
    <row r="95" spans="1:37" ht="12.95" customHeight="1">
      <c r="A95" s="125" t="s">
        <v>287</v>
      </c>
      <c r="B95" s="126" t="s">
        <v>64</v>
      </c>
      <c r="C95" s="127">
        <v>46478.233</v>
      </c>
      <c r="D95" s="128"/>
      <c r="E95" s="129">
        <f t="shared" si="6"/>
        <v>3886.0196061443653</v>
      </c>
      <c r="F95" s="55">
        <f t="shared" si="7"/>
        <v>3886</v>
      </c>
      <c r="G95" s="55">
        <f t="shared" si="8"/>
        <v>1.2627600000996608E-2</v>
      </c>
      <c r="J95" s="55">
        <f>G95</f>
        <v>1.2627600000996608E-2</v>
      </c>
      <c r="N95" s="55">
        <f ca="1">+C$11+C$12*F95</f>
        <v>-8.3262492820227636E-3</v>
      </c>
      <c r="Q95" s="123">
        <f t="shared" si="9"/>
        <v>31459.733</v>
      </c>
    </row>
    <row r="96" spans="1:37" ht="12.95" customHeight="1">
      <c r="A96" s="55" t="s">
        <v>46</v>
      </c>
      <c r="B96" s="58"/>
      <c r="C96" s="57">
        <v>46894.309000000001</v>
      </c>
      <c r="E96" s="55">
        <f t="shared" si="6"/>
        <v>4532.0367529035211</v>
      </c>
      <c r="F96" s="55">
        <f t="shared" si="7"/>
        <v>4532</v>
      </c>
      <c r="G96" s="55">
        <f t="shared" si="8"/>
        <v>2.3671200004173443E-2</v>
      </c>
      <c r="I96" s="55">
        <f>G96</f>
        <v>2.3671200004173443E-2</v>
      </c>
      <c r="Q96" s="123">
        <f t="shared" si="9"/>
        <v>31875.809000000001</v>
      </c>
      <c r="AE96" s="55" t="s">
        <v>33</v>
      </c>
      <c r="AG96" s="55">
        <v>7</v>
      </c>
      <c r="AI96" s="55" t="s">
        <v>45</v>
      </c>
      <c r="AK96" s="55" t="s">
        <v>38</v>
      </c>
    </row>
    <row r="97" spans="1:37" ht="12.95" customHeight="1">
      <c r="A97" s="55" t="s">
        <v>46</v>
      </c>
      <c r="B97" s="58"/>
      <c r="C97" s="57">
        <v>46903.324000000001</v>
      </c>
      <c r="E97" s="55">
        <f t="shared" si="6"/>
        <v>4546.0338221361462</v>
      </c>
      <c r="F97" s="55">
        <f t="shared" si="7"/>
        <v>4546</v>
      </c>
      <c r="G97" s="55">
        <f t="shared" si="8"/>
        <v>2.1783600001072045E-2</v>
      </c>
      <c r="I97" s="55">
        <f>G97</f>
        <v>2.1783600001072045E-2</v>
      </c>
      <c r="Q97" s="123">
        <f t="shared" si="9"/>
        <v>31884.824000000001</v>
      </c>
      <c r="AE97" s="55" t="s">
        <v>33</v>
      </c>
      <c r="AG97" s="55">
        <v>10</v>
      </c>
      <c r="AI97" s="55" t="s">
        <v>45</v>
      </c>
      <c r="AK97" s="55" t="s">
        <v>38</v>
      </c>
    </row>
    <row r="98" spans="1:37" ht="12.95" customHeight="1">
      <c r="A98" s="55" t="s">
        <v>47</v>
      </c>
      <c r="B98" s="58"/>
      <c r="C98" s="57">
        <v>46910.406999999999</v>
      </c>
      <c r="E98" s="55">
        <f t="shared" si="6"/>
        <v>4557.0311866813108</v>
      </c>
      <c r="F98" s="55">
        <f t="shared" si="7"/>
        <v>4557</v>
      </c>
      <c r="G98" s="55">
        <f t="shared" si="8"/>
        <v>2.0086199998331722E-2</v>
      </c>
      <c r="I98" s="55">
        <f>G98</f>
        <v>2.0086199998331722E-2</v>
      </c>
      <c r="Q98" s="123">
        <f t="shared" si="9"/>
        <v>31891.906999999999</v>
      </c>
      <c r="AE98" s="55" t="s">
        <v>33</v>
      </c>
      <c r="AG98" s="55">
        <v>7</v>
      </c>
      <c r="AI98" s="55" t="s">
        <v>41</v>
      </c>
      <c r="AK98" s="55" t="s">
        <v>38</v>
      </c>
    </row>
    <row r="99" spans="1:37" ht="12.95" customHeight="1">
      <c r="A99" s="55" t="s">
        <v>46</v>
      </c>
      <c r="B99" s="58"/>
      <c r="C99" s="57">
        <v>46941.315000000002</v>
      </c>
      <c r="E99" s="55">
        <f t="shared" si="6"/>
        <v>4605.0202511119296</v>
      </c>
      <c r="F99" s="55">
        <f t="shared" si="7"/>
        <v>4605</v>
      </c>
      <c r="G99" s="55">
        <f t="shared" si="8"/>
        <v>1.304300000629155E-2</v>
      </c>
      <c r="I99" s="55">
        <f>G99</f>
        <v>1.304300000629155E-2</v>
      </c>
      <c r="Q99" s="123">
        <f t="shared" si="9"/>
        <v>31922.815000000002</v>
      </c>
      <c r="AE99" s="55" t="s">
        <v>33</v>
      </c>
      <c r="AG99" s="55">
        <v>7</v>
      </c>
      <c r="AI99" s="55" t="s">
        <v>45</v>
      </c>
      <c r="AK99" s="55" t="s">
        <v>38</v>
      </c>
    </row>
    <row r="100" spans="1:37" ht="12.95" customHeight="1">
      <c r="A100" s="125" t="s">
        <v>386</v>
      </c>
      <c r="B100" s="126" t="s">
        <v>60</v>
      </c>
      <c r="C100" s="127">
        <v>47528.368999999999</v>
      </c>
      <c r="D100" s="128"/>
      <c r="E100" s="129">
        <f t="shared" si="6"/>
        <v>5516.5050521423818</v>
      </c>
      <c r="F100" s="55">
        <f t="shared" si="7"/>
        <v>5516.5</v>
      </c>
      <c r="G100" s="55">
        <f t="shared" si="8"/>
        <v>3.2539000021643005E-3</v>
      </c>
      <c r="J100" s="55">
        <f>G100</f>
        <v>3.2539000021643005E-3</v>
      </c>
      <c r="N100" s="55">
        <f ca="1">+C$11+C$12*F100</f>
        <v>-5.8609864579947657E-4</v>
      </c>
      <c r="Q100" s="123">
        <f t="shared" si="9"/>
        <v>32509.868999999999</v>
      </c>
    </row>
    <row r="101" spans="1:37" ht="12.95" customHeight="1">
      <c r="A101" s="125" t="s">
        <v>386</v>
      </c>
      <c r="B101" s="126" t="s">
        <v>64</v>
      </c>
      <c r="C101" s="127">
        <v>47529.334699999999</v>
      </c>
      <c r="D101" s="128"/>
      <c r="E101" s="129">
        <f t="shared" si="6"/>
        <v>5518.0044386934578</v>
      </c>
      <c r="F101" s="55">
        <f t="shared" si="7"/>
        <v>5518</v>
      </c>
      <c r="G101" s="55">
        <f t="shared" si="8"/>
        <v>2.8587999986484647E-3</v>
      </c>
      <c r="J101" s="55">
        <f>G101</f>
        <v>2.8587999986484647E-3</v>
      </c>
      <c r="N101" s="55">
        <f ca="1">+C$11+C$12*F101</f>
        <v>-5.7897799204030195E-4</v>
      </c>
      <c r="Q101" s="123">
        <f t="shared" si="9"/>
        <v>32510.834699999999</v>
      </c>
    </row>
    <row r="102" spans="1:37" ht="12.95" customHeight="1">
      <c r="A102" s="55" t="s">
        <v>48</v>
      </c>
      <c r="B102" s="58"/>
      <c r="C102" s="57">
        <v>47612.425000000003</v>
      </c>
      <c r="E102" s="55">
        <f t="shared" si="6"/>
        <v>5647.013943037291</v>
      </c>
      <c r="F102" s="55">
        <f t="shared" si="7"/>
        <v>5647</v>
      </c>
      <c r="G102" s="55">
        <f t="shared" si="8"/>
        <v>8.9802000002237037E-3</v>
      </c>
      <c r="I102" s="55">
        <f>G102</f>
        <v>8.9802000002237037E-3</v>
      </c>
      <c r="Q102" s="123">
        <f t="shared" si="9"/>
        <v>32593.925000000003</v>
      </c>
      <c r="AE102" s="55" t="s">
        <v>33</v>
      </c>
      <c r="AK102" s="55" t="s">
        <v>35</v>
      </c>
    </row>
    <row r="103" spans="1:37" ht="12.95" customHeight="1">
      <c r="A103" s="55" t="s">
        <v>48</v>
      </c>
      <c r="B103" s="58"/>
      <c r="C103" s="57">
        <v>47614.356</v>
      </c>
      <c r="E103" s="55">
        <f t="shared" si="6"/>
        <v>5650.0120950825658</v>
      </c>
      <c r="F103" s="55">
        <f t="shared" si="7"/>
        <v>5650</v>
      </c>
      <c r="G103" s="55">
        <f t="shared" si="8"/>
        <v>7.7900000032968819E-3</v>
      </c>
      <c r="I103" s="55">
        <f>G103</f>
        <v>7.7900000032968819E-3</v>
      </c>
      <c r="Q103" s="123">
        <f t="shared" si="9"/>
        <v>32595.856</v>
      </c>
      <c r="AE103" s="55" t="s">
        <v>33</v>
      </c>
      <c r="AK103" s="55" t="s">
        <v>35</v>
      </c>
    </row>
    <row r="104" spans="1:37" ht="12.95" customHeight="1">
      <c r="A104" s="129" t="s">
        <v>50</v>
      </c>
      <c r="B104" s="58"/>
      <c r="C104" s="57">
        <v>47963.440799999997</v>
      </c>
      <c r="E104" s="55">
        <f t="shared" si="6"/>
        <v>6192.0158791820768</v>
      </c>
      <c r="F104" s="55">
        <f t="shared" si="7"/>
        <v>6192</v>
      </c>
      <c r="G104" s="55">
        <f t="shared" si="8"/>
        <v>1.022720000037225E-2</v>
      </c>
      <c r="J104" s="55">
        <f>G104</f>
        <v>1.022720000037225E-2</v>
      </c>
      <c r="Q104" s="123">
        <f t="shared" si="9"/>
        <v>32944.940799999997</v>
      </c>
      <c r="AE104" s="55" t="s">
        <v>39</v>
      </c>
      <c r="AF104" s="55" t="s">
        <v>49</v>
      </c>
      <c r="AK104" s="55" t="s">
        <v>35</v>
      </c>
    </row>
    <row r="105" spans="1:37" ht="12.95" customHeight="1">
      <c r="A105" s="129" t="s">
        <v>50</v>
      </c>
      <c r="B105" s="58"/>
      <c r="C105" s="57">
        <v>47963.440999999999</v>
      </c>
      <c r="E105" s="55">
        <f t="shared" si="6"/>
        <v>6192.0161897105154</v>
      </c>
      <c r="F105" s="55">
        <f t="shared" si="7"/>
        <v>6192</v>
      </c>
      <c r="G105" s="55">
        <f t="shared" si="8"/>
        <v>1.0427200002595782E-2</v>
      </c>
      <c r="I105" s="55">
        <f>G105</f>
        <v>1.0427200002595782E-2</v>
      </c>
      <c r="Q105" s="123">
        <f t="shared" si="9"/>
        <v>32944.940999999999</v>
      </c>
      <c r="AE105" s="55" t="s">
        <v>39</v>
      </c>
      <c r="AF105" s="55" t="s">
        <v>38</v>
      </c>
      <c r="AK105" s="55" t="s">
        <v>35</v>
      </c>
    </row>
    <row r="106" spans="1:37" ht="12.95" customHeight="1">
      <c r="A106" s="9" t="s">
        <v>7</v>
      </c>
      <c r="B106" s="7" t="s">
        <v>64</v>
      </c>
      <c r="C106" s="13">
        <v>49680.515299999999</v>
      </c>
      <c r="D106" s="13" t="s">
        <v>13</v>
      </c>
      <c r="E106" s="55">
        <f t="shared" si="6"/>
        <v>8858.0181702608788</v>
      </c>
      <c r="F106" s="55">
        <f t="shared" si="7"/>
        <v>8858</v>
      </c>
      <c r="G106" s="55">
        <f t="shared" si="8"/>
        <v>1.170280000224011E-2</v>
      </c>
      <c r="J106" s="55">
        <f>G106</f>
        <v>1.170280000224011E-2</v>
      </c>
      <c r="Q106" s="123">
        <f t="shared" si="9"/>
        <v>34662.015299999999</v>
      </c>
    </row>
    <row r="107" spans="1:37" ht="12.95" customHeight="1">
      <c r="A107" s="9" t="s">
        <v>7</v>
      </c>
      <c r="B107" s="7" t="s">
        <v>64</v>
      </c>
      <c r="C107" s="13">
        <v>49736.549599999998</v>
      </c>
      <c r="D107" s="13">
        <v>1E-4</v>
      </c>
      <c r="E107" s="55">
        <f t="shared" si="6"/>
        <v>8945.0193878428727</v>
      </c>
      <c r="F107" s="55">
        <f t="shared" si="7"/>
        <v>8945</v>
      </c>
      <c r="G107" s="55">
        <f t="shared" si="8"/>
        <v>1.248699999996461E-2</v>
      </c>
      <c r="J107" s="55">
        <f>G107</f>
        <v>1.248699999996461E-2</v>
      </c>
      <c r="Q107" s="123">
        <f t="shared" si="9"/>
        <v>34718.049599999998</v>
      </c>
    </row>
    <row r="108" spans="1:37" ht="12.95" customHeight="1">
      <c r="A108" s="129" t="s">
        <v>52</v>
      </c>
      <c r="B108" s="58"/>
      <c r="C108" s="57">
        <v>49751.379000000001</v>
      </c>
      <c r="D108" s="57">
        <v>1.2999999999999999E-2</v>
      </c>
      <c r="E108" s="55">
        <f t="shared" si="6"/>
        <v>8968.0441397539471</v>
      </c>
      <c r="F108" s="55">
        <f t="shared" si="7"/>
        <v>8968</v>
      </c>
      <c r="G108" s="55">
        <f t="shared" si="8"/>
        <v>2.8428800003894139E-2</v>
      </c>
      <c r="I108" s="55">
        <f>G108</f>
        <v>2.8428800003894139E-2</v>
      </c>
      <c r="Q108" s="123">
        <f t="shared" si="9"/>
        <v>34732.879000000001</v>
      </c>
      <c r="AE108" s="55" t="s">
        <v>33</v>
      </c>
      <c r="AG108" s="55">
        <v>19</v>
      </c>
      <c r="AI108" s="55" t="s">
        <v>51</v>
      </c>
      <c r="AK108" s="55" t="s">
        <v>38</v>
      </c>
    </row>
    <row r="109" spans="1:37" ht="12.95" customHeight="1">
      <c r="A109" s="129" t="s">
        <v>9</v>
      </c>
      <c r="B109" s="58"/>
      <c r="C109" s="57">
        <v>49762.311399999999</v>
      </c>
      <c r="D109" s="57">
        <v>8.0000000000000004E-4</v>
      </c>
      <c r="E109" s="55">
        <f t="shared" si="6"/>
        <v>8985.0182450982302</v>
      </c>
      <c r="F109" s="55">
        <f t="shared" si="7"/>
        <v>8985</v>
      </c>
      <c r="G109" s="55">
        <f t="shared" si="8"/>
        <v>1.1750999998184852E-2</v>
      </c>
      <c r="J109" s="55">
        <f t="shared" ref="J109:J116" si="10">G109</f>
        <v>1.1750999998184852E-2</v>
      </c>
      <c r="Q109" s="123">
        <f t="shared" si="9"/>
        <v>34743.811399999999</v>
      </c>
    </row>
    <row r="110" spans="1:37" ht="12.95" customHeight="1">
      <c r="A110" s="9" t="s">
        <v>7</v>
      </c>
      <c r="B110" s="7" t="s">
        <v>64</v>
      </c>
      <c r="C110" s="13">
        <v>49762.311500000003</v>
      </c>
      <c r="D110" s="13" t="s">
        <v>13</v>
      </c>
      <c r="E110" s="55">
        <f t="shared" si="6"/>
        <v>8985.0184003624563</v>
      </c>
      <c r="F110" s="55">
        <f t="shared" si="7"/>
        <v>8985</v>
      </c>
      <c r="G110" s="55">
        <f t="shared" si="8"/>
        <v>1.1851000002934597E-2</v>
      </c>
      <c r="J110" s="55">
        <f t="shared" si="10"/>
        <v>1.1851000002934597E-2</v>
      </c>
      <c r="Q110" s="123">
        <f t="shared" si="9"/>
        <v>34743.811500000003</v>
      </c>
    </row>
    <row r="111" spans="1:37" ht="12.95" customHeight="1">
      <c r="A111" s="129" t="s">
        <v>54</v>
      </c>
      <c r="B111" s="58"/>
      <c r="C111" s="57">
        <v>50049.5677</v>
      </c>
      <c r="D111" s="57">
        <v>5.0000000000000001E-4</v>
      </c>
      <c r="E111" s="55">
        <f t="shared" si="6"/>
        <v>9431.0244923092978</v>
      </c>
      <c r="F111" s="55">
        <f t="shared" si="7"/>
        <v>9431</v>
      </c>
      <c r="G111" s="55">
        <f t="shared" si="8"/>
        <v>1.577460000407882E-2</v>
      </c>
      <c r="J111" s="55">
        <f t="shared" si="10"/>
        <v>1.577460000407882E-2</v>
      </c>
      <c r="Q111" s="123">
        <f t="shared" si="9"/>
        <v>35031.0677</v>
      </c>
      <c r="AE111" s="55" t="s">
        <v>39</v>
      </c>
      <c r="AF111" s="55" t="s">
        <v>53</v>
      </c>
      <c r="AK111" s="55" t="s">
        <v>35</v>
      </c>
    </row>
    <row r="112" spans="1:37" ht="12.95" customHeight="1">
      <c r="A112" s="129" t="s">
        <v>54</v>
      </c>
      <c r="B112" s="58"/>
      <c r="C112" s="57">
        <v>50049.568599999999</v>
      </c>
      <c r="D112" s="57">
        <v>8.0000000000000004E-4</v>
      </c>
      <c r="E112" s="55">
        <f t="shared" si="6"/>
        <v>9431.0258896872565</v>
      </c>
      <c r="F112" s="55">
        <f t="shared" si="7"/>
        <v>9431</v>
      </c>
      <c r="G112" s="55">
        <f t="shared" si="8"/>
        <v>1.6674600003170781E-2</v>
      </c>
      <c r="J112" s="55">
        <f t="shared" si="10"/>
        <v>1.6674600003170781E-2</v>
      </c>
      <c r="Q112" s="123">
        <f t="shared" si="9"/>
        <v>35031.068599999999</v>
      </c>
      <c r="AE112" s="55" t="s">
        <v>39</v>
      </c>
      <c r="AF112" s="55" t="s">
        <v>38</v>
      </c>
      <c r="AK112" s="55" t="s">
        <v>35</v>
      </c>
    </row>
    <row r="113" spans="1:37" ht="12.95" customHeight="1">
      <c r="A113" s="129" t="s">
        <v>54</v>
      </c>
      <c r="B113" s="58"/>
      <c r="C113" s="57">
        <v>50049.5694</v>
      </c>
      <c r="D113" s="57">
        <v>5.9999999999999995E-4</v>
      </c>
      <c r="E113" s="55">
        <f t="shared" si="6"/>
        <v>9431.0271318010018</v>
      </c>
      <c r="F113" s="55">
        <f t="shared" si="7"/>
        <v>9431</v>
      </c>
      <c r="G113" s="55">
        <f t="shared" si="8"/>
        <v>1.7474600004788954E-2</v>
      </c>
      <c r="J113" s="55">
        <f t="shared" si="10"/>
        <v>1.7474600004788954E-2</v>
      </c>
      <c r="Q113" s="123">
        <f t="shared" si="9"/>
        <v>35031.0694</v>
      </c>
      <c r="AE113" s="55" t="s">
        <v>39</v>
      </c>
      <c r="AF113" s="55" t="s">
        <v>49</v>
      </c>
      <c r="AK113" s="55" t="s">
        <v>35</v>
      </c>
    </row>
    <row r="114" spans="1:37" ht="12.95" customHeight="1">
      <c r="A114" s="129" t="s">
        <v>54</v>
      </c>
      <c r="B114" s="58"/>
      <c r="C114" s="57">
        <v>50080.485099999998</v>
      </c>
      <c r="D114" s="57">
        <v>8.9999999999999998E-4</v>
      </c>
      <c r="E114" s="55">
        <f t="shared" si="6"/>
        <v>9479.02815157638</v>
      </c>
      <c r="F114" s="55">
        <f t="shared" si="7"/>
        <v>9479</v>
      </c>
      <c r="G114" s="55">
        <f t="shared" si="8"/>
        <v>1.8131400000129361E-2</v>
      </c>
      <c r="J114" s="55">
        <f t="shared" si="10"/>
        <v>1.8131400000129361E-2</v>
      </c>
      <c r="Q114" s="123">
        <f t="shared" si="9"/>
        <v>35061.985099999998</v>
      </c>
      <c r="AE114" s="55" t="s">
        <v>39</v>
      </c>
      <c r="AF114" s="55" t="s">
        <v>53</v>
      </c>
      <c r="AK114" s="55" t="s">
        <v>35</v>
      </c>
    </row>
    <row r="115" spans="1:37" ht="12.95" customHeight="1">
      <c r="A115" s="129" t="s">
        <v>54</v>
      </c>
      <c r="B115" s="58"/>
      <c r="C115" s="57">
        <v>50080.4856</v>
      </c>
      <c r="D115" s="57">
        <v>6.9999999999999999E-4</v>
      </c>
      <c r="E115" s="55">
        <f t="shared" si="6"/>
        <v>9479.0289278974724</v>
      </c>
      <c r="F115" s="55">
        <f t="shared" si="7"/>
        <v>9479</v>
      </c>
      <c r="G115" s="55">
        <f t="shared" si="8"/>
        <v>1.8631400002050214E-2</v>
      </c>
      <c r="J115" s="55">
        <f t="shared" si="10"/>
        <v>1.8631400002050214E-2</v>
      </c>
      <c r="Q115" s="123">
        <f t="shared" si="9"/>
        <v>35061.9856</v>
      </c>
      <c r="AE115" s="55" t="s">
        <v>39</v>
      </c>
      <c r="AF115" s="55" t="s">
        <v>38</v>
      </c>
      <c r="AK115" s="55" t="s">
        <v>35</v>
      </c>
    </row>
    <row r="116" spans="1:37" ht="12.95" customHeight="1">
      <c r="A116" s="129" t="s">
        <v>54</v>
      </c>
      <c r="B116" s="58"/>
      <c r="C116" s="57">
        <v>50080.486900000004</v>
      </c>
      <c r="D116" s="57">
        <v>6.9999999999999999E-4</v>
      </c>
      <c r="E116" s="55">
        <f t="shared" si="6"/>
        <v>9479.0309463323083</v>
      </c>
      <c r="F116" s="55">
        <f t="shared" si="7"/>
        <v>9479</v>
      </c>
      <c r="G116" s="55">
        <f t="shared" si="8"/>
        <v>1.9931400005589239E-2</v>
      </c>
      <c r="J116" s="55">
        <f t="shared" si="10"/>
        <v>1.9931400005589239E-2</v>
      </c>
      <c r="Q116" s="123">
        <f t="shared" si="9"/>
        <v>35061.986900000004</v>
      </c>
      <c r="AE116" s="55" t="s">
        <v>39</v>
      </c>
      <c r="AF116" s="55" t="s">
        <v>49</v>
      </c>
      <c r="AK116" s="55" t="s">
        <v>35</v>
      </c>
    </row>
    <row r="117" spans="1:37" ht="12.95" customHeight="1">
      <c r="A117" s="129" t="s">
        <v>55</v>
      </c>
      <c r="B117" s="58"/>
      <c r="C117" s="57">
        <v>50095.303</v>
      </c>
      <c r="E117" s="55">
        <f t="shared" si="6"/>
        <v>9502.0350481024088</v>
      </c>
      <c r="F117" s="55">
        <f t="shared" si="7"/>
        <v>9502</v>
      </c>
      <c r="G117" s="55">
        <f t="shared" si="8"/>
        <v>2.2573200003535021E-2</v>
      </c>
      <c r="I117" s="55">
        <f>G117</f>
        <v>2.2573200003535021E-2</v>
      </c>
      <c r="Q117" s="123">
        <f t="shared" si="9"/>
        <v>35076.803</v>
      </c>
      <c r="AE117" s="55" t="s">
        <v>33</v>
      </c>
      <c r="AK117" s="55" t="s">
        <v>35</v>
      </c>
    </row>
    <row r="118" spans="1:37" ht="12.95" customHeight="1">
      <c r="A118" s="129" t="s">
        <v>55</v>
      </c>
      <c r="B118" s="58"/>
      <c r="C118" s="57">
        <v>50113.338000000003</v>
      </c>
      <c r="E118" s="55">
        <f t="shared" si="6"/>
        <v>9530.0369497785541</v>
      </c>
      <c r="F118" s="55">
        <f t="shared" si="7"/>
        <v>9530</v>
      </c>
      <c r="G118" s="55">
        <f t="shared" si="8"/>
        <v>2.3798000001988839E-2</v>
      </c>
      <c r="I118" s="55">
        <f>G118</f>
        <v>2.3798000001988839E-2</v>
      </c>
      <c r="Q118" s="123">
        <f t="shared" si="9"/>
        <v>35094.838000000003</v>
      </c>
      <c r="AE118" s="55" t="s">
        <v>33</v>
      </c>
      <c r="AK118" s="55" t="s">
        <v>35</v>
      </c>
    </row>
    <row r="119" spans="1:37" ht="12.95" customHeight="1">
      <c r="A119" s="129" t="s">
        <v>54</v>
      </c>
      <c r="B119" s="58"/>
      <c r="C119" s="57">
        <v>50160.350100000003</v>
      </c>
      <c r="D119" s="57">
        <v>2.9999999999999997E-4</v>
      </c>
      <c r="E119" s="55">
        <f t="shared" si="6"/>
        <v>9603.0299191042432</v>
      </c>
      <c r="F119" s="55">
        <f t="shared" si="7"/>
        <v>9603</v>
      </c>
      <c r="G119" s="55">
        <f t="shared" si="8"/>
        <v>1.9269800002803095E-2</v>
      </c>
      <c r="J119" s="55">
        <f t="shared" ref="J119:J130" si="11">G119</f>
        <v>1.9269800002803095E-2</v>
      </c>
      <c r="Q119" s="123">
        <f t="shared" si="9"/>
        <v>35141.850100000003</v>
      </c>
      <c r="AE119" s="55" t="s">
        <v>39</v>
      </c>
      <c r="AF119" s="55" t="s">
        <v>38</v>
      </c>
      <c r="AK119" s="55" t="s">
        <v>35</v>
      </c>
    </row>
    <row r="120" spans="1:37" ht="12.95" customHeight="1">
      <c r="A120" s="129" t="s">
        <v>54</v>
      </c>
      <c r="B120" s="58"/>
      <c r="C120" s="57">
        <v>50160.350200000001</v>
      </c>
      <c r="D120" s="57">
        <v>2.9999999999999997E-4</v>
      </c>
      <c r="E120" s="55">
        <f t="shared" si="6"/>
        <v>9603.0300743684584</v>
      </c>
      <c r="F120" s="55">
        <f t="shared" si="7"/>
        <v>9603</v>
      </c>
      <c r="G120" s="55">
        <f t="shared" si="8"/>
        <v>1.9369800000276882E-2</v>
      </c>
      <c r="J120" s="55">
        <f t="shared" si="11"/>
        <v>1.9369800000276882E-2</v>
      </c>
      <c r="Q120" s="123">
        <f t="shared" si="9"/>
        <v>35141.850200000001</v>
      </c>
      <c r="AE120" s="55" t="s">
        <v>39</v>
      </c>
      <c r="AF120" s="55" t="s">
        <v>49</v>
      </c>
      <c r="AK120" s="55" t="s">
        <v>35</v>
      </c>
    </row>
    <row r="121" spans="1:37" ht="12.95" customHeight="1">
      <c r="A121" s="129" t="s">
        <v>54</v>
      </c>
      <c r="B121" s="58"/>
      <c r="C121" s="57">
        <v>50160.350400000003</v>
      </c>
      <c r="D121" s="57">
        <v>6.9999999999999999E-4</v>
      </c>
      <c r="E121" s="55">
        <f t="shared" si="6"/>
        <v>9603.0303848968961</v>
      </c>
      <c r="F121" s="55">
        <f t="shared" si="7"/>
        <v>9603</v>
      </c>
      <c r="G121" s="55">
        <f t="shared" si="8"/>
        <v>1.9569800002500415E-2</v>
      </c>
      <c r="J121" s="55">
        <f t="shared" si="11"/>
        <v>1.9569800002500415E-2</v>
      </c>
      <c r="Q121" s="123">
        <f t="shared" si="9"/>
        <v>35141.850400000003</v>
      </c>
      <c r="AE121" s="55" t="s">
        <v>39</v>
      </c>
      <c r="AF121" s="55" t="s">
        <v>53</v>
      </c>
      <c r="AK121" s="55" t="s">
        <v>35</v>
      </c>
    </row>
    <row r="122" spans="1:37" ht="12.95" customHeight="1">
      <c r="A122" s="129" t="s">
        <v>54</v>
      </c>
      <c r="B122" s="58"/>
      <c r="C122" s="57">
        <v>50196.417099999999</v>
      </c>
      <c r="D122" s="57">
        <v>8.0000000000000004E-4</v>
      </c>
      <c r="E122" s="55">
        <f t="shared" si="6"/>
        <v>9659.0290645299829</v>
      </c>
      <c r="F122" s="55">
        <f t="shared" si="7"/>
        <v>9659</v>
      </c>
      <c r="G122" s="55">
        <f t="shared" si="8"/>
        <v>1.871940000273753E-2</v>
      </c>
      <c r="J122" s="55">
        <f t="shared" si="11"/>
        <v>1.871940000273753E-2</v>
      </c>
      <c r="Q122" s="123">
        <f t="shared" si="9"/>
        <v>35177.917099999999</v>
      </c>
      <c r="AE122" s="55" t="s">
        <v>39</v>
      </c>
      <c r="AF122" s="55" t="s">
        <v>53</v>
      </c>
      <c r="AK122" s="55" t="s">
        <v>35</v>
      </c>
    </row>
    <row r="123" spans="1:37" ht="12.95" customHeight="1">
      <c r="A123" s="129" t="s">
        <v>54</v>
      </c>
      <c r="B123" s="58"/>
      <c r="C123" s="57">
        <v>50196.417200000004</v>
      </c>
      <c r="D123" s="57">
        <v>1.1000000000000001E-3</v>
      </c>
      <c r="E123" s="55">
        <f t="shared" si="6"/>
        <v>9659.0292197942072</v>
      </c>
      <c r="F123" s="55">
        <f t="shared" si="7"/>
        <v>9659</v>
      </c>
      <c r="G123" s="55">
        <f t="shared" si="8"/>
        <v>1.8819400007487275E-2</v>
      </c>
      <c r="J123" s="55">
        <f t="shared" si="11"/>
        <v>1.8819400007487275E-2</v>
      </c>
      <c r="Q123" s="123">
        <f t="shared" si="9"/>
        <v>35177.917200000004</v>
      </c>
      <c r="AE123" s="55" t="s">
        <v>39</v>
      </c>
      <c r="AF123" s="55" t="s">
        <v>49</v>
      </c>
      <c r="AK123" s="55" t="s">
        <v>35</v>
      </c>
    </row>
    <row r="124" spans="1:37" ht="12.95" customHeight="1">
      <c r="A124" s="129" t="s">
        <v>54</v>
      </c>
      <c r="B124" s="58"/>
      <c r="C124" s="57">
        <v>50196.417399999998</v>
      </c>
      <c r="D124" s="57">
        <v>6.9999999999999999E-4</v>
      </c>
      <c r="E124" s="55">
        <f t="shared" si="6"/>
        <v>9659.0295303226358</v>
      </c>
      <c r="F124" s="55">
        <f t="shared" si="7"/>
        <v>9659</v>
      </c>
      <c r="G124" s="55">
        <f t="shared" si="8"/>
        <v>1.901940000243485E-2</v>
      </c>
      <c r="J124" s="55">
        <f t="shared" si="11"/>
        <v>1.901940000243485E-2</v>
      </c>
      <c r="Q124" s="123">
        <f t="shared" si="9"/>
        <v>35177.917399999998</v>
      </c>
      <c r="AE124" s="55" t="s">
        <v>39</v>
      </c>
      <c r="AF124" s="55" t="s">
        <v>38</v>
      </c>
      <c r="AK124" s="55" t="s">
        <v>35</v>
      </c>
    </row>
    <row r="125" spans="1:37" ht="12.95" customHeight="1">
      <c r="A125" s="9" t="s">
        <v>7</v>
      </c>
      <c r="B125" s="7" t="s">
        <v>64</v>
      </c>
      <c r="C125" s="13">
        <v>50411.540999999997</v>
      </c>
      <c r="D125" s="13">
        <v>1.5E-3</v>
      </c>
      <c r="E125" s="55">
        <f t="shared" si="6"/>
        <v>9993.0395051170399</v>
      </c>
      <c r="F125" s="55">
        <f t="shared" si="7"/>
        <v>9993</v>
      </c>
      <c r="G125" s="55">
        <f t="shared" si="8"/>
        <v>2.5443799997447059E-2</v>
      </c>
      <c r="J125" s="55">
        <f t="shared" si="11"/>
        <v>2.5443799997447059E-2</v>
      </c>
      <c r="Q125" s="123">
        <f t="shared" si="9"/>
        <v>35393.040999999997</v>
      </c>
    </row>
    <row r="126" spans="1:37" ht="12.95" customHeight="1">
      <c r="A126" s="129" t="s">
        <v>54</v>
      </c>
      <c r="B126" s="58" t="s">
        <v>60</v>
      </c>
      <c r="C126" s="57">
        <v>50457.587800000001</v>
      </c>
      <c r="D126" s="57">
        <v>5.0000000000000001E-4</v>
      </c>
      <c r="E126" s="55">
        <f t="shared" si="6"/>
        <v>10064.533708948533</v>
      </c>
      <c r="F126" s="55">
        <f t="shared" si="7"/>
        <v>10064.5</v>
      </c>
      <c r="G126" s="55">
        <f t="shared" si="8"/>
        <v>2.1710699998948257E-2</v>
      </c>
      <c r="J126" s="55">
        <f t="shared" si="11"/>
        <v>2.1710699998948257E-2</v>
      </c>
      <c r="Q126" s="123">
        <f t="shared" si="9"/>
        <v>35439.087800000001</v>
      </c>
      <c r="AE126" s="55" t="s">
        <v>39</v>
      </c>
      <c r="AF126" s="55" t="s">
        <v>49</v>
      </c>
      <c r="AK126" s="55" t="s">
        <v>35</v>
      </c>
    </row>
    <row r="127" spans="1:37" ht="12.95" customHeight="1">
      <c r="A127" s="129" t="s">
        <v>54</v>
      </c>
      <c r="B127" s="58" t="s">
        <v>60</v>
      </c>
      <c r="C127" s="57">
        <v>50457.590499999998</v>
      </c>
      <c r="D127" s="57">
        <v>5.9999999999999995E-4</v>
      </c>
      <c r="E127" s="55">
        <f t="shared" si="6"/>
        <v>10064.537901082409</v>
      </c>
      <c r="F127" s="55">
        <f t="shared" si="7"/>
        <v>10064.5</v>
      </c>
      <c r="G127" s="55">
        <f t="shared" si="8"/>
        <v>2.4410699996224139E-2</v>
      </c>
      <c r="J127" s="55">
        <f t="shared" si="11"/>
        <v>2.4410699996224139E-2</v>
      </c>
      <c r="Q127" s="123">
        <f t="shared" si="9"/>
        <v>35439.090499999998</v>
      </c>
      <c r="AE127" s="55" t="s">
        <v>39</v>
      </c>
      <c r="AF127" s="55" t="s">
        <v>38</v>
      </c>
      <c r="AK127" s="55" t="s">
        <v>35</v>
      </c>
    </row>
    <row r="128" spans="1:37" ht="12.95" customHeight="1">
      <c r="A128" s="129" t="s">
        <v>54</v>
      </c>
      <c r="B128" s="58"/>
      <c r="C128" s="57">
        <v>50465.639900000002</v>
      </c>
      <c r="D128" s="57">
        <v>2.9999999999999997E-4</v>
      </c>
      <c r="E128" s="55">
        <f t="shared" si="6"/>
        <v>10077.035739028181</v>
      </c>
      <c r="F128" s="55">
        <f t="shared" si="7"/>
        <v>10077</v>
      </c>
      <c r="G128" s="55">
        <f t="shared" si="8"/>
        <v>2.3018200001388323E-2</v>
      </c>
      <c r="J128" s="55">
        <f t="shared" si="11"/>
        <v>2.3018200001388323E-2</v>
      </c>
      <c r="Q128" s="123">
        <f t="shared" si="9"/>
        <v>35447.139900000002</v>
      </c>
      <c r="AE128" s="55" t="s">
        <v>39</v>
      </c>
      <c r="AF128" s="55" t="s">
        <v>53</v>
      </c>
      <c r="AK128" s="55" t="s">
        <v>35</v>
      </c>
    </row>
    <row r="129" spans="1:37" ht="12.95" customHeight="1">
      <c r="A129" s="129" t="s">
        <v>54</v>
      </c>
      <c r="B129" s="58"/>
      <c r="C129" s="57">
        <v>50465.640599999999</v>
      </c>
      <c r="D129" s="57">
        <v>1E-4</v>
      </c>
      <c r="E129" s="55">
        <f t="shared" si="6"/>
        <v>10077.0368258777</v>
      </c>
      <c r="F129" s="55">
        <f t="shared" si="7"/>
        <v>10077</v>
      </c>
      <c r="G129" s="55">
        <f t="shared" si="8"/>
        <v>2.371819999825675E-2</v>
      </c>
      <c r="J129" s="55">
        <f t="shared" si="11"/>
        <v>2.371819999825675E-2</v>
      </c>
      <c r="Q129" s="123">
        <f t="shared" si="9"/>
        <v>35447.140599999999</v>
      </c>
      <c r="AE129" s="55" t="s">
        <v>39</v>
      </c>
      <c r="AF129" s="55" t="s">
        <v>49</v>
      </c>
      <c r="AK129" s="55" t="s">
        <v>35</v>
      </c>
    </row>
    <row r="130" spans="1:37" ht="12.95" customHeight="1">
      <c r="A130" s="129" t="s">
        <v>54</v>
      </c>
      <c r="B130" s="58"/>
      <c r="C130" s="57">
        <v>50465.640899999999</v>
      </c>
      <c r="D130" s="57">
        <v>2.0000000000000001E-4</v>
      </c>
      <c r="E130" s="55">
        <f t="shared" si="6"/>
        <v>10077.037291670353</v>
      </c>
      <c r="F130" s="55">
        <f t="shared" si="7"/>
        <v>10077</v>
      </c>
      <c r="G130" s="55">
        <f t="shared" si="8"/>
        <v>2.4018199997954071E-2</v>
      </c>
      <c r="J130" s="55">
        <f t="shared" si="11"/>
        <v>2.4018199997954071E-2</v>
      </c>
      <c r="Q130" s="123">
        <f t="shared" si="9"/>
        <v>35447.140899999999</v>
      </c>
      <c r="AE130" s="55" t="s">
        <v>39</v>
      </c>
      <c r="AF130" s="55" t="s">
        <v>38</v>
      </c>
      <c r="AK130" s="55" t="s">
        <v>35</v>
      </c>
    </row>
    <row r="131" spans="1:37" ht="12.95" customHeight="1">
      <c r="A131" s="129" t="s">
        <v>56</v>
      </c>
      <c r="B131" s="58"/>
      <c r="C131" s="57">
        <v>50520.392</v>
      </c>
      <c r="E131" s="55">
        <f t="shared" si="6"/>
        <v>10162.046158809833</v>
      </c>
      <c r="F131" s="55">
        <f t="shared" si="7"/>
        <v>10162</v>
      </c>
      <c r="G131" s="55">
        <f t="shared" si="8"/>
        <v>2.9729200003203005E-2</v>
      </c>
      <c r="I131" s="55">
        <f>G131</f>
        <v>2.9729200003203005E-2</v>
      </c>
      <c r="Q131" s="123">
        <f t="shared" si="9"/>
        <v>35501.892</v>
      </c>
      <c r="AE131" s="55" t="s">
        <v>33</v>
      </c>
      <c r="AK131" s="55" t="s">
        <v>35</v>
      </c>
    </row>
    <row r="132" spans="1:37" ht="12.95" customHeight="1">
      <c r="A132" s="129" t="s">
        <v>54</v>
      </c>
      <c r="B132" s="58"/>
      <c r="C132" s="57">
        <v>50753.541799999999</v>
      </c>
      <c r="D132" s="57">
        <v>2.9999999999999997E-4</v>
      </c>
      <c r="E132" s="55">
        <f t="shared" si="6"/>
        <v>10524.044372029213</v>
      </c>
      <c r="F132" s="55">
        <f t="shared" si="7"/>
        <v>10524</v>
      </c>
      <c r="G132" s="55">
        <f t="shared" si="8"/>
        <v>2.8578400000697002E-2</v>
      </c>
      <c r="J132" s="55">
        <f t="shared" ref="J132:J141" si="12">G132</f>
        <v>2.8578400000697002E-2</v>
      </c>
      <c r="Q132" s="123">
        <f t="shared" si="9"/>
        <v>35735.041799999999</v>
      </c>
      <c r="AE132" s="55" t="s">
        <v>39</v>
      </c>
      <c r="AK132" s="55" t="s">
        <v>35</v>
      </c>
    </row>
    <row r="133" spans="1:37" ht="12.95" customHeight="1">
      <c r="A133" s="129" t="s">
        <v>9</v>
      </c>
      <c r="B133" s="58"/>
      <c r="C133" s="57">
        <v>50753.541799999999</v>
      </c>
      <c r="D133" s="57">
        <v>2.0000000000000001E-4</v>
      </c>
      <c r="E133" s="55">
        <f t="shared" si="6"/>
        <v>10524.044372029213</v>
      </c>
      <c r="F133" s="55">
        <f t="shared" si="7"/>
        <v>10524</v>
      </c>
      <c r="G133" s="55">
        <f t="shared" si="8"/>
        <v>2.8578400000697002E-2</v>
      </c>
      <c r="J133" s="55">
        <f t="shared" si="12"/>
        <v>2.8578400000697002E-2</v>
      </c>
      <c r="Q133" s="123">
        <f t="shared" si="9"/>
        <v>35735.041799999999</v>
      </c>
    </row>
    <row r="134" spans="1:37" ht="12.95" customHeight="1">
      <c r="A134" s="129" t="s">
        <v>54</v>
      </c>
      <c r="B134" s="58" t="s">
        <v>60</v>
      </c>
      <c r="C134" s="57">
        <v>50841.456599999998</v>
      </c>
      <c r="D134" s="57">
        <v>1E-3</v>
      </c>
      <c r="E134" s="55">
        <f t="shared" si="6"/>
        <v>10660.544598559705</v>
      </c>
      <c r="F134" s="55">
        <f t="shared" si="7"/>
        <v>10660.5</v>
      </c>
      <c r="G134" s="55">
        <f t="shared" si="8"/>
        <v>2.872429999843007E-2</v>
      </c>
      <c r="J134" s="55">
        <f t="shared" si="12"/>
        <v>2.872429999843007E-2</v>
      </c>
      <c r="Q134" s="123">
        <f t="shared" si="9"/>
        <v>35822.956599999998</v>
      </c>
      <c r="AE134" s="55" t="s">
        <v>39</v>
      </c>
      <c r="AK134" s="55" t="s">
        <v>35</v>
      </c>
    </row>
    <row r="135" spans="1:37" ht="12.95" customHeight="1">
      <c r="A135" s="129" t="s">
        <v>9</v>
      </c>
      <c r="B135" s="58"/>
      <c r="C135" s="57">
        <v>50865.612000000001</v>
      </c>
      <c r="D135" s="57">
        <v>4.0000000000000002E-4</v>
      </c>
      <c r="E135" s="55">
        <f t="shared" si="6"/>
        <v>10698.049291420693</v>
      </c>
      <c r="F135" s="55">
        <f t="shared" si="7"/>
        <v>10698</v>
      </c>
      <c r="G135" s="55">
        <f t="shared" si="8"/>
        <v>3.1746799999382347E-2</v>
      </c>
      <c r="J135" s="55">
        <f t="shared" si="12"/>
        <v>3.1746799999382347E-2</v>
      </c>
      <c r="Q135" s="123">
        <f t="shared" si="9"/>
        <v>35847.112000000001</v>
      </c>
    </row>
    <row r="136" spans="1:37" ht="12.95" customHeight="1">
      <c r="A136" s="129" t="s">
        <v>9</v>
      </c>
      <c r="B136" s="58"/>
      <c r="C136" s="57">
        <v>50866.256200000003</v>
      </c>
      <c r="D136" s="57">
        <v>2.9999999999999997E-4</v>
      </c>
      <c r="E136" s="55">
        <f t="shared" si="6"/>
        <v>10699.049503511618</v>
      </c>
      <c r="F136" s="55">
        <f t="shared" si="7"/>
        <v>10699</v>
      </c>
      <c r="G136" s="55">
        <f t="shared" si="8"/>
        <v>3.188340000633616E-2</v>
      </c>
      <c r="J136" s="55">
        <f t="shared" si="12"/>
        <v>3.188340000633616E-2</v>
      </c>
      <c r="Q136" s="123">
        <f t="shared" si="9"/>
        <v>35847.756200000003</v>
      </c>
    </row>
    <row r="137" spans="1:37" ht="12.95" customHeight="1">
      <c r="A137" s="129" t="s">
        <v>9</v>
      </c>
      <c r="B137" s="58"/>
      <c r="C137" s="57">
        <v>50884.288800000002</v>
      </c>
      <c r="D137" s="57">
        <v>5.0000000000000001E-4</v>
      </c>
      <c r="E137" s="55">
        <f t="shared" si="6"/>
        <v>10727.047678846528</v>
      </c>
      <c r="F137" s="55">
        <f t="shared" si="7"/>
        <v>10727</v>
      </c>
      <c r="G137" s="55">
        <f t="shared" si="8"/>
        <v>3.0708199999935459E-2</v>
      </c>
      <c r="J137" s="55">
        <f t="shared" si="12"/>
        <v>3.0708199999935459E-2</v>
      </c>
      <c r="Q137" s="123">
        <f t="shared" si="9"/>
        <v>35865.788800000002</v>
      </c>
    </row>
    <row r="138" spans="1:37" ht="12.95" customHeight="1">
      <c r="A138" s="129" t="s">
        <v>8</v>
      </c>
      <c r="B138" s="58"/>
      <c r="C138" s="57">
        <v>51177.335899999998</v>
      </c>
      <c r="D138" s="57">
        <v>6.9999999999999999E-4</v>
      </c>
      <c r="E138" s="55">
        <f t="shared" si="6"/>
        <v>11182.044966380638</v>
      </c>
      <c r="F138" s="55">
        <f t="shared" si="7"/>
        <v>11182</v>
      </c>
      <c r="G138" s="55">
        <f t="shared" si="8"/>
        <v>2.8961199997866061E-2</v>
      </c>
      <c r="J138" s="55">
        <f t="shared" si="12"/>
        <v>2.8961199997866061E-2</v>
      </c>
      <c r="Q138" s="123">
        <f t="shared" si="9"/>
        <v>36158.835899999998</v>
      </c>
    </row>
    <row r="139" spans="1:37" ht="12.95" customHeight="1">
      <c r="A139" s="129" t="s">
        <v>8</v>
      </c>
      <c r="B139" s="58"/>
      <c r="C139" s="57">
        <v>51197.305</v>
      </c>
      <c r="D139" s="57">
        <v>4.0000000000000002E-4</v>
      </c>
      <c r="E139" s="55">
        <f t="shared" si="6"/>
        <v>11213.049833292811</v>
      </c>
      <c r="F139" s="55">
        <f t="shared" si="7"/>
        <v>11213</v>
      </c>
      <c r="G139" s="55">
        <f t="shared" si="8"/>
        <v>3.2095800001116004E-2</v>
      </c>
      <c r="J139" s="55">
        <f t="shared" si="12"/>
        <v>3.2095800001116004E-2</v>
      </c>
      <c r="Q139" s="123">
        <f t="shared" si="9"/>
        <v>36178.805</v>
      </c>
    </row>
    <row r="140" spans="1:37" ht="12.95" customHeight="1">
      <c r="A140" s="129" t="s">
        <v>10</v>
      </c>
      <c r="B140" s="130"/>
      <c r="C140" s="128">
        <v>51557.331700000002</v>
      </c>
      <c r="D140" s="128">
        <v>5.0000000000000001E-4</v>
      </c>
      <c r="E140" s="55">
        <f t="shared" si="6"/>
        <v>11772.042472837307</v>
      </c>
      <c r="F140" s="55">
        <f t="shared" si="7"/>
        <v>11772</v>
      </c>
      <c r="G140" s="55">
        <f t="shared" si="8"/>
        <v>2.7355200007150415E-2</v>
      </c>
      <c r="J140" s="55">
        <f t="shared" si="12"/>
        <v>2.7355200007150415E-2</v>
      </c>
      <c r="Q140" s="123">
        <f t="shared" si="9"/>
        <v>36538.831700000002</v>
      </c>
    </row>
    <row r="141" spans="1:37" ht="12.95" customHeight="1">
      <c r="A141" s="9" t="s">
        <v>65</v>
      </c>
      <c r="B141" s="15"/>
      <c r="C141" s="9">
        <v>51586.312400000003</v>
      </c>
      <c r="D141" s="9">
        <v>1E-4</v>
      </c>
      <c r="E141" s="55">
        <f t="shared" si="6"/>
        <v>11817.039129998699</v>
      </c>
      <c r="F141" s="55">
        <f t="shared" si="7"/>
        <v>11817</v>
      </c>
      <c r="G141" s="55">
        <f t="shared" si="8"/>
        <v>2.5202200005878694E-2</v>
      </c>
      <c r="J141" s="55">
        <f t="shared" si="12"/>
        <v>2.5202200005878694E-2</v>
      </c>
      <c r="Q141" s="123">
        <f t="shared" si="9"/>
        <v>36567.812400000003</v>
      </c>
    </row>
    <row r="142" spans="1:37" ht="12.95" customHeight="1">
      <c r="A142" s="125" t="s">
        <v>471</v>
      </c>
      <c r="B142" s="126" t="s">
        <v>64</v>
      </c>
      <c r="C142" s="127">
        <v>51600.483</v>
      </c>
      <c r="D142" s="128"/>
      <c r="E142" s="129">
        <f t="shared" si="6"/>
        <v>11839.041001243048</v>
      </c>
      <c r="F142" s="55">
        <f t="shared" si="7"/>
        <v>11839</v>
      </c>
      <c r="G142" s="55">
        <f t="shared" si="8"/>
        <v>2.6407400000607595E-2</v>
      </c>
      <c r="I142" s="55">
        <f>G142</f>
        <v>2.6407400000607595E-2</v>
      </c>
      <c r="N142" s="55">
        <f ca="1">+C$11+C$12*F142</f>
        <v>2.9427456949123389E-2</v>
      </c>
      <c r="Q142" s="123">
        <f t="shared" si="9"/>
        <v>36581.983</v>
      </c>
    </row>
    <row r="143" spans="1:37" ht="12.95" customHeight="1">
      <c r="A143" s="125" t="s">
        <v>91</v>
      </c>
      <c r="B143" s="126" t="s">
        <v>64</v>
      </c>
      <c r="C143" s="127">
        <v>51797.56</v>
      </c>
      <c r="D143" s="128"/>
      <c r="E143" s="129">
        <f t="shared" si="6"/>
        <v>12145.031063712049</v>
      </c>
      <c r="F143" s="55">
        <f t="shared" si="7"/>
        <v>12145</v>
      </c>
      <c r="G143" s="55">
        <f t="shared" si="8"/>
        <v>2.0006999999168329E-2</v>
      </c>
      <c r="K143" s="55">
        <f>G143</f>
        <v>2.0006999999168329E-2</v>
      </c>
      <c r="N143" s="55">
        <f ca="1">+C$11+C$12*F143</f>
        <v>3.0880070315995101E-2</v>
      </c>
      <c r="Q143" s="123">
        <f t="shared" si="9"/>
        <v>36779.06</v>
      </c>
    </row>
    <row r="144" spans="1:37" ht="12.95" customHeight="1">
      <c r="A144" s="9" t="s">
        <v>91</v>
      </c>
      <c r="B144" s="131" t="s">
        <v>64</v>
      </c>
      <c r="C144" s="9">
        <v>51797.5605</v>
      </c>
      <c r="D144" s="9" t="s">
        <v>92</v>
      </c>
      <c r="E144" s="55">
        <f t="shared" si="6"/>
        <v>12145.031840033142</v>
      </c>
      <c r="F144" s="55">
        <f t="shared" si="7"/>
        <v>12145</v>
      </c>
      <c r="G144" s="55">
        <f t="shared" si="8"/>
        <v>2.0507000001089182E-2</v>
      </c>
      <c r="K144" s="55">
        <f>G144</f>
        <v>2.0507000001089182E-2</v>
      </c>
      <c r="Q144" s="123">
        <f t="shared" si="9"/>
        <v>36779.0605</v>
      </c>
    </row>
    <row r="145" spans="1:17" ht="12.95" customHeight="1">
      <c r="A145" s="129" t="s">
        <v>62</v>
      </c>
      <c r="B145" s="128"/>
      <c r="C145" s="128">
        <v>52280.618999999999</v>
      </c>
      <c r="D145" s="128">
        <v>1E-4</v>
      </c>
      <c r="E145" s="55">
        <f t="shared" si="6"/>
        <v>12895.048841464986</v>
      </c>
      <c r="F145" s="55">
        <f t="shared" si="7"/>
        <v>12895</v>
      </c>
      <c r="G145" s="55">
        <f t="shared" si="8"/>
        <v>3.1456999997317325E-2</v>
      </c>
      <c r="J145" s="55">
        <f>G145</f>
        <v>3.1456999997317325E-2</v>
      </c>
      <c r="Q145" s="123">
        <f t="shared" si="9"/>
        <v>37262.118999999999</v>
      </c>
    </row>
    <row r="146" spans="1:17" ht="12.95" customHeight="1">
      <c r="A146" s="129" t="s">
        <v>62</v>
      </c>
      <c r="B146" s="132"/>
      <c r="C146" s="128">
        <v>52364.348700000002</v>
      </c>
      <c r="D146" s="128">
        <v>5.0000000000000001E-4</v>
      </c>
      <c r="E146" s="55">
        <f t="shared" si="6"/>
        <v>13025.051105217286</v>
      </c>
      <c r="F146" s="55">
        <f t="shared" si="7"/>
        <v>13025</v>
      </c>
      <c r="G146" s="55">
        <f t="shared" si="8"/>
        <v>3.2915000003413297E-2</v>
      </c>
      <c r="J146" s="55">
        <f>G146</f>
        <v>3.2915000003413297E-2</v>
      </c>
      <c r="Q146" s="123">
        <f t="shared" si="9"/>
        <v>37345.848700000002</v>
      </c>
    </row>
    <row r="147" spans="1:17" ht="12.95" customHeight="1">
      <c r="A147" s="133" t="s">
        <v>59</v>
      </c>
      <c r="B147" s="130"/>
      <c r="C147" s="128">
        <v>52607.809099999999</v>
      </c>
      <c r="D147" s="128">
        <v>1E-4</v>
      </c>
      <c r="E147" s="55">
        <f t="shared" si="6"/>
        <v>13403.057990874811</v>
      </c>
      <c r="F147" s="55">
        <f t="shared" si="7"/>
        <v>13403</v>
      </c>
      <c r="G147" s="55">
        <f t="shared" si="8"/>
        <v>3.734979999717325E-2</v>
      </c>
      <c r="K147" s="55">
        <f t="shared" ref="K147:K152" si="13">G147</f>
        <v>3.734979999717325E-2</v>
      </c>
      <c r="Q147" s="123">
        <f t="shared" si="9"/>
        <v>37589.309099999999</v>
      </c>
    </row>
    <row r="148" spans="1:17" ht="12.95" customHeight="1">
      <c r="A148" s="33" t="s">
        <v>104</v>
      </c>
      <c r="B148" s="17" t="s">
        <v>64</v>
      </c>
      <c r="C148" s="18">
        <v>52629.707000000002</v>
      </c>
      <c r="D148" s="18">
        <v>1E-4</v>
      </c>
      <c r="E148" s="129">
        <f t="shared" si="6"/>
        <v>13437.057594019476</v>
      </c>
      <c r="F148" s="55">
        <f t="shared" si="7"/>
        <v>13437</v>
      </c>
      <c r="G148" s="55">
        <f t="shared" si="8"/>
        <v>3.7094200000865385E-2</v>
      </c>
      <c r="K148" s="55">
        <f t="shared" si="13"/>
        <v>3.7094200000865385E-2</v>
      </c>
      <c r="N148" s="55">
        <f ca="1">+C$11+C$12*F148</f>
        <v>3.7013326753897888E-2</v>
      </c>
      <c r="Q148" s="123">
        <f t="shared" si="9"/>
        <v>37611.207000000002</v>
      </c>
    </row>
    <row r="149" spans="1:17" ht="12.95" customHeight="1">
      <c r="A149" s="33" t="s">
        <v>109</v>
      </c>
      <c r="B149" s="17" t="s">
        <v>64</v>
      </c>
      <c r="C149" s="18">
        <v>52629.707000000002</v>
      </c>
      <c r="D149" s="18">
        <v>1E-4</v>
      </c>
      <c r="E149" s="129">
        <f t="shared" ref="E149:E212" si="14">(C149-C$7)/C$8</f>
        <v>13437.057594019476</v>
      </c>
      <c r="F149" s="55">
        <f t="shared" ref="F149:F212" si="15">ROUND(2*E149,0)/2</f>
        <v>13437</v>
      </c>
      <c r="G149" s="55">
        <f t="shared" ref="G149:G212" si="16">C149-(C$7+C$8*F149)</f>
        <v>3.7094200000865385E-2</v>
      </c>
      <c r="K149" s="55">
        <f t="shared" si="13"/>
        <v>3.7094200000865385E-2</v>
      </c>
      <c r="N149" s="55">
        <f ca="1">+C$11+C$12*F149</f>
        <v>3.7013326753897888E-2</v>
      </c>
      <c r="Q149" s="123">
        <f t="shared" ref="Q149:Q212" si="17">C149-15018.5</f>
        <v>37611.207000000002</v>
      </c>
    </row>
    <row r="150" spans="1:17" ht="12.95" customHeight="1">
      <c r="A150" s="18" t="s">
        <v>66</v>
      </c>
      <c r="B150" s="34" t="s">
        <v>60</v>
      </c>
      <c r="C150" s="35">
        <v>52642.919500000004</v>
      </c>
      <c r="D150" s="35">
        <v>1.6000000000000001E-3</v>
      </c>
      <c r="E150" s="55">
        <f t="shared" si="14"/>
        <v>13457.571878793306</v>
      </c>
      <c r="F150" s="55">
        <f t="shared" si="15"/>
        <v>13457.5</v>
      </c>
      <c r="G150" s="55">
        <f t="shared" si="16"/>
        <v>4.6294500003568828E-2</v>
      </c>
      <c r="K150" s="55">
        <f t="shared" si="13"/>
        <v>4.6294500003568828E-2</v>
      </c>
      <c r="Q150" s="123">
        <f t="shared" si="17"/>
        <v>37624.419500000004</v>
      </c>
    </row>
    <row r="151" spans="1:17" ht="12.95" customHeight="1">
      <c r="A151" s="18" t="s">
        <v>66</v>
      </c>
      <c r="B151" s="34" t="s">
        <v>64</v>
      </c>
      <c r="C151" s="35">
        <v>52643.233800000002</v>
      </c>
      <c r="D151" s="35">
        <v>8.0000000000000004E-4</v>
      </c>
      <c r="E151" s="55">
        <f t="shared" si="14"/>
        <v>13458.059874229777</v>
      </c>
      <c r="F151" s="55">
        <f t="shared" si="15"/>
        <v>13458</v>
      </c>
      <c r="G151" s="55">
        <f t="shared" si="16"/>
        <v>3.8562800000363495E-2</v>
      </c>
      <c r="K151" s="55">
        <f t="shared" si="13"/>
        <v>3.8562800000363495E-2</v>
      </c>
      <c r="Q151" s="123">
        <f t="shared" si="17"/>
        <v>37624.733800000002</v>
      </c>
    </row>
    <row r="152" spans="1:17" ht="12.95" customHeight="1">
      <c r="A152" s="134" t="s">
        <v>514</v>
      </c>
      <c r="B152" s="135" t="s">
        <v>64</v>
      </c>
      <c r="C152" s="136">
        <v>52659.980499999998</v>
      </c>
      <c r="D152" s="137"/>
      <c r="E152" s="129">
        <f t="shared" si="14"/>
        <v>13484.061506988286</v>
      </c>
      <c r="F152" s="55">
        <f t="shared" si="15"/>
        <v>13484</v>
      </c>
      <c r="G152" s="55">
        <f t="shared" si="16"/>
        <v>3.961439999693539E-2</v>
      </c>
      <c r="K152" s="55">
        <f t="shared" si="13"/>
        <v>3.961439999693539E-2</v>
      </c>
      <c r="N152" s="55">
        <f ca="1">+C$11+C$12*F152</f>
        <v>3.7236440571685361E-2</v>
      </c>
      <c r="Q152" s="123">
        <f t="shared" si="17"/>
        <v>37641.480499999998</v>
      </c>
    </row>
    <row r="153" spans="1:17" ht="12.95" customHeight="1">
      <c r="A153" s="33" t="s">
        <v>67</v>
      </c>
      <c r="B153" s="138"/>
      <c r="C153" s="18">
        <v>52691.539599999996</v>
      </c>
      <c r="D153" s="18">
        <v>1E-4</v>
      </c>
      <c r="E153" s="55">
        <f t="shared" si="14"/>
        <v>13533.061496740846</v>
      </c>
      <c r="F153" s="55">
        <f t="shared" si="15"/>
        <v>13533</v>
      </c>
      <c r="G153" s="55">
        <f t="shared" si="16"/>
        <v>3.9607799997611437E-2</v>
      </c>
      <c r="J153" s="55">
        <f>G153</f>
        <v>3.9607799997611437E-2</v>
      </c>
      <c r="Q153" s="123">
        <f t="shared" si="17"/>
        <v>37673.039599999996</v>
      </c>
    </row>
    <row r="154" spans="1:17" ht="12.95" customHeight="1">
      <c r="A154" s="18" t="s">
        <v>66</v>
      </c>
      <c r="B154" s="34" t="s">
        <v>64</v>
      </c>
      <c r="C154" s="35">
        <v>52695.403200000001</v>
      </c>
      <c r="D154" s="35">
        <v>1.4E-3</v>
      </c>
      <c r="E154" s="55">
        <f t="shared" si="14"/>
        <v>13539.060285058897</v>
      </c>
      <c r="F154" s="55">
        <f t="shared" si="15"/>
        <v>13539</v>
      </c>
      <c r="G154" s="55">
        <f t="shared" si="16"/>
        <v>3.8827399999718182E-2</v>
      </c>
      <c r="K154" s="55">
        <f t="shared" ref="K154:K159" si="18">G154</f>
        <v>3.8827399999718182E-2</v>
      </c>
      <c r="Q154" s="123">
        <f t="shared" si="17"/>
        <v>37676.903200000001</v>
      </c>
    </row>
    <row r="155" spans="1:17" ht="12.95" customHeight="1">
      <c r="A155" s="18" t="s">
        <v>66</v>
      </c>
      <c r="B155" s="34" t="s">
        <v>60</v>
      </c>
      <c r="C155" s="35">
        <v>52712.1489</v>
      </c>
      <c r="D155" s="35">
        <v>5.0000000000000001E-4</v>
      </c>
      <c r="E155" s="129">
        <f t="shared" si="14"/>
        <v>13565.060365175232</v>
      </c>
      <c r="F155" s="55">
        <f t="shared" si="15"/>
        <v>13565</v>
      </c>
      <c r="G155" s="55">
        <f t="shared" si="16"/>
        <v>3.8878999999724329E-2</v>
      </c>
      <c r="K155" s="55">
        <f t="shared" si="18"/>
        <v>3.8878999999724329E-2</v>
      </c>
      <c r="Q155" s="123">
        <f t="shared" si="17"/>
        <v>37693.6489</v>
      </c>
    </row>
    <row r="156" spans="1:17" ht="12.95" customHeight="1">
      <c r="A156" s="138" t="s">
        <v>63</v>
      </c>
      <c r="B156" s="34" t="s">
        <v>64</v>
      </c>
      <c r="C156" s="35">
        <v>52908.592900000003</v>
      </c>
      <c r="D156" s="35">
        <v>1.1999999999999999E-3</v>
      </c>
      <c r="E156" s="129">
        <f t="shared" si="14"/>
        <v>13870.067605145712</v>
      </c>
      <c r="F156" s="55">
        <f t="shared" si="15"/>
        <v>13870</v>
      </c>
      <c r="G156" s="55">
        <f t="shared" si="16"/>
        <v>4.3542000006709713E-2</v>
      </c>
      <c r="K156" s="55">
        <f t="shared" si="18"/>
        <v>4.3542000006709713E-2</v>
      </c>
      <c r="Q156" s="123">
        <f t="shared" si="17"/>
        <v>37890.092900000003</v>
      </c>
    </row>
    <row r="157" spans="1:17" ht="12.95" customHeight="1">
      <c r="A157" s="139" t="s">
        <v>61</v>
      </c>
      <c r="B157" s="140"/>
      <c r="C157" s="137">
        <v>52947.879979999998</v>
      </c>
      <c r="D157" s="137">
        <v>5.0000000000000002E-5</v>
      </c>
      <c r="E157" s="129">
        <f t="shared" si="14"/>
        <v>13931.066382595252</v>
      </c>
      <c r="F157" s="55">
        <f t="shared" si="15"/>
        <v>13931</v>
      </c>
      <c r="G157" s="55">
        <f t="shared" si="16"/>
        <v>4.275459999917075E-2</v>
      </c>
      <c r="K157" s="55">
        <f t="shared" si="18"/>
        <v>4.275459999917075E-2</v>
      </c>
      <c r="Q157" s="123">
        <f t="shared" si="17"/>
        <v>37929.379979999998</v>
      </c>
    </row>
    <row r="158" spans="1:17" ht="12.95" customHeight="1">
      <c r="A158" s="33" t="s">
        <v>104</v>
      </c>
      <c r="B158" s="17" t="s">
        <v>64</v>
      </c>
      <c r="C158" s="18">
        <v>53012.931700000001</v>
      </c>
      <c r="D158" s="18">
        <v>1E-4</v>
      </c>
      <c r="E158" s="129">
        <f t="shared" si="14"/>
        <v>14032.068426803948</v>
      </c>
      <c r="F158" s="55">
        <f t="shared" si="15"/>
        <v>14032</v>
      </c>
      <c r="G158" s="55">
        <f t="shared" si="16"/>
        <v>4.4071199998143129E-2</v>
      </c>
      <c r="K158" s="55">
        <f t="shared" si="18"/>
        <v>4.4071199998143129E-2</v>
      </c>
      <c r="N158" s="55">
        <f ca="1">+C$11+C$12*F158</f>
        <v>3.9837852745037317E-2</v>
      </c>
      <c r="Q158" s="123">
        <f t="shared" si="17"/>
        <v>37994.431700000001</v>
      </c>
    </row>
    <row r="159" spans="1:17" ht="12.95" customHeight="1">
      <c r="A159" s="33" t="s">
        <v>109</v>
      </c>
      <c r="B159" s="17" t="s">
        <v>64</v>
      </c>
      <c r="C159" s="18">
        <v>53012.931700000001</v>
      </c>
      <c r="D159" s="18">
        <v>1E-4</v>
      </c>
      <c r="E159" s="129">
        <f t="shared" si="14"/>
        <v>14032.068426803948</v>
      </c>
      <c r="F159" s="55">
        <f t="shared" si="15"/>
        <v>14032</v>
      </c>
      <c r="G159" s="55">
        <f t="shared" si="16"/>
        <v>4.4071199998143129E-2</v>
      </c>
      <c r="K159" s="55">
        <f t="shared" si="18"/>
        <v>4.4071199998143129E-2</v>
      </c>
      <c r="N159" s="55">
        <f ca="1">+C$11+C$12*F159</f>
        <v>3.9837852745037317E-2</v>
      </c>
      <c r="Q159" s="123">
        <f t="shared" si="17"/>
        <v>37994.431700000001</v>
      </c>
    </row>
    <row r="160" spans="1:17" ht="12.95" customHeight="1">
      <c r="A160" s="18" t="s">
        <v>100</v>
      </c>
      <c r="B160" s="17" t="s">
        <v>64</v>
      </c>
      <c r="C160" s="18">
        <v>53375.535600000003</v>
      </c>
      <c r="D160" s="18">
        <v>1E-4</v>
      </c>
      <c r="E160" s="129">
        <f t="shared" si="14"/>
        <v>14595.062535769001</v>
      </c>
      <c r="F160" s="55">
        <f t="shared" si="15"/>
        <v>14595</v>
      </c>
      <c r="G160" s="55">
        <f t="shared" si="16"/>
        <v>4.0277000007336028E-2</v>
      </c>
      <c r="J160" s="55">
        <f>G160</f>
        <v>4.0277000007336028E-2</v>
      </c>
      <c r="N160" s="55">
        <f ca="1">+C$11+C$12*F160</f>
        <v>4.2510471455981025E-2</v>
      </c>
      <c r="Q160" s="123">
        <f t="shared" si="17"/>
        <v>38357.035600000003</v>
      </c>
    </row>
    <row r="161" spans="1:17" ht="12.95" customHeight="1">
      <c r="A161" s="139" t="s">
        <v>68</v>
      </c>
      <c r="B161" s="141"/>
      <c r="C161" s="137">
        <v>53418.694530000001</v>
      </c>
      <c r="D161" s="137">
        <v>5.0000000000000002E-5</v>
      </c>
      <c r="E161" s="129">
        <f t="shared" si="14"/>
        <v>14662.072910834557</v>
      </c>
      <c r="F161" s="55">
        <f t="shared" si="15"/>
        <v>14662</v>
      </c>
      <c r="G161" s="55">
        <f t="shared" si="16"/>
        <v>4.6959200000856072E-2</v>
      </c>
      <c r="K161" s="55">
        <f>G161</f>
        <v>4.6959200000856072E-2</v>
      </c>
      <c r="Q161" s="123">
        <f t="shared" si="17"/>
        <v>38400.194530000001</v>
      </c>
    </row>
    <row r="162" spans="1:17" ht="12.95" customHeight="1">
      <c r="A162" s="134" t="s">
        <v>774</v>
      </c>
      <c r="B162" s="135" t="s">
        <v>64</v>
      </c>
      <c r="C162" s="136">
        <v>53418.694600000003</v>
      </c>
      <c r="D162" s="137"/>
      <c r="E162" s="129">
        <f t="shared" si="14"/>
        <v>14662.073019519512</v>
      </c>
      <c r="F162" s="55">
        <f t="shared" si="15"/>
        <v>14662</v>
      </c>
      <c r="G162" s="55">
        <f t="shared" si="16"/>
        <v>4.7029200002725702E-2</v>
      </c>
      <c r="K162" s="55">
        <f>G162</f>
        <v>4.7029200002725702E-2</v>
      </c>
      <c r="N162" s="55">
        <f t="shared" ref="N162:N193" ca="1" si="19">+C$11+C$12*F162</f>
        <v>4.282852732389085E-2</v>
      </c>
      <c r="Q162" s="123">
        <f t="shared" si="17"/>
        <v>38400.194600000003</v>
      </c>
    </row>
    <row r="163" spans="1:17" ht="12.95" customHeight="1">
      <c r="A163" s="134" t="s">
        <v>773</v>
      </c>
      <c r="B163" s="135" t="s">
        <v>64</v>
      </c>
      <c r="C163" s="136">
        <v>53739.431900000003</v>
      </c>
      <c r="D163" s="137"/>
      <c r="E163" s="129">
        <f t="shared" si="14"/>
        <v>15160.063279484604</v>
      </c>
      <c r="F163" s="55">
        <f t="shared" si="15"/>
        <v>15160</v>
      </c>
      <c r="G163" s="55">
        <f t="shared" si="16"/>
        <v>4.075600000214763E-2</v>
      </c>
      <c r="J163" s="55">
        <f>G163</f>
        <v>4.075600000214763E-2</v>
      </c>
      <c r="N163" s="55">
        <f t="shared" ca="1" si="19"/>
        <v>4.5192584371936961E-2</v>
      </c>
      <c r="Q163" s="123">
        <f t="shared" si="17"/>
        <v>38720.931900000003</v>
      </c>
    </row>
    <row r="164" spans="1:17" ht="12.95" customHeight="1">
      <c r="A164" s="18" t="s">
        <v>91</v>
      </c>
      <c r="B164" s="17" t="s">
        <v>64</v>
      </c>
      <c r="C164" s="18">
        <v>53844.413569999997</v>
      </c>
      <c r="D164" s="18" t="s">
        <v>93</v>
      </c>
      <c r="E164" s="129">
        <f t="shared" si="14"/>
        <v>15323.06224821966</v>
      </c>
      <c r="F164" s="55">
        <f t="shared" si="15"/>
        <v>15323</v>
      </c>
      <c r="G164" s="55">
        <f t="shared" si="16"/>
        <v>4.0091800001391675E-2</v>
      </c>
      <c r="K164" s="55">
        <f>G164</f>
        <v>4.0091800001391675E-2</v>
      </c>
      <c r="N164" s="55">
        <f t="shared" ca="1" si="19"/>
        <v>4.596636208043399E-2</v>
      </c>
      <c r="Q164" s="123">
        <f t="shared" si="17"/>
        <v>38825.913569999997</v>
      </c>
    </row>
    <row r="165" spans="1:17" ht="12.95" customHeight="1">
      <c r="A165" s="18" t="s">
        <v>91</v>
      </c>
      <c r="B165" s="17" t="s">
        <v>64</v>
      </c>
      <c r="C165" s="18">
        <v>53846.343939999999</v>
      </c>
      <c r="D165" s="18">
        <v>2.2000000000000001E-3</v>
      </c>
      <c r="E165" s="129">
        <f t="shared" si="14"/>
        <v>15326.05942210037</v>
      </c>
      <c r="F165" s="55">
        <f t="shared" si="15"/>
        <v>15326</v>
      </c>
      <c r="G165" s="55">
        <f t="shared" si="16"/>
        <v>3.8271600002190098E-2</v>
      </c>
      <c r="K165" s="55">
        <f>G165</f>
        <v>3.8271600002190098E-2</v>
      </c>
      <c r="N165" s="55">
        <f t="shared" ca="1" si="19"/>
        <v>4.5980603387952332E-2</v>
      </c>
      <c r="Q165" s="123">
        <f t="shared" si="17"/>
        <v>38827.843939999999</v>
      </c>
    </row>
    <row r="166" spans="1:17" ht="12.95" customHeight="1">
      <c r="A166" s="18" t="s">
        <v>81</v>
      </c>
      <c r="B166" s="34"/>
      <c r="C166" s="18">
        <v>53864.378799999999</v>
      </c>
      <c r="D166" s="18">
        <v>2.0000000000000001E-4</v>
      </c>
      <c r="E166" s="129">
        <f t="shared" si="14"/>
        <v>15354.061106406605</v>
      </c>
      <c r="F166" s="55">
        <f t="shared" si="15"/>
        <v>15354</v>
      </c>
      <c r="G166" s="55">
        <f t="shared" si="16"/>
        <v>3.9356400004180614E-2</v>
      </c>
      <c r="J166" s="55">
        <f>G166</f>
        <v>3.9356400004180614E-2</v>
      </c>
      <c r="N166" s="55">
        <f t="shared" ca="1" si="19"/>
        <v>4.611352225812361E-2</v>
      </c>
      <c r="Q166" s="123">
        <f t="shared" si="17"/>
        <v>38845.878799999999</v>
      </c>
    </row>
    <row r="167" spans="1:17" ht="12.95" customHeight="1">
      <c r="A167" s="16" t="s">
        <v>89</v>
      </c>
      <c r="B167" s="17"/>
      <c r="C167" s="18">
        <v>54067.903780000001</v>
      </c>
      <c r="D167" s="18">
        <v>1E-4</v>
      </c>
      <c r="E167" s="129">
        <f t="shared" si="14"/>
        <v>15670.062574585052</v>
      </c>
      <c r="F167" s="55">
        <f t="shared" si="15"/>
        <v>15670</v>
      </c>
      <c r="G167" s="55">
        <f t="shared" si="16"/>
        <v>4.0302000001247507E-2</v>
      </c>
      <c r="K167" s="55">
        <f>G167</f>
        <v>4.0302000001247507E-2</v>
      </c>
      <c r="N167" s="55">
        <f t="shared" ca="1" si="19"/>
        <v>4.7613606650056484E-2</v>
      </c>
      <c r="Q167" s="123">
        <f t="shared" si="17"/>
        <v>39049.403780000001</v>
      </c>
    </row>
    <row r="168" spans="1:17" ht="12.95" customHeight="1">
      <c r="A168" s="18" t="s">
        <v>81</v>
      </c>
      <c r="B168" s="34"/>
      <c r="C168" s="18">
        <v>54150.3488</v>
      </c>
      <c r="D168" s="18">
        <v>2.3999999999999998E-3</v>
      </c>
      <c r="E168" s="129">
        <f t="shared" si="14"/>
        <v>15798.070189984404</v>
      </c>
      <c r="F168" s="55">
        <f t="shared" si="15"/>
        <v>15798</v>
      </c>
      <c r="G168" s="55">
        <f t="shared" si="16"/>
        <v>4.5206800001324154E-2</v>
      </c>
      <c r="J168" s="55">
        <f>G168</f>
        <v>4.5206800001324154E-2</v>
      </c>
      <c r="N168" s="55">
        <f t="shared" ca="1" si="19"/>
        <v>4.8221235770839421E-2</v>
      </c>
      <c r="Q168" s="123">
        <f t="shared" si="17"/>
        <v>39131.8488</v>
      </c>
    </row>
    <row r="169" spans="1:17" ht="12.95" customHeight="1">
      <c r="A169" s="138" t="s">
        <v>82</v>
      </c>
      <c r="B169" s="34" t="s">
        <v>64</v>
      </c>
      <c r="C169" s="35">
        <v>54169.666999999899</v>
      </c>
      <c r="D169" s="35">
        <v>2.0000000000000001E-4</v>
      </c>
      <c r="E169" s="129">
        <f t="shared" si="14"/>
        <v>15828.064442102906</v>
      </c>
      <c r="F169" s="55">
        <f t="shared" si="15"/>
        <v>15828</v>
      </c>
      <c r="G169" s="55">
        <f t="shared" si="16"/>
        <v>4.1504799897666089E-2</v>
      </c>
      <c r="K169" s="55">
        <f>G169</f>
        <v>4.1504799897666089E-2</v>
      </c>
      <c r="N169" s="55">
        <f t="shared" ca="1" si="19"/>
        <v>4.8363648846022927E-2</v>
      </c>
      <c r="Q169" s="123">
        <f t="shared" si="17"/>
        <v>39151.166999999899</v>
      </c>
    </row>
    <row r="170" spans="1:17" ht="12.95" customHeight="1">
      <c r="A170" s="18" t="s">
        <v>81</v>
      </c>
      <c r="B170" s="34"/>
      <c r="C170" s="18">
        <v>54173.532399999996</v>
      </c>
      <c r="D170" s="18">
        <v>5.0000000000000001E-4</v>
      </c>
      <c r="E170" s="129">
        <f t="shared" si="14"/>
        <v>15834.06602517702</v>
      </c>
      <c r="F170" s="55">
        <f t="shared" si="15"/>
        <v>15834</v>
      </c>
      <c r="G170" s="55">
        <f t="shared" si="16"/>
        <v>4.2524399999820162E-2</v>
      </c>
      <c r="J170" s="55">
        <f>G170</f>
        <v>4.2524399999820162E-2</v>
      </c>
      <c r="N170" s="55">
        <f t="shared" ca="1" si="19"/>
        <v>4.8392131461059626E-2</v>
      </c>
      <c r="Q170" s="123">
        <f t="shared" si="17"/>
        <v>39155.032399999996</v>
      </c>
    </row>
    <row r="171" spans="1:17" ht="12.95" customHeight="1">
      <c r="A171" s="18" t="s">
        <v>91</v>
      </c>
      <c r="B171" s="17" t="s">
        <v>64</v>
      </c>
      <c r="C171" s="18">
        <v>54186.412900000003</v>
      </c>
      <c r="D171" s="18">
        <v>2.0000000000000001E-4</v>
      </c>
      <c r="E171" s="129">
        <f t="shared" si="14"/>
        <v>15854.064832747839</v>
      </c>
      <c r="F171" s="55">
        <f t="shared" si="15"/>
        <v>15854</v>
      </c>
      <c r="G171" s="55">
        <f t="shared" si="16"/>
        <v>4.1756400001759175E-2</v>
      </c>
      <c r="K171" s="55">
        <f t="shared" ref="K171:K179" si="20">G171</f>
        <v>4.1756400001759175E-2</v>
      </c>
      <c r="N171" s="55">
        <f t="shared" ca="1" si="19"/>
        <v>4.848707351118195E-2</v>
      </c>
      <c r="Q171" s="123">
        <f t="shared" si="17"/>
        <v>39167.912900000003</v>
      </c>
    </row>
    <row r="172" spans="1:17" ht="12.95" customHeight="1">
      <c r="A172" s="18" t="s">
        <v>91</v>
      </c>
      <c r="B172" s="17" t="s">
        <v>64</v>
      </c>
      <c r="C172" s="18">
        <v>54186.412900000003</v>
      </c>
      <c r="D172" s="18">
        <v>2.9999999999999997E-4</v>
      </c>
      <c r="E172" s="129">
        <f t="shared" si="14"/>
        <v>15854.064832747839</v>
      </c>
      <c r="F172" s="55">
        <f t="shared" si="15"/>
        <v>15854</v>
      </c>
      <c r="G172" s="55">
        <f t="shared" si="16"/>
        <v>4.1756400001759175E-2</v>
      </c>
      <c r="K172" s="55">
        <f t="shared" si="20"/>
        <v>4.1756400001759175E-2</v>
      </c>
      <c r="N172" s="55">
        <f t="shared" ca="1" si="19"/>
        <v>4.848707351118195E-2</v>
      </c>
      <c r="Q172" s="123">
        <f t="shared" si="17"/>
        <v>39167.912900000003</v>
      </c>
    </row>
    <row r="173" spans="1:17" ht="12.95" customHeight="1">
      <c r="A173" s="18" t="s">
        <v>91</v>
      </c>
      <c r="B173" s="17" t="s">
        <v>64</v>
      </c>
      <c r="C173" s="18">
        <v>54186.414199999999</v>
      </c>
      <c r="D173" s="18">
        <v>2.9999999999999997E-4</v>
      </c>
      <c r="E173" s="129">
        <f t="shared" si="14"/>
        <v>15854.066851182664</v>
      </c>
      <c r="F173" s="55">
        <f t="shared" si="15"/>
        <v>15854</v>
      </c>
      <c r="G173" s="55">
        <f t="shared" si="16"/>
        <v>4.3056399998022243E-2</v>
      </c>
      <c r="K173" s="55">
        <f t="shared" si="20"/>
        <v>4.3056399998022243E-2</v>
      </c>
      <c r="N173" s="55">
        <f t="shared" ca="1" si="19"/>
        <v>4.848707351118195E-2</v>
      </c>
      <c r="Q173" s="123">
        <f t="shared" si="17"/>
        <v>39167.914199999999</v>
      </c>
    </row>
    <row r="174" spans="1:17" ht="12.95" customHeight="1">
      <c r="A174" s="18" t="s">
        <v>91</v>
      </c>
      <c r="B174" s="17" t="s">
        <v>64</v>
      </c>
      <c r="C174" s="18">
        <v>54199.290489999999</v>
      </c>
      <c r="D174" s="18">
        <v>2.0000000000000001E-4</v>
      </c>
      <c r="E174" s="129">
        <f t="shared" si="14"/>
        <v>15874.059122129904</v>
      </c>
      <c r="F174" s="55">
        <f t="shared" si="15"/>
        <v>15874</v>
      </c>
      <c r="G174" s="55">
        <f t="shared" si="16"/>
        <v>3.8078400000813417E-2</v>
      </c>
      <c r="K174" s="55">
        <f t="shared" si="20"/>
        <v>3.8078400000813417E-2</v>
      </c>
      <c r="N174" s="55">
        <f t="shared" ca="1" si="19"/>
        <v>4.8582015561304287E-2</v>
      </c>
      <c r="Q174" s="123">
        <f t="shared" si="17"/>
        <v>39180.790489999999</v>
      </c>
    </row>
    <row r="175" spans="1:17" ht="12.95" customHeight="1">
      <c r="A175" s="18" t="s">
        <v>89</v>
      </c>
      <c r="B175" s="17" t="s">
        <v>64</v>
      </c>
      <c r="C175" s="18">
        <v>54378.991000000002</v>
      </c>
      <c r="D175" s="18">
        <v>1E-4</v>
      </c>
      <c r="E175" s="129">
        <f t="shared" si="14"/>
        <v>16153.069713323259</v>
      </c>
      <c r="F175" s="55">
        <f t="shared" si="15"/>
        <v>16153</v>
      </c>
      <c r="G175" s="55">
        <f t="shared" si="16"/>
        <v>4.4899799999257084E-2</v>
      </c>
      <c r="K175" s="55">
        <f t="shared" si="20"/>
        <v>4.4899799999257084E-2</v>
      </c>
      <c r="N175" s="55">
        <f t="shared" ca="1" si="19"/>
        <v>4.9906457160510856E-2</v>
      </c>
      <c r="Q175" s="123">
        <f t="shared" si="17"/>
        <v>39360.491000000002</v>
      </c>
    </row>
    <row r="176" spans="1:17" ht="12.95" customHeight="1">
      <c r="A176" s="18" t="s">
        <v>89</v>
      </c>
      <c r="B176" s="17" t="s">
        <v>64</v>
      </c>
      <c r="C176" s="18">
        <v>54440.822200000002</v>
      </c>
      <c r="D176" s="18">
        <v>2.0000000000000001E-4</v>
      </c>
      <c r="E176" s="129">
        <f t="shared" si="14"/>
        <v>16249.071442345588</v>
      </c>
      <c r="F176" s="55">
        <f t="shared" si="15"/>
        <v>16249</v>
      </c>
      <c r="G176" s="55">
        <f t="shared" si="16"/>
        <v>4.601340000226628E-2</v>
      </c>
      <c r="K176" s="55">
        <f t="shared" si="20"/>
        <v>4.601340000226628E-2</v>
      </c>
      <c r="N176" s="55">
        <f t="shared" ca="1" si="19"/>
        <v>5.0362179001098059E-2</v>
      </c>
      <c r="Q176" s="123">
        <f t="shared" si="17"/>
        <v>39422.322200000002</v>
      </c>
    </row>
    <row r="177" spans="1:17" ht="12.95" customHeight="1">
      <c r="A177" s="18" t="s">
        <v>94</v>
      </c>
      <c r="B177" s="17" t="s">
        <v>60</v>
      </c>
      <c r="C177" s="18">
        <v>54456.602250000004</v>
      </c>
      <c r="D177" s="18">
        <v>4.0000000000000002E-4</v>
      </c>
      <c r="E177" s="129">
        <f t="shared" si="14"/>
        <v>16273.572213542961</v>
      </c>
      <c r="F177" s="55">
        <f t="shared" si="15"/>
        <v>16273.5</v>
      </c>
      <c r="G177" s="55">
        <f t="shared" si="16"/>
        <v>4.6510100008163135E-2</v>
      </c>
      <c r="K177" s="55">
        <f t="shared" si="20"/>
        <v>4.6510100008163135E-2</v>
      </c>
      <c r="N177" s="55">
        <f t="shared" ca="1" si="19"/>
        <v>5.047848301249791E-2</v>
      </c>
      <c r="Q177" s="123">
        <f t="shared" si="17"/>
        <v>39438.102250000004</v>
      </c>
    </row>
    <row r="178" spans="1:17" ht="12.95" customHeight="1">
      <c r="A178" s="18" t="s">
        <v>94</v>
      </c>
      <c r="B178" s="17" t="s">
        <v>60</v>
      </c>
      <c r="C178" s="18">
        <v>54491.384109999999</v>
      </c>
      <c r="D178" s="18">
        <v>4.0000000000000002E-4</v>
      </c>
      <c r="E178" s="129">
        <f t="shared" si="14"/>
        <v>16327.575996400356</v>
      </c>
      <c r="F178" s="55">
        <f t="shared" si="15"/>
        <v>16327.5</v>
      </c>
      <c r="G178" s="55">
        <f t="shared" si="16"/>
        <v>4.8946499999146909E-2</v>
      </c>
      <c r="K178" s="55">
        <f t="shared" si="20"/>
        <v>4.8946499999146909E-2</v>
      </c>
      <c r="N178" s="55">
        <f t="shared" ca="1" si="19"/>
        <v>5.073482654782821E-2</v>
      </c>
      <c r="Q178" s="123">
        <f t="shared" si="17"/>
        <v>39472.884109999999</v>
      </c>
    </row>
    <row r="179" spans="1:17" ht="12.95" customHeight="1">
      <c r="A179" s="18" t="s">
        <v>94</v>
      </c>
      <c r="B179" s="17" t="s">
        <v>64</v>
      </c>
      <c r="C179" s="18">
        <v>54508.450629999999</v>
      </c>
      <c r="D179" s="18">
        <v>1E-4</v>
      </c>
      <c r="E179" s="129">
        <f t="shared" si="14"/>
        <v>16354.074195180165</v>
      </c>
      <c r="F179" s="55">
        <f t="shared" si="15"/>
        <v>16354</v>
      </c>
      <c r="G179" s="55">
        <f t="shared" si="16"/>
        <v>4.7786399998585694E-2</v>
      </c>
      <c r="K179" s="55">
        <f t="shared" si="20"/>
        <v>4.7786399998585694E-2</v>
      </c>
      <c r="N179" s="55">
        <f t="shared" ca="1" si="19"/>
        <v>5.0860624764240303E-2</v>
      </c>
      <c r="Q179" s="123">
        <f t="shared" si="17"/>
        <v>39489.950629999999</v>
      </c>
    </row>
    <row r="180" spans="1:17" ht="12.95" customHeight="1">
      <c r="A180" s="18" t="s">
        <v>90</v>
      </c>
      <c r="B180" s="17" t="s">
        <v>64</v>
      </c>
      <c r="C180" s="18">
        <v>54521.332000000002</v>
      </c>
      <c r="D180" s="18">
        <v>5.9999999999999995E-4</v>
      </c>
      <c r="E180" s="129">
        <f t="shared" si="14"/>
        <v>16374.074353549671</v>
      </c>
      <c r="F180" s="55">
        <f t="shared" si="15"/>
        <v>16374</v>
      </c>
      <c r="G180" s="55">
        <f t="shared" si="16"/>
        <v>4.788840000401251E-2</v>
      </c>
      <c r="J180" s="55">
        <f>G180</f>
        <v>4.788840000401251E-2</v>
      </c>
      <c r="N180" s="55">
        <f t="shared" ca="1" si="19"/>
        <v>5.0955566814362641E-2</v>
      </c>
      <c r="Q180" s="123">
        <f t="shared" si="17"/>
        <v>39502.832000000002</v>
      </c>
    </row>
    <row r="181" spans="1:17" ht="12.95" customHeight="1">
      <c r="A181" s="18" t="s">
        <v>94</v>
      </c>
      <c r="B181" s="17" t="s">
        <v>64</v>
      </c>
      <c r="C181" s="18">
        <v>54597.333010000002</v>
      </c>
      <c r="D181" s="18">
        <v>2.9999999999999997E-4</v>
      </c>
      <c r="E181" s="129">
        <f t="shared" si="14"/>
        <v>16492.076727229032</v>
      </c>
      <c r="F181" s="55">
        <f t="shared" si="15"/>
        <v>16492</v>
      </c>
      <c r="G181" s="55">
        <f t="shared" si="16"/>
        <v>4.9417200003517792E-2</v>
      </c>
      <c r="K181" s="55">
        <f t="shared" ref="K181:K189" si="21">G181</f>
        <v>4.9417200003517792E-2</v>
      </c>
      <c r="N181" s="55">
        <f t="shared" ca="1" si="19"/>
        <v>5.1515724910084409E-2</v>
      </c>
      <c r="Q181" s="123">
        <f t="shared" si="17"/>
        <v>39578.833010000002</v>
      </c>
    </row>
    <row r="182" spans="1:17" ht="12.95" customHeight="1">
      <c r="A182" s="18" t="s">
        <v>94</v>
      </c>
      <c r="B182" s="17" t="s">
        <v>64</v>
      </c>
      <c r="C182" s="18">
        <v>54597.333209999997</v>
      </c>
      <c r="D182" s="18">
        <v>2.0000000000000001E-4</v>
      </c>
      <c r="E182" s="129">
        <f t="shared" si="14"/>
        <v>16492.077037757459</v>
      </c>
      <c r="F182" s="55">
        <f t="shared" si="15"/>
        <v>16492</v>
      </c>
      <c r="G182" s="55">
        <f t="shared" si="16"/>
        <v>4.9617199998465367E-2</v>
      </c>
      <c r="K182" s="55">
        <f t="shared" si="21"/>
        <v>4.9617199998465367E-2</v>
      </c>
      <c r="N182" s="55">
        <f t="shared" ca="1" si="19"/>
        <v>5.1515724910084409E-2</v>
      </c>
      <c r="Q182" s="123">
        <f t="shared" si="17"/>
        <v>39578.833209999997</v>
      </c>
    </row>
    <row r="183" spans="1:17" ht="12.95" customHeight="1">
      <c r="A183" s="18" t="s">
        <v>96</v>
      </c>
      <c r="B183" s="17" t="s">
        <v>64</v>
      </c>
      <c r="C183" s="18">
        <v>54902.624600000003</v>
      </c>
      <c r="D183" s="18">
        <v>1E-4</v>
      </c>
      <c r="E183" s="129">
        <f t="shared" si="14"/>
        <v>16966.085326382472</v>
      </c>
      <c r="F183" s="55">
        <f t="shared" si="15"/>
        <v>16966</v>
      </c>
      <c r="G183" s="55">
        <f t="shared" si="16"/>
        <v>5.4955600004177541E-2</v>
      </c>
      <c r="K183" s="55">
        <f t="shared" si="21"/>
        <v>5.4955600004177541E-2</v>
      </c>
      <c r="N183" s="55">
        <f t="shared" ca="1" si="19"/>
        <v>5.3765851497983727E-2</v>
      </c>
      <c r="Q183" s="123">
        <f t="shared" si="17"/>
        <v>39884.124600000003</v>
      </c>
    </row>
    <row r="184" spans="1:17" ht="12.95" customHeight="1">
      <c r="A184" s="33" t="s">
        <v>95</v>
      </c>
      <c r="B184" s="17" t="s">
        <v>64</v>
      </c>
      <c r="C184" s="18">
        <v>54928.388070000001</v>
      </c>
      <c r="D184" s="18">
        <v>5.9999999999999995E-4</v>
      </c>
      <c r="E184" s="129">
        <f t="shared" si="14"/>
        <v>17006.086776550263</v>
      </c>
      <c r="F184" s="55">
        <f t="shared" si="15"/>
        <v>17006</v>
      </c>
      <c r="G184" s="55">
        <f t="shared" si="16"/>
        <v>5.5889600000227802E-2</v>
      </c>
      <c r="K184" s="55">
        <f t="shared" si="21"/>
        <v>5.5889600000227802E-2</v>
      </c>
      <c r="N184" s="55">
        <f t="shared" ca="1" si="19"/>
        <v>5.3955735598228402E-2</v>
      </c>
      <c r="Q184" s="123">
        <f t="shared" si="17"/>
        <v>39909.888070000001</v>
      </c>
    </row>
    <row r="185" spans="1:17" ht="12.95" customHeight="1">
      <c r="A185" s="33" t="s">
        <v>95</v>
      </c>
      <c r="B185" s="17" t="s">
        <v>64</v>
      </c>
      <c r="C185" s="18">
        <v>54928.388270000003</v>
      </c>
      <c r="D185" s="18">
        <v>2.9999999999999997E-4</v>
      </c>
      <c r="E185" s="129">
        <f t="shared" si="14"/>
        <v>17006.0870870787</v>
      </c>
      <c r="F185" s="55">
        <f t="shared" si="15"/>
        <v>17006</v>
      </c>
      <c r="G185" s="55">
        <f t="shared" si="16"/>
        <v>5.6089600002451334E-2</v>
      </c>
      <c r="K185" s="55">
        <f t="shared" si="21"/>
        <v>5.6089600002451334E-2</v>
      </c>
      <c r="N185" s="55">
        <f t="shared" ca="1" si="19"/>
        <v>5.3955735598228402E-2</v>
      </c>
      <c r="Q185" s="123">
        <f t="shared" si="17"/>
        <v>39909.888270000003</v>
      </c>
    </row>
    <row r="186" spans="1:17" ht="12.95" customHeight="1">
      <c r="A186" s="33" t="s">
        <v>95</v>
      </c>
      <c r="B186" s="17" t="s">
        <v>64</v>
      </c>
      <c r="C186" s="18">
        <v>54928.388370000001</v>
      </c>
      <c r="D186" s="18">
        <v>2.0000000000000001E-4</v>
      </c>
      <c r="E186" s="129">
        <f t="shared" si="14"/>
        <v>17006.087242342914</v>
      </c>
      <c r="F186" s="55">
        <f t="shared" si="15"/>
        <v>17006</v>
      </c>
      <c r="G186" s="55">
        <f t="shared" si="16"/>
        <v>5.6189599999925122E-2</v>
      </c>
      <c r="K186" s="55">
        <f t="shared" si="21"/>
        <v>5.6189599999925122E-2</v>
      </c>
      <c r="N186" s="55">
        <f t="shared" ca="1" si="19"/>
        <v>5.3955735598228402E-2</v>
      </c>
      <c r="Q186" s="123">
        <f t="shared" si="17"/>
        <v>39909.888370000001</v>
      </c>
    </row>
    <row r="187" spans="1:17" ht="12.95" customHeight="1">
      <c r="A187" s="33" t="s">
        <v>95</v>
      </c>
      <c r="B187" s="17" t="s">
        <v>60</v>
      </c>
      <c r="C187" s="18">
        <v>54929.35398</v>
      </c>
      <c r="D187" s="18">
        <v>8.0000000000000004E-4</v>
      </c>
      <c r="E187" s="129">
        <f t="shared" si="14"/>
        <v>17007.586489156194</v>
      </c>
      <c r="F187" s="55">
        <f t="shared" si="15"/>
        <v>17007.5</v>
      </c>
      <c r="G187" s="55">
        <f t="shared" si="16"/>
        <v>5.5704500002320856E-2</v>
      </c>
      <c r="K187" s="55">
        <f t="shared" si="21"/>
        <v>5.5704500002320856E-2</v>
      </c>
      <c r="N187" s="55">
        <f t="shared" ca="1" si="19"/>
        <v>5.3962856251987573E-2</v>
      </c>
      <c r="Q187" s="123">
        <f t="shared" si="17"/>
        <v>39910.85398</v>
      </c>
    </row>
    <row r="188" spans="1:17" ht="12.95" customHeight="1">
      <c r="A188" s="33" t="s">
        <v>95</v>
      </c>
      <c r="B188" s="17" t="s">
        <v>60</v>
      </c>
      <c r="C188" s="18">
        <v>54929.354780000001</v>
      </c>
      <c r="D188" s="18">
        <v>8.0000000000000004E-4</v>
      </c>
      <c r="E188" s="129">
        <f t="shared" si="14"/>
        <v>17007.587731269938</v>
      </c>
      <c r="F188" s="55">
        <f t="shared" si="15"/>
        <v>17007.5</v>
      </c>
      <c r="G188" s="55">
        <f t="shared" si="16"/>
        <v>5.6504500003939029E-2</v>
      </c>
      <c r="K188" s="55">
        <f t="shared" si="21"/>
        <v>5.6504500003939029E-2</v>
      </c>
      <c r="N188" s="55">
        <f t="shared" ca="1" si="19"/>
        <v>5.3962856251987573E-2</v>
      </c>
      <c r="Q188" s="123">
        <f t="shared" si="17"/>
        <v>39910.854780000001</v>
      </c>
    </row>
    <row r="189" spans="1:17" ht="12.95" customHeight="1">
      <c r="A189" s="134" t="s">
        <v>650</v>
      </c>
      <c r="B189" s="135" t="s">
        <v>64</v>
      </c>
      <c r="C189" s="136">
        <v>55189.2405</v>
      </c>
      <c r="D189" s="142"/>
      <c r="E189" s="129">
        <f t="shared" si="14"/>
        <v>17411.097261542887</v>
      </c>
      <c r="F189" s="55">
        <f t="shared" si="15"/>
        <v>17411</v>
      </c>
      <c r="G189" s="55">
        <f t="shared" si="16"/>
        <v>6.264260000170907E-2</v>
      </c>
      <c r="K189" s="55">
        <f t="shared" si="21"/>
        <v>6.264260000170907E-2</v>
      </c>
      <c r="N189" s="55">
        <f t="shared" ca="1" si="19"/>
        <v>5.5878312113205666E-2</v>
      </c>
      <c r="Q189" s="123">
        <f t="shared" si="17"/>
        <v>40170.7405</v>
      </c>
    </row>
    <row r="190" spans="1:17" ht="12.95" customHeight="1">
      <c r="A190" s="18" t="s">
        <v>101</v>
      </c>
      <c r="B190" s="17" t="s">
        <v>60</v>
      </c>
      <c r="C190" s="18">
        <v>55280.377</v>
      </c>
      <c r="D190" s="18">
        <v>6.3E-3</v>
      </c>
      <c r="E190" s="129">
        <f t="shared" si="14"/>
        <v>17552.599635377515</v>
      </c>
      <c r="F190" s="55">
        <f t="shared" si="15"/>
        <v>17552.5</v>
      </c>
      <c r="G190" s="55">
        <f t="shared" si="16"/>
        <v>6.4171500001975801E-2</v>
      </c>
      <c r="J190" s="55">
        <f>G190</f>
        <v>6.4171500001975801E-2</v>
      </c>
      <c r="N190" s="55">
        <f t="shared" ca="1" si="19"/>
        <v>5.6550027117821172E-2</v>
      </c>
      <c r="Q190" s="123">
        <f t="shared" si="17"/>
        <v>40261.877</v>
      </c>
    </row>
    <row r="191" spans="1:17" ht="12.95" customHeight="1">
      <c r="A191" s="134" t="s">
        <v>660</v>
      </c>
      <c r="B191" s="135" t="s">
        <v>64</v>
      </c>
      <c r="C191" s="136">
        <v>55482.289599999996</v>
      </c>
      <c r="D191" s="142"/>
      <c r="E191" s="129">
        <f t="shared" si="14"/>
        <v>17866.097654361354</v>
      </c>
      <c r="F191" s="55">
        <f t="shared" si="15"/>
        <v>17866</v>
      </c>
      <c r="G191" s="55">
        <f t="shared" si="16"/>
        <v>6.2895600000047125E-2</v>
      </c>
      <c r="K191" s="55">
        <f>G191</f>
        <v>6.2895600000047125E-2</v>
      </c>
      <c r="N191" s="55">
        <f t="shared" ca="1" si="19"/>
        <v>5.8038243753488761E-2</v>
      </c>
      <c r="Q191" s="123">
        <f t="shared" si="17"/>
        <v>40463.789599999996</v>
      </c>
    </row>
    <row r="192" spans="1:17" ht="12.95" customHeight="1">
      <c r="A192" s="143" t="s">
        <v>111</v>
      </c>
      <c r="B192" s="143"/>
      <c r="C192" s="144">
        <v>55591.473100000003</v>
      </c>
      <c r="D192" s="144">
        <v>1.52E-2</v>
      </c>
      <c r="E192" s="129">
        <f t="shared" si="14"/>
        <v>18035.62056157826</v>
      </c>
      <c r="F192" s="55">
        <f t="shared" si="15"/>
        <v>18035.5</v>
      </c>
      <c r="G192" s="55">
        <f t="shared" si="16"/>
        <v>7.7649300001212396E-2</v>
      </c>
      <c r="J192" s="55">
        <f>G192</f>
        <v>7.7649300001212396E-2</v>
      </c>
      <c r="N192" s="55">
        <f t="shared" ca="1" si="19"/>
        <v>5.8842877628275544E-2</v>
      </c>
      <c r="Q192" s="123">
        <f t="shared" si="17"/>
        <v>40572.973100000003</v>
      </c>
    </row>
    <row r="193" spans="1:17" ht="12.95" customHeight="1">
      <c r="A193" s="33" t="s">
        <v>105</v>
      </c>
      <c r="B193" s="17" t="s">
        <v>64</v>
      </c>
      <c r="C193" s="18">
        <v>55599.51</v>
      </c>
      <c r="D193" s="18">
        <v>1E-4</v>
      </c>
      <c r="E193" s="129">
        <f t="shared" si="14"/>
        <v>18048.098991496805</v>
      </c>
      <c r="F193" s="55">
        <f t="shared" si="15"/>
        <v>18048</v>
      </c>
      <c r="G193" s="55">
        <f t="shared" si="16"/>
        <v>6.3756800002011005E-2</v>
      </c>
      <c r="K193" s="55">
        <f t="shared" ref="K193:K204" si="22">G193</f>
        <v>6.3756800002011005E-2</v>
      </c>
      <c r="N193" s="55">
        <f t="shared" ca="1" si="19"/>
        <v>5.8902216409602012E-2</v>
      </c>
      <c r="Q193" s="123">
        <f t="shared" si="17"/>
        <v>40581.01</v>
      </c>
    </row>
    <row r="194" spans="1:17" ht="12.95" customHeight="1">
      <c r="A194" s="33" t="s">
        <v>105</v>
      </c>
      <c r="B194" s="17" t="s">
        <v>64</v>
      </c>
      <c r="C194" s="18">
        <v>55599.510060000001</v>
      </c>
      <c r="D194" s="18">
        <v>1E-4</v>
      </c>
      <c r="E194" s="129">
        <f t="shared" si="14"/>
        <v>18048.099084655332</v>
      </c>
      <c r="F194" s="55">
        <f t="shared" si="15"/>
        <v>18048</v>
      </c>
      <c r="G194" s="55">
        <f t="shared" si="16"/>
        <v>6.3816800000495277E-2</v>
      </c>
      <c r="K194" s="55">
        <f t="shared" si="22"/>
        <v>6.3816800000495277E-2</v>
      </c>
      <c r="N194" s="55">
        <f t="shared" ref="N194:N225" ca="1" si="23">+C$11+C$12*F194</f>
        <v>5.8902216409602012E-2</v>
      </c>
      <c r="Q194" s="123">
        <f t="shared" si="17"/>
        <v>40581.010060000001</v>
      </c>
    </row>
    <row r="195" spans="1:17" ht="12.95" customHeight="1">
      <c r="A195" s="33" t="s">
        <v>105</v>
      </c>
      <c r="B195" s="17" t="s">
        <v>64</v>
      </c>
      <c r="C195" s="18">
        <v>55599.5101</v>
      </c>
      <c r="D195" s="18">
        <v>1E-4</v>
      </c>
      <c r="E195" s="129">
        <f t="shared" si="14"/>
        <v>18048.099146761018</v>
      </c>
      <c r="F195" s="55">
        <f t="shared" si="15"/>
        <v>18048</v>
      </c>
      <c r="G195" s="55">
        <f t="shared" si="16"/>
        <v>6.3856799999484792E-2</v>
      </c>
      <c r="K195" s="55">
        <f t="shared" si="22"/>
        <v>6.3856799999484792E-2</v>
      </c>
      <c r="N195" s="55">
        <f t="shared" ca="1" si="23"/>
        <v>5.8902216409602012E-2</v>
      </c>
      <c r="Q195" s="123">
        <f t="shared" si="17"/>
        <v>40581.0101</v>
      </c>
    </row>
    <row r="196" spans="1:17" ht="12.95" customHeight="1">
      <c r="A196" s="144" t="s">
        <v>114</v>
      </c>
      <c r="B196" s="145"/>
      <c r="C196" s="144">
        <v>55599.5101</v>
      </c>
      <c r="D196" s="144" t="s">
        <v>116</v>
      </c>
      <c r="E196" s="129">
        <f t="shared" si="14"/>
        <v>18048.099146761018</v>
      </c>
      <c r="F196" s="55">
        <f t="shared" si="15"/>
        <v>18048</v>
      </c>
      <c r="G196" s="55">
        <f t="shared" si="16"/>
        <v>6.3856799999484792E-2</v>
      </c>
      <c r="K196" s="55">
        <f t="shared" si="22"/>
        <v>6.3856799999484792E-2</v>
      </c>
      <c r="N196" s="55">
        <f t="shared" ca="1" si="23"/>
        <v>5.8902216409602012E-2</v>
      </c>
      <c r="Q196" s="123">
        <f t="shared" si="17"/>
        <v>40581.0101</v>
      </c>
    </row>
    <row r="197" spans="1:17" ht="12.95" customHeight="1">
      <c r="A197" s="144" t="s">
        <v>114</v>
      </c>
      <c r="B197" s="145"/>
      <c r="C197" s="144">
        <v>55599.510159999998</v>
      </c>
      <c r="D197" s="144" t="s">
        <v>115</v>
      </c>
      <c r="E197" s="129">
        <f t="shared" si="14"/>
        <v>18048.099239919546</v>
      </c>
      <c r="F197" s="55">
        <f t="shared" si="15"/>
        <v>18048</v>
      </c>
      <c r="G197" s="55">
        <f t="shared" si="16"/>
        <v>6.3916799997969065E-2</v>
      </c>
      <c r="K197" s="55">
        <f t="shared" si="22"/>
        <v>6.3916799997969065E-2</v>
      </c>
      <c r="N197" s="55">
        <f t="shared" ca="1" si="23"/>
        <v>5.8902216409602012E-2</v>
      </c>
      <c r="Q197" s="123">
        <f t="shared" si="17"/>
        <v>40581.010159999998</v>
      </c>
    </row>
    <row r="198" spans="1:17" ht="12.95" customHeight="1">
      <c r="A198" s="144" t="s">
        <v>114</v>
      </c>
      <c r="B198" s="145"/>
      <c r="C198" s="144">
        <v>55599.510199999997</v>
      </c>
      <c r="D198" s="144" t="s">
        <v>117</v>
      </c>
      <c r="E198" s="129">
        <f t="shared" si="14"/>
        <v>18048.099302025232</v>
      </c>
      <c r="F198" s="55">
        <f t="shared" si="15"/>
        <v>18048</v>
      </c>
      <c r="G198" s="55">
        <f t="shared" si="16"/>
        <v>6.395679999695858E-2</v>
      </c>
      <c r="K198" s="55">
        <f t="shared" si="22"/>
        <v>6.395679999695858E-2</v>
      </c>
      <c r="N198" s="55">
        <f t="shared" ca="1" si="23"/>
        <v>5.8902216409602012E-2</v>
      </c>
      <c r="Q198" s="123">
        <f t="shared" si="17"/>
        <v>40581.010199999997</v>
      </c>
    </row>
    <row r="199" spans="1:17" ht="12.95" customHeight="1">
      <c r="A199" s="33" t="s">
        <v>105</v>
      </c>
      <c r="B199" s="17" t="s">
        <v>64</v>
      </c>
      <c r="C199" s="18">
        <v>55599.510289999998</v>
      </c>
      <c r="D199" s="18">
        <v>1E-4</v>
      </c>
      <c r="E199" s="129">
        <f t="shared" si="14"/>
        <v>18048.099441763032</v>
      </c>
      <c r="F199" s="55">
        <f t="shared" si="15"/>
        <v>18048</v>
      </c>
      <c r="G199" s="55">
        <f t="shared" si="16"/>
        <v>6.4046799998322967E-2</v>
      </c>
      <c r="K199" s="55">
        <f t="shared" si="22"/>
        <v>6.4046799998322967E-2</v>
      </c>
      <c r="N199" s="55">
        <f t="shared" ca="1" si="23"/>
        <v>5.8902216409602012E-2</v>
      </c>
      <c r="Q199" s="123">
        <f t="shared" si="17"/>
        <v>40581.010289999998</v>
      </c>
    </row>
    <row r="200" spans="1:17" ht="12.95" customHeight="1">
      <c r="A200" s="144" t="s">
        <v>114</v>
      </c>
      <c r="B200" s="145"/>
      <c r="C200" s="144">
        <v>55599.510390000003</v>
      </c>
      <c r="D200" s="144" t="s">
        <v>115</v>
      </c>
      <c r="E200" s="129">
        <f t="shared" si="14"/>
        <v>18048.099597027256</v>
      </c>
      <c r="F200" s="55">
        <f t="shared" si="15"/>
        <v>18048</v>
      </c>
      <c r="G200" s="55">
        <f t="shared" si="16"/>
        <v>6.4146800003072713E-2</v>
      </c>
      <c r="K200" s="55">
        <f t="shared" si="22"/>
        <v>6.4146800003072713E-2</v>
      </c>
      <c r="N200" s="55">
        <f t="shared" ca="1" si="23"/>
        <v>5.8902216409602012E-2</v>
      </c>
      <c r="Q200" s="123">
        <f t="shared" si="17"/>
        <v>40581.010390000003</v>
      </c>
    </row>
    <row r="201" spans="1:17" ht="12.95" customHeight="1">
      <c r="A201" s="33" t="s">
        <v>99</v>
      </c>
      <c r="B201" s="17" t="s">
        <v>64</v>
      </c>
      <c r="C201" s="18">
        <v>55601.442349999998</v>
      </c>
      <c r="D201" s="18">
        <v>2.0000000000000001E-4</v>
      </c>
      <c r="E201" s="129">
        <f t="shared" si="14"/>
        <v>18051.099239609019</v>
      </c>
      <c r="F201" s="55">
        <f t="shared" si="15"/>
        <v>18051</v>
      </c>
      <c r="G201" s="55">
        <f t="shared" si="16"/>
        <v>6.3916599996446166E-2</v>
      </c>
      <c r="K201" s="55">
        <f t="shared" si="22"/>
        <v>6.3916599996446166E-2</v>
      </c>
      <c r="N201" s="55">
        <f t="shared" ca="1" si="23"/>
        <v>5.8916457717120355E-2</v>
      </c>
      <c r="Q201" s="123">
        <f t="shared" si="17"/>
        <v>40582.942349999998</v>
      </c>
    </row>
    <row r="202" spans="1:17" ht="12.95" customHeight="1">
      <c r="A202" s="33" t="s">
        <v>99</v>
      </c>
      <c r="B202" s="17" t="s">
        <v>64</v>
      </c>
      <c r="C202" s="18">
        <v>55601.442450000002</v>
      </c>
      <c r="D202" s="18">
        <v>1E-4</v>
      </c>
      <c r="E202" s="129">
        <f t="shared" si="14"/>
        <v>18051.099394873243</v>
      </c>
      <c r="F202" s="55">
        <f t="shared" si="15"/>
        <v>18051</v>
      </c>
      <c r="G202" s="55">
        <f t="shared" si="16"/>
        <v>6.4016600001195911E-2</v>
      </c>
      <c r="K202" s="55">
        <f t="shared" si="22"/>
        <v>6.4016600001195911E-2</v>
      </c>
      <c r="N202" s="55">
        <f t="shared" ca="1" si="23"/>
        <v>5.8916457717120355E-2</v>
      </c>
      <c r="Q202" s="123">
        <f t="shared" si="17"/>
        <v>40582.942450000002</v>
      </c>
    </row>
    <row r="203" spans="1:17" ht="12.95" customHeight="1">
      <c r="A203" s="33" t="s">
        <v>99</v>
      </c>
      <c r="B203" s="17" t="s">
        <v>64</v>
      </c>
      <c r="C203" s="18">
        <v>55601.442849999999</v>
      </c>
      <c r="D203" s="18">
        <v>2.0000000000000001E-4</v>
      </c>
      <c r="E203" s="129">
        <f t="shared" si="14"/>
        <v>18051.100015930111</v>
      </c>
      <c r="F203" s="55">
        <f t="shared" si="15"/>
        <v>18051</v>
      </c>
      <c r="G203" s="55">
        <f t="shared" si="16"/>
        <v>6.4416599998367019E-2</v>
      </c>
      <c r="K203" s="55">
        <f t="shared" si="22"/>
        <v>6.4416599998367019E-2</v>
      </c>
      <c r="N203" s="55">
        <f t="shared" ca="1" si="23"/>
        <v>5.8916457717120355E-2</v>
      </c>
      <c r="Q203" s="123">
        <f t="shared" si="17"/>
        <v>40582.942849999999</v>
      </c>
    </row>
    <row r="204" spans="1:17" ht="12.95" customHeight="1">
      <c r="A204" s="134" t="s">
        <v>687</v>
      </c>
      <c r="B204" s="135" t="s">
        <v>64</v>
      </c>
      <c r="C204" s="136">
        <v>55623.336300000003</v>
      </c>
      <c r="D204" s="142"/>
      <c r="E204" s="129">
        <f t="shared" si="14"/>
        <v>18085.092709817083</v>
      </c>
      <c r="F204" s="55">
        <f t="shared" si="15"/>
        <v>18085</v>
      </c>
      <c r="G204" s="55">
        <f t="shared" si="16"/>
        <v>5.9711000001698267E-2</v>
      </c>
      <c r="K204" s="55">
        <f t="shared" si="22"/>
        <v>5.9711000001698267E-2</v>
      </c>
      <c r="N204" s="55">
        <f t="shared" ca="1" si="23"/>
        <v>5.9077859202328317E-2</v>
      </c>
      <c r="Q204" s="123">
        <f t="shared" si="17"/>
        <v>40604.836300000003</v>
      </c>
    </row>
    <row r="205" spans="1:17" ht="12.95" customHeight="1">
      <c r="A205" s="18" t="s">
        <v>103</v>
      </c>
      <c r="B205" s="17" t="s">
        <v>64</v>
      </c>
      <c r="C205" s="18">
        <v>55623.3364</v>
      </c>
      <c r="D205" s="18">
        <v>1.1000000000000001E-3</v>
      </c>
      <c r="E205" s="129">
        <f t="shared" si="14"/>
        <v>18085.092865081297</v>
      </c>
      <c r="F205" s="55">
        <f t="shared" si="15"/>
        <v>18085</v>
      </c>
      <c r="G205" s="55">
        <f t="shared" si="16"/>
        <v>5.9810999999172054E-2</v>
      </c>
      <c r="J205" s="55">
        <f>G205</f>
        <v>5.9810999999172054E-2</v>
      </c>
      <c r="N205" s="55">
        <f t="shared" ca="1" si="23"/>
        <v>5.9077859202328317E-2</v>
      </c>
      <c r="Q205" s="123">
        <f t="shared" si="17"/>
        <v>40604.8364</v>
      </c>
    </row>
    <row r="206" spans="1:17" ht="12.95" customHeight="1">
      <c r="A206" s="18" t="s">
        <v>102</v>
      </c>
      <c r="B206" s="17" t="s">
        <v>60</v>
      </c>
      <c r="C206" s="18">
        <v>55623.663699999997</v>
      </c>
      <c r="D206" s="18">
        <v>1.5E-3</v>
      </c>
      <c r="E206" s="129">
        <f t="shared" si="14"/>
        <v>18085.601044866078</v>
      </c>
      <c r="F206" s="55">
        <f t="shared" si="15"/>
        <v>18085.5</v>
      </c>
      <c r="G206" s="55">
        <f t="shared" si="16"/>
        <v>6.5079300002253149E-2</v>
      </c>
      <c r="K206" s="55">
        <f t="shared" ref="K206:K213" si="24">G206</f>
        <v>6.5079300002253149E-2</v>
      </c>
      <c r="N206" s="55">
        <f t="shared" ca="1" si="23"/>
        <v>5.9080232753581388E-2</v>
      </c>
      <c r="Q206" s="123">
        <f t="shared" si="17"/>
        <v>40605.163699999997</v>
      </c>
    </row>
    <row r="207" spans="1:17" ht="12.95" customHeight="1">
      <c r="A207" s="134" t="s">
        <v>696</v>
      </c>
      <c r="B207" s="135" t="s">
        <v>64</v>
      </c>
      <c r="C207" s="136">
        <v>55670.355300000003</v>
      </c>
      <c r="D207" s="142"/>
      <c r="E207" s="129">
        <f t="shared" si="14"/>
        <v>18158.096392373802</v>
      </c>
      <c r="F207" s="55">
        <f t="shared" si="15"/>
        <v>18158</v>
      </c>
      <c r="G207" s="55">
        <f t="shared" si="16"/>
        <v>6.2082800002826843E-2</v>
      </c>
      <c r="K207" s="55">
        <f t="shared" si="24"/>
        <v>6.2082800002826843E-2</v>
      </c>
      <c r="N207" s="55">
        <f t="shared" ca="1" si="23"/>
        <v>5.9424397685274841E-2</v>
      </c>
      <c r="Q207" s="123">
        <f t="shared" si="17"/>
        <v>40651.855300000003</v>
      </c>
    </row>
    <row r="208" spans="1:17" ht="12.95" customHeight="1">
      <c r="A208" s="134" t="s">
        <v>699</v>
      </c>
      <c r="B208" s="135" t="s">
        <v>64</v>
      </c>
      <c r="C208" s="136">
        <v>55891.262799999997</v>
      </c>
      <c r="D208" s="142"/>
      <c r="E208" s="129">
        <f t="shared" si="14"/>
        <v>18501.086694260222</v>
      </c>
      <c r="F208" s="55">
        <f t="shared" si="15"/>
        <v>18501</v>
      </c>
      <c r="G208" s="55">
        <f t="shared" si="16"/>
        <v>5.5836599996837322E-2</v>
      </c>
      <c r="K208" s="55">
        <f t="shared" si="24"/>
        <v>5.5836599996837322E-2</v>
      </c>
      <c r="N208" s="55">
        <f t="shared" ca="1" si="23"/>
        <v>6.1052653844872878E-2</v>
      </c>
      <c r="Q208" s="123">
        <f t="shared" si="17"/>
        <v>40872.762799999997</v>
      </c>
    </row>
    <row r="209" spans="1:17" ht="12.95" customHeight="1">
      <c r="A209" s="134" t="s">
        <v>703</v>
      </c>
      <c r="B209" s="135" t="s">
        <v>64</v>
      </c>
      <c r="C209" s="136">
        <v>55953.091399999998</v>
      </c>
      <c r="D209" s="142"/>
      <c r="E209" s="129">
        <f t="shared" si="14"/>
        <v>18597.084386412887</v>
      </c>
      <c r="F209" s="55">
        <f t="shared" si="15"/>
        <v>18597</v>
      </c>
      <c r="G209" s="55">
        <f t="shared" si="16"/>
        <v>5.4350200000044424E-2</v>
      </c>
      <c r="K209" s="55">
        <f t="shared" si="24"/>
        <v>5.4350200000044424E-2</v>
      </c>
      <c r="N209" s="55">
        <f t="shared" ca="1" si="23"/>
        <v>6.1508375685460082E-2</v>
      </c>
      <c r="Q209" s="123">
        <f t="shared" si="17"/>
        <v>40934.591399999998</v>
      </c>
    </row>
    <row r="210" spans="1:17" ht="12.95" customHeight="1">
      <c r="A210" s="33" t="s">
        <v>105</v>
      </c>
      <c r="B210" s="17" t="s">
        <v>64</v>
      </c>
      <c r="C210" s="18">
        <v>55968.549189999998</v>
      </c>
      <c r="D210" s="18">
        <v>1E-4</v>
      </c>
      <c r="E210" s="129">
        <f t="shared" si="14"/>
        <v>18621.08480314205</v>
      </c>
      <c r="F210" s="55">
        <f t="shared" si="15"/>
        <v>18621</v>
      </c>
      <c r="G210" s="55">
        <f t="shared" si="16"/>
        <v>5.4618599999230355E-2</v>
      </c>
      <c r="K210" s="55">
        <f t="shared" si="24"/>
        <v>5.4618599999230355E-2</v>
      </c>
      <c r="N210" s="55">
        <f t="shared" ca="1" si="23"/>
        <v>6.1622306145606875E-2</v>
      </c>
      <c r="Q210" s="123">
        <f t="shared" si="17"/>
        <v>40950.049189999998</v>
      </c>
    </row>
    <row r="211" spans="1:17" ht="12.95" customHeight="1">
      <c r="A211" s="33" t="s">
        <v>105</v>
      </c>
      <c r="B211" s="17" t="s">
        <v>64</v>
      </c>
      <c r="C211" s="18">
        <v>55968.54941</v>
      </c>
      <c r="D211" s="18">
        <v>1E-4</v>
      </c>
      <c r="E211" s="129">
        <f t="shared" si="14"/>
        <v>18621.085144723333</v>
      </c>
      <c r="F211" s="55">
        <f t="shared" si="15"/>
        <v>18621</v>
      </c>
      <c r="G211" s="55">
        <f t="shared" si="16"/>
        <v>5.4838600000948645E-2</v>
      </c>
      <c r="K211" s="55">
        <f t="shared" si="24"/>
        <v>5.4838600000948645E-2</v>
      </c>
      <c r="N211" s="55">
        <f t="shared" ca="1" si="23"/>
        <v>6.1622306145606875E-2</v>
      </c>
      <c r="Q211" s="123">
        <f t="shared" si="17"/>
        <v>40950.04941</v>
      </c>
    </row>
    <row r="212" spans="1:17" ht="12.95" customHeight="1">
      <c r="A212" s="33" t="s">
        <v>105</v>
      </c>
      <c r="B212" s="17" t="s">
        <v>64</v>
      </c>
      <c r="C212" s="18">
        <v>55968.549440000003</v>
      </c>
      <c r="D212" s="18">
        <v>2.0000000000000001E-4</v>
      </c>
      <c r="E212" s="129">
        <f t="shared" si="14"/>
        <v>18621.085191302602</v>
      </c>
      <c r="F212" s="55">
        <f t="shared" si="15"/>
        <v>18621</v>
      </c>
      <c r="G212" s="55">
        <f t="shared" si="16"/>
        <v>5.486860000382876E-2</v>
      </c>
      <c r="K212" s="55">
        <f t="shared" si="24"/>
        <v>5.486860000382876E-2</v>
      </c>
      <c r="N212" s="55">
        <f t="shared" ca="1" si="23"/>
        <v>6.1622306145606875E-2</v>
      </c>
      <c r="Q212" s="123">
        <f t="shared" si="17"/>
        <v>40950.049440000003</v>
      </c>
    </row>
    <row r="213" spans="1:17" ht="12.95" customHeight="1">
      <c r="A213" s="33" t="s">
        <v>105</v>
      </c>
      <c r="B213" s="17" t="s">
        <v>64</v>
      </c>
      <c r="C213" s="18">
        <v>55968.549599999998</v>
      </c>
      <c r="D213" s="18">
        <v>1E-4</v>
      </c>
      <c r="E213" s="129">
        <f t="shared" ref="E213:E255" si="25">(C213-C$7)/C$8</f>
        <v>18621.085439725342</v>
      </c>
      <c r="F213" s="55">
        <f t="shared" ref="F213:F276" si="26">ROUND(2*E213,0)/2</f>
        <v>18621</v>
      </c>
      <c r="G213" s="55">
        <f t="shared" ref="G213:G276" si="27">C213-(C$7+C$8*F213)</f>
        <v>5.502859999978682E-2</v>
      </c>
      <c r="K213" s="55">
        <f t="shared" si="24"/>
        <v>5.502859999978682E-2</v>
      </c>
      <c r="N213" s="55">
        <f t="shared" ca="1" si="23"/>
        <v>6.1622306145606875E-2</v>
      </c>
      <c r="Q213" s="123">
        <f t="shared" ref="Q213:Q255" si="28">C213-15018.5</f>
        <v>40950.049599999998</v>
      </c>
    </row>
    <row r="214" spans="1:17" ht="12.95" customHeight="1">
      <c r="A214" s="146" t="s">
        <v>106</v>
      </c>
      <c r="B214" s="131" t="s">
        <v>64</v>
      </c>
      <c r="C214" s="9">
        <v>56008.481699999997</v>
      </c>
      <c r="D214" s="9">
        <v>2.3999999999999998E-3</v>
      </c>
      <c r="E214" s="129">
        <f t="shared" si="25"/>
        <v>18683.085702432396</v>
      </c>
      <c r="F214" s="55">
        <f t="shared" si="26"/>
        <v>18683</v>
      </c>
      <c r="G214" s="55">
        <f t="shared" si="27"/>
        <v>5.5197800000314601E-2</v>
      </c>
      <c r="J214" s="55">
        <f>G214</f>
        <v>5.5197800000314601E-2</v>
      </c>
      <c r="N214" s="55">
        <f t="shared" ca="1" si="23"/>
        <v>6.1916626500986116E-2</v>
      </c>
      <c r="Q214" s="123">
        <f t="shared" si="28"/>
        <v>40989.981699999997</v>
      </c>
    </row>
    <row r="215" spans="1:17" ht="12.95" customHeight="1">
      <c r="A215" s="146" t="s">
        <v>106</v>
      </c>
      <c r="B215" s="131" t="s">
        <v>64</v>
      </c>
      <c r="C215" s="9">
        <v>56012.3465</v>
      </c>
      <c r="D215" s="9">
        <v>1.1999999999999999E-3</v>
      </c>
      <c r="E215" s="129">
        <f t="shared" si="25"/>
        <v>18689.086353921059</v>
      </c>
      <c r="F215" s="55">
        <f t="shared" si="26"/>
        <v>18689</v>
      </c>
      <c r="G215" s="55">
        <f t="shared" si="27"/>
        <v>5.5617400001210626E-2</v>
      </c>
      <c r="J215" s="55">
        <f>G215</f>
        <v>5.5617400001210626E-2</v>
      </c>
      <c r="N215" s="55">
        <f t="shared" ca="1" si="23"/>
        <v>6.1945109116022815E-2</v>
      </c>
      <c r="Q215" s="123">
        <f t="shared" si="28"/>
        <v>40993.8465</v>
      </c>
    </row>
    <row r="216" spans="1:17" ht="12.95" customHeight="1">
      <c r="A216" s="146" t="s">
        <v>107</v>
      </c>
      <c r="B216" s="131" t="s">
        <v>64</v>
      </c>
      <c r="C216" s="9">
        <v>56019.430500000002</v>
      </c>
      <c r="D216" s="9">
        <v>2.0000000000000001E-4</v>
      </c>
      <c r="E216" s="129">
        <f t="shared" si="25"/>
        <v>18700.085271108408</v>
      </c>
      <c r="F216" s="55">
        <f t="shared" si="26"/>
        <v>18700</v>
      </c>
      <c r="G216" s="55">
        <f t="shared" si="27"/>
        <v>5.4920000002312008E-2</v>
      </c>
      <c r="J216" s="55">
        <f>G216</f>
        <v>5.4920000002312008E-2</v>
      </c>
      <c r="N216" s="55">
        <f t="shared" ca="1" si="23"/>
        <v>6.1997327243590097E-2</v>
      </c>
      <c r="Q216" s="123">
        <f t="shared" si="28"/>
        <v>41000.930500000002</v>
      </c>
    </row>
    <row r="217" spans="1:17" ht="12.95" customHeight="1">
      <c r="A217" s="9" t="s">
        <v>108</v>
      </c>
      <c r="B217" s="131" t="s">
        <v>64</v>
      </c>
      <c r="C217" s="9">
        <v>56356.2808</v>
      </c>
      <c r="D217" s="9">
        <v>1E-4</v>
      </c>
      <c r="E217" s="129">
        <f t="shared" si="25"/>
        <v>19223.093254483956</v>
      </c>
      <c r="F217" s="55">
        <f t="shared" si="26"/>
        <v>19223</v>
      </c>
      <c r="G217" s="55">
        <f t="shared" si="27"/>
        <v>6.0061800002586097E-2</v>
      </c>
      <c r="J217" s="55">
        <f>G217</f>
        <v>6.0061800002586097E-2</v>
      </c>
      <c r="N217" s="55">
        <f t="shared" ca="1" si="23"/>
        <v>6.4480061854289131E-2</v>
      </c>
      <c r="Q217" s="123">
        <f t="shared" si="28"/>
        <v>41337.7808</v>
      </c>
    </row>
    <row r="218" spans="1:17" ht="12.95" customHeight="1">
      <c r="A218" s="9" t="s">
        <v>108</v>
      </c>
      <c r="B218" s="131" t="s">
        <v>64</v>
      </c>
      <c r="C218" s="9">
        <v>56371.421600000001</v>
      </c>
      <c r="D218" s="9">
        <v>2.5000000000000001E-3</v>
      </c>
      <c r="E218" s="129">
        <f t="shared" si="25"/>
        <v>19246.601499169185</v>
      </c>
      <c r="F218" s="55">
        <f t="shared" si="26"/>
        <v>19246.5</v>
      </c>
      <c r="G218" s="55">
        <f t="shared" si="27"/>
        <v>6.5371900003810879E-2</v>
      </c>
      <c r="J218" s="55">
        <f>G218</f>
        <v>6.5371900003810879E-2</v>
      </c>
      <c r="N218" s="55">
        <f t="shared" ca="1" si="23"/>
        <v>6.4591618763182881E-2</v>
      </c>
      <c r="Q218" s="123">
        <f t="shared" si="28"/>
        <v>41352.921600000001</v>
      </c>
    </row>
    <row r="219" spans="1:17" ht="12.95" customHeight="1">
      <c r="A219" s="146" t="s">
        <v>105</v>
      </c>
      <c r="B219" s="131" t="s">
        <v>60</v>
      </c>
      <c r="C219" s="9">
        <v>56398.472629999997</v>
      </c>
      <c r="D219" s="9">
        <v>1E-3</v>
      </c>
      <c r="E219" s="129">
        <f t="shared" si="25"/>
        <v>19288.602069299384</v>
      </c>
      <c r="F219" s="55">
        <f t="shared" si="26"/>
        <v>19288.5</v>
      </c>
      <c r="G219" s="55">
        <f t="shared" si="27"/>
        <v>6.5739099998609163E-2</v>
      </c>
      <c r="K219" s="55">
        <f t="shared" ref="K219:K225" si="29">G219</f>
        <v>6.5739099998609163E-2</v>
      </c>
      <c r="N219" s="55">
        <f t="shared" ca="1" si="23"/>
        <v>6.4790997068439771E-2</v>
      </c>
      <c r="Q219" s="123">
        <f t="shared" si="28"/>
        <v>41379.972629999997</v>
      </c>
    </row>
    <row r="220" spans="1:17" ht="12.95" customHeight="1">
      <c r="A220" s="146" t="s">
        <v>105</v>
      </c>
      <c r="B220" s="131" t="s">
        <v>60</v>
      </c>
      <c r="C220" s="9">
        <v>56398.475539999999</v>
      </c>
      <c r="D220" s="9">
        <v>1.4E-3</v>
      </c>
      <c r="E220" s="129">
        <f t="shared" si="25"/>
        <v>19288.606587488128</v>
      </c>
      <c r="F220" s="55">
        <f t="shared" si="26"/>
        <v>19288.5</v>
      </c>
      <c r="G220" s="55">
        <f t="shared" si="27"/>
        <v>6.8649100001493935E-2</v>
      </c>
      <c r="K220" s="55">
        <f t="shared" si="29"/>
        <v>6.8649100001493935E-2</v>
      </c>
      <c r="N220" s="55">
        <f t="shared" ca="1" si="23"/>
        <v>6.4790997068439771E-2</v>
      </c>
      <c r="Q220" s="123">
        <f t="shared" si="28"/>
        <v>41379.975539999999</v>
      </c>
    </row>
    <row r="221" spans="1:17" ht="12.95" customHeight="1">
      <c r="A221" s="146" t="s">
        <v>105</v>
      </c>
      <c r="B221" s="131" t="s">
        <v>64</v>
      </c>
      <c r="C221" s="9">
        <v>56401.365310000001</v>
      </c>
      <c r="D221" s="9">
        <v>2.0000000000000001E-4</v>
      </c>
      <c r="E221" s="129">
        <f t="shared" si="25"/>
        <v>19293.093366274195</v>
      </c>
      <c r="F221" s="55">
        <f t="shared" si="26"/>
        <v>19293</v>
      </c>
      <c r="G221" s="55">
        <f t="shared" si="27"/>
        <v>6.0133800005132798E-2</v>
      </c>
      <c r="K221" s="55">
        <f t="shared" si="29"/>
        <v>6.0133800005132798E-2</v>
      </c>
      <c r="N221" s="55">
        <f t="shared" ca="1" si="23"/>
        <v>6.4812359029717298E-2</v>
      </c>
      <c r="Q221" s="123">
        <f t="shared" si="28"/>
        <v>41382.865310000001</v>
      </c>
    </row>
    <row r="222" spans="1:17" ht="12.95" customHeight="1">
      <c r="A222" s="146" t="s">
        <v>105</v>
      </c>
      <c r="B222" s="131" t="s">
        <v>64</v>
      </c>
      <c r="C222" s="9">
        <v>56401.365720000002</v>
      </c>
      <c r="D222" s="9">
        <v>2.0000000000000001E-4</v>
      </c>
      <c r="E222" s="129">
        <f t="shared" si="25"/>
        <v>19293.094002857488</v>
      </c>
      <c r="F222" s="55">
        <f t="shared" si="26"/>
        <v>19293</v>
      </c>
      <c r="G222" s="55">
        <f t="shared" si="27"/>
        <v>6.0543800005689263E-2</v>
      </c>
      <c r="K222" s="55">
        <f t="shared" si="29"/>
        <v>6.0543800005689263E-2</v>
      </c>
      <c r="N222" s="55">
        <f t="shared" ca="1" si="23"/>
        <v>6.4812359029717298E-2</v>
      </c>
      <c r="Q222" s="123">
        <f t="shared" si="28"/>
        <v>41382.865720000002</v>
      </c>
    </row>
    <row r="223" spans="1:17" ht="12.95" customHeight="1">
      <c r="A223" s="146" t="s">
        <v>105</v>
      </c>
      <c r="B223" s="131" t="s">
        <v>64</v>
      </c>
      <c r="C223" s="9">
        <v>56401.366699999999</v>
      </c>
      <c r="D223" s="9">
        <v>2.0000000000000001E-4</v>
      </c>
      <c r="E223" s="129">
        <f t="shared" si="25"/>
        <v>19293.095524446817</v>
      </c>
      <c r="F223" s="55">
        <f t="shared" si="26"/>
        <v>19293</v>
      </c>
      <c r="G223" s="55">
        <f t="shared" si="27"/>
        <v>6.1523800002760254E-2</v>
      </c>
      <c r="K223" s="55">
        <f t="shared" si="29"/>
        <v>6.1523800002760254E-2</v>
      </c>
      <c r="N223" s="55">
        <f t="shared" ca="1" si="23"/>
        <v>6.4812359029717298E-2</v>
      </c>
      <c r="Q223" s="123">
        <f t="shared" si="28"/>
        <v>41382.866699999999</v>
      </c>
    </row>
    <row r="224" spans="1:17" ht="12.95" customHeight="1">
      <c r="A224" s="147" t="s">
        <v>118</v>
      </c>
      <c r="B224" s="148" t="s">
        <v>64</v>
      </c>
      <c r="C224" s="149">
        <v>56692.488259999998</v>
      </c>
      <c r="D224" s="147">
        <v>1E-4</v>
      </c>
      <c r="E224" s="129">
        <f t="shared" si="25"/>
        <v>19745.103137361944</v>
      </c>
      <c r="F224" s="55">
        <f t="shared" si="26"/>
        <v>19745</v>
      </c>
      <c r="G224" s="55">
        <f t="shared" si="27"/>
        <v>6.642699999792967E-2</v>
      </c>
      <c r="K224" s="55">
        <f t="shared" si="29"/>
        <v>6.642699999792967E-2</v>
      </c>
      <c r="N224" s="55">
        <f t="shared" ca="1" si="23"/>
        <v>6.695804936248205E-2</v>
      </c>
      <c r="Q224" s="123">
        <f t="shared" si="28"/>
        <v>41673.988259999998</v>
      </c>
    </row>
    <row r="225" spans="1:17" ht="12.95" customHeight="1">
      <c r="A225" s="147" t="s">
        <v>118</v>
      </c>
      <c r="B225" s="148" t="s">
        <v>64</v>
      </c>
      <c r="C225" s="149">
        <v>56692.48835</v>
      </c>
      <c r="D225" s="147">
        <v>1E-4</v>
      </c>
      <c r="E225" s="129">
        <f t="shared" si="25"/>
        <v>19745.103277099741</v>
      </c>
      <c r="F225" s="55">
        <f t="shared" si="26"/>
        <v>19745</v>
      </c>
      <c r="G225" s="55">
        <f t="shared" si="27"/>
        <v>6.6516999999294057E-2</v>
      </c>
      <c r="K225" s="55">
        <f t="shared" si="29"/>
        <v>6.6516999999294057E-2</v>
      </c>
      <c r="N225" s="55">
        <f t="shared" ca="1" si="23"/>
        <v>6.695804936248205E-2</v>
      </c>
      <c r="Q225" s="123">
        <f t="shared" si="28"/>
        <v>41673.98835</v>
      </c>
    </row>
    <row r="226" spans="1:17" ht="12.95" customHeight="1">
      <c r="A226" s="150" t="s">
        <v>110</v>
      </c>
      <c r="B226" s="15" t="s">
        <v>64</v>
      </c>
      <c r="C226" s="9">
        <v>56698.284299999999</v>
      </c>
      <c r="D226" s="151">
        <v>1.5E-3</v>
      </c>
      <c r="E226" s="129">
        <f t="shared" si="25"/>
        <v>19754.102313530006</v>
      </c>
      <c r="F226" s="55">
        <f t="shared" si="26"/>
        <v>19754</v>
      </c>
      <c r="G226" s="55">
        <f t="shared" si="27"/>
        <v>6.5896400003111921E-2</v>
      </c>
      <c r="J226" s="55">
        <f>G226</f>
        <v>6.5896400003111921E-2</v>
      </c>
      <c r="N226" s="55">
        <f t="shared" ref="N226:N255" ca="1" si="30">+C$11+C$12*F226</f>
        <v>6.7000773285037105E-2</v>
      </c>
      <c r="Q226" s="123">
        <f t="shared" si="28"/>
        <v>41679.784299999999</v>
      </c>
    </row>
    <row r="227" spans="1:17" ht="12.95" customHeight="1">
      <c r="A227" s="152" t="s">
        <v>112</v>
      </c>
      <c r="B227" s="153" t="s">
        <v>64</v>
      </c>
      <c r="C227" s="152">
        <v>56714.387000000002</v>
      </c>
      <c r="D227" s="152">
        <v>1.5E-3</v>
      </c>
      <c r="E227" s="129">
        <f t="shared" si="25"/>
        <v>19779.104044726038</v>
      </c>
      <c r="F227" s="55">
        <f t="shared" si="26"/>
        <v>19779</v>
      </c>
      <c r="G227" s="55">
        <f t="shared" si="27"/>
        <v>6.7011400002229493E-2</v>
      </c>
      <c r="J227" s="55">
        <f>G227</f>
        <v>6.7011400002229493E-2</v>
      </c>
      <c r="N227" s="55">
        <f t="shared" ca="1" si="30"/>
        <v>6.7119450847690026E-2</v>
      </c>
      <c r="Q227" s="123">
        <f t="shared" si="28"/>
        <v>41695.887000000002</v>
      </c>
    </row>
    <row r="228" spans="1:17" ht="12.95" customHeight="1">
      <c r="A228" s="147" t="s">
        <v>118</v>
      </c>
      <c r="B228" s="148" t="s">
        <v>64</v>
      </c>
      <c r="C228" s="149">
        <v>56725.334949999997</v>
      </c>
      <c r="D228" s="147">
        <v>1E-4</v>
      </c>
      <c r="E228" s="129">
        <f t="shared" si="25"/>
        <v>19796.102293656182</v>
      </c>
      <c r="F228" s="55">
        <f t="shared" si="26"/>
        <v>19796</v>
      </c>
      <c r="G228" s="55">
        <f t="shared" si="27"/>
        <v>6.5883600000233855E-2</v>
      </c>
      <c r="K228" s="55">
        <f>G228</f>
        <v>6.5883600000233855E-2</v>
      </c>
      <c r="N228" s="55">
        <f t="shared" ca="1" si="30"/>
        <v>6.7200151590294008E-2</v>
      </c>
      <c r="Q228" s="123">
        <f t="shared" si="28"/>
        <v>41706.834949999997</v>
      </c>
    </row>
    <row r="229" spans="1:17" ht="12.95" customHeight="1">
      <c r="A229" s="147" t="s">
        <v>118</v>
      </c>
      <c r="B229" s="148" t="s">
        <v>64</v>
      </c>
      <c r="C229" s="149">
        <v>56725.335180000002</v>
      </c>
      <c r="D229" s="147">
        <v>1E-4</v>
      </c>
      <c r="E229" s="129">
        <f t="shared" si="25"/>
        <v>19796.102650763889</v>
      </c>
      <c r="F229" s="55">
        <f t="shared" si="26"/>
        <v>19796</v>
      </c>
      <c r="G229" s="55">
        <f t="shared" si="27"/>
        <v>6.6113600005337503E-2</v>
      </c>
      <c r="K229" s="55">
        <f>G229</f>
        <v>6.6113600005337503E-2</v>
      </c>
      <c r="N229" s="55">
        <f t="shared" ca="1" si="30"/>
        <v>6.7200151590294008E-2</v>
      </c>
      <c r="Q229" s="123">
        <f t="shared" si="28"/>
        <v>41706.835180000002</v>
      </c>
    </row>
    <row r="230" spans="1:17" ht="12.95" customHeight="1">
      <c r="A230" s="147" t="s">
        <v>118</v>
      </c>
      <c r="B230" s="148" t="s">
        <v>64</v>
      </c>
      <c r="C230" s="149">
        <v>56725.335249999996</v>
      </c>
      <c r="D230" s="147">
        <v>1E-4</v>
      </c>
      <c r="E230" s="129">
        <f t="shared" si="25"/>
        <v>19796.102759448833</v>
      </c>
      <c r="F230" s="55">
        <f t="shared" si="26"/>
        <v>19796</v>
      </c>
      <c r="G230" s="55">
        <f t="shared" si="27"/>
        <v>6.6183599999931175E-2</v>
      </c>
      <c r="K230" s="55">
        <f>G230</f>
        <v>6.6183599999931175E-2</v>
      </c>
      <c r="N230" s="55">
        <f t="shared" ca="1" si="30"/>
        <v>6.7200151590294008E-2</v>
      </c>
      <c r="Q230" s="123">
        <f t="shared" si="28"/>
        <v>41706.835249999996</v>
      </c>
    </row>
    <row r="231" spans="1:17" ht="12.95" customHeight="1">
      <c r="A231" s="147" t="s">
        <v>118</v>
      </c>
      <c r="B231" s="148" t="s">
        <v>64</v>
      </c>
      <c r="C231" s="149">
        <v>56725.335449999999</v>
      </c>
      <c r="D231" s="147">
        <v>1E-4</v>
      </c>
      <c r="E231" s="129">
        <f t="shared" si="25"/>
        <v>19796.103069977271</v>
      </c>
      <c r="F231" s="55">
        <f t="shared" si="26"/>
        <v>19796</v>
      </c>
      <c r="G231" s="55">
        <f t="shared" si="27"/>
        <v>6.6383600002154708E-2</v>
      </c>
      <c r="K231" s="55">
        <f>G231</f>
        <v>6.6383600002154708E-2</v>
      </c>
      <c r="N231" s="55">
        <f t="shared" ca="1" si="30"/>
        <v>6.7200151590294008E-2</v>
      </c>
      <c r="Q231" s="123">
        <f t="shared" si="28"/>
        <v>41706.835449999999</v>
      </c>
    </row>
    <row r="232" spans="1:17" ht="12.95" customHeight="1">
      <c r="A232" s="37" t="s">
        <v>778</v>
      </c>
      <c r="B232" s="39" t="s">
        <v>64</v>
      </c>
      <c r="C232" s="37">
        <v>57046.727400000003</v>
      </c>
      <c r="D232" s="37">
        <v>1E-4</v>
      </c>
      <c r="E232" s="129">
        <f t="shared" si="25"/>
        <v>20295.109767144051</v>
      </c>
      <c r="F232" s="55">
        <f t="shared" si="26"/>
        <v>20295</v>
      </c>
      <c r="G232" s="55">
        <f t="shared" si="27"/>
        <v>7.069700000283774E-2</v>
      </c>
      <c r="K232" s="55">
        <f>G232</f>
        <v>7.069700000283774E-2</v>
      </c>
      <c r="N232" s="55">
        <f t="shared" ca="1" si="30"/>
        <v>6.9568955740846247E-2</v>
      </c>
      <c r="Q232" s="123">
        <f t="shared" si="28"/>
        <v>42028.227400000003</v>
      </c>
    </row>
    <row r="233" spans="1:17" ht="12.95" customHeight="1">
      <c r="A233" s="154" t="s">
        <v>113</v>
      </c>
      <c r="B233" s="145"/>
      <c r="C233" s="154">
        <v>57057.356699999997</v>
      </c>
      <c r="D233" s="154">
        <v>7.1999999999999998E-3</v>
      </c>
      <c r="E233" s="129">
        <f t="shared" si="25"/>
        <v>20311.613266644243</v>
      </c>
      <c r="F233" s="55">
        <f t="shared" si="26"/>
        <v>20311.5</v>
      </c>
      <c r="G233" s="55">
        <f t="shared" si="27"/>
        <v>7.2950900001160335E-2</v>
      </c>
      <c r="J233" s="55">
        <f>G233</f>
        <v>7.2950900001160335E-2</v>
      </c>
      <c r="N233" s="55">
        <f t="shared" ca="1" si="30"/>
        <v>6.9647282932197171E-2</v>
      </c>
      <c r="Q233" s="123">
        <f t="shared" si="28"/>
        <v>42038.856699999997</v>
      </c>
    </row>
    <row r="234" spans="1:17" ht="12.95" customHeight="1">
      <c r="A234" s="155" t="s">
        <v>769</v>
      </c>
      <c r="B234" s="156" t="s">
        <v>60</v>
      </c>
      <c r="C234" s="157">
        <v>57066.370519999997</v>
      </c>
      <c r="D234" s="157">
        <v>2.9999999999999997E-4</v>
      </c>
      <c r="E234" s="129">
        <f t="shared" si="25"/>
        <v>20325.6085037591</v>
      </c>
      <c r="F234" s="55">
        <f t="shared" si="26"/>
        <v>20325.5</v>
      </c>
      <c r="G234" s="55">
        <f t="shared" si="27"/>
        <v>6.9883299998764414E-2</v>
      </c>
      <c r="K234" s="55">
        <f>G234</f>
        <v>6.9883299998764414E-2</v>
      </c>
      <c r="N234" s="55">
        <f t="shared" ca="1" si="30"/>
        <v>6.9713742367282797E-2</v>
      </c>
      <c r="Q234" s="123">
        <f t="shared" si="28"/>
        <v>42047.870519999997</v>
      </c>
    </row>
    <row r="235" spans="1:17" ht="12.95" customHeight="1">
      <c r="A235" s="158" t="s">
        <v>766</v>
      </c>
      <c r="B235" s="159"/>
      <c r="C235" s="158">
        <v>57067.337299999999</v>
      </c>
      <c r="D235" s="158">
        <v>1E-3</v>
      </c>
      <c r="E235" s="129">
        <f t="shared" si="25"/>
        <v>20327.10956716373</v>
      </c>
      <c r="F235" s="55">
        <f t="shared" si="26"/>
        <v>20327</v>
      </c>
      <c r="G235" s="55">
        <f t="shared" si="27"/>
        <v>7.0568199997069314E-2</v>
      </c>
      <c r="J235" s="55">
        <f>G235</f>
        <v>7.0568199997069314E-2</v>
      </c>
      <c r="N235" s="55">
        <f t="shared" ca="1" si="30"/>
        <v>6.9720863021041982E-2</v>
      </c>
      <c r="Q235" s="123">
        <f t="shared" si="28"/>
        <v>42048.837299999999</v>
      </c>
    </row>
    <row r="236" spans="1:17" ht="12.95" customHeight="1">
      <c r="A236" s="152" t="s">
        <v>113</v>
      </c>
      <c r="B236" s="148"/>
      <c r="C236" s="152">
        <v>57069.271000000001</v>
      </c>
      <c r="D236" s="152">
        <v>1.1000000000000001E-3</v>
      </c>
      <c r="E236" s="129">
        <f t="shared" si="25"/>
        <v>20330.111911342894</v>
      </c>
      <c r="F236" s="55">
        <f t="shared" si="26"/>
        <v>20330</v>
      </c>
      <c r="G236" s="55">
        <f t="shared" si="27"/>
        <v>7.2078000004694331E-2</v>
      </c>
      <c r="J236" s="55">
        <f>G236</f>
        <v>7.2078000004694331E-2</v>
      </c>
      <c r="N236" s="55">
        <f t="shared" ca="1" si="30"/>
        <v>6.9735104328560324E-2</v>
      </c>
      <c r="Q236" s="123">
        <f t="shared" si="28"/>
        <v>42050.771000000001</v>
      </c>
    </row>
    <row r="237" spans="1:17" ht="12.95" customHeight="1">
      <c r="A237" s="160" t="s">
        <v>769</v>
      </c>
      <c r="B237" s="161" t="s">
        <v>60</v>
      </c>
      <c r="C237" s="162">
        <v>57089.560259999998</v>
      </c>
      <c r="D237" s="162">
        <v>1.1999999999999999E-3</v>
      </c>
      <c r="E237" s="129">
        <f t="shared" si="25"/>
        <v>20361.613872174697</v>
      </c>
      <c r="F237" s="55">
        <f t="shared" si="26"/>
        <v>20361.5</v>
      </c>
      <c r="G237" s="55">
        <f t="shared" si="27"/>
        <v>7.3340900002222043E-2</v>
      </c>
      <c r="K237" s="55">
        <f>G237</f>
        <v>7.3340900002222043E-2</v>
      </c>
      <c r="N237" s="55">
        <f t="shared" ca="1" si="30"/>
        <v>6.9884638057503001E-2</v>
      </c>
      <c r="Q237" s="123">
        <f t="shared" si="28"/>
        <v>42071.060259999998</v>
      </c>
    </row>
    <row r="238" spans="1:17" ht="12.95" customHeight="1">
      <c r="A238" s="158" t="s">
        <v>766</v>
      </c>
      <c r="B238" s="159"/>
      <c r="C238" s="158">
        <v>57090.524799999999</v>
      </c>
      <c r="D238" s="158">
        <v>2.7000000000000001E-3</v>
      </c>
      <c r="E238" s="129">
        <f t="shared" si="25"/>
        <v>20363.111457660845</v>
      </c>
      <c r="F238" s="55">
        <f t="shared" si="26"/>
        <v>20363</v>
      </c>
      <c r="G238" s="55">
        <f t="shared" si="27"/>
        <v>7.1785799998906441E-2</v>
      </c>
      <c r="J238" s="55">
        <f>G238</f>
        <v>7.1785799998906441E-2</v>
      </c>
      <c r="N238" s="55">
        <f t="shared" ca="1" si="30"/>
        <v>6.9891758711262172E-2</v>
      </c>
      <c r="Q238" s="123">
        <f t="shared" si="28"/>
        <v>42072.024799999999</v>
      </c>
    </row>
    <row r="239" spans="1:17" ht="12.95" customHeight="1">
      <c r="A239" s="160" t="s">
        <v>769</v>
      </c>
      <c r="B239" s="161" t="s">
        <v>64</v>
      </c>
      <c r="C239" s="162">
        <v>57132.389210000001</v>
      </c>
      <c r="D239" s="162">
        <v>1E-4</v>
      </c>
      <c r="E239" s="129">
        <f t="shared" si="25"/>
        <v>20428.111906374437</v>
      </c>
      <c r="F239" s="55">
        <f t="shared" si="26"/>
        <v>20428</v>
      </c>
      <c r="G239" s="55">
        <f t="shared" si="27"/>
        <v>7.2074800002155825E-2</v>
      </c>
      <c r="K239" s="55">
        <f t="shared" ref="K239:K255" si="31">G239</f>
        <v>7.2074800002155825E-2</v>
      </c>
      <c r="N239" s="55">
        <f t="shared" ca="1" si="30"/>
        <v>7.0200320374159755E-2</v>
      </c>
      <c r="Q239" s="123">
        <f t="shared" si="28"/>
        <v>42113.889210000001</v>
      </c>
    </row>
    <row r="240" spans="1:17" ht="12.95" customHeight="1">
      <c r="A240" s="160" t="s">
        <v>769</v>
      </c>
      <c r="B240" s="161" t="s">
        <v>64</v>
      </c>
      <c r="C240" s="162">
        <v>57132.3894</v>
      </c>
      <c r="D240" s="162">
        <v>1E-4</v>
      </c>
      <c r="E240" s="129">
        <f t="shared" si="25"/>
        <v>20428.112201376451</v>
      </c>
      <c r="F240" s="55">
        <f t="shared" si="26"/>
        <v>20428</v>
      </c>
      <c r="G240" s="55">
        <f t="shared" si="27"/>
        <v>7.2264800000994001E-2</v>
      </c>
      <c r="K240" s="55">
        <f t="shared" si="31"/>
        <v>7.2264800000994001E-2</v>
      </c>
      <c r="N240" s="55">
        <f t="shared" ca="1" si="30"/>
        <v>7.0200320374159755E-2</v>
      </c>
      <c r="Q240" s="123">
        <f t="shared" si="28"/>
        <v>42113.8894</v>
      </c>
    </row>
    <row r="241" spans="1:17" ht="12.95" customHeight="1">
      <c r="A241" s="160" t="s">
        <v>769</v>
      </c>
      <c r="B241" s="161" t="s">
        <v>64</v>
      </c>
      <c r="C241" s="162">
        <v>57132.389470000002</v>
      </c>
      <c r="D241" s="162">
        <v>1E-4</v>
      </c>
      <c r="E241" s="129">
        <f t="shared" si="25"/>
        <v>20428.112310061406</v>
      </c>
      <c r="F241" s="55">
        <f t="shared" si="26"/>
        <v>20428</v>
      </c>
      <c r="G241" s="55">
        <f t="shared" si="27"/>
        <v>7.2334800002863631E-2</v>
      </c>
      <c r="K241" s="55">
        <f t="shared" si="31"/>
        <v>7.2334800002863631E-2</v>
      </c>
      <c r="N241" s="55">
        <f t="shared" ca="1" si="30"/>
        <v>7.0200320374159755E-2</v>
      </c>
      <c r="Q241" s="123">
        <f t="shared" si="28"/>
        <v>42113.889470000002</v>
      </c>
    </row>
    <row r="242" spans="1:17" ht="12.95" customHeight="1">
      <c r="A242" s="160" t="s">
        <v>769</v>
      </c>
      <c r="B242" s="161" t="s">
        <v>64</v>
      </c>
      <c r="C242" s="162">
        <v>57132.389580000003</v>
      </c>
      <c r="D242" s="162">
        <v>1E-4</v>
      </c>
      <c r="E242" s="129">
        <f t="shared" si="25"/>
        <v>20428.112480852047</v>
      </c>
      <c r="F242" s="55">
        <f t="shared" si="26"/>
        <v>20428</v>
      </c>
      <c r="G242" s="55">
        <f t="shared" si="27"/>
        <v>7.2444800003722776E-2</v>
      </c>
      <c r="K242" s="55">
        <f t="shared" si="31"/>
        <v>7.2444800003722776E-2</v>
      </c>
      <c r="N242" s="55">
        <f t="shared" ca="1" si="30"/>
        <v>7.0200320374159755E-2</v>
      </c>
      <c r="Q242" s="123">
        <f t="shared" si="28"/>
        <v>42113.889580000003</v>
      </c>
    </row>
    <row r="243" spans="1:17" ht="12.95" customHeight="1">
      <c r="A243" s="163" t="s">
        <v>768</v>
      </c>
      <c r="B243" s="164" t="s">
        <v>64</v>
      </c>
      <c r="C243" s="165">
        <v>57414.492899999997</v>
      </c>
      <c r="D243" s="165" t="s">
        <v>771</v>
      </c>
      <c r="E243" s="129">
        <f t="shared" si="25"/>
        <v>20866.117993973883</v>
      </c>
      <c r="F243" s="55">
        <f t="shared" si="26"/>
        <v>20866</v>
      </c>
      <c r="G243" s="55">
        <f t="shared" si="27"/>
        <v>7.5995599996531382E-2</v>
      </c>
      <c r="K243" s="55">
        <f t="shared" si="31"/>
        <v>7.5995599996531382E-2</v>
      </c>
      <c r="N243" s="55">
        <f t="shared" ca="1" si="30"/>
        <v>7.2279551271838882E-2</v>
      </c>
      <c r="Q243" s="123">
        <f t="shared" si="28"/>
        <v>42395.992899999997</v>
      </c>
    </row>
    <row r="244" spans="1:17" ht="12.95" customHeight="1">
      <c r="A244" s="163" t="s">
        <v>768</v>
      </c>
      <c r="B244" s="164" t="s">
        <v>64</v>
      </c>
      <c r="C244" s="165">
        <v>57474.392800000001</v>
      </c>
      <c r="D244" s="165" t="s">
        <v>772</v>
      </c>
      <c r="E244" s="129">
        <f t="shared" si="25"/>
        <v>20959.121105158287</v>
      </c>
      <c r="F244" s="55">
        <f t="shared" si="26"/>
        <v>20959</v>
      </c>
      <c r="G244" s="55">
        <f t="shared" si="27"/>
        <v>7.7999400004046038E-2</v>
      </c>
      <c r="K244" s="55">
        <f t="shared" si="31"/>
        <v>7.7999400004046038E-2</v>
      </c>
      <c r="N244" s="55">
        <f t="shared" ca="1" si="30"/>
        <v>7.2721031804907729E-2</v>
      </c>
      <c r="Q244" s="123">
        <f t="shared" si="28"/>
        <v>42455.892800000001</v>
      </c>
    </row>
    <row r="245" spans="1:17" ht="12.95" customHeight="1">
      <c r="A245" s="36" t="s">
        <v>778</v>
      </c>
      <c r="B245" s="38" t="s">
        <v>64</v>
      </c>
      <c r="C245" s="36">
        <v>57504.6639</v>
      </c>
      <c r="D245" s="36">
        <v>1E-4</v>
      </c>
      <c r="E245" s="129">
        <f t="shared" si="25"/>
        <v>21006.121291785872</v>
      </c>
      <c r="F245" s="55">
        <f t="shared" si="26"/>
        <v>21006</v>
      </c>
      <c r="G245" s="55">
        <f t="shared" si="27"/>
        <v>7.8119600002537481E-2</v>
      </c>
      <c r="K245" s="55">
        <f t="shared" si="31"/>
        <v>7.8119600002537481E-2</v>
      </c>
      <c r="N245" s="55">
        <f t="shared" ca="1" si="30"/>
        <v>7.2944145622695217E-2</v>
      </c>
      <c r="Q245" s="123">
        <f t="shared" si="28"/>
        <v>42486.1639</v>
      </c>
    </row>
    <row r="246" spans="1:17" ht="12.95" customHeight="1">
      <c r="A246" s="166" t="s">
        <v>770</v>
      </c>
      <c r="B246" s="167" t="s">
        <v>60</v>
      </c>
      <c r="C246" s="168">
        <v>57715.596510000003</v>
      </c>
      <c r="D246" s="168">
        <v>2.7E-4</v>
      </c>
      <c r="E246" s="129">
        <f t="shared" si="25"/>
        <v>21333.624158739658</v>
      </c>
      <c r="F246" s="55">
        <f t="shared" si="26"/>
        <v>21333.5</v>
      </c>
      <c r="G246" s="55">
        <f t="shared" si="27"/>
        <v>7.9966100005549379E-2</v>
      </c>
      <c r="K246" s="55">
        <f t="shared" si="31"/>
        <v>7.9966100005549379E-2</v>
      </c>
      <c r="N246" s="55">
        <f t="shared" ca="1" si="30"/>
        <v>7.4498821693448444E-2</v>
      </c>
      <c r="Q246" s="123">
        <f t="shared" si="28"/>
        <v>42697.096510000003</v>
      </c>
    </row>
    <row r="247" spans="1:17" ht="12.95" customHeight="1">
      <c r="A247" s="169" t="s">
        <v>767</v>
      </c>
      <c r="B247" s="170"/>
      <c r="C247" s="142">
        <v>57735.882100000003</v>
      </c>
      <c r="D247" s="142">
        <v>2.0000000000000001E-4</v>
      </c>
      <c r="E247" s="129">
        <f t="shared" si="25"/>
        <v>21365.120421374671</v>
      </c>
      <c r="F247" s="55">
        <f t="shared" si="26"/>
        <v>21365</v>
      </c>
      <c r="G247" s="55">
        <f t="shared" si="27"/>
        <v>7.7559000004839618E-2</v>
      </c>
      <c r="K247" s="55">
        <f t="shared" si="31"/>
        <v>7.7559000004839618E-2</v>
      </c>
      <c r="N247" s="55">
        <f t="shared" ca="1" si="30"/>
        <v>7.4648355422391108E-2</v>
      </c>
      <c r="Q247" s="123">
        <f t="shared" si="28"/>
        <v>42717.382100000003</v>
      </c>
    </row>
    <row r="248" spans="1:17" ht="12.95" customHeight="1">
      <c r="A248" s="171" t="s">
        <v>777</v>
      </c>
      <c r="B248" s="38" t="s">
        <v>64</v>
      </c>
      <c r="C248" s="172">
        <v>57779.033199999998</v>
      </c>
      <c r="D248" s="36" t="s">
        <v>776</v>
      </c>
      <c r="E248" s="129">
        <f t="shared" si="25"/>
        <v>21432.118639251974</v>
      </c>
      <c r="F248" s="55">
        <f t="shared" si="26"/>
        <v>21432</v>
      </c>
      <c r="G248" s="55">
        <f t="shared" si="27"/>
        <v>7.6411199996073265E-2</v>
      </c>
      <c r="K248" s="55">
        <f t="shared" si="31"/>
        <v>7.6411199996073265E-2</v>
      </c>
      <c r="N248" s="55">
        <f t="shared" ca="1" si="30"/>
        <v>7.4966411290300933E-2</v>
      </c>
      <c r="Q248" s="123">
        <f t="shared" si="28"/>
        <v>42760.533199999998</v>
      </c>
    </row>
    <row r="249" spans="1:17" ht="12.95" customHeight="1">
      <c r="A249" s="169" t="s">
        <v>775</v>
      </c>
      <c r="B249" s="170"/>
      <c r="C249" s="142">
        <v>58224.717900000003</v>
      </c>
      <c r="D249" s="142">
        <v>2.9999999999999997E-4</v>
      </c>
      <c r="E249" s="129">
        <f t="shared" si="25"/>
        <v>22124.107502460171</v>
      </c>
      <c r="F249" s="55">
        <f t="shared" si="26"/>
        <v>22124</v>
      </c>
      <c r="G249" s="55">
        <f t="shared" si="27"/>
        <v>6.9238400006724987E-2</v>
      </c>
      <c r="K249" s="55">
        <f t="shared" si="31"/>
        <v>6.9238400006724987E-2</v>
      </c>
      <c r="N249" s="55">
        <f t="shared" ca="1" si="30"/>
        <v>7.8251406224533693E-2</v>
      </c>
      <c r="Q249" s="123">
        <f t="shared" si="28"/>
        <v>43206.217900000003</v>
      </c>
    </row>
    <row r="250" spans="1:17" ht="12.95" customHeight="1">
      <c r="A250" s="173" t="s">
        <v>840</v>
      </c>
      <c r="B250" s="174" t="s">
        <v>64</v>
      </c>
      <c r="C250" s="175">
        <v>58493.939100000003</v>
      </c>
      <c r="D250" s="175" t="s">
        <v>776</v>
      </c>
      <c r="E250" s="129">
        <f t="shared" si="25"/>
        <v>22542.111692730879</v>
      </c>
      <c r="F250" s="55">
        <f t="shared" si="26"/>
        <v>22542</v>
      </c>
      <c r="G250" s="55">
        <f t="shared" si="27"/>
        <v>7.1937200002139434E-2</v>
      </c>
      <c r="K250" s="55">
        <f t="shared" si="31"/>
        <v>7.1937200002139434E-2</v>
      </c>
      <c r="N250" s="55">
        <f t="shared" ca="1" si="30"/>
        <v>8.0235695072090482E-2</v>
      </c>
      <c r="Q250" s="123">
        <f t="shared" si="28"/>
        <v>43475.439100000003</v>
      </c>
    </row>
    <row r="251" spans="1:17" ht="12.95" customHeight="1">
      <c r="A251" s="49" t="s">
        <v>841</v>
      </c>
      <c r="B251" s="50" t="s">
        <v>64</v>
      </c>
      <c r="C251" s="182">
        <v>59260.386500000001</v>
      </c>
      <c r="D251" s="183">
        <v>1E-3</v>
      </c>
      <c r="E251" s="129">
        <f t="shared" si="25"/>
        <v>23732.130253015468</v>
      </c>
      <c r="F251" s="55">
        <f t="shared" si="26"/>
        <v>23732</v>
      </c>
      <c r="G251" s="55">
        <f t="shared" si="27"/>
        <v>8.3891200003563426E-2</v>
      </c>
      <c r="K251" s="55">
        <f t="shared" si="31"/>
        <v>8.3891200003563426E-2</v>
      </c>
      <c r="N251" s="55">
        <f t="shared" ca="1" si="30"/>
        <v>8.5884747054369354E-2</v>
      </c>
      <c r="Q251" s="123">
        <f t="shared" si="28"/>
        <v>44241.886500000001</v>
      </c>
    </row>
    <row r="252" spans="1:17" ht="12.95" customHeight="1">
      <c r="A252" s="49" t="s">
        <v>842</v>
      </c>
      <c r="B252" s="50" t="s">
        <v>64</v>
      </c>
      <c r="C252" s="182">
        <v>59328.341000000015</v>
      </c>
      <c r="D252" s="183"/>
      <c r="E252" s="129">
        <f t="shared" si="25"/>
        <v>23837.639275884976</v>
      </c>
      <c r="F252" s="55">
        <f t="shared" si="26"/>
        <v>23837.5</v>
      </c>
      <c r="G252" s="55">
        <f t="shared" si="27"/>
        <v>8.9702500015846454E-2</v>
      </c>
      <c r="K252" s="55">
        <f t="shared" si="31"/>
        <v>8.9702500015846454E-2</v>
      </c>
      <c r="N252" s="55">
        <f t="shared" ca="1" si="30"/>
        <v>8.6385566368764669E-2</v>
      </c>
      <c r="Q252" s="123">
        <f t="shared" si="28"/>
        <v>44309.841000000015</v>
      </c>
    </row>
    <row r="253" spans="1:17" ht="12.95" customHeight="1">
      <c r="A253" s="53" t="s">
        <v>846</v>
      </c>
      <c r="B253" s="176" t="s">
        <v>64</v>
      </c>
      <c r="C253" s="177">
        <v>59621.71</v>
      </c>
      <c r="D253" s="178">
        <v>2.0000000000000001E-4</v>
      </c>
      <c r="E253" s="129">
        <f t="shared" si="25"/>
        <v>24293.136358936095</v>
      </c>
      <c r="F253" s="55">
        <f t="shared" si="26"/>
        <v>24293</v>
      </c>
      <c r="G253" s="55">
        <f t="shared" si="27"/>
        <v>8.7823800000478514E-2</v>
      </c>
      <c r="K253" s="55">
        <f t="shared" si="31"/>
        <v>8.7823800000478514E-2</v>
      </c>
      <c r="N253" s="55">
        <f t="shared" ca="1" si="30"/>
        <v>8.854787156030082E-2</v>
      </c>
      <c r="Q253" s="123">
        <f t="shared" si="28"/>
        <v>44603.21</v>
      </c>
    </row>
    <row r="254" spans="1:17" ht="12.95" customHeight="1">
      <c r="A254" s="49" t="s">
        <v>843</v>
      </c>
      <c r="B254" s="50" t="s">
        <v>64</v>
      </c>
      <c r="C254" s="182">
        <v>59687.404300000002</v>
      </c>
      <c r="D254" s="183">
        <v>1E-4</v>
      </c>
      <c r="E254" s="129">
        <f t="shared" si="25"/>
        <v>24395.136099955384</v>
      </c>
      <c r="F254" s="55">
        <f t="shared" si="26"/>
        <v>24395</v>
      </c>
      <c r="G254" s="55">
        <f t="shared" si="27"/>
        <v>8.7657000003673602E-2</v>
      </c>
      <c r="K254" s="55">
        <f t="shared" si="31"/>
        <v>8.7657000003673602E-2</v>
      </c>
      <c r="N254" s="55">
        <f t="shared" ca="1" si="30"/>
        <v>8.9032076015924735E-2</v>
      </c>
      <c r="Q254" s="123">
        <f t="shared" si="28"/>
        <v>44668.904300000002</v>
      </c>
    </row>
    <row r="255" spans="1:17" ht="12.95" customHeight="1">
      <c r="A255" s="51" t="s">
        <v>845</v>
      </c>
      <c r="B255" s="52" t="s">
        <v>64</v>
      </c>
      <c r="C255" s="182">
        <v>59874.825900000003</v>
      </c>
      <c r="D255" s="183">
        <v>2.9999999999999997E-4</v>
      </c>
      <c r="E255" s="129">
        <f t="shared" si="25"/>
        <v>24686.134781141118</v>
      </c>
      <c r="F255" s="55">
        <f t="shared" si="26"/>
        <v>24686</v>
      </c>
      <c r="G255" s="55">
        <f t="shared" si="27"/>
        <v>8.6807600004249252E-2</v>
      </c>
      <c r="K255" s="55">
        <f t="shared" si="31"/>
        <v>8.6807600004249252E-2</v>
      </c>
      <c r="N255" s="55">
        <f t="shared" ca="1" si="30"/>
        <v>9.0413482845204687E-2</v>
      </c>
      <c r="Q255" s="123">
        <f t="shared" si="28"/>
        <v>44856.325900000003</v>
      </c>
    </row>
    <row r="256" spans="1:17" ht="12.95" customHeight="1">
      <c r="B256" s="58"/>
    </row>
    <row r="257" spans="2:2" ht="12.95" customHeight="1">
      <c r="B257" s="58"/>
    </row>
    <row r="258" spans="2:2" ht="12.95" customHeight="1">
      <c r="B258" s="58"/>
    </row>
    <row r="259" spans="2:2" ht="12.95" customHeight="1">
      <c r="B259" s="58"/>
    </row>
    <row r="260" spans="2:2" ht="12.95" customHeight="1">
      <c r="B260" s="58"/>
    </row>
    <row r="261" spans="2:2" ht="12.95" customHeight="1">
      <c r="B261" s="58"/>
    </row>
    <row r="262" spans="2:2" ht="12.95" customHeight="1">
      <c r="B262" s="58"/>
    </row>
    <row r="263" spans="2:2" ht="12.95" customHeight="1">
      <c r="B263" s="58"/>
    </row>
    <row r="264" spans="2:2" ht="12.95" customHeight="1">
      <c r="B264" s="58"/>
    </row>
    <row r="265" spans="2:2" ht="12.95" customHeight="1">
      <c r="B265" s="58"/>
    </row>
    <row r="266" spans="2:2" ht="12.95" customHeight="1">
      <c r="B266" s="58"/>
    </row>
    <row r="267" spans="2:2" ht="12.95" customHeight="1">
      <c r="B267" s="58"/>
    </row>
    <row r="268" spans="2:2" ht="12.95" customHeight="1">
      <c r="B268" s="58"/>
    </row>
    <row r="269" spans="2:2" ht="12.95" customHeight="1">
      <c r="B269" s="58"/>
    </row>
    <row r="270" spans="2:2" ht="12.95" customHeight="1">
      <c r="B270" s="58"/>
    </row>
    <row r="271" spans="2:2" ht="12.95" customHeight="1">
      <c r="B271" s="58"/>
    </row>
    <row r="272" spans="2:2" ht="12.95" customHeight="1">
      <c r="B272" s="58"/>
    </row>
    <row r="273" spans="2:2" ht="12.95" customHeight="1">
      <c r="B273" s="58"/>
    </row>
    <row r="274" spans="2:2" ht="12.95" customHeight="1">
      <c r="B274" s="58"/>
    </row>
    <row r="275" spans="2:2" ht="12.95" customHeight="1">
      <c r="B275" s="58"/>
    </row>
    <row r="276" spans="2:2" ht="12.95" customHeight="1">
      <c r="B276" s="58"/>
    </row>
    <row r="277" spans="2:2" ht="12.95" customHeight="1">
      <c r="B277" s="58"/>
    </row>
    <row r="278" spans="2:2" ht="12.95" customHeight="1">
      <c r="B278" s="58"/>
    </row>
    <row r="279" spans="2:2" ht="12.95" customHeight="1">
      <c r="B279" s="58"/>
    </row>
    <row r="280" spans="2:2" ht="12.95" customHeight="1">
      <c r="B280" s="58"/>
    </row>
    <row r="281" spans="2:2" ht="12.95" customHeight="1">
      <c r="B281" s="58"/>
    </row>
    <row r="282" spans="2:2" ht="12.95" customHeight="1">
      <c r="B282" s="58"/>
    </row>
    <row r="283" spans="2:2" ht="12.95" customHeight="1">
      <c r="B283" s="58"/>
    </row>
    <row r="284" spans="2:2" ht="12.95" customHeight="1">
      <c r="B284" s="58"/>
    </row>
    <row r="285" spans="2:2" ht="12.95" customHeight="1">
      <c r="B285" s="58"/>
    </row>
    <row r="286" spans="2:2" ht="12.95" customHeight="1">
      <c r="B286" s="58"/>
    </row>
    <row r="287" spans="2:2" ht="12.95" customHeight="1">
      <c r="B287" s="58"/>
    </row>
    <row r="288" spans="2:2" ht="12.95" customHeight="1">
      <c r="B288" s="58"/>
    </row>
    <row r="289" spans="2:2" ht="12.95" customHeight="1">
      <c r="B289" s="58"/>
    </row>
    <row r="290" spans="2:2" ht="12.95" customHeight="1">
      <c r="B290" s="58"/>
    </row>
    <row r="291" spans="2:2" ht="12.95" customHeight="1">
      <c r="B291" s="58"/>
    </row>
    <row r="292" spans="2:2" ht="12.95" customHeight="1">
      <c r="B292" s="58"/>
    </row>
    <row r="293" spans="2:2" ht="12.95" customHeight="1">
      <c r="B293" s="58"/>
    </row>
    <row r="294" spans="2:2" ht="12.95" customHeight="1">
      <c r="B294" s="58"/>
    </row>
    <row r="295" spans="2:2" ht="12.95" customHeight="1">
      <c r="B295" s="58"/>
    </row>
    <row r="296" spans="2:2" ht="12.95" customHeight="1">
      <c r="B296" s="58"/>
    </row>
    <row r="297" spans="2:2" ht="12.95" customHeight="1">
      <c r="B297" s="58"/>
    </row>
    <row r="298" spans="2:2" ht="12.95" customHeight="1">
      <c r="B298" s="58"/>
    </row>
    <row r="299" spans="2:2" ht="12.95" customHeight="1">
      <c r="B299" s="58"/>
    </row>
    <row r="300" spans="2:2" ht="12.95" customHeight="1">
      <c r="B300" s="58"/>
    </row>
    <row r="301" spans="2:2" ht="12.95" customHeight="1">
      <c r="B301" s="58"/>
    </row>
    <row r="302" spans="2:2" ht="12.95" customHeight="1">
      <c r="B302" s="58"/>
    </row>
    <row r="303" spans="2:2" ht="12.95" customHeight="1">
      <c r="B303" s="58"/>
    </row>
    <row r="304" spans="2:2" ht="12.95" customHeight="1">
      <c r="B304" s="58"/>
    </row>
    <row r="305" spans="2:2" ht="12.95" customHeight="1">
      <c r="B305" s="58"/>
    </row>
    <row r="306" spans="2:2" ht="12.95" customHeight="1">
      <c r="B306" s="58"/>
    </row>
    <row r="307" spans="2:2" ht="12.95" customHeight="1">
      <c r="B307" s="58"/>
    </row>
    <row r="308" spans="2:2" ht="12.95" customHeight="1">
      <c r="B308" s="58"/>
    </row>
    <row r="309" spans="2:2" ht="12.95" customHeight="1">
      <c r="B309" s="58"/>
    </row>
    <row r="310" spans="2:2" ht="12.95" customHeight="1">
      <c r="B310" s="58"/>
    </row>
    <row r="311" spans="2:2" ht="12.95" customHeight="1">
      <c r="B311" s="58"/>
    </row>
    <row r="312" spans="2:2" ht="12.95" customHeight="1">
      <c r="B312" s="58"/>
    </row>
    <row r="313" spans="2:2" ht="12.95" customHeight="1">
      <c r="B313" s="58"/>
    </row>
    <row r="314" spans="2:2" ht="12.95" customHeight="1">
      <c r="B314" s="58"/>
    </row>
    <row r="315" spans="2:2" ht="12.95" customHeight="1">
      <c r="B315" s="58"/>
    </row>
    <row r="316" spans="2:2" ht="12.95" customHeight="1">
      <c r="B316" s="58"/>
    </row>
    <row r="317" spans="2:2" ht="12.95" customHeight="1">
      <c r="B317" s="58"/>
    </row>
    <row r="318" spans="2:2" ht="12.95" customHeight="1">
      <c r="B318" s="58"/>
    </row>
    <row r="319" spans="2:2" ht="12.95" customHeight="1">
      <c r="B319" s="58"/>
    </row>
    <row r="320" spans="2:2" ht="12.95" customHeight="1">
      <c r="B320" s="58"/>
    </row>
    <row r="321" spans="2:2" ht="12.95" customHeight="1">
      <c r="B321" s="58"/>
    </row>
    <row r="322" spans="2:2" ht="12.95" customHeight="1">
      <c r="B322" s="58"/>
    </row>
    <row r="323" spans="2:2" ht="12.95" customHeight="1">
      <c r="B323" s="58"/>
    </row>
    <row r="324" spans="2:2" ht="12.95" customHeight="1">
      <c r="B324" s="58"/>
    </row>
    <row r="325" spans="2:2" ht="12.95" customHeight="1">
      <c r="B325" s="58"/>
    </row>
    <row r="326" spans="2:2" ht="12.95" customHeight="1">
      <c r="B326" s="58"/>
    </row>
    <row r="327" spans="2:2" ht="12.95" customHeight="1">
      <c r="B327" s="58"/>
    </row>
    <row r="328" spans="2:2" ht="12.95" customHeight="1">
      <c r="B328" s="58"/>
    </row>
    <row r="329" spans="2:2" ht="12.95" customHeight="1">
      <c r="B329" s="58"/>
    </row>
    <row r="330" spans="2:2" ht="12.95" customHeight="1">
      <c r="B330" s="58"/>
    </row>
    <row r="331" spans="2:2" ht="12.95" customHeight="1">
      <c r="B331" s="58"/>
    </row>
    <row r="332" spans="2:2" ht="12.95" customHeight="1">
      <c r="B332" s="58"/>
    </row>
    <row r="333" spans="2:2" ht="12.95" customHeight="1">
      <c r="B333" s="58"/>
    </row>
    <row r="334" spans="2:2" ht="12.95" customHeight="1">
      <c r="B334" s="58"/>
    </row>
    <row r="335" spans="2:2" ht="12.95" customHeight="1">
      <c r="B335" s="58"/>
    </row>
    <row r="336" spans="2:2" ht="12.95" customHeight="1">
      <c r="B336" s="58"/>
    </row>
    <row r="337" spans="2:2" ht="12.95" customHeight="1">
      <c r="B337" s="58"/>
    </row>
    <row r="338" spans="2:2" ht="12.95" customHeight="1">
      <c r="B338" s="58"/>
    </row>
    <row r="339" spans="2:2" ht="12.95" customHeight="1">
      <c r="B339" s="58"/>
    </row>
    <row r="340" spans="2:2" ht="12.95" customHeight="1">
      <c r="B340" s="58"/>
    </row>
    <row r="341" spans="2:2" ht="12.95" customHeight="1">
      <c r="B341" s="58"/>
    </row>
    <row r="342" spans="2:2" ht="12.95" customHeight="1">
      <c r="B342" s="58"/>
    </row>
    <row r="343" spans="2:2" ht="12.95" customHeight="1">
      <c r="B343" s="58"/>
    </row>
    <row r="344" spans="2:2" ht="12.95" customHeight="1">
      <c r="B344" s="58"/>
    </row>
    <row r="345" spans="2:2" ht="12.95" customHeight="1">
      <c r="B345" s="58"/>
    </row>
    <row r="346" spans="2:2" ht="12.95" customHeight="1">
      <c r="B346" s="58"/>
    </row>
    <row r="347" spans="2:2" ht="12.95" customHeight="1">
      <c r="B347" s="58"/>
    </row>
    <row r="348" spans="2:2" ht="12.95" customHeight="1">
      <c r="B348" s="58"/>
    </row>
    <row r="349" spans="2:2" ht="12.95" customHeight="1">
      <c r="B349" s="58"/>
    </row>
    <row r="350" spans="2:2" ht="12.95" customHeight="1">
      <c r="B350" s="58"/>
    </row>
    <row r="351" spans="2:2" ht="12.95" customHeight="1">
      <c r="B351" s="58"/>
    </row>
    <row r="352" spans="2:2" ht="12.95" customHeight="1">
      <c r="B352" s="58"/>
    </row>
    <row r="353" spans="2:2" ht="12.95" customHeight="1">
      <c r="B353" s="58"/>
    </row>
    <row r="354" spans="2:2" ht="12.95" customHeight="1">
      <c r="B354" s="58"/>
    </row>
    <row r="355" spans="2:2" ht="12.95" customHeight="1">
      <c r="B355" s="58"/>
    </row>
    <row r="356" spans="2:2" ht="12.95" customHeight="1">
      <c r="B356" s="58"/>
    </row>
    <row r="357" spans="2:2" ht="12.95" customHeight="1">
      <c r="B357" s="58"/>
    </row>
    <row r="358" spans="2:2" ht="12.95" customHeight="1">
      <c r="B358" s="58"/>
    </row>
    <row r="359" spans="2:2" ht="12.95" customHeight="1">
      <c r="B359" s="58"/>
    </row>
    <row r="360" spans="2:2" ht="12.95" customHeight="1">
      <c r="B360" s="58"/>
    </row>
    <row r="361" spans="2:2" ht="12.95" customHeight="1">
      <c r="B361" s="58"/>
    </row>
    <row r="362" spans="2:2" ht="12.95" customHeight="1">
      <c r="B362" s="58"/>
    </row>
    <row r="363" spans="2:2" ht="12.95" customHeight="1">
      <c r="B363" s="58"/>
    </row>
    <row r="364" spans="2:2" ht="12.95" customHeight="1">
      <c r="B364" s="58"/>
    </row>
    <row r="365" spans="2:2" ht="12.95" customHeight="1">
      <c r="B365" s="58"/>
    </row>
    <row r="366" spans="2:2" ht="12.95" customHeight="1">
      <c r="B366" s="58"/>
    </row>
    <row r="367" spans="2:2" ht="12.95" customHeight="1">
      <c r="B367" s="58"/>
    </row>
    <row r="368" spans="2:2" ht="12.95" customHeight="1">
      <c r="B368" s="58"/>
    </row>
    <row r="369" spans="2:2" ht="12.95" customHeight="1">
      <c r="B369" s="58"/>
    </row>
    <row r="370" spans="2:2" ht="12.95" customHeight="1">
      <c r="B370" s="58"/>
    </row>
    <row r="371" spans="2:2" ht="12.95" customHeight="1">
      <c r="B371" s="58"/>
    </row>
    <row r="372" spans="2:2" ht="12.95" customHeight="1">
      <c r="B372" s="58"/>
    </row>
    <row r="373" spans="2:2" ht="12.95" customHeight="1">
      <c r="B373" s="58"/>
    </row>
    <row r="374" spans="2:2" ht="12.95" customHeight="1">
      <c r="B374" s="58"/>
    </row>
    <row r="375" spans="2:2" ht="12.95" customHeight="1">
      <c r="B375" s="58"/>
    </row>
    <row r="376" spans="2:2" ht="12.95" customHeight="1">
      <c r="B376" s="58"/>
    </row>
    <row r="377" spans="2:2" ht="12.95" customHeight="1">
      <c r="B377" s="58"/>
    </row>
    <row r="378" spans="2:2" ht="12.95" customHeight="1">
      <c r="B378" s="58"/>
    </row>
    <row r="379" spans="2:2" ht="12.95" customHeight="1">
      <c r="B379" s="58"/>
    </row>
    <row r="380" spans="2:2" ht="12.95" customHeight="1">
      <c r="B380" s="58"/>
    </row>
    <row r="381" spans="2:2" ht="12.95" customHeight="1">
      <c r="B381" s="58"/>
    </row>
    <row r="382" spans="2:2" ht="12.95" customHeight="1">
      <c r="B382" s="58"/>
    </row>
    <row r="383" spans="2:2" ht="12.95" customHeight="1">
      <c r="B383" s="58"/>
    </row>
    <row r="384" spans="2:2" ht="12.95" customHeight="1">
      <c r="B384" s="58"/>
    </row>
    <row r="385" spans="2:2" ht="12.95" customHeight="1">
      <c r="B385" s="58"/>
    </row>
    <row r="386" spans="2:2" ht="12.95" customHeight="1">
      <c r="B386" s="58"/>
    </row>
    <row r="387" spans="2:2" ht="12.95" customHeight="1">
      <c r="B387" s="58"/>
    </row>
    <row r="388" spans="2:2" ht="12.95" customHeight="1">
      <c r="B388" s="58"/>
    </row>
    <row r="389" spans="2:2" ht="12.95" customHeight="1">
      <c r="B389" s="58"/>
    </row>
    <row r="390" spans="2:2" ht="12.95" customHeight="1">
      <c r="B390" s="58"/>
    </row>
    <row r="391" spans="2:2" ht="12.95" customHeight="1">
      <c r="B391" s="58"/>
    </row>
    <row r="392" spans="2:2" ht="12.95" customHeight="1">
      <c r="B392" s="58"/>
    </row>
    <row r="393" spans="2:2" ht="12.95" customHeight="1">
      <c r="B393" s="58"/>
    </row>
    <row r="394" spans="2:2" ht="12.95" customHeight="1">
      <c r="B394" s="58"/>
    </row>
    <row r="395" spans="2:2" ht="12.95" customHeight="1">
      <c r="B395" s="58"/>
    </row>
    <row r="396" spans="2:2" ht="12.95" customHeight="1">
      <c r="B396" s="58"/>
    </row>
    <row r="397" spans="2:2" ht="12.95" customHeight="1">
      <c r="B397" s="58"/>
    </row>
    <row r="398" spans="2:2" ht="12.95" customHeight="1">
      <c r="B398" s="58"/>
    </row>
    <row r="399" spans="2:2" ht="12.95" customHeight="1">
      <c r="B399" s="58"/>
    </row>
    <row r="400" spans="2:2" ht="12.95" customHeight="1">
      <c r="B400" s="58"/>
    </row>
    <row r="401" spans="2:2" ht="12.95" customHeight="1">
      <c r="B401" s="58"/>
    </row>
    <row r="402" spans="2:2" ht="12.95" customHeight="1">
      <c r="B402" s="58"/>
    </row>
    <row r="403" spans="2:2" ht="12.95" customHeight="1">
      <c r="B403" s="58"/>
    </row>
    <row r="404" spans="2:2" ht="12.95" customHeight="1">
      <c r="B404" s="58"/>
    </row>
    <row r="405" spans="2:2" ht="12.95" customHeight="1">
      <c r="B405" s="58"/>
    </row>
    <row r="406" spans="2:2" ht="12.95" customHeight="1">
      <c r="B406" s="58"/>
    </row>
    <row r="407" spans="2:2" ht="12.95" customHeight="1">
      <c r="B407" s="58"/>
    </row>
    <row r="408" spans="2:2" ht="12.95" customHeight="1">
      <c r="B408" s="58"/>
    </row>
    <row r="409" spans="2:2" ht="12.95" customHeight="1">
      <c r="B409" s="58"/>
    </row>
    <row r="410" spans="2:2" ht="12.95" customHeight="1">
      <c r="B410" s="58"/>
    </row>
    <row r="411" spans="2:2" ht="12.95" customHeight="1">
      <c r="B411" s="58"/>
    </row>
    <row r="412" spans="2:2" ht="12.95" customHeight="1">
      <c r="B412" s="58"/>
    </row>
    <row r="413" spans="2:2" ht="12.95" customHeight="1">
      <c r="B413" s="58"/>
    </row>
    <row r="414" spans="2:2" ht="12.95" customHeight="1">
      <c r="B414" s="58"/>
    </row>
    <row r="415" spans="2:2" ht="12.95" customHeight="1">
      <c r="B415" s="58"/>
    </row>
    <row r="416" spans="2:2" ht="12.95" customHeight="1">
      <c r="B416" s="58"/>
    </row>
    <row r="417" spans="2:2" ht="12.95" customHeight="1">
      <c r="B417" s="58"/>
    </row>
    <row r="418" spans="2:2" ht="12.95" customHeight="1">
      <c r="B418" s="58"/>
    </row>
    <row r="419" spans="2:2" ht="12.95" customHeight="1">
      <c r="B419" s="58"/>
    </row>
    <row r="420" spans="2:2" ht="12.95" customHeight="1">
      <c r="B420" s="58"/>
    </row>
    <row r="421" spans="2:2" ht="12.95" customHeight="1">
      <c r="B421" s="58"/>
    </row>
    <row r="422" spans="2:2" ht="12.95" customHeight="1">
      <c r="B422" s="58"/>
    </row>
    <row r="423" spans="2:2" ht="12.95" customHeight="1">
      <c r="B423" s="58"/>
    </row>
    <row r="424" spans="2:2" ht="12.95" customHeight="1">
      <c r="B424" s="58"/>
    </row>
    <row r="425" spans="2:2" ht="12.95" customHeight="1">
      <c r="B425" s="58"/>
    </row>
    <row r="426" spans="2:2" ht="12.95" customHeight="1">
      <c r="B426" s="58"/>
    </row>
    <row r="427" spans="2:2" ht="12.95" customHeight="1">
      <c r="B427" s="58"/>
    </row>
    <row r="428" spans="2:2" ht="12.95" customHeight="1">
      <c r="B428" s="58"/>
    </row>
    <row r="429" spans="2:2" ht="12.95" customHeight="1">
      <c r="B429" s="58"/>
    </row>
    <row r="430" spans="2:2" ht="12.95" customHeight="1">
      <c r="B430" s="58"/>
    </row>
    <row r="431" spans="2:2" ht="12.95" customHeight="1">
      <c r="B431" s="58"/>
    </row>
    <row r="432" spans="2:2" ht="12.95" customHeight="1">
      <c r="B432" s="58"/>
    </row>
    <row r="433" spans="2:2" ht="12.95" customHeight="1">
      <c r="B433" s="58"/>
    </row>
    <row r="434" spans="2:2" ht="12.95" customHeight="1">
      <c r="B434" s="58"/>
    </row>
    <row r="435" spans="2:2" ht="12.95" customHeight="1">
      <c r="B435" s="58"/>
    </row>
    <row r="436" spans="2:2" ht="12.95" customHeight="1">
      <c r="B436" s="58"/>
    </row>
    <row r="437" spans="2:2" ht="12.95" customHeight="1">
      <c r="B437" s="58"/>
    </row>
    <row r="438" spans="2:2" ht="12.95" customHeight="1">
      <c r="B438" s="58"/>
    </row>
    <row r="439" spans="2:2" ht="12.95" customHeight="1">
      <c r="B439" s="58"/>
    </row>
    <row r="440" spans="2:2" ht="12.95" customHeight="1">
      <c r="B440" s="58"/>
    </row>
    <row r="441" spans="2:2" ht="12.95" customHeight="1">
      <c r="B441" s="58"/>
    </row>
    <row r="442" spans="2:2" ht="12.95" customHeight="1">
      <c r="B442" s="58"/>
    </row>
    <row r="443" spans="2:2" ht="12.95" customHeight="1">
      <c r="B443" s="58"/>
    </row>
    <row r="444" spans="2:2" ht="12.95" customHeight="1">
      <c r="B444" s="58"/>
    </row>
    <row r="445" spans="2:2" ht="12.95" customHeight="1">
      <c r="B445" s="58"/>
    </row>
    <row r="446" spans="2:2" ht="12.95" customHeight="1">
      <c r="B446" s="58"/>
    </row>
    <row r="447" spans="2:2" ht="12.95" customHeight="1">
      <c r="B447" s="58"/>
    </row>
    <row r="448" spans="2:2" ht="12.95" customHeight="1">
      <c r="B448" s="58"/>
    </row>
    <row r="449" spans="2:2" ht="12.95" customHeight="1">
      <c r="B449" s="58"/>
    </row>
    <row r="450" spans="2:2" ht="12.95" customHeight="1">
      <c r="B450" s="58"/>
    </row>
    <row r="451" spans="2:2" ht="12.95" customHeight="1">
      <c r="B451" s="58"/>
    </row>
    <row r="452" spans="2:2" ht="12.95" customHeight="1">
      <c r="B452" s="58"/>
    </row>
    <row r="453" spans="2:2" ht="12.95" customHeight="1">
      <c r="B453" s="58"/>
    </row>
    <row r="454" spans="2:2" ht="12.95" customHeight="1">
      <c r="B454" s="58"/>
    </row>
    <row r="455" spans="2:2" ht="12.95" customHeight="1">
      <c r="B455" s="58"/>
    </row>
    <row r="456" spans="2:2" ht="12.95" customHeight="1">
      <c r="B456" s="58"/>
    </row>
    <row r="457" spans="2:2" ht="12.95" customHeight="1">
      <c r="B457" s="58"/>
    </row>
    <row r="458" spans="2:2" ht="12.95" customHeight="1">
      <c r="B458" s="58"/>
    </row>
    <row r="459" spans="2:2" ht="12.95" customHeight="1">
      <c r="B459" s="58"/>
    </row>
    <row r="460" spans="2:2" ht="12.95" customHeight="1">
      <c r="B460" s="58"/>
    </row>
    <row r="461" spans="2:2" ht="12.95" customHeight="1">
      <c r="B461" s="58"/>
    </row>
    <row r="462" spans="2:2" ht="12.95" customHeight="1">
      <c r="B462" s="58"/>
    </row>
    <row r="463" spans="2:2" ht="12.95" customHeight="1">
      <c r="B463" s="58"/>
    </row>
    <row r="464" spans="2:2" ht="12.95" customHeight="1">
      <c r="B464" s="58"/>
    </row>
    <row r="465" spans="2:2" ht="12.95" customHeight="1">
      <c r="B465" s="58"/>
    </row>
    <row r="466" spans="2:2" ht="12.95" customHeight="1">
      <c r="B466" s="58"/>
    </row>
    <row r="467" spans="2:2" ht="12.95" customHeight="1">
      <c r="B467" s="58"/>
    </row>
    <row r="468" spans="2:2" ht="12.95" customHeight="1">
      <c r="B468" s="58"/>
    </row>
    <row r="469" spans="2:2" ht="12.95" customHeight="1">
      <c r="B469" s="58"/>
    </row>
    <row r="470" spans="2:2" ht="12.95" customHeight="1">
      <c r="B470" s="58"/>
    </row>
    <row r="471" spans="2:2" ht="12.95" customHeight="1">
      <c r="B471" s="58"/>
    </row>
    <row r="472" spans="2:2" ht="12.95" customHeight="1">
      <c r="B472" s="58"/>
    </row>
    <row r="473" spans="2:2" ht="12.95" customHeight="1">
      <c r="B473" s="58"/>
    </row>
    <row r="474" spans="2:2" ht="12.95" customHeight="1">
      <c r="B474" s="58"/>
    </row>
    <row r="475" spans="2:2" ht="12.95" customHeight="1">
      <c r="B475" s="58"/>
    </row>
    <row r="476" spans="2:2" ht="12.95" customHeight="1">
      <c r="B476" s="58"/>
    </row>
    <row r="477" spans="2:2" ht="12.95" customHeight="1">
      <c r="B477" s="58"/>
    </row>
    <row r="478" spans="2:2" ht="12.95" customHeight="1">
      <c r="B478" s="58"/>
    </row>
    <row r="479" spans="2:2" ht="12.95" customHeight="1">
      <c r="B479" s="58"/>
    </row>
    <row r="480" spans="2:2" ht="12.95" customHeight="1">
      <c r="B480" s="58"/>
    </row>
    <row r="481" spans="2:2" ht="12.95" customHeight="1">
      <c r="B481" s="58"/>
    </row>
    <row r="482" spans="2:2" ht="12.95" customHeight="1">
      <c r="B482" s="58"/>
    </row>
    <row r="483" spans="2:2" ht="12.95" customHeight="1">
      <c r="B483" s="58"/>
    </row>
    <row r="484" spans="2:2" ht="12.95" customHeight="1">
      <c r="B484" s="58"/>
    </row>
    <row r="485" spans="2:2" ht="12.95" customHeight="1">
      <c r="B485" s="58"/>
    </row>
    <row r="486" spans="2:2" ht="12.95" customHeight="1">
      <c r="B486" s="58"/>
    </row>
    <row r="487" spans="2:2" ht="12.95" customHeight="1">
      <c r="B487" s="58"/>
    </row>
    <row r="488" spans="2:2" ht="12.95" customHeight="1">
      <c r="B488" s="58"/>
    </row>
    <row r="489" spans="2:2" ht="12.95" customHeight="1">
      <c r="B489" s="58"/>
    </row>
    <row r="490" spans="2:2" ht="12.95" customHeight="1">
      <c r="B490" s="58"/>
    </row>
    <row r="491" spans="2:2" ht="12.95" customHeight="1">
      <c r="B491" s="58"/>
    </row>
    <row r="492" spans="2:2" ht="12.95" customHeight="1">
      <c r="B492" s="58"/>
    </row>
    <row r="493" spans="2:2" ht="12.95" customHeight="1">
      <c r="B493" s="58"/>
    </row>
    <row r="494" spans="2:2" ht="12.95" customHeight="1">
      <c r="B494" s="58"/>
    </row>
    <row r="495" spans="2:2" ht="12.95" customHeight="1">
      <c r="B495" s="58"/>
    </row>
    <row r="496" spans="2:2" ht="12.95" customHeight="1">
      <c r="B496" s="58"/>
    </row>
    <row r="497" spans="2:2" ht="12.95" customHeight="1">
      <c r="B497" s="58"/>
    </row>
    <row r="498" spans="2:2" ht="12.95" customHeight="1">
      <c r="B498" s="58"/>
    </row>
    <row r="499" spans="2:2" ht="12.95" customHeight="1">
      <c r="B499" s="58"/>
    </row>
    <row r="500" spans="2:2" ht="12.95" customHeight="1">
      <c r="B500" s="58"/>
    </row>
    <row r="501" spans="2:2" ht="12.95" customHeight="1">
      <c r="B501" s="58"/>
    </row>
    <row r="502" spans="2:2" ht="12.95" customHeight="1">
      <c r="B502" s="58"/>
    </row>
  </sheetData>
  <sortState xmlns:xlrd2="http://schemas.microsoft.com/office/spreadsheetml/2017/richdata2" ref="A21:S255">
    <sortCondition ref="C21:C255"/>
  </sortState>
  <phoneticPr fontId="0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BM2539"/>
  <sheetViews>
    <sheetView workbookViewId="0">
      <pane xSplit="13" ySplit="22" topLeftCell="N240" activePane="bottomRight" state="frozen"/>
      <selection pane="topRight" activeCell="N1" sqref="N1"/>
      <selection pane="bottomLeft" activeCell="A23" sqref="A23"/>
      <selection pane="bottomRight" activeCell="A264" sqref="A264"/>
    </sheetView>
  </sheetViews>
  <sheetFormatPr defaultRowHeight="12.95" customHeight="1"/>
  <cols>
    <col min="1" max="1" width="21.85546875" style="55" customWidth="1"/>
    <col min="2" max="2" width="4.5703125" style="55" customWidth="1"/>
    <col min="3" max="3" width="12.42578125" style="57" bestFit="1" customWidth="1"/>
    <col min="4" max="4" width="8.42578125" style="57" customWidth="1"/>
    <col min="5" max="5" width="9.85546875" style="55" customWidth="1"/>
    <col min="6" max="6" width="16.85546875" style="55" customWidth="1"/>
    <col min="7" max="7" width="9.5703125" style="55" customWidth="1"/>
    <col min="8" max="14" width="9.140625" style="55"/>
    <col min="15" max="16" width="7.28515625" style="55" customWidth="1"/>
    <col min="17" max="17" width="10.7109375" style="55" customWidth="1"/>
    <col min="18" max="18" width="9.140625" style="55"/>
    <col min="19" max="19" width="9.140625" style="58"/>
    <col min="20" max="25" width="9.140625" style="55"/>
    <col min="26" max="26" width="10.28515625" style="54" customWidth="1"/>
    <col min="27" max="27" width="12.140625" style="54" customWidth="1"/>
    <col min="28" max="28" width="9.42578125" style="54" customWidth="1"/>
    <col min="29" max="31" width="10.42578125" style="54" customWidth="1"/>
    <col min="32" max="32" width="10.5703125" style="54" customWidth="1"/>
    <col min="33" max="33" width="10.28515625" style="54" customWidth="1"/>
    <col min="34" max="37" width="9.42578125" style="54" customWidth="1"/>
    <col min="38" max="52" width="10.28515625" style="54" customWidth="1"/>
    <col min="53" max="53" width="11.85546875" style="54" customWidth="1"/>
    <col min="54" max="54" width="14.7109375" style="54" customWidth="1"/>
    <col min="55" max="65" width="10.28515625" style="54" customWidth="1"/>
    <col min="66" max="16384" width="9.140625" style="55"/>
  </cols>
  <sheetData>
    <row r="1" spans="1:65" s="1" customFormat="1" ht="21" thickBot="1">
      <c r="A1" s="5" t="s">
        <v>70</v>
      </c>
      <c r="C1" s="6"/>
      <c r="D1" s="6"/>
      <c r="S1" s="4"/>
      <c r="Z1" s="2"/>
      <c r="AA1" s="40" t="s">
        <v>779</v>
      </c>
      <c r="AB1" s="41"/>
      <c r="AC1" s="41" t="s">
        <v>780</v>
      </c>
      <c r="AD1" s="41" t="s">
        <v>781</v>
      </c>
      <c r="AE1" s="42"/>
      <c r="AF1" s="2"/>
      <c r="AG1" s="2"/>
      <c r="AH1" s="2"/>
      <c r="AI1" s="2"/>
      <c r="AJ1" s="2"/>
      <c r="AK1" s="2"/>
      <c r="AL1" s="2"/>
      <c r="AM1" s="28"/>
      <c r="AN1" s="2"/>
      <c r="AO1" s="2"/>
      <c r="AP1" s="2"/>
      <c r="AQ1" s="2"/>
      <c r="AR1" s="2"/>
      <c r="AS1" s="2"/>
      <c r="AT1" s="2"/>
      <c r="AU1" s="2"/>
      <c r="AV1" s="2"/>
      <c r="AW1" s="43" t="s">
        <v>11</v>
      </c>
      <c r="AX1" s="44" t="s">
        <v>782</v>
      </c>
      <c r="AY1" s="45" t="s">
        <v>783</v>
      </c>
      <c r="AZ1" s="46" t="s">
        <v>784</v>
      </c>
      <c r="BA1" s="47" t="s">
        <v>785</v>
      </c>
      <c r="BB1" s="46" t="s">
        <v>786</v>
      </c>
      <c r="BC1" s="47" t="s">
        <v>787</v>
      </c>
      <c r="BD1" s="46" t="s">
        <v>788</v>
      </c>
      <c r="BE1" s="48" t="s">
        <v>789</v>
      </c>
      <c r="BF1" s="47" t="s">
        <v>790</v>
      </c>
      <c r="BG1" s="46" t="s">
        <v>791</v>
      </c>
      <c r="BH1" s="48" t="s">
        <v>792</v>
      </c>
      <c r="BI1" s="47" t="s">
        <v>793</v>
      </c>
      <c r="BJ1" s="46" t="s">
        <v>794</v>
      </c>
      <c r="BK1" s="48" t="s">
        <v>795</v>
      </c>
      <c r="BL1" s="47" t="s">
        <v>796</v>
      </c>
      <c r="BM1" s="2"/>
    </row>
    <row r="2" spans="1:65" ht="12.95" customHeight="1" thickBot="1">
      <c r="A2" s="54" t="s">
        <v>21</v>
      </c>
      <c r="B2" s="55" t="s">
        <v>30</v>
      </c>
      <c r="C2" s="56"/>
      <c r="AA2" s="59" t="s">
        <v>797</v>
      </c>
      <c r="AB2" s="60">
        <f>C7</f>
        <v>50866.256200000003</v>
      </c>
      <c r="AC2" s="61" t="s">
        <v>798</v>
      </c>
      <c r="AD2" s="60">
        <f>C8</f>
        <v>0.64406828604586563</v>
      </c>
      <c r="AE2" s="62" t="s">
        <v>71</v>
      </c>
      <c r="AL2" s="63"/>
      <c r="AW2" s="54">
        <v>-30000</v>
      </c>
      <c r="AX2" s="54">
        <f t="shared" ref="AX2:AX65" si="0">AB$3+AB$4*AW2+AB$5*AW2^2+AZ2</f>
        <v>0.11946347132877012</v>
      </c>
      <c r="AY2" s="54">
        <f t="shared" ref="AY2:AY65" si="1">AB$3+AB$4*AW2+AB$5*AW2^2</f>
        <v>0.11434808441570189</v>
      </c>
      <c r="AZ2" s="64">
        <f t="shared" ref="AZ2:AZ65" si="2">$AB$6*($AB$11/BA2*BB2+$AB$12)</f>
        <v>5.1153869130682351E-3</v>
      </c>
      <c r="BA2" s="54">
        <f t="shared" ref="BA2:BA65" si="3">1+$AB$7*COS(BC2)</f>
        <v>0.2362738523999165</v>
      </c>
      <c r="BB2" s="54">
        <f t="shared" ref="BB2:BB65" si="4">SIN(BC2+RADIANS($AB$9))</f>
        <v>0.43156190317926785</v>
      </c>
      <c r="BC2" s="54">
        <f t="shared" ref="BC2:BC65" si="5">2*ATAN(BD2)</f>
        <v>0.21455162086334326</v>
      </c>
      <c r="BD2" s="54">
        <f t="shared" ref="BD2:BD65" si="6">SQRT((1+$AB$7)/(1-$AB$7))*TAN(BE2/2)</f>
        <v>0.10768922715928034</v>
      </c>
      <c r="BE2" s="54">
        <f t="shared" ref="BE2:BK17" si="7">$BL2+$AB$7*SIN(BF2)</f>
        <v>13.163223214197984</v>
      </c>
      <c r="BF2" s="54">
        <f t="shared" si="7"/>
        <v>13.205129615543427</v>
      </c>
      <c r="BG2" s="54">
        <f t="shared" si="7"/>
        <v>13.139884062221025</v>
      </c>
      <c r="BH2" s="54">
        <f t="shared" si="7"/>
        <v>13.242858840311124</v>
      </c>
      <c r="BI2" s="54">
        <f t="shared" si="7"/>
        <v>13.083420550364572</v>
      </c>
      <c r="BJ2" s="54">
        <f t="shared" si="7"/>
        <v>13.339383426486275</v>
      </c>
      <c r="BK2" s="54">
        <f t="shared" si="7"/>
        <v>12.94627240685462</v>
      </c>
      <c r="BL2" s="54">
        <f t="shared" ref="BL2:BL65" si="8">RADIANS($AB$9)+$AB$18*(AW2-AB$15)</f>
        <v>13.629241307151389</v>
      </c>
    </row>
    <row r="3" spans="1:65" ht="12.95" customHeight="1" thickBot="1">
      <c r="A3" s="54"/>
      <c r="C3" s="65"/>
      <c r="D3" s="65"/>
      <c r="Z3" s="54">
        <v>0.03</v>
      </c>
      <c r="AA3" s="66" t="s">
        <v>799</v>
      </c>
      <c r="AB3" s="67">
        <f t="shared" ref="AB3:AB10" si="9">AC3*AD3</f>
        <v>-6.6970742190768841E-3</v>
      </c>
      <c r="AC3" s="68">
        <v>-0.66970742190768839</v>
      </c>
      <c r="AD3" s="54">
        <v>0.01</v>
      </c>
      <c r="AE3" s="69"/>
      <c r="AF3" s="70"/>
      <c r="AG3" s="68"/>
      <c r="AH3" s="68"/>
      <c r="AI3" s="68"/>
      <c r="AJ3" s="68"/>
      <c r="AK3" s="68"/>
      <c r="AL3" s="68"/>
      <c r="AM3" s="68"/>
      <c r="AW3" s="54">
        <v>-29500</v>
      </c>
      <c r="AX3" s="54">
        <f t="shared" si="0"/>
        <v>0.11718365197147317</v>
      </c>
      <c r="AY3" s="54">
        <f t="shared" si="1"/>
        <v>0.11094083087796931</v>
      </c>
      <c r="AZ3" s="64">
        <f t="shared" si="2"/>
        <v>6.2428210935038513E-3</v>
      </c>
      <c r="BA3" s="54">
        <f t="shared" si="3"/>
        <v>0.31417541454652298</v>
      </c>
      <c r="BB3" s="54">
        <f t="shared" si="4"/>
        <v>0.66838423500998978</v>
      </c>
      <c r="BC3" s="54">
        <f t="shared" si="5"/>
        <v>0.50036251720500058</v>
      </c>
      <c r="BD3" s="54">
        <f t="shared" si="6"/>
        <v>0.25553500673187385</v>
      </c>
      <c r="BE3" s="54">
        <f t="shared" si="7"/>
        <v>13.827437724162728</v>
      </c>
      <c r="BF3" s="54">
        <f t="shared" si="7"/>
        <v>13.82740553381135</v>
      </c>
      <c r="BG3" s="54">
        <f t="shared" si="7"/>
        <v>13.827540662195247</v>
      </c>
      <c r="BH3" s="54">
        <f t="shared" si="7"/>
        <v>13.826973803793727</v>
      </c>
      <c r="BI3" s="54">
        <f t="shared" si="7"/>
        <v>13.829358523375491</v>
      </c>
      <c r="BJ3" s="54">
        <f t="shared" si="7"/>
        <v>13.819443080219308</v>
      </c>
      <c r="BK3" s="54">
        <f t="shared" si="7"/>
        <v>13.862937902752202</v>
      </c>
      <c r="BL3" s="54">
        <f t="shared" si="8"/>
        <v>14.571884037058368</v>
      </c>
    </row>
    <row r="4" spans="1:65" ht="12.95" customHeight="1" thickBot="1">
      <c r="A4" s="71" t="s">
        <v>22</v>
      </c>
      <c r="B4" s="72"/>
      <c r="C4" s="73">
        <v>43975.39</v>
      </c>
      <c r="D4" s="74">
        <v>0.64406339999999995</v>
      </c>
      <c r="E4" s="75"/>
      <c r="Z4" s="54">
        <v>-2.5000000000000002E-6</v>
      </c>
      <c r="AA4" s="76" t="s">
        <v>800</v>
      </c>
      <c r="AB4" s="77">
        <f t="shared" si="9"/>
        <v>-1.2080571422041852E-6</v>
      </c>
      <c r="AC4" s="78">
        <v>-1.2080571422041853</v>
      </c>
      <c r="AD4" s="79">
        <v>9.9999999999999995E-7</v>
      </c>
      <c r="AE4" s="69"/>
      <c r="AF4" s="80"/>
      <c r="AG4" s="78"/>
      <c r="AH4" s="78"/>
      <c r="AI4" s="78"/>
      <c r="AJ4" s="78"/>
      <c r="AK4" s="78"/>
      <c r="AL4" s="78"/>
      <c r="AM4" s="78"/>
      <c r="AW4" s="54">
        <v>-29000</v>
      </c>
      <c r="AX4" s="54">
        <f t="shared" si="0"/>
        <v>0.10947408358219873</v>
      </c>
      <c r="AY4" s="54">
        <f t="shared" si="1"/>
        <v>0.10758069036488599</v>
      </c>
      <c r="AZ4" s="64">
        <f t="shared" si="2"/>
        <v>1.8933932173127376E-3</v>
      </c>
      <c r="BA4" s="54">
        <f t="shared" si="3"/>
        <v>1.0052516713232289</v>
      </c>
      <c r="BB4" s="54">
        <f t="shared" si="4"/>
        <v>0.97171926370759865</v>
      </c>
      <c r="BC4" s="54">
        <f t="shared" si="5"/>
        <v>1.5775150955537609</v>
      </c>
      <c r="BD4" s="54">
        <f t="shared" si="6"/>
        <v>1.0067414412112794</v>
      </c>
      <c r="BE4" s="54">
        <f t="shared" si="7"/>
        <v>15.038649961876724</v>
      </c>
      <c r="BF4" s="54">
        <f t="shared" si="7"/>
        <v>15.053400661320936</v>
      </c>
      <c r="BG4" s="54">
        <f t="shared" si="7"/>
        <v>15.076977468166737</v>
      </c>
      <c r="BH4" s="54">
        <f t="shared" si="7"/>
        <v>15.113845314879159</v>
      </c>
      <c r="BI4" s="54">
        <f t="shared" si="7"/>
        <v>15.169740021878814</v>
      </c>
      <c r="BJ4" s="54">
        <f t="shared" si="7"/>
        <v>15.251136571342997</v>
      </c>
      <c r="BK4" s="54">
        <f t="shared" si="7"/>
        <v>15.36426870918905</v>
      </c>
      <c r="BL4" s="54">
        <f t="shared" si="8"/>
        <v>15.514526766965346</v>
      </c>
    </row>
    <row r="5" spans="1:65" ht="12.95" customHeight="1">
      <c r="A5" s="81" t="s">
        <v>83</v>
      </c>
      <c r="B5" s="54"/>
      <c r="C5" s="82">
        <v>-9.5</v>
      </c>
      <c r="D5" s="54" t="s">
        <v>84</v>
      </c>
      <c r="Z5" s="54">
        <v>3E-11</v>
      </c>
      <c r="AA5" s="76" t="s">
        <v>801</v>
      </c>
      <c r="AB5" s="77">
        <f t="shared" si="9"/>
        <v>9.4226049298503577E-11</v>
      </c>
      <c r="AC5" s="78">
        <v>9.4226049298503582</v>
      </c>
      <c r="AD5" s="54">
        <v>9.9999999999999994E-12</v>
      </c>
      <c r="AE5" s="69"/>
      <c r="AF5" s="80"/>
      <c r="AG5" s="78"/>
      <c r="AH5" s="78"/>
      <c r="AI5" s="78"/>
      <c r="AJ5" s="78"/>
      <c r="AK5" s="78"/>
      <c r="AL5" s="78"/>
      <c r="AM5" s="78"/>
      <c r="AW5" s="54">
        <v>-28500</v>
      </c>
      <c r="AX5" s="54">
        <f t="shared" si="0"/>
        <v>9.8335766315691811E-2</v>
      </c>
      <c r="AY5" s="54">
        <f t="shared" si="1"/>
        <v>0.10426766287645192</v>
      </c>
      <c r="AZ5" s="64">
        <f t="shared" si="2"/>
        <v>-5.931896560760111E-3</v>
      </c>
      <c r="BA5" s="54">
        <f t="shared" si="3"/>
        <v>0.40176890841995183</v>
      </c>
      <c r="BB5" s="54">
        <f t="shared" si="4"/>
        <v>-0.4506966209437121</v>
      </c>
      <c r="BC5" s="54">
        <f t="shared" si="5"/>
        <v>-0.69921743865692587</v>
      </c>
      <c r="BD5" s="54">
        <f t="shared" si="6"/>
        <v>-0.36458514095297179</v>
      </c>
      <c r="BE5" s="54">
        <f t="shared" si="7"/>
        <v>17.238173612516746</v>
      </c>
      <c r="BF5" s="54">
        <f t="shared" si="7"/>
        <v>17.238173568350962</v>
      </c>
      <c r="BG5" s="54">
        <f t="shared" si="7"/>
        <v>17.238172175803218</v>
      </c>
      <c r="BH5" s="54">
        <f t="shared" si="7"/>
        <v>17.238128293217596</v>
      </c>
      <c r="BI5" s="54">
        <f t="shared" si="7"/>
        <v>17.236768918849954</v>
      </c>
      <c r="BJ5" s="54">
        <f t="shared" si="7"/>
        <v>17.206347745701116</v>
      </c>
      <c r="BK5" s="54">
        <f t="shared" si="7"/>
        <v>16.989516791931781</v>
      </c>
      <c r="BL5" s="54">
        <f t="shared" si="8"/>
        <v>16.457169496872325</v>
      </c>
    </row>
    <row r="6" spans="1:65" ht="12.95" customHeight="1">
      <c r="A6" s="71" t="s">
        <v>23</v>
      </c>
      <c r="AA6" s="76" t="s">
        <v>802</v>
      </c>
      <c r="AB6" s="77">
        <f t="shared" si="9"/>
        <v>9.6316885787479378E-3</v>
      </c>
      <c r="AC6" s="78">
        <v>0.96316885787479378</v>
      </c>
      <c r="AD6" s="54">
        <v>0.01</v>
      </c>
      <c r="AE6" s="69" t="s">
        <v>71</v>
      </c>
      <c r="AF6" s="80"/>
      <c r="AG6" s="78"/>
      <c r="AH6" s="78"/>
      <c r="AI6" s="78"/>
      <c r="AJ6" s="78"/>
      <c r="AK6" s="78"/>
      <c r="AL6" s="78"/>
      <c r="AM6" s="78"/>
      <c r="AW6" s="54">
        <v>-28000</v>
      </c>
      <c r="AX6" s="54">
        <f t="shared" si="0"/>
        <v>9.804201299653921E-2</v>
      </c>
      <c r="AY6" s="54">
        <f t="shared" si="1"/>
        <v>0.1010017484126671</v>
      </c>
      <c r="AZ6" s="54">
        <f t="shared" si="2"/>
        <v>-2.9597354161278928E-3</v>
      </c>
      <c r="BA6" s="54">
        <f t="shared" si="3"/>
        <v>0.25711596966307759</v>
      </c>
      <c r="BB6" s="54">
        <f t="shared" si="4"/>
        <v>-8.4479695359741272E-2</v>
      </c>
      <c r="BC6" s="54">
        <f t="shared" si="5"/>
        <v>-0.31625238596158978</v>
      </c>
      <c r="BD6" s="54">
        <f t="shared" si="6"/>
        <v>-0.15945743250102676</v>
      </c>
      <c r="BE6" s="54">
        <f t="shared" si="7"/>
        <v>17.994739237665193</v>
      </c>
      <c r="BF6" s="54">
        <f t="shared" si="7"/>
        <v>17.984519292819723</v>
      </c>
      <c r="BG6" s="54">
        <f t="shared" si="7"/>
        <v>18.004445873260234</v>
      </c>
      <c r="BH6" s="54">
        <f t="shared" si="7"/>
        <v>17.965152263611259</v>
      </c>
      <c r="BI6" s="54">
        <f t="shared" si="7"/>
        <v>18.041034408089672</v>
      </c>
      <c r="BJ6" s="54">
        <f t="shared" si="7"/>
        <v>17.887538936948872</v>
      </c>
      <c r="BK6" s="54">
        <f t="shared" si="7"/>
        <v>18.175739987564739</v>
      </c>
      <c r="BL6" s="54">
        <f t="shared" si="8"/>
        <v>17.399812226779304</v>
      </c>
    </row>
    <row r="7" spans="1:65" ht="12.95" customHeight="1">
      <c r="A7" s="54" t="s">
        <v>1</v>
      </c>
      <c r="C7" s="57">
        <v>50866.256200000003</v>
      </c>
      <c r="AA7" s="83" t="s">
        <v>803</v>
      </c>
      <c r="AB7" s="84">
        <f t="shared" si="9"/>
        <v>-0.78164780239009068</v>
      </c>
      <c r="AC7" s="78">
        <v>-0.78164780239009068</v>
      </c>
      <c r="AD7" s="54">
        <v>1</v>
      </c>
      <c r="AE7" s="69"/>
      <c r="AF7" s="80"/>
      <c r="AG7" s="78"/>
      <c r="AH7" s="78"/>
      <c r="AI7" s="78"/>
      <c r="AJ7" s="78"/>
      <c r="AK7" s="78"/>
      <c r="AL7" s="78"/>
      <c r="AM7" s="78"/>
      <c r="AW7" s="54">
        <v>-27500</v>
      </c>
      <c r="AX7" s="54">
        <f t="shared" si="0"/>
        <v>9.8428832746918257E-2</v>
      </c>
      <c r="AY7" s="54">
        <f t="shared" si="1"/>
        <v>9.7782946973531543E-2</v>
      </c>
      <c r="AZ7" s="54">
        <f t="shared" si="2"/>
        <v>6.4588577338671026E-4</v>
      </c>
      <c r="BA7" s="54">
        <f t="shared" si="3"/>
        <v>0.22157182426734678</v>
      </c>
      <c r="BB7" s="54">
        <f t="shared" si="4"/>
        <v>0.14041147543130442</v>
      </c>
      <c r="BC7" s="54">
        <f t="shared" si="5"/>
        <v>-9.0794885373902595E-2</v>
      </c>
      <c r="BD7" s="54">
        <f t="shared" si="6"/>
        <v>-4.5428655368636106E-2</v>
      </c>
      <c r="BE7" s="54">
        <f t="shared" si="7"/>
        <v>18.591465497559408</v>
      </c>
      <c r="BF7" s="54">
        <f t="shared" si="7"/>
        <v>18.525334066159246</v>
      </c>
      <c r="BG7" s="54">
        <f t="shared" si="7"/>
        <v>18.613400876711413</v>
      </c>
      <c r="BH7" s="54">
        <f t="shared" si="7"/>
        <v>18.49557539832152</v>
      </c>
      <c r="BI7" s="54">
        <f t="shared" si="7"/>
        <v>18.652386464183394</v>
      </c>
      <c r="BJ7" s="54">
        <f t="shared" si="7"/>
        <v>18.441843357732427</v>
      </c>
      <c r="BK7" s="54">
        <f t="shared" si="7"/>
        <v>18.722058367778057</v>
      </c>
      <c r="BL7" s="54">
        <f t="shared" si="8"/>
        <v>18.342454956686282</v>
      </c>
    </row>
    <row r="8" spans="1:65" ht="12.95" customHeight="1">
      <c r="A8" s="54" t="s">
        <v>17</v>
      </c>
      <c r="C8" s="57">
        <v>0.64406828604586563</v>
      </c>
      <c r="AA8" s="76" t="s">
        <v>804</v>
      </c>
      <c r="AB8" s="84">
        <f t="shared" si="9"/>
        <v>5.8769732675064779</v>
      </c>
      <c r="AC8" s="78">
        <v>0.58769732675064779</v>
      </c>
      <c r="AD8" s="54">
        <v>10</v>
      </c>
      <c r="AE8" s="69" t="s">
        <v>805</v>
      </c>
      <c r="AF8" s="80"/>
      <c r="AG8" s="78"/>
      <c r="AH8" s="78"/>
      <c r="AI8" s="78"/>
      <c r="AJ8" s="78"/>
      <c r="AK8" s="78"/>
      <c r="AL8" s="78"/>
      <c r="AM8" s="78"/>
      <c r="AW8" s="54">
        <v>-27000</v>
      </c>
      <c r="AX8" s="54">
        <f t="shared" si="0"/>
        <v>9.8040116787591947E-2</v>
      </c>
      <c r="AY8" s="54">
        <f t="shared" si="1"/>
        <v>9.461125855904523E-2</v>
      </c>
      <c r="AZ8" s="54">
        <f t="shared" si="2"/>
        <v>3.428858228546714E-3</v>
      </c>
      <c r="BA8" s="54">
        <f t="shared" si="3"/>
        <v>0.22066415620344981</v>
      </c>
      <c r="BB8" s="54">
        <f t="shared" si="4"/>
        <v>0.30372869205827796</v>
      </c>
      <c r="BC8" s="54">
        <f t="shared" si="5"/>
        <v>7.6931920223798564E-2</v>
      </c>
      <c r="BD8" s="54">
        <f t="shared" si="6"/>
        <v>3.8484943144431419E-2</v>
      </c>
      <c r="BE8" s="54">
        <f t="shared" si="7"/>
        <v>19.068540032145879</v>
      </c>
      <c r="BF8" s="54">
        <f t="shared" si="7"/>
        <v>19.130281322185855</v>
      </c>
      <c r="BG8" s="54">
        <f t="shared" si="7"/>
        <v>19.048938414318449</v>
      </c>
      <c r="BH8" s="54">
        <f t="shared" si="7"/>
        <v>19.156482237790456</v>
      </c>
      <c r="BI8" s="54">
        <f t="shared" si="7"/>
        <v>19.014851604388873</v>
      </c>
      <c r="BJ8" s="54">
        <f t="shared" si="7"/>
        <v>19.202582096724456</v>
      </c>
      <c r="BK8" s="54">
        <f t="shared" si="7"/>
        <v>18.955319189048701</v>
      </c>
      <c r="BL8" s="54">
        <f t="shared" si="8"/>
        <v>19.285097686593261</v>
      </c>
    </row>
    <row r="9" spans="1:65" s="54" customFormat="1" ht="12.95" customHeight="1">
      <c r="A9" s="85" t="s">
        <v>88</v>
      </c>
      <c r="B9" s="86">
        <v>149</v>
      </c>
      <c r="C9" s="87" t="str">
        <f>"F"&amp;B9</f>
        <v>F149</v>
      </c>
      <c r="D9" s="88" t="str">
        <f>"G"&amp;B9</f>
        <v>G149</v>
      </c>
      <c r="S9" s="63"/>
      <c r="AA9" s="89" t="s">
        <v>806</v>
      </c>
      <c r="AB9" s="84">
        <f t="shared" si="9"/>
        <v>373.27382098211649</v>
      </c>
      <c r="AC9" s="78">
        <v>37.32738209821165</v>
      </c>
      <c r="AD9" s="54">
        <v>10</v>
      </c>
      <c r="AE9" s="69" t="s">
        <v>807</v>
      </c>
      <c r="AF9" s="80"/>
      <c r="AG9" s="78"/>
      <c r="AH9" s="78"/>
      <c r="AI9" s="78"/>
      <c r="AJ9" s="78"/>
      <c r="AK9" s="78"/>
      <c r="AL9" s="78"/>
      <c r="AM9" s="78"/>
      <c r="AW9" s="54">
        <v>-26500</v>
      </c>
      <c r="AX9" s="54">
        <f t="shared" si="0"/>
        <v>9.7237225457647694E-2</v>
      </c>
      <c r="AY9" s="54">
        <f t="shared" si="1"/>
        <v>9.1486683169208161E-2</v>
      </c>
      <c r="AZ9" s="54">
        <f t="shared" si="2"/>
        <v>5.7505422884395387E-3</v>
      </c>
      <c r="BA9" s="54">
        <f t="shared" si="3"/>
        <v>0.25243978017273139</v>
      </c>
      <c r="BB9" s="54">
        <f t="shared" si="4"/>
        <v>0.50388084074199402</v>
      </c>
      <c r="BC9" s="54">
        <f t="shared" si="5"/>
        <v>0.29641393111953296</v>
      </c>
      <c r="BD9" s="54">
        <f t="shared" si="6"/>
        <v>0.14930172228224842</v>
      </c>
      <c r="BE9" s="54">
        <f t="shared" si="7"/>
        <v>19.65580018960663</v>
      </c>
      <c r="BF9" s="54">
        <f t="shared" si="7"/>
        <v>19.670384588344252</v>
      </c>
      <c r="BG9" s="54">
        <f t="shared" si="7"/>
        <v>19.643398187215816</v>
      </c>
      <c r="BH9" s="54">
        <f t="shared" si="7"/>
        <v>19.69396293465562</v>
      </c>
      <c r="BI9" s="54">
        <f t="shared" si="7"/>
        <v>19.60126387987</v>
      </c>
      <c r="BJ9" s="54">
        <f t="shared" si="7"/>
        <v>19.77932499318608</v>
      </c>
      <c r="BK9" s="54">
        <f t="shared" si="7"/>
        <v>19.460547143428489</v>
      </c>
      <c r="BL9" s="54">
        <f t="shared" si="8"/>
        <v>20.227740416500236</v>
      </c>
    </row>
    <row r="10" spans="1:65" s="54" customFormat="1" ht="12.95" customHeight="1" thickBot="1">
      <c r="C10" s="90" t="s">
        <v>28</v>
      </c>
      <c r="D10" s="90" t="s">
        <v>29</v>
      </c>
      <c r="S10" s="63"/>
      <c r="Z10" s="54">
        <f>Y10/AD10</f>
        <v>0</v>
      </c>
      <c r="AA10" s="91" t="s">
        <v>808</v>
      </c>
      <c r="AB10" s="92">
        <f t="shared" si="9"/>
        <v>29113.727310045619</v>
      </c>
      <c r="AC10" s="93">
        <v>2.9113727310045618</v>
      </c>
      <c r="AD10" s="54">
        <v>10000</v>
      </c>
      <c r="AE10" s="69" t="s">
        <v>809</v>
      </c>
      <c r="AF10" s="94"/>
      <c r="AG10" s="93"/>
      <c r="AH10" s="93"/>
      <c r="AI10" s="93"/>
      <c r="AJ10" s="93"/>
      <c r="AK10" s="93"/>
      <c r="AL10" s="93"/>
      <c r="AM10" s="93"/>
      <c r="AW10" s="54">
        <v>-26000</v>
      </c>
      <c r="AX10" s="54">
        <f t="shared" si="0"/>
        <v>9.4322415460898867E-2</v>
      </c>
      <c r="AY10" s="54">
        <f t="shared" si="1"/>
        <v>8.8409220804020347E-2</v>
      </c>
      <c r="AZ10" s="54">
        <f t="shared" si="2"/>
        <v>5.9131946568785239E-3</v>
      </c>
      <c r="BA10" s="54">
        <f t="shared" si="3"/>
        <v>0.37975637171955356</v>
      </c>
      <c r="BB10" s="54">
        <f t="shared" si="4"/>
        <v>0.77449512225172823</v>
      </c>
      <c r="BC10" s="54">
        <f t="shared" si="5"/>
        <v>0.6542446992286427</v>
      </c>
      <c r="BD10" s="54">
        <f t="shared" si="6"/>
        <v>0.33931275895086804</v>
      </c>
      <c r="BE10" s="54">
        <f t="shared" si="7"/>
        <v>20.389116625785089</v>
      </c>
      <c r="BF10" s="54">
        <f t="shared" si="7"/>
        <v>20.389116629321986</v>
      </c>
      <c r="BG10" s="54">
        <f t="shared" si="7"/>
        <v>20.38911648443456</v>
      </c>
      <c r="BH10" s="54">
        <f t="shared" si="7"/>
        <v>20.389122420235534</v>
      </c>
      <c r="BI10" s="54">
        <f t="shared" si="7"/>
        <v>20.388880156436926</v>
      </c>
      <c r="BJ10" s="54">
        <f t="shared" si="7"/>
        <v>20.401102766088318</v>
      </c>
      <c r="BK10" s="54">
        <f t="shared" si="7"/>
        <v>20.598476612829753</v>
      </c>
      <c r="BL10" s="54">
        <f t="shared" si="8"/>
        <v>21.170383146407215</v>
      </c>
    </row>
    <row r="11" spans="1:65" s="54" customFormat="1" ht="12.95" customHeight="1">
      <c r="A11" s="54" t="s">
        <v>24</v>
      </c>
      <c r="C11" s="88">
        <f ca="1">INTERCEPT(INDIRECT($D$9):G970,INDIRECT($C$9):F970)</f>
        <v>-7.867639911760196E-3</v>
      </c>
      <c r="D11" s="63"/>
      <c r="S11" s="63"/>
      <c r="AA11" s="95" t="s">
        <v>810</v>
      </c>
      <c r="AB11" s="88">
        <f>1-AB7^2</f>
        <v>0.3890267130187417</v>
      </c>
      <c r="AC11" s="88">
        <f>SUM(AE21:AE1949)</f>
        <v>1.5708299255981172E-3</v>
      </c>
      <c r="AD11" s="95" t="s">
        <v>811</v>
      </c>
      <c r="AE11" s="69"/>
      <c r="AF11" s="88"/>
      <c r="AG11" s="88"/>
      <c r="AH11" s="88"/>
      <c r="AI11" s="88"/>
      <c r="AJ11" s="88"/>
      <c r="AK11" s="88"/>
      <c r="AL11" s="88"/>
      <c r="AM11" s="88"/>
      <c r="AW11" s="54">
        <v>-25500</v>
      </c>
      <c r="AX11" s="54">
        <f t="shared" si="0"/>
        <v>8.0829262391688722E-2</v>
      </c>
      <c r="AY11" s="54">
        <f t="shared" si="1"/>
        <v>8.537887146348179E-2</v>
      </c>
      <c r="AZ11" s="54">
        <f t="shared" si="2"/>
        <v>-4.5496090717930702E-3</v>
      </c>
      <c r="BA11" s="54">
        <f t="shared" si="3"/>
        <v>1.308254850758535</v>
      </c>
      <c r="BB11" s="54">
        <f t="shared" si="4"/>
        <v>-0.98495113068299101</v>
      </c>
      <c r="BC11" s="54">
        <f t="shared" si="5"/>
        <v>-1.9761735109667438</v>
      </c>
      <c r="BD11" s="54">
        <f t="shared" si="6"/>
        <v>-1.5173401899796073</v>
      </c>
      <c r="BE11" s="54">
        <f t="shared" si="7"/>
        <v>22.444652435159654</v>
      </c>
      <c r="BF11" s="54">
        <f t="shared" si="7"/>
        <v>22.429299699353457</v>
      </c>
      <c r="BG11" s="54">
        <f t="shared" si="7"/>
        <v>22.407716714450196</v>
      </c>
      <c r="BH11" s="54">
        <f t="shared" si="7"/>
        <v>22.377717016296025</v>
      </c>
      <c r="BI11" s="54">
        <f t="shared" si="7"/>
        <v>22.336611440269934</v>
      </c>
      <c r="BJ11" s="54">
        <f t="shared" si="7"/>
        <v>22.281244216990522</v>
      </c>
      <c r="BK11" s="54">
        <f t="shared" si="7"/>
        <v>22.208055330140024</v>
      </c>
      <c r="BL11" s="54">
        <f t="shared" si="8"/>
        <v>22.113025876314193</v>
      </c>
    </row>
    <row r="12" spans="1:65" s="54" customFormat="1" ht="12.95" customHeight="1">
      <c r="A12" s="54" t="s">
        <v>25</v>
      </c>
      <c r="C12" s="88">
        <f ca="1">SLOPE(INDIRECT($D$9):G970,INDIRECT($C$9):F970)</f>
        <v>-1.3894335961489145E-7</v>
      </c>
      <c r="D12" s="63"/>
      <c r="S12" s="63"/>
      <c r="AA12" s="96" t="s">
        <v>812</v>
      </c>
      <c r="AB12" s="88">
        <f>AB7*SIN(RADIANS(AB9))</f>
        <v>-0.17947028898456238</v>
      </c>
      <c r="AE12" s="69"/>
      <c r="AW12" s="54">
        <v>-25000</v>
      </c>
      <c r="AX12" s="54">
        <f t="shared" si="0"/>
        <v>7.7280765665733941E-2</v>
      </c>
      <c r="AY12" s="54">
        <f t="shared" si="1"/>
        <v>8.2395635147592489E-2</v>
      </c>
      <c r="AZ12" s="54">
        <f t="shared" si="2"/>
        <v>-5.1148694818585532E-3</v>
      </c>
      <c r="BA12" s="54">
        <f t="shared" si="3"/>
        <v>0.32580159400140041</v>
      </c>
      <c r="BB12" s="54">
        <f t="shared" si="4"/>
        <v>-0.29443715839061202</v>
      </c>
      <c r="BC12" s="54">
        <f t="shared" si="5"/>
        <v>-0.53053839641902922</v>
      </c>
      <c r="BD12" s="54">
        <f t="shared" si="6"/>
        <v>-0.27167159980385802</v>
      </c>
      <c r="BE12" s="54">
        <f t="shared" si="7"/>
        <v>23.812839478145332</v>
      </c>
      <c r="BF12" s="54">
        <f t="shared" si="7"/>
        <v>23.812860576800219</v>
      </c>
      <c r="BG12" s="54">
        <f t="shared" si="7"/>
        <v>23.812751840463626</v>
      </c>
      <c r="BH12" s="54">
        <f t="shared" si="7"/>
        <v>23.813311743090409</v>
      </c>
      <c r="BI12" s="54">
        <f t="shared" si="7"/>
        <v>23.81041551235818</v>
      </c>
      <c r="BJ12" s="54">
        <f t="shared" si="7"/>
        <v>23.825060317850916</v>
      </c>
      <c r="BK12" s="54">
        <f t="shared" si="7"/>
        <v>23.739263600891853</v>
      </c>
      <c r="BL12" s="54">
        <f t="shared" si="8"/>
        <v>23.055668606221172</v>
      </c>
    </row>
    <row r="13" spans="1:65" s="54" customFormat="1" ht="12.95" customHeight="1">
      <c r="A13" s="54" t="s">
        <v>26</v>
      </c>
      <c r="C13" s="63" t="s">
        <v>13</v>
      </c>
      <c r="S13" s="63"/>
      <c r="AA13" s="97" t="s">
        <v>813</v>
      </c>
      <c r="AB13" s="98">
        <f>AB6*86400*300000/149600000</f>
        <v>1.6688059355691613</v>
      </c>
      <c r="AC13" s="54" t="s">
        <v>814</v>
      </c>
      <c r="AE13" s="69"/>
      <c r="AL13" s="63"/>
      <c r="AW13" s="54">
        <v>-24500</v>
      </c>
      <c r="AX13" s="54">
        <f t="shared" si="0"/>
        <v>7.7719284086957108E-2</v>
      </c>
      <c r="AY13" s="54">
        <f t="shared" si="1"/>
        <v>7.945951185635243E-2</v>
      </c>
      <c r="AZ13" s="54">
        <f t="shared" si="2"/>
        <v>-1.7402277693953183E-3</v>
      </c>
      <c r="BA13" s="54">
        <f t="shared" si="3"/>
        <v>0.23936829261078918</v>
      </c>
      <c r="BB13" s="54">
        <f t="shared" si="4"/>
        <v>-7.4269241197463245E-4</v>
      </c>
      <c r="BC13" s="54">
        <f t="shared" si="5"/>
        <v>-0.23241457293849163</v>
      </c>
      <c r="BD13" s="54">
        <f t="shared" si="6"/>
        <v>-0.11673322046580387</v>
      </c>
      <c r="BE13" s="54">
        <f t="shared" si="7"/>
        <v>24.489035807039219</v>
      </c>
      <c r="BF13" s="54">
        <f t="shared" si="7"/>
        <v>24.454007822375903</v>
      </c>
      <c r="BG13" s="54">
        <f t="shared" si="7"/>
        <v>24.510331560172659</v>
      </c>
      <c r="BH13" s="54">
        <f t="shared" si="7"/>
        <v>24.418489335912543</v>
      </c>
      <c r="BI13" s="54">
        <f t="shared" si="7"/>
        <v>24.565207416236266</v>
      </c>
      <c r="BJ13" s="54">
        <f t="shared" si="7"/>
        <v>24.321332617513182</v>
      </c>
      <c r="BK13" s="54">
        <f t="shared" si="7"/>
        <v>24.706713554189317</v>
      </c>
      <c r="BL13" s="54">
        <f t="shared" si="8"/>
        <v>23.99831133612815</v>
      </c>
    </row>
    <row r="14" spans="1:65" s="54" customFormat="1" ht="12.95" customHeight="1">
      <c r="S14" s="63"/>
      <c r="AA14" s="97" t="s">
        <v>815</v>
      </c>
      <c r="AB14" s="88">
        <f>2*AB5*365.24/C8</f>
        <v>1.0686792997391791E-7</v>
      </c>
      <c r="AC14" s="54" t="s">
        <v>816</v>
      </c>
      <c r="AE14" s="69"/>
      <c r="AL14" s="63"/>
      <c r="AW14" s="54">
        <v>-24000</v>
      </c>
      <c r="AX14" s="54">
        <f t="shared" si="0"/>
        <v>7.8226814162823635E-2</v>
      </c>
      <c r="AY14" s="54">
        <f t="shared" si="1"/>
        <v>7.6570501589761614E-2</v>
      </c>
      <c r="AZ14" s="54">
        <f t="shared" si="2"/>
        <v>1.6563125730620261E-3</v>
      </c>
      <c r="BA14" s="54">
        <f t="shared" si="3"/>
        <v>0.21877085957543552</v>
      </c>
      <c r="BB14" s="54">
        <f t="shared" si="4"/>
        <v>0.19763111521990173</v>
      </c>
      <c r="BC14" s="54">
        <f t="shared" si="5"/>
        <v>-3.2731098622507601E-2</v>
      </c>
      <c r="BD14" s="54">
        <f t="shared" si="6"/>
        <v>-1.6367010536058772E-2</v>
      </c>
      <c r="BE14" s="54">
        <f t="shared" si="7"/>
        <v>25.039304983019285</v>
      </c>
      <c r="BF14" s="54">
        <f t="shared" si="7"/>
        <v>25.00658172598596</v>
      </c>
      <c r="BG14" s="54">
        <f t="shared" si="7"/>
        <v>25.048681616165883</v>
      </c>
      <c r="BH14" s="54">
        <f t="shared" si="7"/>
        <v>24.994480058538365</v>
      </c>
      <c r="BI14" s="54">
        <f t="shared" si="7"/>
        <v>25.064209194180197</v>
      </c>
      <c r="BJ14" s="54">
        <f t="shared" si="7"/>
        <v>24.974394057354804</v>
      </c>
      <c r="BK14" s="54">
        <f t="shared" si="7"/>
        <v>25.089946762705761</v>
      </c>
      <c r="BL14" s="54">
        <f t="shared" si="8"/>
        <v>24.940954066035125</v>
      </c>
    </row>
    <row r="15" spans="1:65" s="54" customFormat="1" ht="12.95" customHeight="1">
      <c r="A15" s="99" t="s">
        <v>27</v>
      </c>
      <c r="C15" s="100">
        <f ca="1">(C7+C11)+(C8+C12)*INT(MAX(F21:F3511))</f>
        <v>59874.829505882844</v>
      </c>
      <c r="E15" s="101" t="s">
        <v>97</v>
      </c>
      <c r="F15" s="82">
        <v>1</v>
      </c>
      <c r="R15" s="54" t="s">
        <v>126</v>
      </c>
      <c r="S15" s="63">
        <v>0.2</v>
      </c>
      <c r="AA15" s="96" t="s">
        <v>817</v>
      </c>
      <c r="AB15" s="102">
        <f>(AB10-AB2)/AD2</f>
        <v>-33773.637611471117</v>
      </c>
      <c r="AC15" s="54" t="s">
        <v>818</v>
      </c>
      <c r="AE15" s="69"/>
      <c r="AW15" s="54">
        <v>-23500</v>
      </c>
      <c r="AX15" s="54">
        <f t="shared" si="0"/>
        <v>7.8041406269842517E-2</v>
      </c>
      <c r="AY15" s="54">
        <f t="shared" si="1"/>
        <v>7.3728604347820068E-2</v>
      </c>
      <c r="AZ15" s="54">
        <f t="shared" si="2"/>
        <v>4.3128019220224521E-3</v>
      </c>
      <c r="BA15" s="54">
        <f t="shared" si="3"/>
        <v>0.226176389894166</v>
      </c>
      <c r="BB15" s="54">
        <f t="shared" si="4"/>
        <v>0.36467272332773121</v>
      </c>
      <c r="BC15" s="54">
        <f t="shared" si="5"/>
        <v>0.14160941726027559</v>
      </c>
      <c r="BD15" s="54">
        <f t="shared" si="6"/>
        <v>7.0923268294439179E-2</v>
      </c>
      <c r="BE15" s="54">
        <f t="shared" si="7"/>
        <v>25.532513209504621</v>
      </c>
      <c r="BF15" s="54">
        <f t="shared" si="7"/>
        <v>25.598564251559445</v>
      </c>
      <c r="BG15" s="54">
        <f t="shared" si="7"/>
        <v>25.506004543490519</v>
      </c>
      <c r="BH15" s="54">
        <f t="shared" si="7"/>
        <v>25.636901212622433</v>
      </c>
      <c r="BI15" s="54">
        <f t="shared" si="7"/>
        <v>25.453840294205254</v>
      </c>
      <c r="BJ15" s="54">
        <f t="shared" si="7"/>
        <v>25.714876028467877</v>
      </c>
      <c r="BK15" s="54">
        <f t="shared" si="7"/>
        <v>25.350306233639486</v>
      </c>
      <c r="BL15" s="54">
        <f t="shared" si="8"/>
        <v>25.883596795942104</v>
      </c>
    </row>
    <row r="16" spans="1:65" s="54" customFormat="1" ht="12.95" customHeight="1">
      <c r="A16" s="71" t="s">
        <v>15</v>
      </c>
      <c r="C16" s="103">
        <f ca="1">+C8+C12</f>
        <v>0.64406814710250604</v>
      </c>
      <c r="E16" s="101" t="s">
        <v>85</v>
      </c>
      <c r="F16" s="104">
        <f ca="1">NOW()+15018.5+$C$5/24</f>
        <v>60312.787875347218</v>
      </c>
      <c r="R16" s="54" t="s">
        <v>92</v>
      </c>
      <c r="S16" s="63">
        <v>0.1</v>
      </c>
      <c r="AA16" s="95" t="s">
        <v>819</v>
      </c>
      <c r="AB16" s="102">
        <f>365.24*AB8</f>
        <v>2146.505716224066</v>
      </c>
      <c r="AC16" s="54" t="s">
        <v>71</v>
      </c>
      <c r="AD16" s="88"/>
      <c r="AE16" s="69"/>
      <c r="AW16" s="54">
        <v>-23000</v>
      </c>
      <c r="AX16" s="54">
        <f t="shared" si="0"/>
        <v>7.7079055037340846E-2</v>
      </c>
      <c r="AY16" s="54">
        <f t="shared" si="1"/>
        <v>7.0933820130527764E-2</v>
      </c>
      <c r="AZ16" s="54">
        <f t="shared" si="2"/>
        <v>6.1452349068130824E-3</v>
      </c>
      <c r="BA16" s="54">
        <f t="shared" si="3"/>
        <v>0.27671137365690157</v>
      </c>
      <c r="BB16" s="54">
        <f t="shared" si="4"/>
        <v>0.58147569388639786</v>
      </c>
      <c r="BC16" s="54">
        <f t="shared" si="5"/>
        <v>0.38886950077118282</v>
      </c>
      <c r="BD16" s="54">
        <f t="shared" si="6"/>
        <v>0.1969225715003704</v>
      </c>
      <c r="BE16" s="54">
        <f t="shared" si="7"/>
        <v>26.157530216936262</v>
      </c>
      <c r="BF16" s="54">
        <f t="shared" si="7"/>
        <v>26.159280671905918</v>
      </c>
      <c r="BG16" s="54">
        <f t="shared" si="7"/>
        <v>26.154970939570987</v>
      </c>
      <c r="BH16" s="54">
        <f t="shared" si="7"/>
        <v>26.165637619053616</v>
      </c>
      <c r="BI16" s="54">
        <f t="shared" si="7"/>
        <v>26.139568445406908</v>
      </c>
      <c r="BJ16" s="54">
        <f t="shared" si="7"/>
        <v>26.205437096175864</v>
      </c>
      <c r="BK16" s="54">
        <f t="shared" si="7"/>
        <v>26.050468500763742</v>
      </c>
      <c r="BL16" s="54">
        <f t="shared" si="8"/>
        <v>26.826239525849083</v>
      </c>
    </row>
    <row r="17" spans="1:64" s="54" customFormat="1" ht="12.95" customHeight="1" thickBot="1">
      <c r="A17" s="101" t="s">
        <v>69</v>
      </c>
      <c r="C17" s="54">
        <f>COUNT(C21:C2169)</f>
        <v>235</v>
      </c>
      <c r="E17" s="101" t="s">
        <v>98</v>
      </c>
      <c r="F17" s="104">
        <f ca="1">ROUND(2*(F16-$C$7)/$C$8,0)/2+F15</f>
        <v>14668</v>
      </c>
      <c r="R17" s="54" t="s">
        <v>123</v>
      </c>
      <c r="S17" s="63">
        <v>1</v>
      </c>
      <c r="AA17" s="95" t="s">
        <v>820</v>
      </c>
      <c r="AB17" s="105">
        <f>AB13^3/AB8^2</f>
        <v>0.13455817147444252</v>
      </c>
      <c r="AE17" s="69"/>
      <c r="AW17" s="54">
        <v>-22500</v>
      </c>
      <c r="AX17" s="54">
        <f t="shared" si="0"/>
        <v>7.302225237439583E-2</v>
      </c>
      <c r="AY17" s="54">
        <f t="shared" si="1"/>
        <v>6.8186148937884716E-2</v>
      </c>
      <c r="AZ17" s="54">
        <f t="shared" si="2"/>
        <v>4.836103436511115E-3</v>
      </c>
      <c r="BA17" s="54">
        <f t="shared" si="3"/>
        <v>0.51824196210452278</v>
      </c>
      <c r="BB17" s="54">
        <f t="shared" si="4"/>
        <v>0.90795841567868874</v>
      </c>
      <c r="BC17" s="54">
        <f t="shared" si="5"/>
        <v>0.9067143588691351</v>
      </c>
      <c r="BD17" s="54">
        <f t="shared" si="6"/>
        <v>0.48720235792953204</v>
      </c>
      <c r="BE17" s="54">
        <f t="shared" si="7"/>
        <v>27.028195764887574</v>
      </c>
      <c r="BF17" s="54">
        <f t="shared" si="7"/>
        <v>27.028708261810994</v>
      </c>
      <c r="BG17" s="54">
        <f t="shared" si="7"/>
        <v>27.030754394173677</v>
      </c>
      <c r="BH17" s="54">
        <f t="shared" si="7"/>
        <v>27.038803548706479</v>
      </c>
      <c r="BI17" s="54">
        <f t="shared" si="7"/>
        <v>27.06881371250477</v>
      </c>
      <c r="BJ17" s="54">
        <f t="shared" si="7"/>
        <v>27.164484523234641</v>
      </c>
      <c r="BK17" s="54">
        <f t="shared" si="7"/>
        <v>27.390406323943161</v>
      </c>
      <c r="BL17" s="54">
        <f t="shared" si="8"/>
        <v>27.768882255756061</v>
      </c>
    </row>
    <row r="18" spans="1:64" s="54" customFormat="1" ht="12.95" customHeight="1" thickTop="1" thickBot="1">
      <c r="A18" s="71" t="s">
        <v>14</v>
      </c>
      <c r="C18" s="106">
        <f ca="1">+C15</f>
        <v>59874.829505882844</v>
      </c>
      <c r="D18" s="107">
        <f ca="1">+C16</f>
        <v>0.64406814710250604</v>
      </c>
      <c r="E18" s="101" t="s">
        <v>86</v>
      </c>
      <c r="F18" s="88">
        <f ca="1">ROUND(2*(F16-$C$15)/$C$16,0)/2+F15</f>
        <v>681</v>
      </c>
      <c r="R18" s="54" t="s">
        <v>121</v>
      </c>
      <c r="S18" s="63">
        <v>1</v>
      </c>
      <c r="AA18" s="108" t="s">
        <v>821</v>
      </c>
      <c r="AB18" s="109">
        <f>2*PI()/(AB8*365.2422)*AD2</f>
        <v>1.8852854598139562E-3</v>
      </c>
      <c r="AC18" s="110" t="s">
        <v>822</v>
      </c>
      <c r="AD18" s="110"/>
      <c r="AE18" s="111"/>
      <c r="AH18" s="63" t="s">
        <v>823</v>
      </c>
      <c r="AW18" s="54">
        <v>-22000</v>
      </c>
      <c r="AX18" s="54">
        <f t="shared" si="0"/>
        <v>5.9245233127679583E-2</v>
      </c>
      <c r="AY18" s="54">
        <f t="shared" si="1"/>
        <v>6.5485590769890925E-2</v>
      </c>
      <c r="AZ18" s="54">
        <f t="shared" si="2"/>
        <v>-6.2403576422113416E-3</v>
      </c>
      <c r="BA18" s="54">
        <f t="shared" si="3"/>
        <v>0.57137325609233558</v>
      </c>
      <c r="BB18" s="54">
        <f t="shared" si="4"/>
        <v>-0.68799238220117664</v>
      </c>
      <c r="BC18" s="54">
        <f t="shared" si="5"/>
        <v>-0.99039090390119977</v>
      </c>
      <c r="BD18" s="54">
        <f t="shared" si="6"/>
        <v>-0.54008032534117556</v>
      </c>
      <c r="BE18" s="54">
        <f t="shared" ref="BE18:BK33" si="10">$BL18+$AB$7*SIN(BF18)</f>
        <v>29.424552478163704</v>
      </c>
      <c r="BF18" s="54">
        <f t="shared" si="10"/>
        <v>29.422981573142707</v>
      </c>
      <c r="BG18" s="54">
        <f t="shared" si="10"/>
        <v>29.418102923522866</v>
      </c>
      <c r="BH18" s="54">
        <f t="shared" si="10"/>
        <v>29.403274008647159</v>
      </c>
      <c r="BI18" s="54">
        <f t="shared" si="10"/>
        <v>29.360802388584094</v>
      </c>
      <c r="BJ18" s="54">
        <f t="shared" si="10"/>
        <v>29.254611752571208</v>
      </c>
      <c r="BK18" s="54">
        <f t="shared" si="10"/>
        <v>29.042471877985502</v>
      </c>
      <c r="BL18" s="54">
        <f t="shared" si="8"/>
        <v>28.71152498566304</v>
      </c>
    </row>
    <row r="19" spans="1:64" s="54" customFormat="1" ht="12.95" customHeight="1" thickTop="1">
      <c r="E19" s="101" t="s">
        <v>87</v>
      </c>
      <c r="F19" s="112">
        <f ca="1">+$C$15+$C$16*F18-15018.5-$C$5/24</f>
        <v>45295.335747392986</v>
      </c>
      <c r="S19" s="63"/>
      <c r="AA19" s="113"/>
      <c r="AC19" s="113"/>
      <c r="AH19" s="63" t="s">
        <v>824</v>
      </c>
      <c r="AW19" s="54">
        <v>-21500</v>
      </c>
      <c r="AX19" s="54">
        <f t="shared" si="0"/>
        <v>5.8744986959613943E-2</v>
      </c>
      <c r="AY19" s="54">
        <f t="shared" si="1"/>
        <v>6.2832145626546376E-2</v>
      </c>
      <c r="AZ19" s="54">
        <f t="shared" si="2"/>
        <v>-4.0871586669324325E-3</v>
      </c>
      <c r="BA19" s="54">
        <f t="shared" si="3"/>
        <v>0.28346557002564665</v>
      </c>
      <c r="BB19" s="54">
        <f t="shared" si="4"/>
        <v>-0.17842873164348932</v>
      </c>
      <c r="BC19" s="54">
        <f t="shared" si="5"/>
        <v>-0.41106120577291255</v>
      </c>
      <c r="BD19" s="54">
        <f t="shared" si="6"/>
        <v>-0.20847441965524591</v>
      </c>
      <c r="BE19" s="54">
        <f t="shared" si="10"/>
        <v>30.341711940423323</v>
      </c>
      <c r="BF19" s="54">
        <f t="shared" si="10"/>
        <v>30.340887495722935</v>
      </c>
      <c r="BG19" s="54">
        <f t="shared" si="10"/>
        <v>30.343100243789571</v>
      </c>
      <c r="BH19" s="54">
        <f t="shared" si="10"/>
        <v>30.33714078593146</v>
      </c>
      <c r="BI19" s="54">
        <f t="shared" si="10"/>
        <v>30.353044873957014</v>
      </c>
      <c r="BJ19" s="54">
        <f t="shared" si="10"/>
        <v>30.309492170369086</v>
      </c>
      <c r="BK19" s="54">
        <f t="shared" si="10"/>
        <v>30.421606727975011</v>
      </c>
      <c r="BL19" s="54">
        <f t="shared" si="8"/>
        <v>29.654167715570019</v>
      </c>
    </row>
    <row r="20" spans="1:64" ht="12.95" customHeight="1" thickBot="1">
      <c r="A20" s="114" t="s">
        <v>18</v>
      </c>
      <c r="B20" s="114" t="s">
        <v>20</v>
      </c>
      <c r="C20" s="115" t="s">
        <v>19</v>
      </c>
      <c r="D20" s="115" t="s">
        <v>2</v>
      </c>
      <c r="E20" s="114" t="s">
        <v>12</v>
      </c>
      <c r="F20" s="114" t="s">
        <v>11</v>
      </c>
      <c r="G20" s="114" t="s">
        <v>16</v>
      </c>
      <c r="H20" s="116" t="s">
        <v>126</v>
      </c>
      <c r="I20" s="116" t="s">
        <v>92</v>
      </c>
      <c r="J20" s="116" t="s">
        <v>123</v>
      </c>
      <c r="K20" s="116" t="s">
        <v>121</v>
      </c>
      <c r="L20" s="116" t="s">
        <v>58</v>
      </c>
      <c r="M20" s="116" t="s">
        <v>57</v>
      </c>
      <c r="N20" s="116" t="s">
        <v>31</v>
      </c>
      <c r="O20" s="114" t="s">
        <v>32</v>
      </c>
      <c r="P20" s="114"/>
      <c r="Q20" s="114" t="s">
        <v>0</v>
      </c>
      <c r="Z20" s="90" t="s">
        <v>11</v>
      </c>
      <c r="AA20" s="117" t="s">
        <v>825</v>
      </c>
      <c r="AB20" s="117" t="s">
        <v>826</v>
      </c>
      <c r="AC20" s="117" t="s">
        <v>827</v>
      </c>
      <c r="AD20" s="117" t="s">
        <v>828</v>
      </c>
      <c r="AE20" s="117" t="s">
        <v>829</v>
      </c>
      <c r="AF20" s="117" t="s">
        <v>830</v>
      </c>
      <c r="AG20" s="118"/>
      <c r="AH20" s="117" t="s">
        <v>784</v>
      </c>
      <c r="AI20" s="117" t="s">
        <v>785</v>
      </c>
      <c r="AJ20" s="117" t="s">
        <v>786</v>
      </c>
      <c r="AK20" s="117" t="s">
        <v>831</v>
      </c>
      <c r="AL20" s="117" t="s">
        <v>787</v>
      </c>
      <c r="AM20" s="117" t="s">
        <v>788</v>
      </c>
      <c r="AN20" s="90" t="s">
        <v>832</v>
      </c>
      <c r="AO20" s="90" t="s">
        <v>833</v>
      </c>
      <c r="AP20" s="90" t="s">
        <v>834</v>
      </c>
      <c r="AQ20" s="90" t="s">
        <v>835</v>
      </c>
      <c r="AR20" s="90" t="s">
        <v>836</v>
      </c>
      <c r="AS20" s="90" t="s">
        <v>837</v>
      </c>
      <c r="AT20" s="90" t="s">
        <v>838</v>
      </c>
      <c r="AU20" s="90" t="s">
        <v>796</v>
      </c>
      <c r="AV20" s="119"/>
      <c r="AW20" s="54">
        <v>-21000</v>
      </c>
      <c r="AX20" s="54">
        <f t="shared" si="0"/>
        <v>5.9726117622965702E-2</v>
      </c>
      <c r="AY20" s="54">
        <f t="shared" si="1"/>
        <v>6.0225813507851084E-2</v>
      </c>
      <c r="AZ20" s="54">
        <f t="shared" si="2"/>
        <v>-4.9969588488538218E-4</v>
      </c>
      <c r="BA20" s="54">
        <f t="shared" si="3"/>
        <v>0.22794654059062003</v>
      </c>
      <c r="BB20" s="54">
        <f t="shared" si="4"/>
        <v>7.4760092700098604E-2</v>
      </c>
      <c r="BC20" s="54">
        <f t="shared" si="5"/>
        <v>-0.15684197210636019</v>
      </c>
      <c r="BD20" s="54">
        <f t="shared" si="6"/>
        <v>-7.8582141625799976E-2</v>
      </c>
      <c r="BE20" s="54">
        <f t="shared" si="10"/>
        <v>30.974308953718296</v>
      </c>
      <c r="BF20" s="54">
        <f t="shared" si="10"/>
        <v>30.911903520531677</v>
      </c>
      <c r="BG20" s="54">
        <f t="shared" si="10"/>
        <v>31.001009643684956</v>
      </c>
      <c r="BH20" s="54">
        <f t="shared" si="10"/>
        <v>30.872453582744431</v>
      </c>
      <c r="BI20" s="54">
        <f t="shared" si="10"/>
        <v>31.055531782662623</v>
      </c>
      <c r="BJ20" s="54">
        <f t="shared" si="10"/>
        <v>30.788745662766562</v>
      </c>
      <c r="BK20" s="54">
        <f t="shared" si="10"/>
        <v>31.167837402604508</v>
      </c>
      <c r="BL20" s="54">
        <f t="shared" si="8"/>
        <v>30.596810445476997</v>
      </c>
    </row>
    <row r="21" spans="1:64" ht="12.95" customHeight="1">
      <c r="A21" s="11" t="s">
        <v>72</v>
      </c>
      <c r="B21" s="10"/>
      <c r="C21" s="14">
        <v>25643.319</v>
      </c>
      <c r="D21" s="14"/>
      <c r="E21" s="120">
        <f t="shared" ref="E21:E84" si="11">(C21-C$7)/C$8</f>
        <v>-39161.899050877684</v>
      </c>
      <c r="F21" s="120">
        <f t="shared" ref="F21:F84" si="12">ROUND(2*E21,0)/2</f>
        <v>-39162</v>
      </c>
      <c r="G21" s="120">
        <f t="shared" ref="G21:G84" si="13">C21-(C$7+C$8*F21)</f>
        <v>6.501812818532926E-2</v>
      </c>
      <c r="H21" s="120">
        <f t="shared" ref="H21:H52" si="14">G21</f>
        <v>6.501812818532926E-2</v>
      </c>
      <c r="I21" s="120"/>
      <c r="J21" s="120"/>
      <c r="K21" s="120"/>
      <c r="L21" s="120"/>
      <c r="O21" s="120"/>
      <c r="P21" s="120"/>
      <c r="Q21" s="121">
        <f t="shared" ref="Q21:Q84" si="15">C21-15018.5</f>
        <v>10624.819</v>
      </c>
      <c r="T21" s="58"/>
      <c r="Z21" s="54">
        <f t="shared" ref="Z21:Z84" si="16">F21</f>
        <v>-39162</v>
      </c>
      <c r="AA21" s="64">
        <f t="shared" ref="AA21:AA84" si="17">AB$3+AB$4*Z21+AB$5*Z21^2+AH21</f>
        <v>0.18994234626998593</v>
      </c>
      <c r="AB21" s="64">
        <f t="shared" ref="AB21:AB84" si="18">IF(S21&lt;&gt;0,G21-AH21, -9999)</f>
        <v>-9999</v>
      </c>
      <c r="AC21" s="64">
        <f t="shared" ref="AC21:AC84" si="19">+G21-P21</f>
        <v>6.501812818532926E-2</v>
      </c>
      <c r="AD21" s="64">
        <f t="shared" ref="AD21:AD84" si="20">IF(S21&lt;&gt;0,G21-AA21, -9999)</f>
        <v>-9999</v>
      </c>
      <c r="AE21" s="64">
        <f t="shared" ref="AE21:AE84" si="21">+(G21-AA21)^2*S21</f>
        <v>0</v>
      </c>
      <c r="AF21" s="54">
        <f t="shared" ref="AF21:AF84" si="22">IF(S21&lt;&gt;0,G21-P21, -9999)</f>
        <v>-9999</v>
      </c>
      <c r="AG21" s="122"/>
      <c r="AH21" s="54">
        <f t="shared" ref="AH21:AH84" si="23">$AB$6*($AB$11/AI21*AJ21+$AB$12)</f>
        <v>4.8185524756649018E-3</v>
      </c>
      <c r="AI21" s="54">
        <f t="shared" ref="AI21:AI84" si="24">1+$AB$7*COS(AL21)</f>
        <v>0.52051020115291391</v>
      </c>
      <c r="AJ21" s="54">
        <f t="shared" ref="AJ21:AJ84" si="25">SIN(AL21+RADIANS($AB$9))</f>
        <v>0.909494282037005</v>
      </c>
      <c r="AK21" s="54">
        <f t="shared" ref="AK21:AK84" si="26">$AB$7*SIN(AL21)</f>
        <v>-0.61730285904314353</v>
      </c>
      <c r="AL21" s="54">
        <f t="shared" ref="AL21:AL84" si="27">2*ATAN(AM21)</f>
        <v>0.91039406054631467</v>
      </c>
      <c r="AM21" s="54">
        <f t="shared" ref="AM21:AM84" si="28">SQRT((1+$AB$7)/(1-$AB$7))*TAN(AN21/2)</f>
        <v>0.4894809721299001</v>
      </c>
      <c r="AN21" s="64">
        <f t="shared" ref="AN21:AT30" si="29">$AU21+$AB$7*SIN(AO21)</f>
        <v>-4.3833117962525714</v>
      </c>
      <c r="AO21" s="64">
        <f t="shared" si="29"/>
        <v>-4.3827674228620959</v>
      </c>
      <c r="AP21" s="64">
        <f t="shared" si="29"/>
        <v>-4.3806225367618739</v>
      </c>
      <c r="AQ21" s="64">
        <f t="shared" si="29"/>
        <v>-4.3722982586959027</v>
      </c>
      <c r="AR21" s="64">
        <f t="shared" si="29"/>
        <v>-4.3416910989150486</v>
      </c>
      <c r="AS21" s="64">
        <f t="shared" si="29"/>
        <v>-4.245376974455934</v>
      </c>
      <c r="AT21" s="64">
        <f t="shared" si="29"/>
        <v>-4.0199609164379311</v>
      </c>
      <c r="AU21" s="64">
        <f t="shared" ref="AU21:AU84" si="30">RADIANS($AB$9)+$AB$18*(F21-AB$15)</f>
        <v>-3.6437440756640775</v>
      </c>
      <c r="AW21" s="54">
        <v>-20500</v>
      </c>
      <c r="AX21" s="54">
        <f t="shared" si="0"/>
        <v>6.0224052229895353E-2</v>
      </c>
      <c r="AY21" s="54">
        <f t="shared" si="1"/>
        <v>5.766659441380504E-2</v>
      </c>
      <c r="AZ21" s="54">
        <f t="shared" si="2"/>
        <v>2.5574578160903116E-3</v>
      </c>
      <c r="BA21" s="54">
        <f t="shared" si="3"/>
        <v>0.21852405409928888</v>
      </c>
      <c r="BB21" s="54">
        <f t="shared" si="4"/>
        <v>0.24996293425768765</v>
      </c>
      <c r="BC21" s="54">
        <f t="shared" si="5"/>
        <v>2.0970093538967192E-2</v>
      </c>
      <c r="BD21" s="54">
        <f t="shared" si="6"/>
        <v>1.048543101513362E-2</v>
      </c>
      <c r="BE21" s="54">
        <f t="shared" si="10"/>
        <v>31.475811612680843</v>
      </c>
      <c r="BF21" s="54">
        <f t="shared" si="10"/>
        <v>31.497436505310219</v>
      </c>
      <c r="BG21" s="54">
        <f t="shared" si="10"/>
        <v>31.469706423401593</v>
      </c>
      <c r="BH21" s="54">
        <f t="shared" si="10"/>
        <v>31.505275779468839</v>
      </c>
      <c r="BI21" s="54">
        <f t="shared" si="10"/>
        <v>31.459665283170978</v>
      </c>
      <c r="BJ21" s="54">
        <f t="shared" si="10"/>
        <v>31.518181164634839</v>
      </c>
      <c r="BK21" s="54">
        <f t="shared" si="10"/>
        <v>31.443144212839158</v>
      </c>
      <c r="BL21" s="54">
        <f t="shared" si="8"/>
        <v>31.539453175383972</v>
      </c>
    </row>
    <row r="22" spans="1:64" ht="12.95" customHeight="1">
      <c r="A22" s="12" t="s">
        <v>72</v>
      </c>
      <c r="B22" s="7"/>
      <c r="C22" s="13">
        <v>25912.544000000002</v>
      </c>
      <c r="D22" s="13"/>
      <c r="E22" s="55">
        <f t="shared" si="11"/>
        <v>-38743.892131684603</v>
      </c>
      <c r="F22" s="120">
        <f t="shared" si="12"/>
        <v>-38744</v>
      </c>
      <c r="G22" s="55">
        <f t="shared" si="13"/>
        <v>6.9474561016249936E-2</v>
      </c>
      <c r="H22" s="55">
        <f t="shared" si="14"/>
        <v>6.9474561016249936E-2</v>
      </c>
      <c r="Q22" s="123">
        <f t="shared" si="15"/>
        <v>10894.044000000002</v>
      </c>
      <c r="T22" s="58"/>
      <c r="Z22" s="54">
        <f t="shared" si="16"/>
        <v>-38744</v>
      </c>
      <c r="AA22" s="64">
        <f t="shared" si="17"/>
        <v>0.17561879206547187</v>
      </c>
      <c r="AB22" s="64">
        <f t="shared" si="18"/>
        <v>-9999</v>
      </c>
      <c r="AC22" s="64">
        <f t="shared" si="19"/>
        <v>6.9474561016249936E-2</v>
      </c>
      <c r="AD22" s="64">
        <f t="shared" si="20"/>
        <v>-9999</v>
      </c>
      <c r="AE22" s="64">
        <f t="shared" si="21"/>
        <v>0</v>
      </c>
      <c r="AF22" s="54">
        <f t="shared" si="22"/>
        <v>-9999</v>
      </c>
      <c r="AG22" s="122"/>
      <c r="AH22" s="54">
        <f t="shared" si="23"/>
        <v>-5.9315900620084527E-3</v>
      </c>
      <c r="AI22" s="54">
        <f t="shared" si="24"/>
        <v>0.76757121430243536</v>
      </c>
      <c r="AJ22" s="54">
        <f t="shared" si="25"/>
        <v>-0.86098381370430388</v>
      </c>
      <c r="AK22" s="54">
        <f t="shared" si="26"/>
        <v>0.74629092622141258</v>
      </c>
      <c r="AL22" s="54">
        <f t="shared" si="27"/>
        <v>-1.268872631396009</v>
      </c>
      <c r="AM22" s="54">
        <f t="shared" si="28"/>
        <v>-0.73593152133486006</v>
      </c>
      <c r="AN22" s="64">
        <f t="shared" si="29"/>
        <v>-2.2535588414967656</v>
      </c>
      <c r="AO22" s="64">
        <f t="shared" si="29"/>
        <v>-2.2622157553855748</v>
      </c>
      <c r="AP22" s="64">
        <f t="shared" si="29"/>
        <v>-2.2794073765643468</v>
      </c>
      <c r="AQ22" s="64">
        <f t="shared" si="29"/>
        <v>-2.3125685176476392</v>
      </c>
      <c r="AR22" s="64">
        <f t="shared" si="29"/>
        <v>-2.3733844468365217</v>
      </c>
      <c r="AS22" s="64">
        <f t="shared" si="29"/>
        <v>-2.4766131518560504</v>
      </c>
      <c r="AT22" s="64">
        <f t="shared" si="29"/>
        <v>-2.6352552076831537</v>
      </c>
      <c r="AU22" s="64">
        <f t="shared" si="30"/>
        <v>-2.8556947534618438</v>
      </c>
      <c r="AW22" s="54">
        <v>-20000</v>
      </c>
      <c r="AX22" s="54">
        <f t="shared" si="0"/>
        <v>6.0277587078815489E-2</v>
      </c>
      <c r="AY22" s="54">
        <f t="shared" si="1"/>
        <v>5.5154488344408253E-2</v>
      </c>
      <c r="AZ22" s="54">
        <f t="shared" si="2"/>
        <v>5.1230987344072325E-3</v>
      </c>
      <c r="BA22" s="54">
        <f t="shared" si="3"/>
        <v>0.23640965728031238</v>
      </c>
      <c r="BB22" s="54">
        <f t="shared" si="4"/>
        <v>0.43229651961136611</v>
      </c>
      <c r="BC22" s="54">
        <f t="shared" si="5"/>
        <v>0.21536613505503741</v>
      </c>
      <c r="BD22" s="54">
        <f t="shared" si="6"/>
        <v>0.10810122529516934</v>
      </c>
      <c r="BE22" s="54">
        <f t="shared" si="10"/>
        <v>32.014928687962254</v>
      </c>
      <c r="BF22" s="54">
        <f t="shared" si="10"/>
        <v>32.056517956062962</v>
      </c>
      <c r="BG22" s="54">
        <f t="shared" si="10"/>
        <v>31.99167475931965</v>
      </c>
      <c r="BH22" s="54">
        <f t="shared" si="10"/>
        <v>32.094161488945446</v>
      </c>
      <c r="BI22" s="54">
        <f t="shared" si="10"/>
        <v>31.935262012103792</v>
      </c>
      <c r="BJ22" s="54">
        <f t="shared" si="10"/>
        <v>32.190751703224272</v>
      </c>
      <c r="BK22" s="54">
        <f t="shared" si="10"/>
        <v>31.797876675840904</v>
      </c>
      <c r="BL22" s="54">
        <f t="shared" si="8"/>
        <v>32.482095905290947</v>
      </c>
    </row>
    <row r="23" spans="1:64" ht="12.95" customHeight="1">
      <c r="A23" s="12" t="s">
        <v>73</v>
      </c>
      <c r="B23" s="7"/>
      <c r="C23" s="13">
        <v>26005.292000000001</v>
      </c>
      <c r="D23" s="13"/>
      <c r="E23" s="55">
        <f t="shared" si="11"/>
        <v>-38599.888767430464</v>
      </c>
      <c r="F23" s="120">
        <f t="shared" si="12"/>
        <v>-38600</v>
      </c>
      <c r="G23" s="55">
        <f t="shared" si="13"/>
        <v>7.164137041036156E-2</v>
      </c>
      <c r="H23" s="55">
        <f t="shared" si="14"/>
        <v>7.164137041036156E-2</v>
      </c>
      <c r="Q23" s="123">
        <f t="shared" si="15"/>
        <v>10986.792000000001</v>
      </c>
      <c r="T23" s="58"/>
      <c r="Z23" s="54">
        <f t="shared" si="16"/>
        <v>-38600</v>
      </c>
      <c r="AA23" s="64">
        <f t="shared" si="17"/>
        <v>0.17410952504326546</v>
      </c>
      <c r="AB23" s="64">
        <f t="shared" si="18"/>
        <v>-9999</v>
      </c>
      <c r="AC23" s="64">
        <f t="shared" si="19"/>
        <v>7.164137041036156E-2</v>
      </c>
      <c r="AD23" s="64">
        <f t="shared" si="20"/>
        <v>-9999</v>
      </c>
      <c r="AE23" s="64">
        <f t="shared" si="21"/>
        <v>0</v>
      </c>
      <c r="AF23" s="54">
        <f t="shared" si="22"/>
        <v>-9999</v>
      </c>
      <c r="AG23" s="122"/>
      <c r="AH23" s="54">
        <f t="shared" si="23"/>
        <v>-6.2174508395375899E-3</v>
      </c>
      <c r="AI23" s="54">
        <f t="shared" si="24"/>
        <v>0.4857548053196884</v>
      </c>
      <c r="AJ23" s="54">
        <f t="shared" si="25"/>
        <v>-0.58192931712548202</v>
      </c>
      <c r="AK23" s="54">
        <f t="shared" si="26"/>
        <v>0.58866388264396396</v>
      </c>
      <c r="AL23" s="54">
        <f t="shared" si="27"/>
        <v>-0.85277094837397027</v>
      </c>
      <c r="AM23" s="54">
        <f t="shared" si="28"/>
        <v>-0.4542534638081569</v>
      </c>
      <c r="AN23" s="64">
        <f t="shared" si="29"/>
        <v>-1.8283916868592669</v>
      </c>
      <c r="AO23" s="64">
        <f t="shared" si="29"/>
        <v>-1.8285707143328334</v>
      </c>
      <c r="AP23" s="64">
        <f t="shared" si="29"/>
        <v>-1.8294676289204013</v>
      </c>
      <c r="AQ23" s="64">
        <f t="shared" si="29"/>
        <v>-1.8339161097017074</v>
      </c>
      <c r="AR23" s="64">
        <f t="shared" si="29"/>
        <v>-1.854975598010137</v>
      </c>
      <c r="AS23" s="64">
        <f t="shared" si="29"/>
        <v>-1.939071570279252</v>
      </c>
      <c r="AT23" s="64">
        <f t="shared" si="29"/>
        <v>-2.1707503135341133</v>
      </c>
      <c r="AU23" s="64">
        <f t="shared" si="30"/>
        <v>-2.5842136472486334</v>
      </c>
      <c r="AW23" s="54">
        <v>-19500</v>
      </c>
      <c r="AX23" s="54">
        <f t="shared" si="0"/>
        <v>5.8931430158970496E-2</v>
      </c>
      <c r="AY23" s="54">
        <f t="shared" si="1"/>
        <v>5.2689495299660716E-2</v>
      </c>
      <c r="AZ23" s="54">
        <f t="shared" si="2"/>
        <v>6.2419348593097824E-3</v>
      </c>
      <c r="BA23" s="54">
        <f t="shared" si="3"/>
        <v>0.31468002688850205</v>
      </c>
      <c r="BB23" s="54">
        <f t="shared" si="4"/>
        <v>0.66938333137486117</v>
      </c>
      <c r="BC23" s="54">
        <f t="shared" si="5"/>
        <v>0.50170653252134367</v>
      </c>
      <c r="BD23" s="54">
        <f t="shared" si="6"/>
        <v>0.25625101830231484</v>
      </c>
      <c r="BE23" s="54">
        <f t="shared" si="10"/>
        <v>32.679659726690325</v>
      </c>
      <c r="BF23" s="54">
        <f t="shared" si="10"/>
        <v>32.679627506164323</v>
      </c>
      <c r="BG23" s="54">
        <f t="shared" si="10"/>
        <v>32.679763898342586</v>
      </c>
      <c r="BH23" s="54">
        <f t="shared" si="10"/>
        <v>32.679186939698063</v>
      </c>
      <c r="BI23" s="54">
        <f t="shared" si="10"/>
        <v>32.681634776503522</v>
      </c>
      <c r="BJ23" s="54">
        <f t="shared" si="10"/>
        <v>32.671376008769286</v>
      </c>
      <c r="BK23" s="54">
        <f t="shared" si="10"/>
        <v>32.716882260459798</v>
      </c>
      <c r="BL23" s="54">
        <f t="shared" si="8"/>
        <v>33.424738635197926</v>
      </c>
    </row>
    <row r="24" spans="1:64" ht="12.95" customHeight="1">
      <c r="A24" s="124" t="s">
        <v>72</v>
      </c>
      <c r="B24" s="58"/>
      <c r="C24" s="57">
        <v>26039.449000000001</v>
      </c>
      <c r="E24" s="55">
        <f t="shared" si="11"/>
        <v>-38546.855570888998</v>
      </c>
      <c r="F24" s="120">
        <f t="shared" si="12"/>
        <v>-38547</v>
      </c>
      <c r="G24" s="55">
        <f t="shared" si="13"/>
        <v>9.3022209981427295E-2</v>
      </c>
      <c r="H24" s="55">
        <f t="shared" si="14"/>
        <v>9.3022209981427295E-2</v>
      </c>
      <c r="Q24" s="123">
        <f t="shared" si="15"/>
        <v>11020.949000000001</v>
      </c>
      <c r="T24" s="58"/>
      <c r="Z24" s="54">
        <f t="shared" si="16"/>
        <v>-38547</v>
      </c>
      <c r="AA24" s="64">
        <f t="shared" si="17"/>
        <v>0.17378008147035912</v>
      </c>
      <c r="AB24" s="64">
        <f t="shared" si="18"/>
        <v>-9999</v>
      </c>
      <c r="AC24" s="64">
        <f t="shared" si="19"/>
        <v>9.3022209981427295E-2</v>
      </c>
      <c r="AD24" s="64">
        <f t="shared" si="20"/>
        <v>-9999</v>
      </c>
      <c r="AE24" s="64">
        <f t="shared" si="21"/>
        <v>0</v>
      </c>
      <c r="AF24" s="54">
        <f t="shared" si="22"/>
        <v>-9999</v>
      </c>
      <c r="AG24" s="122"/>
      <c r="AH24" s="54">
        <f t="shared" si="23"/>
        <v>-6.0975967615698439E-3</v>
      </c>
      <c r="AI24" s="54">
        <f t="shared" si="24"/>
        <v>0.43644060888934089</v>
      </c>
      <c r="AJ24" s="54">
        <f t="shared" si="25"/>
        <v>-0.508891067521827</v>
      </c>
      <c r="AK24" s="54">
        <f t="shared" si="26"/>
        <v>0.54164019392235052</v>
      </c>
      <c r="AL24" s="54">
        <f t="shared" si="27"/>
        <v>-0.765567967778638</v>
      </c>
      <c r="AM24" s="54">
        <f t="shared" si="28"/>
        <v>-0.40264443762956181</v>
      </c>
      <c r="AN24" s="64">
        <f t="shared" si="29"/>
        <v>-1.7102331872335825</v>
      </c>
      <c r="AO24" s="64">
        <f t="shared" si="29"/>
        <v>-1.7102435662765498</v>
      </c>
      <c r="AP24" s="64">
        <f t="shared" si="29"/>
        <v>-1.71033906487237</v>
      </c>
      <c r="AQ24" s="64">
        <f t="shared" si="29"/>
        <v>-1.7112147285995603</v>
      </c>
      <c r="AR24" s="64">
        <f t="shared" si="29"/>
        <v>-1.7190045842236286</v>
      </c>
      <c r="AS24" s="64">
        <f t="shared" si="29"/>
        <v>-1.7757456242222238</v>
      </c>
      <c r="AT24" s="64">
        <f t="shared" si="29"/>
        <v>-2.0067215959120217</v>
      </c>
      <c r="AU24" s="64">
        <f t="shared" si="30"/>
        <v>-2.4842935178784948</v>
      </c>
      <c r="AW24" s="54">
        <v>-19000</v>
      </c>
      <c r="AX24" s="54">
        <f t="shared" si="0"/>
        <v>5.2111414935203E-2</v>
      </c>
      <c r="AY24" s="54">
        <f t="shared" si="1"/>
        <v>5.027161527956242E-2</v>
      </c>
      <c r="AZ24" s="54">
        <f t="shared" si="2"/>
        <v>1.8397996556405829E-3</v>
      </c>
      <c r="BA24" s="54">
        <f t="shared" si="3"/>
        <v>1.0166312098120687</v>
      </c>
      <c r="BB24" s="54">
        <f t="shared" si="4"/>
        <v>0.96817821477346455</v>
      </c>
      <c r="BC24" s="54">
        <f t="shared" si="5"/>
        <v>1.5920750470637344</v>
      </c>
      <c r="BD24" s="54">
        <f t="shared" si="6"/>
        <v>1.0215083670919496</v>
      </c>
      <c r="BE24" s="54">
        <f t="shared" si="10"/>
        <v>33.897189022909735</v>
      </c>
      <c r="BF24" s="54">
        <f t="shared" si="10"/>
        <v>33.912091810965201</v>
      </c>
      <c r="BG24" s="54">
        <f t="shared" si="10"/>
        <v>33.935750141000689</v>
      </c>
      <c r="BH24" s="54">
        <f t="shared" si="10"/>
        <v>33.9725103039343</v>
      </c>
      <c r="BI24" s="54">
        <f t="shared" si="10"/>
        <v>34.027931297782189</v>
      </c>
      <c r="BJ24" s="54">
        <f t="shared" si="10"/>
        <v>34.108285972259367</v>
      </c>
      <c r="BK24" s="54">
        <f t="shared" si="10"/>
        <v>34.219654434847179</v>
      </c>
      <c r="BL24" s="54">
        <f t="shared" si="8"/>
        <v>34.367381365104904</v>
      </c>
    </row>
    <row r="25" spans="1:64" ht="12.95" customHeight="1">
      <c r="A25" s="124" t="s">
        <v>72</v>
      </c>
      <c r="B25" s="58"/>
      <c r="C25" s="57">
        <v>26057.46</v>
      </c>
      <c r="E25" s="55">
        <f t="shared" si="11"/>
        <v>-38518.891144771114</v>
      </c>
      <c r="F25" s="120">
        <f t="shared" si="12"/>
        <v>-38519</v>
      </c>
      <c r="G25" s="55">
        <f t="shared" si="13"/>
        <v>7.0110200693306979E-2</v>
      </c>
      <c r="H25" s="55">
        <f t="shared" si="14"/>
        <v>7.0110200693306979E-2</v>
      </c>
      <c r="Q25" s="123">
        <f t="shared" si="15"/>
        <v>11038.96</v>
      </c>
      <c r="T25" s="58"/>
      <c r="Z25" s="54">
        <f t="shared" si="16"/>
        <v>-38519</v>
      </c>
      <c r="AA25" s="64">
        <f t="shared" si="17"/>
        <v>0.17363262973403917</v>
      </c>
      <c r="AB25" s="64">
        <f t="shared" si="18"/>
        <v>-9999</v>
      </c>
      <c r="AC25" s="64">
        <f t="shared" si="19"/>
        <v>7.0110200693306979E-2</v>
      </c>
      <c r="AD25" s="64">
        <f t="shared" si="20"/>
        <v>-9999</v>
      </c>
      <c r="AE25" s="64">
        <f t="shared" si="21"/>
        <v>0</v>
      </c>
      <c r="AF25" s="54">
        <f t="shared" si="22"/>
        <v>-9999</v>
      </c>
      <c r="AG25" s="122"/>
      <c r="AH25" s="54">
        <f t="shared" si="23"/>
        <v>-6.0078974058813935E-3</v>
      </c>
      <c r="AI25" s="54">
        <f t="shared" si="24"/>
        <v>0.41552187021663378</v>
      </c>
      <c r="AJ25" s="54">
        <f t="shared" si="25"/>
        <v>-0.47455254351994219</v>
      </c>
      <c r="AK25" s="54">
        <f t="shared" si="26"/>
        <v>0.51899769054033063</v>
      </c>
      <c r="AL25" s="54">
        <f t="shared" si="27"/>
        <v>-0.72612750043473051</v>
      </c>
      <c r="AM25" s="54">
        <f t="shared" si="28"/>
        <v>-0.37990472058064517</v>
      </c>
      <c r="AN25" s="64">
        <f t="shared" si="29"/>
        <v>-1.6524629049912929</v>
      </c>
      <c r="AO25" s="64">
        <f t="shared" si="29"/>
        <v>-1.6524638162068628</v>
      </c>
      <c r="AP25" s="64">
        <f t="shared" si="29"/>
        <v>-1.652478105336487</v>
      </c>
      <c r="AQ25" s="64">
        <f t="shared" si="29"/>
        <v>-1.6527018534714657</v>
      </c>
      <c r="AR25" s="64">
        <f t="shared" si="29"/>
        <v>-1.6561291283003614</v>
      </c>
      <c r="AS25" s="64">
        <f t="shared" si="29"/>
        <v>-1.6975564613290466</v>
      </c>
      <c r="AT25" s="64">
        <f t="shared" si="29"/>
        <v>-1.9219494449180843</v>
      </c>
      <c r="AU25" s="64">
        <f t="shared" si="30"/>
        <v>-2.4315055250037041</v>
      </c>
      <c r="AW25" s="54">
        <v>-18500</v>
      </c>
      <c r="AX25" s="54">
        <f t="shared" si="0"/>
        <v>4.1975696327926804E-2</v>
      </c>
      <c r="AY25" s="54">
        <f t="shared" si="1"/>
        <v>4.7900848284113395E-2</v>
      </c>
      <c r="AZ25" s="54">
        <f t="shared" si="2"/>
        <v>-5.9251519561865883E-3</v>
      </c>
      <c r="BA25" s="54">
        <f t="shared" si="3"/>
        <v>0.40066937922331558</v>
      </c>
      <c r="BB25" s="54">
        <f t="shared" si="4"/>
        <v>-0.44874198185190223</v>
      </c>
      <c r="BC25" s="54">
        <f t="shared" si="5"/>
        <v>-0.69702900879503904</v>
      </c>
      <c r="BD25" s="54">
        <f t="shared" si="6"/>
        <v>-0.36334597428114218</v>
      </c>
      <c r="BE25" s="54">
        <f t="shared" si="10"/>
        <v>36.091131588251201</v>
      </c>
      <c r="BF25" s="54">
        <f t="shared" si="10"/>
        <v>36.09113155760096</v>
      </c>
      <c r="BG25" s="54">
        <f t="shared" si="10"/>
        <v>36.091130502822899</v>
      </c>
      <c r="BH25" s="54">
        <f t="shared" si="10"/>
        <v>36.091094222561289</v>
      </c>
      <c r="BI25" s="54">
        <f t="shared" si="10"/>
        <v>36.089867147462421</v>
      </c>
      <c r="BJ25" s="54">
        <f t="shared" si="10"/>
        <v>36.060347975317754</v>
      </c>
      <c r="BK25" s="54">
        <f t="shared" si="10"/>
        <v>35.844256473838698</v>
      </c>
      <c r="BL25" s="54">
        <f t="shared" si="8"/>
        <v>35.310024095011883</v>
      </c>
    </row>
    <row r="26" spans="1:64" ht="12.95" customHeight="1">
      <c r="A26" s="124" t="s">
        <v>72</v>
      </c>
      <c r="B26" s="58"/>
      <c r="C26" s="57">
        <v>26252.632000000001</v>
      </c>
      <c r="E26" s="55">
        <f t="shared" si="11"/>
        <v>-38215.861164521317</v>
      </c>
      <c r="F26" s="120">
        <f t="shared" si="12"/>
        <v>-38216</v>
      </c>
      <c r="G26" s="55">
        <f t="shared" si="13"/>
        <v>8.9419528798316605E-2</v>
      </c>
      <c r="H26" s="55">
        <f t="shared" si="14"/>
        <v>8.9419528798316605E-2</v>
      </c>
      <c r="Q26" s="123">
        <f t="shared" si="15"/>
        <v>11234.132000000001</v>
      </c>
      <c r="T26" s="58"/>
      <c r="Z26" s="54">
        <f t="shared" si="16"/>
        <v>-38216</v>
      </c>
      <c r="AA26" s="64">
        <f t="shared" si="17"/>
        <v>0.17266097702207492</v>
      </c>
      <c r="AB26" s="64">
        <f t="shared" si="18"/>
        <v>-9999</v>
      </c>
      <c r="AC26" s="64">
        <f t="shared" si="19"/>
        <v>8.9419528798316605E-2</v>
      </c>
      <c r="AD26" s="64">
        <f t="shared" si="20"/>
        <v>-9999</v>
      </c>
      <c r="AE26" s="64">
        <f t="shared" si="21"/>
        <v>0</v>
      </c>
      <c r="AF26" s="54">
        <f t="shared" si="22"/>
        <v>-9999</v>
      </c>
      <c r="AG26" s="122"/>
      <c r="AH26" s="54">
        <f t="shared" si="23"/>
        <v>-4.4226867282028013E-3</v>
      </c>
      <c r="AI26" s="54">
        <f t="shared" si="24"/>
        <v>0.2944832238696844</v>
      </c>
      <c r="AJ26" s="54">
        <f t="shared" si="25"/>
        <v>-0.2117336888843441</v>
      </c>
      <c r="AK26" s="54">
        <f t="shared" si="26"/>
        <v>0.33648085470044858</v>
      </c>
      <c r="AL26" s="54">
        <f t="shared" si="27"/>
        <v>-0.44502040840439511</v>
      </c>
      <c r="AM26" s="54">
        <f t="shared" si="28"/>
        <v>-0.22625663599062884</v>
      </c>
      <c r="AN26" s="64">
        <f t="shared" si="29"/>
        <v>-1.1475380946387892</v>
      </c>
      <c r="AO26" s="64">
        <f t="shared" si="29"/>
        <v>-1.1477070703786927</v>
      </c>
      <c r="AP26" s="64">
        <f t="shared" si="29"/>
        <v>-1.1471808561851253</v>
      </c>
      <c r="AQ26" s="64">
        <f t="shared" si="29"/>
        <v>-1.1488215906414689</v>
      </c>
      <c r="AR26" s="64">
        <f t="shared" si="29"/>
        <v>-1.1437253423077558</v>
      </c>
      <c r="AS26" s="64">
        <f t="shared" si="29"/>
        <v>-1.159748755409147</v>
      </c>
      <c r="AT26" s="64">
        <f t="shared" si="29"/>
        <v>-1.1111359417535813</v>
      </c>
      <c r="AU26" s="64">
        <f t="shared" si="30"/>
        <v>-1.8602640306800744</v>
      </c>
      <c r="AW26" s="54">
        <v>-18000</v>
      </c>
      <c r="AX26" s="54">
        <f t="shared" si="0"/>
        <v>4.2629850777289348E-2</v>
      </c>
      <c r="AY26" s="54">
        <f t="shared" si="1"/>
        <v>4.5577194313313606E-2</v>
      </c>
      <c r="AZ26" s="54">
        <f t="shared" si="2"/>
        <v>-2.9473435360242591E-3</v>
      </c>
      <c r="BA26" s="54">
        <f t="shared" si="3"/>
        <v>0.25689099111357772</v>
      </c>
      <c r="BB26" s="54">
        <f t="shared" si="4"/>
        <v>-8.3556195059313595E-2</v>
      </c>
      <c r="BC26" s="54">
        <f t="shared" si="5"/>
        <v>-0.31532560876720117</v>
      </c>
      <c r="BD26" s="54">
        <f t="shared" si="6"/>
        <v>-0.15898229654774795</v>
      </c>
      <c r="BE26" s="54">
        <f t="shared" si="10"/>
        <v>36.846544349303542</v>
      </c>
      <c r="BF26" s="54">
        <f t="shared" si="10"/>
        <v>36.836142756637578</v>
      </c>
      <c r="BG26" s="54">
        <f t="shared" si="10"/>
        <v>36.856371948862929</v>
      </c>
      <c r="BH26" s="54">
        <f t="shared" si="10"/>
        <v>36.816580448991758</v>
      </c>
      <c r="BI26" s="54">
        <f t="shared" si="10"/>
        <v>36.893229260841757</v>
      </c>
      <c r="BJ26" s="54">
        <f t="shared" si="10"/>
        <v>36.738569246211647</v>
      </c>
      <c r="BK26" s="54">
        <f t="shared" si="10"/>
        <v>37.028279003961607</v>
      </c>
      <c r="BL26" s="54">
        <f t="shared" si="8"/>
        <v>36.252666824918862</v>
      </c>
    </row>
    <row r="27" spans="1:64" ht="12.95" customHeight="1">
      <c r="A27" s="124" t="s">
        <v>73</v>
      </c>
      <c r="B27" s="58"/>
      <c r="C27" s="57">
        <v>26334.378000000001</v>
      </c>
      <c r="E27" s="55">
        <f t="shared" si="11"/>
        <v>-38088.93983991789</v>
      </c>
      <c r="F27" s="120">
        <f t="shared" si="12"/>
        <v>-38089</v>
      </c>
      <c r="G27" s="55">
        <f t="shared" si="13"/>
        <v>3.8747200971556595E-2</v>
      </c>
      <c r="H27" s="55">
        <f t="shared" si="14"/>
        <v>3.8747200971556595E-2</v>
      </c>
      <c r="Q27" s="123">
        <f t="shared" si="15"/>
        <v>11315.878000000001</v>
      </c>
      <c r="T27" s="58"/>
      <c r="Z27" s="54">
        <f t="shared" si="16"/>
        <v>-38089</v>
      </c>
      <c r="AA27" s="64">
        <f t="shared" si="17"/>
        <v>0.1724278190627713</v>
      </c>
      <c r="AB27" s="64">
        <f t="shared" si="18"/>
        <v>-9999</v>
      </c>
      <c r="AC27" s="64">
        <f t="shared" si="19"/>
        <v>3.8747200971556595E-2</v>
      </c>
      <c r="AD27" s="64">
        <f t="shared" si="20"/>
        <v>-9999</v>
      </c>
      <c r="AE27" s="64">
        <f t="shared" si="21"/>
        <v>0</v>
      </c>
      <c r="AF27" s="54">
        <f t="shared" si="22"/>
        <v>-9999</v>
      </c>
      <c r="AG27" s="122"/>
      <c r="AH27" s="54">
        <f t="shared" si="23"/>
        <v>-3.5893017565977849E-3</v>
      </c>
      <c r="AI27" s="54">
        <f t="shared" si="24"/>
        <v>0.27019422677227078</v>
      </c>
      <c r="AJ27" s="54">
        <f t="shared" si="25"/>
        <v>-0.13417466694562091</v>
      </c>
      <c r="AK27" s="54">
        <f t="shared" si="26"/>
        <v>0.27992288285300021</v>
      </c>
      <c r="AL27" s="54">
        <f t="shared" si="27"/>
        <v>-0.36625243179962264</v>
      </c>
      <c r="AM27" s="54">
        <f t="shared" si="28"/>
        <v>-0.18520111194191277</v>
      </c>
      <c r="AN27" s="64">
        <f t="shared" si="29"/>
        <v>-0.97319329953364553</v>
      </c>
      <c r="AO27" s="64">
        <f t="shared" si="29"/>
        <v>-0.97652488309657215</v>
      </c>
      <c r="AP27" s="64">
        <f t="shared" si="29"/>
        <v>-0.96895475181601409</v>
      </c>
      <c r="AQ27" s="64">
        <f t="shared" si="29"/>
        <v>-0.98628026960863302</v>
      </c>
      <c r="AR27" s="64">
        <f t="shared" si="29"/>
        <v>-0.94725178473238214</v>
      </c>
      <c r="AS27" s="64">
        <f t="shared" si="29"/>
        <v>-1.0386989528963504</v>
      </c>
      <c r="AT27" s="64">
        <f t="shared" si="29"/>
        <v>-0.8401632556067864</v>
      </c>
      <c r="AU27" s="64">
        <f t="shared" si="30"/>
        <v>-1.6208327772837023</v>
      </c>
      <c r="AW27" s="54">
        <v>-17500</v>
      </c>
      <c r="AX27" s="54">
        <f t="shared" si="0"/>
        <v>4.3957902225743251E-2</v>
      </c>
      <c r="AY27" s="54">
        <f t="shared" si="1"/>
        <v>4.3300653367163079E-2</v>
      </c>
      <c r="AZ27" s="54">
        <f t="shared" si="2"/>
        <v>6.5724885858017108E-4</v>
      </c>
      <c r="BA27" s="54">
        <f t="shared" si="3"/>
        <v>0.22152597765358428</v>
      </c>
      <c r="BB27" s="54">
        <f t="shared" si="4"/>
        <v>0.1410542207006682</v>
      </c>
      <c r="BC27" s="54">
        <f t="shared" si="5"/>
        <v>-9.0145678935395782E-2</v>
      </c>
      <c r="BD27" s="54">
        <f t="shared" si="6"/>
        <v>-4.5103387030433532E-2</v>
      </c>
      <c r="BE27" s="54">
        <f t="shared" si="10"/>
        <v>37.442849110990657</v>
      </c>
      <c r="BF27" s="54">
        <f t="shared" si="10"/>
        <v>37.3768746676961</v>
      </c>
      <c r="BG27" s="54">
        <f t="shared" si="10"/>
        <v>37.464685489434387</v>
      </c>
      <c r="BH27" s="54">
        <f t="shared" si="10"/>
        <v>37.347271794577601</v>
      </c>
      <c r="BI27" s="54">
        <f t="shared" si="10"/>
        <v>37.503453178263996</v>
      </c>
      <c r="BJ27" s="54">
        <f t="shared" si="10"/>
        <v>37.293889502162912</v>
      </c>
      <c r="BK27" s="54">
        <f t="shared" si="10"/>
        <v>37.572656977785655</v>
      </c>
      <c r="BL27" s="54">
        <f t="shared" si="8"/>
        <v>37.19530955482584</v>
      </c>
    </row>
    <row r="28" spans="1:64" ht="12.95" customHeight="1">
      <c r="A28" s="12" t="s">
        <v>73</v>
      </c>
      <c r="B28" s="8"/>
      <c r="C28" s="13">
        <v>26365.309000000001</v>
      </c>
      <c r="D28" s="13"/>
      <c r="E28" s="55">
        <f t="shared" si="11"/>
        <v>-38040.91542904386</v>
      </c>
      <c r="F28" s="120">
        <f t="shared" si="12"/>
        <v>-38041</v>
      </c>
      <c r="G28" s="55">
        <f t="shared" si="13"/>
        <v>5.4469470771437045E-2</v>
      </c>
      <c r="H28" s="55">
        <f t="shared" si="14"/>
        <v>5.4469470771437045E-2</v>
      </c>
      <c r="Q28" s="123">
        <f t="shared" si="15"/>
        <v>11346.809000000001</v>
      </c>
      <c r="T28" s="58"/>
      <c r="Z28" s="54">
        <f t="shared" si="16"/>
        <v>-38041</v>
      </c>
      <c r="AA28" s="64">
        <f t="shared" si="17"/>
        <v>0.17235522783195079</v>
      </c>
      <c r="AB28" s="64">
        <f t="shared" si="18"/>
        <v>-9999</v>
      </c>
      <c r="AC28" s="64">
        <f t="shared" si="19"/>
        <v>5.4469470771437045E-2</v>
      </c>
      <c r="AD28" s="64">
        <f t="shared" si="20"/>
        <v>-9999</v>
      </c>
      <c r="AE28" s="64">
        <f t="shared" si="21"/>
        <v>0</v>
      </c>
      <c r="AF28" s="54">
        <f t="shared" si="22"/>
        <v>-9999</v>
      </c>
      <c r="AG28" s="122"/>
      <c r="AH28" s="54">
        <f t="shared" si="23"/>
        <v>-3.2595816462038935E-3</v>
      </c>
      <c r="AI28" s="54">
        <f t="shared" si="24"/>
        <v>0.26291682934076632</v>
      </c>
      <c r="AJ28" s="54">
        <f t="shared" si="25"/>
        <v>-0.10742514942991156</v>
      </c>
      <c r="AK28" s="54">
        <f t="shared" si="26"/>
        <v>0.26015704201921835</v>
      </c>
      <c r="AL28" s="54">
        <f t="shared" si="27"/>
        <v>-0.33930472757995284</v>
      </c>
      <c r="AM28" s="54">
        <f t="shared" si="28"/>
        <v>-0.17129896382956639</v>
      </c>
      <c r="AN28" s="64">
        <f t="shared" si="29"/>
        <v>-0.9101232603398568</v>
      </c>
      <c r="AO28" s="64">
        <f t="shared" si="29"/>
        <v>-0.91649315891500338</v>
      </c>
      <c r="AP28" s="64">
        <f t="shared" si="29"/>
        <v>-0.90321752418335677</v>
      </c>
      <c r="AQ28" s="64">
        <f t="shared" si="29"/>
        <v>-0.93115023655712692</v>
      </c>
      <c r="AR28" s="64">
        <f t="shared" si="29"/>
        <v>-0.8734848033580378</v>
      </c>
      <c r="AS28" s="64">
        <f t="shared" si="29"/>
        <v>-0.99792043968009803</v>
      </c>
      <c r="AT28" s="64">
        <f t="shared" si="29"/>
        <v>-0.74933088191605912</v>
      </c>
      <c r="AU28" s="64">
        <f t="shared" si="30"/>
        <v>-1.5303390752126322</v>
      </c>
      <c r="AW28" s="54">
        <v>-17000</v>
      </c>
      <c r="AX28" s="54">
        <f t="shared" si="0"/>
        <v>4.4509371492566667E-2</v>
      </c>
      <c r="AY28" s="54">
        <f t="shared" si="1"/>
        <v>4.1071225445661795E-2</v>
      </c>
      <c r="AZ28" s="54">
        <f t="shared" si="2"/>
        <v>3.4381460469048715E-3</v>
      </c>
      <c r="BA28" s="54">
        <f t="shared" si="3"/>
        <v>0.22070210148479441</v>
      </c>
      <c r="BB28" s="54">
        <f t="shared" si="4"/>
        <v>0.30432798530789756</v>
      </c>
      <c r="BC28" s="54">
        <f t="shared" si="5"/>
        <v>7.7560991857608716E-2</v>
      </c>
      <c r="BD28" s="54">
        <f t="shared" si="6"/>
        <v>3.8799948640952507E-2</v>
      </c>
      <c r="BE28" s="54">
        <f t="shared" si="10"/>
        <v>37.919873908554976</v>
      </c>
      <c r="BF28" s="54">
        <f t="shared" si="10"/>
        <v>37.981862630843665</v>
      </c>
      <c r="BG28" s="54">
        <f t="shared" si="10"/>
        <v>37.900156520726355</v>
      </c>
      <c r="BH28" s="54">
        <f t="shared" si="10"/>
        <v>38.00823520889373</v>
      </c>
      <c r="BI28" s="54">
        <f t="shared" si="10"/>
        <v>37.86583653717561</v>
      </c>
      <c r="BJ28" s="54">
        <f t="shared" si="10"/>
        <v>38.054688377727061</v>
      </c>
      <c r="BK28" s="54">
        <f t="shared" si="10"/>
        <v>37.805837897912646</v>
      </c>
      <c r="BL28" s="54">
        <f t="shared" si="8"/>
        <v>38.137952284732819</v>
      </c>
    </row>
    <row r="29" spans="1:64" ht="12.95" customHeight="1">
      <c r="A29" s="12" t="s">
        <v>72</v>
      </c>
      <c r="B29" s="8"/>
      <c r="C29" s="13">
        <v>26417.442999999999</v>
      </c>
      <c r="D29" s="13"/>
      <c r="E29" s="55">
        <f t="shared" si="11"/>
        <v>-37959.970595818071</v>
      </c>
      <c r="F29" s="120">
        <f t="shared" si="12"/>
        <v>-37960</v>
      </c>
      <c r="G29" s="55">
        <f t="shared" si="13"/>
        <v>1.893830105473171E-2</v>
      </c>
      <c r="H29" s="55">
        <f t="shared" si="14"/>
        <v>1.893830105473171E-2</v>
      </c>
      <c r="Q29" s="123">
        <f t="shared" si="15"/>
        <v>11398.942999999999</v>
      </c>
      <c r="T29" s="58"/>
      <c r="Z29" s="54">
        <f t="shared" si="16"/>
        <v>-37960</v>
      </c>
      <c r="AA29" s="64">
        <f t="shared" si="17"/>
        <v>0.17225010240838506</v>
      </c>
      <c r="AB29" s="64">
        <f t="shared" si="18"/>
        <v>-9999</v>
      </c>
      <c r="AC29" s="64">
        <f t="shared" si="19"/>
        <v>1.893830105473171E-2</v>
      </c>
      <c r="AD29" s="64">
        <f t="shared" si="20"/>
        <v>-9999</v>
      </c>
      <c r="AE29" s="64">
        <f t="shared" si="21"/>
        <v>0</v>
      </c>
      <c r="AF29" s="54">
        <f t="shared" si="22"/>
        <v>-9999</v>
      </c>
      <c r="AG29" s="122"/>
      <c r="AH29" s="54">
        <f t="shared" si="23"/>
        <v>-2.6867912494595364E-3</v>
      </c>
      <c r="AI29" s="54">
        <f t="shared" si="24"/>
        <v>0.25240522797801701</v>
      </c>
      <c r="AJ29" s="54">
        <f t="shared" si="25"/>
        <v>-6.4545774245757193E-2</v>
      </c>
      <c r="AK29" s="54">
        <f t="shared" si="26"/>
        <v>0.22820022749037205</v>
      </c>
      <c r="AL29" s="54">
        <f t="shared" si="27"/>
        <v>-0.29626255690761338</v>
      </c>
      <c r="AM29" s="54">
        <f t="shared" si="28"/>
        <v>-0.14922434890887404</v>
      </c>
      <c r="AN29" s="64">
        <f t="shared" si="29"/>
        <v>-0.80587023195116025</v>
      </c>
      <c r="AO29" s="64">
        <f t="shared" si="29"/>
        <v>-0.82049180649013131</v>
      </c>
      <c r="AP29" s="64">
        <f t="shared" si="29"/>
        <v>-0.79344695625607942</v>
      </c>
      <c r="AQ29" s="64">
        <f t="shared" si="29"/>
        <v>-0.84410227415861994</v>
      </c>
      <c r="AR29" s="64">
        <f t="shared" si="29"/>
        <v>-0.75127232418636491</v>
      </c>
      <c r="AS29" s="64">
        <f t="shared" si="29"/>
        <v>-0.92951687275406369</v>
      </c>
      <c r="AT29" s="64">
        <f t="shared" si="29"/>
        <v>-0.61052062138687424</v>
      </c>
      <c r="AU29" s="64">
        <f t="shared" si="30"/>
        <v>-1.377630952967702</v>
      </c>
      <c r="AW29" s="54">
        <v>-16500</v>
      </c>
      <c r="AX29" s="54">
        <f t="shared" si="0"/>
        <v>4.4644903754331486E-2</v>
      </c>
      <c r="AY29" s="54">
        <f t="shared" si="1"/>
        <v>3.8888910548809774E-2</v>
      </c>
      <c r="AZ29" s="54">
        <f t="shared" si="2"/>
        <v>5.7559932055217134E-3</v>
      </c>
      <c r="BA29" s="54">
        <f t="shared" si="3"/>
        <v>0.25264618512222903</v>
      </c>
      <c r="BB29" s="54">
        <f t="shared" si="4"/>
        <v>0.50466037053865709</v>
      </c>
      <c r="BC29" s="54">
        <f t="shared" si="5"/>
        <v>0.29731663940758829</v>
      </c>
      <c r="BD29" s="54">
        <f t="shared" si="6"/>
        <v>0.14976316869069414</v>
      </c>
      <c r="BE29" s="54">
        <f t="shared" si="10"/>
        <v>38.507585582762559</v>
      </c>
      <c r="BF29" s="54">
        <f t="shared" si="10"/>
        <v>38.521949507946097</v>
      </c>
      <c r="BG29" s="54">
        <f t="shared" si="10"/>
        <v>38.495310268818201</v>
      </c>
      <c r="BH29" s="54">
        <f t="shared" si="10"/>
        <v>38.545336212966738</v>
      </c>
      <c r="BI29" s="54">
        <f t="shared" si="10"/>
        <v>38.453417157646719</v>
      </c>
      <c r="BJ29" s="54">
        <f t="shared" si="10"/>
        <v>38.630382768871797</v>
      </c>
      <c r="BK29" s="54">
        <f t="shared" si="10"/>
        <v>38.312912350578344</v>
      </c>
      <c r="BL29" s="54">
        <f t="shared" si="8"/>
        <v>39.080595014639798</v>
      </c>
    </row>
    <row r="30" spans="1:64" ht="12.95" customHeight="1">
      <c r="A30" s="12" t="s">
        <v>74</v>
      </c>
      <c r="B30" s="8"/>
      <c r="C30" s="13">
        <v>26828.378000000001</v>
      </c>
      <c r="D30" s="13"/>
      <c r="E30" s="55">
        <f t="shared" si="11"/>
        <v>-37321.94042277096</v>
      </c>
      <c r="F30" s="120">
        <f t="shared" si="12"/>
        <v>-37322</v>
      </c>
      <c r="G30" s="55">
        <f t="shared" si="13"/>
        <v>3.837180379559868E-2</v>
      </c>
      <c r="H30" s="55">
        <f t="shared" si="14"/>
        <v>3.837180379559868E-2</v>
      </c>
      <c r="Q30" s="123">
        <f t="shared" si="15"/>
        <v>11809.878000000001</v>
      </c>
      <c r="T30" s="58"/>
      <c r="Z30" s="54">
        <f t="shared" si="16"/>
        <v>-37322</v>
      </c>
      <c r="AA30" s="64">
        <f t="shared" si="17"/>
        <v>0.17134729115622344</v>
      </c>
      <c r="AB30" s="64">
        <f t="shared" si="18"/>
        <v>-9999</v>
      </c>
      <c r="AC30" s="64">
        <f t="shared" si="19"/>
        <v>3.837180379559868E-2</v>
      </c>
      <c r="AD30" s="64">
        <f t="shared" si="20"/>
        <v>-9999</v>
      </c>
      <c r="AE30" s="64">
        <f t="shared" si="21"/>
        <v>0</v>
      </c>
      <c r="AF30" s="54">
        <f t="shared" si="22"/>
        <v>-9999</v>
      </c>
      <c r="AG30" s="122"/>
      <c r="AH30" s="54">
        <f t="shared" si="23"/>
        <v>1.7068071879241229E-3</v>
      </c>
      <c r="AI30" s="54">
        <f t="shared" si="24"/>
        <v>0.21869900488786176</v>
      </c>
      <c r="AJ30" s="54">
        <f t="shared" si="25"/>
        <v>0.20051340658274899</v>
      </c>
      <c r="AK30" s="54">
        <f t="shared" si="26"/>
        <v>2.3281795850852417E-2</v>
      </c>
      <c r="AL30" s="54">
        <f t="shared" si="27"/>
        <v>-2.9789938218536399E-2</v>
      </c>
      <c r="AM30" s="54">
        <f t="shared" si="28"/>
        <v>-1.4896070740167171E-2</v>
      </c>
      <c r="AN30" s="64">
        <f t="shared" si="29"/>
        <v>-8.5049540090633813E-2</v>
      </c>
      <c r="AO30" s="64">
        <f t="shared" si="29"/>
        <v>-0.11510018630958477</v>
      </c>
      <c r="AP30" s="64">
        <f t="shared" si="29"/>
        <v>-7.6475483716386836E-2</v>
      </c>
      <c r="AQ30" s="64">
        <f t="shared" si="29"/>
        <v>-0.12614973907261606</v>
      </c>
      <c r="AR30" s="64">
        <f t="shared" si="29"/>
        <v>-6.2305034162482634E-2</v>
      </c>
      <c r="AS30" s="64">
        <f t="shared" si="29"/>
        <v>-0.1444461437650281</v>
      </c>
      <c r="AT30" s="64">
        <f t="shared" si="29"/>
        <v>-3.8867037254008585E-2</v>
      </c>
      <c r="AU30" s="64">
        <f t="shared" si="30"/>
        <v>-0.17481882960639794</v>
      </c>
      <c r="AW30" s="54">
        <v>-16000</v>
      </c>
      <c r="AX30" s="54">
        <f t="shared" si="0"/>
        <v>4.266033491183166E-2</v>
      </c>
      <c r="AY30" s="54">
        <f t="shared" si="1"/>
        <v>3.6753708676606996E-2</v>
      </c>
      <c r="AZ30" s="54">
        <f t="shared" si="2"/>
        <v>5.9066262352246626E-3</v>
      </c>
      <c r="BA30" s="54">
        <f t="shared" si="3"/>
        <v>0.38069246671586321</v>
      </c>
      <c r="BB30" s="54">
        <f t="shared" si="4"/>
        <v>0.7757368939603565</v>
      </c>
      <c r="BC30" s="54">
        <f t="shared" si="5"/>
        <v>0.65621009268342145</v>
      </c>
      <c r="BD30" s="54">
        <f t="shared" si="6"/>
        <v>0.34040896251906005</v>
      </c>
      <c r="BE30" s="54">
        <f t="shared" si="10"/>
        <v>39.241896581666758</v>
      </c>
      <c r="BF30" s="54">
        <f t="shared" si="10"/>
        <v>39.241896583990034</v>
      </c>
      <c r="BG30" s="54">
        <f t="shared" si="10"/>
        <v>39.241896477867584</v>
      </c>
      <c r="BH30" s="54">
        <f t="shared" si="10"/>
        <v>39.241901325739782</v>
      </c>
      <c r="BI30" s="54">
        <f t="shared" si="10"/>
        <v>39.241680715335988</v>
      </c>
      <c r="BJ30" s="54">
        <f t="shared" si="10"/>
        <v>39.254667908383141</v>
      </c>
      <c r="BK30" s="54">
        <f t="shared" si="10"/>
        <v>39.453091917243107</v>
      </c>
      <c r="BL30" s="54">
        <f t="shared" si="8"/>
        <v>40.023237744546776</v>
      </c>
    </row>
    <row r="31" spans="1:64" ht="12.95" customHeight="1">
      <c r="A31" s="12" t="s">
        <v>73</v>
      </c>
      <c r="B31" s="8"/>
      <c r="C31" s="13">
        <v>26828.400000000001</v>
      </c>
      <c r="D31" s="13"/>
      <c r="E31" s="55">
        <f t="shared" si="11"/>
        <v>-37321.90626490218</v>
      </c>
      <c r="F31" s="120">
        <f t="shared" si="12"/>
        <v>-37322</v>
      </c>
      <c r="G31" s="55">
        <f t="shared" si="13"/>
        <v>6.0371803796442691E-2</v>
      </c>
      <c r="H31" s="55">
        <f t="shared" si="14"/>
        <v>6.0371803796442691E-2</v>
      </c>
      <c r="Q31" s="123">
        <f t="shared" si="15"/>
        <v>11809.900000000001</v>
      </c>
      <c r="T31" s="58"/>
      <c r="Z31" s="54">
        <f t="shared" si="16"/>
        <v>-37322</v>
      </c>
      <c r="AA31" s="64">
        <f t="shared" si="17"/>
        <v>0.17134729115622344</v>
      </c>
      <c r="AB31" s="64">
        <f t="shared" si="18"/>
        <v>-9999</v>
      </c>
      <c r="AC31" s="64">
        <f t="shared" si="19"/>
        <v>6.0371803796442691E-2</v>
      </c>
      <c r="AD31" s="64">
        <f t="shared" si="20"/>
        <v>-9999</v>
      </c>
      <c r="AE31" s="64">
        <f t="shared" si="21"/>
        <v>0</v>
      </c>
      <c r="AF31" s="54">
        <f t="shared" si="22"/>
        <v>-9999</v>
      </c>
      <c r="AG31" s="122"/>
      <c r="AH31" s="54">
        <f t="shared" si="23"/>
        <v>1.7068071879241229E-3</v>
      </c>
      <c r="AI31" s="54">
        <f t="shared" si="24"/>
        <v>0.21869900488786176</v>
      </c>
      <c r="AJ31" s="54">
        <f t="shared" si="25"/>
        <v>0.20051340658274899</v>
      </c>
      <c r="AK31" s="54">
        <f t="shared" si="26"/>
        <v>2.3281795850852417E-2</v>
      </c>
      <c r="AL31" s="54">
        <f t="shared" si="27"/>
        <v>-2.9789938218536399E-2</v>
      </c>
      <c r="AM31" s="54">
        <f t="shared" si="28"/>
        <v>-1.4896070740167171E-2</v>
      </c>
      <c r="AN31" s="64">
        <f t="shared" ref="AN31:AT40" si="31">$AU31+$AB$7*SIN(AO31)</f>
        <v>-8.5049540090633813E-2</v>
      </c>
      <c r="AO31" s="64">
        <f t="shared" si="31"/>
        <v>-0.11510018630958477</v>
      </c>
      <c r="AP31" s="64">
        <f t="shared" si="31"/>
        <v>-7.6475483716386836E-2</v>
      </c>
      <c r="AQ31" s="64">
        <f t="shared" si="31"/>
        <v>-0.12614973907261606</v>
      </c>
      <c r="AR31" s="64">
        <f t="shared" si="31"/>
        <v>-6.2305034162482634E-2</v>
      </c>
      <c r="AS31" s="64">
        <f t="shared" si="31"/>
        <v>-0.1444461437650281</v>
      </c>
      <c r="AT31" s="64">
        <f t="shared" si="31"/>
        <v>-3.8867037254008585E-2</v>
      </c>
      <c r="AU31" s="64">
        <f t="shared" si="30"/>
        <v>-0.17481882960639794</v>
      </c>
      <c r="AW31" s="54">
        <v>-15500</v>
      </c>
      <c r="AX31" s="54">
        <f t="shared" si="0"/>
        <v>3.0069463128079503E-2</v>
      </c>
      <c r="AY31" s="54">
        <f t="shared" si="1"/>
        <v>3.4665619829053473E-2</v>
      </c>
      <c r="AZ31" s="54">
        <f t="shared" si="2"/>
        <v>-4.5961567009739687E-3</v>
      </c>
      <c r="BA31" s="54">
        <f t="shared" si="3"/>
        <v>1.2918255337792166</v>
      </c>
      <c r="BB31" s="54">
        <f t="shared" si="4"/>
        <v>-0.98862987467441443</v>
      </c>
      <c r="BC31" s="54">
        <f t="shared" si="5"/>
        <v>-1.9534101664320833</v>
      </c>
      <c r="BD31" s="54">
        <f t="shared" si="6"/>
        <v>-1.4803907679160966</v>
      </c>
      <c r="BE31" s="54">
        <f t="shared" si="10"/>
        <v>41.305129559107094</v>
      </c>
      <c r="BF31" s="54">
        <f t="shared" si="10"/>
        <v>41.289652284488717</v>
      </c>
      <c r="BG31" s="54">
        <f t="shared" si="10"/>
        <v>41.267786863123114</v>
      </c>
      <c r="BH31" s="54">
        <f t="shared" si="10"/>
        <v>41.237260065458777</v>
      </c>
      <c r="BI31" s="54">
        <f t="shared" si="10"/>
        <v>41.195276572994395</v>
      </c>
      <c r="BJ31" s="54">
        <f t="shared" si="10"/>
        <v>41.138567069663203</v>
      </c>
      <c r="BK31" s="54">
        <f t="shared" si="10"/>
        <v>41.063468683726725</v>
      </c>
      <c r="BL31" s="54">
        <f t="shared" si="8"/>
        <v>40.965880474453755</v>
      </c>
    </row>
    <row r="32" spans="1:64" ht="12.95" customHeight="1">
      <c r="A32" s="12" t="s">
        <v>72</v>
      </c>
      <c r="B32" s="8"/>
      <c r="C32" s="13">
        <v>27063.496999999999</v>
      </c>
      <c r="D32" s="13"/>
      <c r="E32" s="55">
        <f t="shared" si="11"/>
        <v>-36956.887515969</v>
      </c>
      <c r="F32" s="120">
        <f t="shared" si="12"/>
        <v>-36957</v>
      </c>
      <c r="G32" s="55">
        <f t="shared" si="13"/>
        <v>7.2447397051291773E-2</v>
      </c>
      <c r="H32" s="55">
        <f t="shared" si="14"/>
        <v>7.2447397051291773E-2</v>
      </c>
      <c r="Q32" s="123">
        <f t="shared" si="15"/>
        <v>12044.996999999999</v>
      </c>
      <c r="T32" s="58"/>
      <c r="Z32" s="54">
        <f t="shared" si="16"/>
        <v>-36957</v>
      </c>
      <c r="AA32" s="64">
        <f t="shared" si="17"/>
        <v>0.17029301247096307</v>
      </c>
      <c r="AB32" s="64">
        <f t="shared" si="18"/>
        <v>-9999</v>
      </c>
      <c r="AC32" s="64">
        <f t="shared" si="19"/>
        <v>7.2447397051291773E-2</v>
      </c>
      <c r="AD32" s="64">
        <f t="shared" si="20"/>
        <v>-9999</v>
      </c>
      <c r="AE32" s="64">
        <f t="shared" si="21"/>
        <v>0</v>
      </c>
      <c r="AF32" s="54">
        <f t="shared" si="22"/>
        <v>-9999</v>
      </c>
      <c r="AG32" s="122"/>
      <c r="AH32" s="54">
        <f t="shared" si="23"/>
        <v>3.648110460851181E-3</v>
      </c>
      <c r="AI32" s="54">
        <f t="shared" si="24"/>
        <v>0.22165921070096006</v>
      </c>
      <c r="AJ32" s="54">
        <f t="shared" si="25"/>
        <v>0.31806855274492463</v>
      </c>
      <c r="AK32" s="54">
        <f t="shared" si="26"/>
        <v>-7.1825501701037534E-2</v>
      </c>
      <c r="AL32" s="54">
        <f t="shared" si="27"/>
        <v>9.2019662645612066E-2</v>
      </c>
      <c r="AM32" s="54">
        <f t="shared" si="28"/>
        <v>4.604232497832951E-2</v>
      </c>
      <c r="AN32" s="64">
        <f t="shared" si="31"/>
        <v>0.26153746824390744</v>
      </c>
      <c r="AO32" s="64">
        <f t="shared" si="31"/>
        <v>0.32795246293977748</v>
      </c>
      <c r="AP32" s="64">
        <f t="shared" si="31"/>
        <v>0.23941810045382955</v>
      </c>
      <c r="AQ32" s="64">
        <f t="shared" si="31"/>
        <v>0.35800207025987174</v>
      </c>
      <c r="AR32" s="64">
        <f t="shared" si="31"/>
        <v>0.20002460254434667</v>
      </c>
      <c r="AS32" s="64">
        <f t="shared" si="31"/>
        <v>0.41239172940573604</v>
      </c>
      <c r="AT32" s="64">
        <f t="shared" si="31"/>
        <v>0.12947152623276448</v>
      </c>
      <c r="AU32" s="64">
        <f t="shared" si="30"/>
        <v>0.51331036322569634</v>
      </c>
      <c r="AW32" s="54">
        <v>-15000</v>
      </c>
      <c r="AX32" s="54">
        <f t="shared" si="0"/>
        <v>2.7519713067115814E-2</v>
      </c>
      <c r="AY32" s="54">
        <f t="shared" si="1"/>
        <v>3.26246440061492E-2</v>
      </c>
      <c r="AZ32" s="54">
        <f t="shared" si="2"/>
        <v>-5.1049309390333872E-3</v>
      </c>
      <c r="BA32" s="54">
        <f t="shared" si="3"/>
        <v>0.32523258688568935</v>
      </c>
      <c r="BB32" s="54">
        <f t="shared" si="4"/>
        <v>-0.29306027817988978</v>
      </c>
      <c r="BC32" s="54">
        <f t="shared" si="5"/>
        <v>-0.52909796821808242</v>
      </c>
      <c r="BD32" s="54">
        <f t="shared" si="6"/>
        <v>-0.27089838112734238</v>
      </c>
      <c r="BE32" s="54">
        <f t="shared" si="10"/>
        <v>42.665155391526817</v>
      </c>
      <c r="BF32" s="54">
        <f t="shared" si="10"/>
        <v>42.665177269693125</v>
      </c>
      <c r="BG32" s="54">
        <f t="shared" si="10"/>
        <v>42.665065716739669</v>
      </c>
      <c r="BH32" s="54">
        <f t="shared" si="10"/>
        <v>42.665634005126478</v>
      </c>
      <c r="BI32" s="54">
        <f t="shared" si="10"/>
        <v>42.662725835309232</v>
      </c>
      <c r="BJ32" s="54">
        <f t="shared" si="10"/>
        <v>42.677280286616032</v>
      </c>
      <c r="BK32" s="54">
        <f t="shared" si="10"/>
        <v>42.593364807297476</v>
      </c>
      <c r="BL32" s="54">
        <f t="shared" si="8"/>
        <v>41.908523204360733</v>
      </c>
    </row>
    <row r="33" spans="1:64" ht="12.95" customHeight="1">
      <c r="A33" s="124" t="s">
        <v>72</v>
      </c>
      <c r="C33" s="57">
        <v>27396.473999999998</v>
      </c>
      <c r="E33" s="55">
        <f t="shared" si="11"/>
        <v>-36439.897303573591</v>
      </c>
      <c r="F33" s="120">
        <f t="shared" si="12"/>
        <v>-36440</v>
      </c>
      <c r="G33" s="55">
        <f t="shared" si="13"/>
        <v>6.6143511339760153E-2</v>
      </c>
      <c r="H33" s="55">
        <f t="shared" si="14"/>
        <v>6.6143511339760153E-2</v>
      </c>
      <c r="Q33" s="123">
        <f t="shared" si="15"/>
        <v>12377.973999999998</v>
      </c>
      <c r="T33" s="58"/>
      <c r="Z33" s="54">
        <f t="shared" si="16"/>
        <v>-36440</v>
      </c>
      <c r="AA33" s="64">
        <f t="shared" si="17"/>
        <v>0.16836234040259271</v>
      </c>
      <c r="AB33" s="64">
        <f t="shared" si="18"/>
        <v>-9999</v>
      </c>
      <c r="AC33" s="64">
        <f t="shared" si="19"/>
        <v>6.6143511339760153E-2</v>
      </c>
      <c r="AD33" s="64">
        <f t="shared" si="20"/>
        <v>-9999</v>
      </c>
      <c r="AE33" s="64">
        <f t="shared" si="21"/>
        <v>0</v>
      </c>
      <c r="AF33" s="54">
        <f t="shared" si="22"/>
        <v>-9999</v>
      </c>
      <c r="AG33" s="122"/>
      <c r="AH33" s="54">
        <f t="shared" si="23"/>
        <v>5.9175290639676605E-3</v>
      </c>
      <c r="AI33" s="54">
        <f t="shared" si="24"/>
        <v>0.25979533248320008</v>
      </c>
      <c r="AJ33" s="54">
        <f t="shared" si="25"/>
        <v>0.5301407920846718</v>
      </c>
      <c r="AK33" s="54">
        <f t="shared" si="26"/>
        <v>-0.25113808386543435</v>
      </c>
      <c r="AL33" s="54">
        <f t="shared" si="27"/>
        <v>0.32709472236398868</v>
      </c>
      <c r="AM33" s="54">
        <f t="shared" si="28"/>
        <v>0.16502130714470595</v>
      </c>
      <c r="AN33" s="64">
        <f t="shared" si="31"/>
        <v>0.88098300422985998</v>
      </c>
      <c r="AO33" s="64">
        <f t="shared" si="31"/>
        <v>0.88923512028678831</v>
      </c>
      <c r="AP33" s="64">
        <f t="shared" si="31"/>
        <v>0.87264645496536808</v>
      </c>
      <c r="AQ33" s="64">
        <f t="shared" si="31"/>
        <v>0.90634535304510666</v>
      </c>
      <c r="AR33" s="64">
        <f t="shared" si="31"/>
        <v>0.83925074482771445</v>
      </c>
      <c r="AS33" s="64">
        <f t="shared" si="31"/>
        <v>0.97907219042936866</v>
      </c>
      <c r="AT33" s="64">
        <f t="shared" si="31"/>
        <v>0.709032611346052</v>
      </c>
      <c r="AU33" s="64">
        <f t="shared" si="30"/>
        <v>1.4880029459495114</v>
      </c>
      <c r="AW33" s="54">
        <v>-14500</v>
      </c>
      <c r="AX33" s="54">
        <f t="shared" si="0"/>
        <v>2.8903583418592581E-2</v>
      </c>
      <c r="AY33" s="54">
        <f t="shared" si="1"/>
        <v>3.0630781207894177E-2</v>
      </c>
      <c r="AZ33" s="54">
        <f t="shared" si="2"/>
        <v>-1.7271977893015967E-3</v>
      </c>
      <c r="BA33" s="54">
        <f t="shared" si="3"/>
        <v>0.23921870606562867</v>
      </c>
      <c r="BB33" s="54">
        <f t="shared" si="4"/>
        <v>8.9644721875484489E-5</v>
      </c>
      <c r="BC33" s="54">
        <f t="shared" si="5"/>
        <v>-0.23158223573624423</v>
      </c>
      <c r="BD33" s="54">
        <f t="shared" si="6"/>
        <v>-0.11631140135090808</v>
      </c>
      <c r="BE33" s="54">
        <f t="shared" si="10"/>
        <v>43.340761221369021</v>
      </c>
      <c r="BF33" s="54">
        <f t="shared" si="10"/>
        <v>43.305418316436885</v>
      </c>
      <c r="BG33" s="54">
        <f t="shared" si="10"/>
        <v>43.36215956025584</v>
      </c>
      <c r="BH33" s="54">
        <f t="shared" si="10"/>
        <v>43.269782179051397</v>
      </c>
      <c r="BI33" s="54">
        <f t="shared" si="10"/>
        <v>43.417131049903361</v>
      </c>
      <c r="BJ33" s="54">
        <f t="shared" si="10"/>
        <v>43.172616911254813</v>
      </c>
      <c r="BK33" s="54">
        <f t="shared" si="10"/>
        <v>43.558474540089634</v>
      </c>
      <c r="BL33" s="54">
        <f t="shared" si="8"/>
        <v>42.851165934267712</v>
      </c>
    </row>
    <row r="34" spans="1:64" ht="12.95" customHeight="1">
      <c r="A34" s="124" t="s">
        <v>73</v>
      </c>
      <c r="C34" s="57">
        <v>27421.588</v>
      </c>
      <c r="E34" s="55">
        <f t="shared" si="11"/>
        <v>-36400.904543731027</v>
      </c>
      <c r="F34" s="120">
        <f t="shared" si="12"/>
        <v>-36401</v>
      </c>
      <c r="G34" s="55">
        <f t="shared" si="13"/>
        <v>6.1480355550884269E-2</v>
      </c>
      <c r="H34" s="55">
        <f t="shared" si="14"/>
        <v>6.1480355550884269E-2</v>
      </c>
      <c r="Q34" s="123">
        <f t="shared" si="15"/>
        <v>12403.088</v>
      </c>
      <c r="T34" s="58"/>
      <c r="Z34" s="54">
        <f t="shared" si="16"/>
        <v>-36401</v>
      </c>
      <c r="AA34" s="64">
        <f t="shared" si="17"/>
        <v>0.16814215101476218</v>
      </c>
      <c r="AB34" s="64">
        <f t="shared" si="18"/>
        <v>-9999</v>
      </c>
      <c r="AC34" s="64">
        <f t="shared" si="19"/>
        <v>6.1480355550884269E-2</v>
      </c>
      <c r="AD34" s="64">
        <f t="shared" si="20"/>
        <v>-9999</v>
      </c>
      <c r="AE34" s="64">
        <f t="shared" si="21"/>
        <v>0</v>
      </c>
      <c r="AF34" s="54">
        <f t="shared" si="22"/>
        <v>-9999</v>
      </c>
      <c r="AG34" s="122"/>
      <c r="AH34" s="54">
        <f t="shared" si="23"/>
        <v>6.0121311713042403E-3</v>
      </c>
      <c r="AI34" s="54">
        <f t="shared" si="24"/>
        <v>0.26532811567418757</v>
      </c>
      <c r="AJ34" s="54">
        <f t="shared" si="25"/>
        <v>0.54812992181118059</v>
      </c>
      <c r="AK34" s="54">
        <f t="shared" si="26"/>
        <v>-0.2668904444943998</v>
      </c>
      <c r="AL34" s="54">
        <f t="shared" si="27"/>
        <v>0.34845483102024949</v>
      </c>
      <c r="AM34" s="54">
        <f t="shared" si="28"/>
        <v>0.17601198931370482</v>
      </c>
      <c r="AN34" s="64">
        <f t="shared" si="31"/>
        <v>0.9317316210179124</v>
      </c>
      <c r="AO34" s="64">
        <f t="shared" si="31"/>
        <v>0.93690776380837981</v>
      </c>
      <c r="AP34" s="64">
        <f t="shared" si="31"/>
        <v>0.92581066612652529</v>
      </c>
      <c r="AQ34" s="64">
        <f t="shared" si="31"/>
        <v>0.94981081362819608</v>
      </c>
      <c r="AR34" s="64">
        <f t="shared" si="31"/>
        <v>0.89883289032175173</v>
      </c>
      <c r="AS34" s="64">
        <f t="shared" si="31"/>
        <v>1.0118595899161114</v>
      </c>
      <c r="AT34" s="64">
        <f t="shared" si="31"/>
        <v>0.77991484094484675</v>
      </c>
      <c r="AU34" s="64">
        <f t="shared" si="30"/>
        <v>1.5615290788822556</v>
      </c>
      <c r="AW34" s="54">
        <v>-14000</v>
      </c>
      <c r="AX34" s="54">
        <f t="shared" si="0"/>
        <v>3.0350185735517201E-2</v>
      </c>
      <c r="AY34" s="54">
        <f t="shared" si="1"/>
        <v>2.868403143428841E-2</v>
      </c>
      <c r="AZ34" s="54">
        <f t="shared" si="2"/>
        <v>1.6661543012287908E-3</v>
      </c>
      <c r="BA34" s="54">
        <f t="shared" si="3"/>
        <v>0.21875633599888156</v>
      </c>
      <c r="BB34" s="54">
        <f t="shared" si="4"/>
        <v>0.19819257458168912</v>
      </c>
      <c r="BC34" s="54">
        <f t="shared" si="5"/>
        <v>-3.2158309379568553E-2</v>
      </c>
      <c r="BD34" s="54">
        <f t="shared" si="6"/>
        <v>-1.6080540530448786E-2</v>
      </c>
      <c r="BE34" s="54">
        <f t="shared" ref="BE34:BK70" si="32">$BL34+$AB$7*SIN(BF34)</f>
        <v>43.890493992418619</v>
      </c>
      <c r="BF34" s="54">
        <f t="shared" si="32"/>
        <v>43.858285296128983</v>
      </c>
      <c r="BG34" s="54">
        <f t="shared" si="32"/>
        <v>43.899715230225254</v>
      </c>
      <c r="BH34" s="54">
        <f t="shared" si="32"/>
        <v>43.846387716778445</v>
      </c>
      <c r="BI34" s="54">
        <f t="shared" si="32"/>
        <v>43.914979382111383</v>
      </c>
      <c r="BJ34" s="54">
        <f t="shared" si="32"/>
        <v>43.82664987229915</v>
      </c>
      <c r="BK34" s="54">
        <f t="shared" si="32"/>
        <v>43.940269426155538</v>
      </c>
      <c r="BL34" s="54">
        <f t="shared" si="8"/>
        <v>43.793808664174691</v>
      </c>
    </row>
    <row r="35" spans="1:64" ht="12.95" customHeight="1">
      <c r="A35" s="124" t="s">
        <v>74</v>
      </c>
      <c r="C35" s="57">
        <v>27474.401000000002</v>
      </c>
      <c r="E35" s="55">
        <f t="shared" si="11"/>
        <v>-36318.905474464256</v>
      </c>
      <c r="F35" s="120">
        <f t="shared" si="12"/>
        <v>-36319</v>
      </c>
      <c r="G35" s="55">
        <f t="shared" si="13"/>
        <v>6.088089979311917E-2</v>
      </c>
      <c r="H35" s="55">
        <f t="shared" si="14"/>
        <v>6.088089979311917E-2</v>
      </c>
      <c r="Q35" s="123">
        <f t="shared" si="15"/>
        <v>12455.901000000002</v>
      </c>
      <c r="T35" s="58"/>
      <c r="Z35" s="54">
        <f t="shared" si="16"/>
        <v>-36319</v>
      </c>
      <c r="AA35" s="64">
        <f t="shared" si="17"/>
        <v>0.16763215603879111</v>
      </c>
      <c r="AB35" s="64">
        <f t="shared" si="18"/>
        <v>-9999</v>
      </c>
      <c r="AC35" s="64">
        <f t="shared" si="19"/>
        <v>6.088089979311917E-2</v>
      </c>
      <c r="AD35" s="64">
        <f t="shared" si="20"/>
        <v>-9999</v>
      </c>
      <c r="AE35" s="64">
        <f t="shared" si="21"/>
        <v>0</v>
      </c>
      <c r="AF35" s="54">
        <f t="shared" si="22"/>
        <v>-9999</v>
      </c>
      <c r="AG35" s="122"/>
      <c r="AH35" s="54">
        <f t="shared" si="23"/>
        <v>6.1630705820028709E-3</v>
      </c>
      <c r="AI35" s="54">
        <f t="shared" si="24"/>
        <v>0.27887782107100445</v>
      </c>
      <c r="AJ35" s="54">
        <f t="shared" si="25"/>
        <v>0.58735568345142541</v>
      </c>
      <c r="AK35" s="54">
        <f t="shared" si="26"/>
        <v>-0.30158927374486627</v>
      </c>
      <c r="AL35" s="54">
        <f t="shared" si="27"/>
        <v>0.39611577632592848</v>
      </c>
      <c r="AM35" s="54">
        <f t="shared" si="28"/>
        <v>0.20068891280363499</v>
      </c>
      <c r="AN35" s="64">
        <f t="shared" si="31"/>
        <v>1.0410590013472252</v>
      </c>
      <c r="AO35" s="64">
        <f t="shared" si="31"/>
        <v>1.0424492634185425</v>
      </c>
      <c r="AP35" s="64">
        <f t="shared" si="31"/>
        <v>1.038931574004605</v>
      </c>
      <c r="AQ35" s="64">
        <f t="shared" si="31"/>
        <v>1.0478735938049728</v>
      </c>
      <c r="AR35" s="64">
        <f t="shared" si="31"/>
        <v>1.0254029035836605</v>
      </c>
      <c r="AS35" s="64">
        <f t="shared" si="31"/>
        <v>1.0836475127273464</v>
      </c>
      <c r="AT35" s="64">
        <f t="shared" si="31"/>
        <v>0.942714248150058</v>
      </c>
      <c r="AU35" s="64">
        <f t="shared" si="30"/>
        <v>1.7161224865870004</v>
      </c>
      <c r="AW35" s="54">
        <v>-13500</v>
      </c>
      <c r="AX35" s="54">
        <f t="shared" si="0"/>
        <v>3.1106249100582413E-2</v>
      </c>
      <c r="AY35" s="54">
        <f t="shared" si="1"/>
        <v>2.6784394685331891E-2</v>
      </c>
      <c r="AZ35" s="54">
        <f t="shared" si="2"/>
        <v>4.3218544152505232E-3</v>
      </c>
      <c r="BA35" s="54">
        <f t="shared" si="3"/>
        <v>0.2262567117597909</v>
      </c>
      <c r="BB35" s="54">
        <f t="shared" si="4"/>
        <v>0.36534885220341662</v>
      </c>
      <c r="BC35" s="54">
        <f t="shared" si="5"/>
        <v>0.14233565411154864</v>
      </c>
      <c r="BD35" s="54">
        <f t="shared" si="6"/>
        <v>7.1288222660603681E-2</v>
      </c>
      <c r="BE35" s="54">
        <f t="shared" si="32"/>
        <v>44.384071498082925</v>
      </c>
      <c r="BF35" s="54">
        <f t="shared" si="32"/>
        <v>44.449977247545348</v>
      </c>
      <c r="BG35" s="54">
        <f t="shared" si="32"/>
        <v>44.357541933046136</v>
      </c>
      <c r="BH35" s="54">
        <f t="shared" si="32"/>
        <v>44.488382788599317</v>
      </c>
      <c r="BI35" s="54">
        <f t="shared" si="32"/>
        <v>44.305247976960906</v>
      </c>
      <c r="BJ35" s="54">
        <f t="shared" si="32"/>
        <v>44.566649695831735</v>
      </c>
      <c r="BK35" s="54">
        <f t="shared" si="32"/>
        <v>44.201278652011652</v>
      </c>
      <c r="BL35" s="54">
        <f t="shared" si="8"/>
        <v>44.736451394081669</v>
      </c>
    </row>
    <row r="36" spans="1:64" ht="12.95" customHeight="1">
      <c r="A36" s="124" t="s">
        <v>72</v>
      </c>
      <c r="C36" s="57">
        <v>27474.43</v>
      </c>
      <c r="E36" s="55">
        <f t="shared" si="11"/>
        <v>-36318.860448182691</v>
      </c>
      <c r="F36" s="120">
        <f t="shared" si="12"/>
        <v>-36319</v>
      </c>
      <c r="G36" s="55">
        <f t="shared" si="13"/>
        <v>8.988089979175129E-2</v>
      </c>
      <c r="H36" s="55">
        <f t="shared" si="14"/>
        <v>8.988089979175129E-2</v>
      </c>
      <c r="Q36" s="123">
        <f t="shared" si="15"/>
        <v>12455.93</v>
      </c>
      <c r="T36" s="58"/>
      <c r="Z36" s="54">
        <f t="shared" si="16"/>
        <v>-36319</v>
      </c>
      <c r="AA36" s="64">
        <f t="shared" si="17"/>
        <v>0.16763215603879111</v>
      </c>
      <c r="AB36" s="64">
        <f t="shared" si="18"/>
        <v>-9999</v>
      </c>
      <c r="AC36" s="64">
        <f t="shared" si="19"/>
        <v>8.988089979175129E-2</v>
      </c>
      <c r="AD36" s="64">
        <f t="shared" si="20"/>
        <v>-9999</v>
      </c>
      <c r="AE36" s="64">
        <f t="shared" si="21"/>
        <v>0</v>
      </c>
      <c r="AF36" s="54">
        <f t="shared" si="22"/>
        <v>-9999</v>
      </c>
      <c r="AG36" s="122"/>
      <c r="AH36" s="54">
        <f t="shared" si="23"/>
        <v>6.1630705820028709E-3</v>
      </c>
      <c r="AI36" s="54">
        <f t="shared" si="24"/>
        <v>0.27887782107100445</v>
      </c>
      <c r="AJ36" s="54">
        <f t="shared" si="25"/>
        <v>0.58735568345142541</v>
      </c>
      <c r="AK36" s="54">
        <f t="shared" si="26"/>
        <v>-0.30158927374486627</v>
      </c>
      <c r="AL36" s="54">
        <f t="shared" si="27"/>
        <v>0.39611577632592848</v>
      </c>
      <c r="AM36" s="54">
        <f t="shared" si="28"/>
        <v>0.20068891280363499</v>
      </c>
      <c r="AN36" s="64">
        <f t="shared" si="31"/>
        <v>1.0410590013472252</v>
      </c>
      <c r="AO36" s="64">
        <f t="shared" si="31"/>
        <v>1.0424492634185425</v>
      </c>
      <c r="AP36" s="64">
        <f t="shared" si="31"/>
        <v>1.038931574004605</v>
      </c>
      <c r="AQ36" s="64">
        <f t="shared" si="31"/>
        <v>1.0478735938049728</v>
      </c>
      <c r="AR36" s="64">
        <f t="shared" si="31"/>
        <v>1.0254029035836605</v>
      </c>
      <c r="AS36" s="64">
        <f t="shared" si="31"/>
        <v>1.0836475127273464</v>
      </c>
      <c r="AT36" s="64">
        <f t="shared" si="31"/>
        <v>0.942714248150058</v>
      </c>
      <c r="AU36" s="64">
        <f t="shared" si="30"/>
        <v>1.7161224865870004</v>
      </c>
      <c r="AW36" s="54">
        <v>-13000</v>
      </c>
      <c r="AX36" s="54">
        <f t="shared" si="0"/>
        <v>3.1079800410957051E-2</v>
      </c>
      <c r="AY36" s="54">
        <f t="shared" si="1"/>
        <v>2.493187096102463E-2</v>
      </c>
      <c r="AZ36" s="54">
        <f t="shared" si="2"/>
        <v>6.1479294499324193E-3</v>
      </c>
      <c r="BA36" s="54">
        <f t="shared" si="3"/>
        <v>0.2770229844031773</v>
      </c>
      <c r="BB36" s="54">
        <f t="shared" si="4"/>
        <v>0.58232972006403805</v>
      </c>
      <c r="BC36" s="54">
        <f t="shared" si="5"/>
        <v>0.38991962981728578</v>
      </c>
      <c r="BD36" s="54">
        <f t="shared" si="6"/>
        <v>0.19746805368897224</v>
      </c>
      <c r="BE36" s="54">
        <f t="shared" si="32"/>
        <v>45.009451846032334</v>
      </c>
      <c r="BF36" s="54">
        <f t="shared" si="32"/>
        <v>45.011146203138416</v>
      </c>
      <c r="BG36" s="54">
        <f t="shared" si="32"/>
        <v>45.006958252383008</v>
      </c>
      <c r="BH36" s="54">
        <f t="shared" si="32"/>
        <v>45.017363186289444</v>
      </c>
      <c r="BI36" s="54">
        <f t="shared" si="32"/>
        <v>44.991832324100891</v>
      </c>
      <c r="BJ36" s="54">
        <f t="shared" si="32"/>
        <v>45.056577165368552</v>
      </c>
      <c r="BK36" s="54">
        <f t="shared" si="32"/>
        <v>44.90364290089888</v>
      </c>
      <c r="BL36" s="54">
        <f t="shared" si="8"/>
        <v>45.679094123988648</v>
      </c>
    </row>
    <row r="37" spans="1:64" ht="12.95" customHeight="1">
      <c r="A37" s="124" t="s">
        <v>72</v>
      </c>
      <c r="C37" s="57">
        <v>27483.419000000002</v>
      </c>
      <c r="E37" s="55">
        <f t="shared" si="11"/>
        <v>-36304.903853525328</v>
      </c>
      <c r="F37" s="120">
        <f t="shared" si="12"/>
        <v>-36305</v>
      </c>
      <c r="G37" s="55">
        <f t="shared" si="13"/>
        <v>6.1924895151605597E-2</v>
      </c>
      <c r="H37" s="55">
        <f t="shared" si="14"/>
        <v>6.1924895151605597E-2</v>
      </c>
      <c r="Q37" s="123">
        <f t="shared" si="15"/>
        <v>12464.919000000002</v>
      </c>
      <c r="T37" s="58"/>
      <c r="Z37" s="54">
        <f t="shared" si="16"/>
        <v>-36305</v>
      </c>
      <c r="AA37" s="64">
        <f t="shared" si="17"/>
        <v>0.16753831335393898</v>
      </c>
      <c r="AB37" s="64">
        <f t="shared" si="18"/>
        <v>-9999</v>
      </c>
      <c r="AC37" s="64">
        <f t="shared" si="19"/>
        <v>6.1924895151605597E-2</v>
      </c>
      <c r="AD37" s="64">
        <f t="shared" si="20"/>
        <v>-9999</v>
      </c>
      <c r="AE37" s="64">
        <f t="shared" si="21"/>
        <v>0</v>
      </c>
      <c r="AF37" s="54">
        <f t="shared" si="22"/>
        <v>-9999</v>
      </c>
      <c r="AG37" s="122"/>
      <c r="AH37" s="54">
        <f t="shared" si="23"/>
        <v>6.1819437136011422E-3</v>
      </c>
      <c r="AI37" s="54">
        <f t="shared" si="24"/>
        <v>0.28149448820668488</v>
      </c>
      <c r="AJ37" s="54">
        <f t="shared" si="25"/>
        <v>0.59428460591413512</v>
      </c>
      <c r="AK37" s="54">
        <f t="shared" si="26"/>
        <v>-0.30777120804890856</v>
      </c>
      <c r="AL37" s="54">
        <f t="shared" si="27"/>
        <v>0.40470396387901403</v>
      </c>
      <c r="AM37" s="54">
        <f t="shared" si="28"/>
        <v>0.20515983609078042</v>
      </c>
      <c r="AN37" s="64">
        <f t="shared" si="31"/>
        <v>1.0601775348146276</v>
      </c>
      <c r="AO37" s="64">
        <f t="shared" si="31"/>
        <v>1.0612161096697392</v>
      </c>
      <c r="AP37" s="64">
        <f t="shared" si="31"/>
        <v>1.0584989123106274</v>
      </c>
      <c r="AQ37" s="64">
        <f t="shared" si="31"/>
        <v>1.0656360136646703</v>
      </c>
      <c r="AR37" s="64">
        <f t="shared" si="31"/>
        <v>1.0470788799592317</v>
      </c>
      <c r="AS37" s="64">
        <f t="shared" si="31"/>
        <v>1.0967032015662497</v>
      </c>
      <c r="AT37" s="64">
        <f t="shared" si="31"/>
        <v>0.97236493074076247</v>
      </c>
      <c r="AU37" s="64">
        <f t="shared" si="30"/>
        <v>1.7425164830243958</v>
      </c>
      <c r="AW37" s="54">
        <v>-12500</v>
      </c>
      <c r="AX37" s="54">
        <f t="shared" si="0"/>
        <v>2.7945020902867129E-2</v>
      </c>
      <c r="AY37" s="54">
        <f t="shared" si="1"/>
        <v>2.3126460261366617E-2</v>
      </c>
      <c r="AZ37" s="54">
        <f t="shared" si="2"/>
        <v>4.8185606415005128E-3</v>
      </c>
      <c r="BA37" s="54">
        <f t="shared" si="3"/>
        <v>0.52050914483444632</v>
      </c>
      <c r="BB37" s="54">
        <f t="shared" si="4"/>
        <v>0.90949357066810288</v>
      </c>
      <c r="BC37" s="54">
        <f t="shared" si="5"/>
        <v>0.91039234936167612</v>
      </c>
      <c r="BD37" s="54">
        <f t="shared" si="6"/>
        <v>0.48947991154527337</v>
      </c>
      <c r="BE37" s="54">
        <f t="shared" si="32"/>
        <v>45.882168610693533</v>
      </c>
      <c r="BF37" s="54">
        <f t="shared" si="32"/>
        <v>45.882712968964455</v>
      </c>
      <c r="BG37" s="54">
        <f t="shared" si="32"/>
        <v>45.884857808542762</v>
      </c>
      <c r="BH37" s="54">
        <f t="shared" si="32"/>
        <v>45.893181957944599</v>
      </c>
      <c r="BI37" s="54">
        <f t="shared" si="32"/>
        <v>45.923788840827115</v>
      </c>
      <c r="BJ37" s="54">
        <f t="shared" si="32"/>
        <v>46.020102670301533</v>
      </c>
      <c r="BK37" s="54">
        <f t="shared" si="32"/>
        <v>46.245518966293218</v>
      </c>
      <c r="BL37" s="54">
        <f t="shared" si="8"/>
        <v>46.621736853895626</v>
      </c>
    </row>
    <row r="38" spans="1:64" ht="12.95" customHeight="1">
      <c r="A38" s="124" t="s">
        <v>74</v>
      </c>
      <c r="C38" s="57">
        <v>27483.425999999999</v>
      </c>
      <c r="E38" s="55">
        <f t="shared" si="11"/>
        <v>-36304.892985112543</v>
      </c>
      <c r="F38" s="120">
        <f t="shared" si="12"/>
        <v>-36305</v>
      </c>
      <c r="G38" s="55">
        <f t="shared" si="13"/>
        <v>6.8924895149393706E-2</v>
      </c>
      <c r="H38" s="55">
        <f t="shared" si="14"/>
        <v>6.8924895149393706E-2</v>
      </c>
      <c r="Q38" s="123">
        <f t="shared" si="15"/>
        <v>12464.925999999999</v>
      </c>
      <c r="T38" s="58"/>
      <c r="Z38" s="54">
        <f t="shared" si="16"/>
        <v>-36305</v>
      </c>
      <c r="AA38" s="64">
        <f t="shared" si="17"/>
        <v>0.16753831335393898</v>
      </c>
      <c r="AB38" s="64">
        <f t="shared" si="18"/>
        <v>-9999</v>
      </c>
      <c r="AC38" s="64">
        <f t="shared" si="19"/>
        <v>6.8924895149393706E-2</v>
      </c>
      <c r="AD38" s="64">
        <f t="shared" si="20"/>
        <v>-9999</v>
      </c>
      <c r="AE38" s="64">
        <f t="shared" si="21"/>
        <v>0</v>
      </c>
      <c r="AF38" s="54">
        <f t="shared" si="22"/>
        <v>-9999</v>
      </c>
      <c r="AG38" s="122"/>
      <c r="AH38" s="54">
        <f t="shared" si="23"/>
        <v>6.1819437136011422E-3</v>
      </c>
      <c r="AI38" s="54">
        <f t="shared" si="24"/>
        <v>0.28149448820668488</v>
      </c>
      <c r="AJ38" s="54">
        <f t="shared" si="25"/>
        <v>0.59428460591413512</v>
      </c>
      <c r="AK38" s="54">
        <f t="shared" si="26"/>
        <v>-0.30777120804890856</v>
      </c>
      <c r="AL38" s="54">
        <f t="shared" si="27"/>
        <v>0.40470396387901403</v>
      </c>
      <c r="AM38" s="54">
        <f t="shared" si="28"/>
        <v>0.20515983609078042</v>
      </c>
      <c r="AN38" s="64">
        <f t="shared" si="31"/>
        <v>1.0601775348146276</v>
      </c>
      <c r="AO38" s="64">
        <f t="shared" si="31"/>
        <v>1.0612161096697392</v>
      </c>
      <c r="AP38" s="64">
        <f t="shared" si="31"/>
        <v>1.0584989123106274</v>
      </c>
      <c r="AQ38" s="64">
        <f t="shared" si="31"/>
        <v>1.0656360136646703</v>
      </c>
      <c r="AR38" s="64">
        <f t="shared" si="31"/>
        <v>1.0470788799592317</v>
      </c>
      <c r="AS38" s="64">
        <f t="shared" si="31"/>
        <v>1.0967032015662497</v>
      </c>
      <c r="AT38" s="64">
        <f t="shared" si="31"/>
        <v>0.97236493074076247</v>
      </c>
      <c r="AU38" s="64">
        <f t="shared" si="30"/>
        <v>1.7425164830243958</v>
      </c>
      <c r="AW38" s="54">
        <v>-12000</v>
      </c>
      <c r="AX38" s="54">
        <f t="shared" si="0"/>
        <v>1.5126082712482962E-2</v>
      </c>
      <c r="AY38" s="54">
        <f t="shared" si="1"/>
        <v>2.1368162586357854E-2</v>
      </c>
      <c r="AZ38" s="54">
        <f t="shared" si="2"/>
        <v>-6.2420798738748919E-3</v>
      </c>
      <c r="BA38" s="54">
        <f t="shared" si="3"/>
        <v>0.56846587062360865</v>
      </c>
      <c r="BB38" s="54">
        <f t="shared" si="4"/>
        <v>-0.68475287475065072</v>
      </c>
      <c r="BC38" s="54">
        <f t="shared" si="5"/>
        <v>-0.98593642865123787</v>
      </c>
      <c r="BD38" s="54">
        <f t="shared" si="6"/>
        <v>-0.53720688366941427</v>
      </c>
      <c r="BE38" s="54">
        <f t="shared" si="32"/>
        <v>48.278983394772382</v>
      </c>
      <c r="BF38" s="54">
        <f t="shared" si="32"/>
        <v>48.277486813054509</v>
      </c>
      <c r="BG38" s="54">
        <f t="shared" si="32"/>
        <v>48.272786540466711</v>
      </c>
      <c r="BH38" s="54">
        <f t="shared" si="32"/>
        <v>48.258334040290919</v>
      </c>
      <c r="BI38" s="54">
        <f t="shared" si="32"/>
        <v>48.216453438528085</v>
      </c>
      <c r="BJ38" s="54">
        <f t="shared" si="32"/>
        <v>48.110624263008752</v>
      </c>
      <c r="BK38" s="54">
        <f t="shared" si="32"/>
        <v>47.897660561664338</v>
      </c>
      <c r="BL38" s="54">
        <f t="shared" si="8"/>
        <v>47.564379583802605</v>
      </c>
    </row>
    <row r="39" spans="1:64" ht="12.95" customHeight="1">
      <c r="A39" s="124" t="s">
        <v>73</v>
      </c>
      <c r="C39" s="57">
        <v>28245.347000000002</v>
      </c>
      <c r="E39" s="55">
        <f t="shared" si="11"/>
        <v>-35121.911278812935</v>
      </c>
      <c r="F39" s="120">
        <f t="shared" si="12"/>
        <v>-35122</v>
      </c>
      <c r="G39" s="55">
        <f t="shared" si="13"/>
        <v>5.7142502890201285E-2</v>
      </c>
      <c r="H39" s="55">
        <f t="shared" si="14"/>
        <v>5.7142502890201285E-2</v>
      </c>
      <c r="Q39" s="123">
        <f t="shared" si="15"/>
        <v>13226.847000000002</v>
      </c>
      <c r="T39" s="58"/>
      <c r="Z39" s="54">
        <f t="shared" si="16"/>
        <v>-35122</v>
      </c>
      <c r="AA39" s="64">
        <f t="shared" si="17"/>
        <v>0.14621486629414429</v>
      </c>
      <c r="AB39" s="64">
        <f t="shared" si="18"/>
        <v>-9999</v>
      </c>
      <c r="AC39" s="64">
        <f t="shared" si="19"/>
        <v>5.7142502890201285E-2</v>
      </c>
      <c r="AD39" s="64">
        <f t="shared" si="20"/>
        <v>-9999</v>
      </c>
      <c r="AE39" s="64">
        <f t="shared" si="21"/>
        <v>0</v>
      </c>
      <c r="AF39" s="54">
        <f t="shared" si="22"/>
        <v>-9999</v>
      </c>
      <c r="AG39" s="122"/>
      <c r="AH39" s="54">
        <f t="shared" si="23"/>
        <v>-5.7504457474680899E-3</v>
      </c>
      <c r="AI39" s="54">
        <f t="shared" si="24"/>
        <v>0.37683619515047828</v>
      </c>
      <c r="AJ39" s="54">
        <f t="shared" si="25"/>
        <v>-0.40447897844254127</v>
      </c>
      <c r="AK39" s="54">
        <f t="shared" si="26"/>
        <v>0.4718476017812589</v>
      </c>
      <c r="AL39" s="54">
        <f t="shared" si="27"/>
        <v>-0.64808093492295882</v>
      </c>
      <c r="AM39" s="54">
        <f t="shared" si="28"/>
        <v>-0.33587962923257503</v>
      </c>
      <c r="AN39" s="64">
        <f t="shared" si="31"/>
        <v>4.7537872788663957</v>
      </c>
      <c r="AO39" s="64">
        <f t="shared" si="31"/>
        <v>4.7537872692557119</v>
      </c>
      <c r="AP39" s="64">
        <f t="shared" si="31"/>
        <v>4.7537875663424689</v>
      </c>
      <c r="AQ39" s="64">
        <f t="shared" si="31"/>
        <v>4.7537783817712791</v>
      </c>
      <c r="AR39" s="64">
        <f t="shared" si="31"/>
        <v>4.7540613914061263</v>
      </c>
      <c r="AS39" s="64">
        <f t="shared" si="31"/>
        <v>4.7442054539375818</v>
      </c>
      <c r="AT39" s="64">
        <f t="shared" si="31"/>
        <v>4.550252926716281</v>
      </c>
      <c r="AU39" s="64">
        <f t="shared" si="30"/>
        <v>3.9728091819843061</v>
      </c>
      <c r="AW39" s="54">
        <v>-11500</v>
      </c>
      <c r="AX39" s="54">
        <f t="shared" si="0"/>
        <v>1.5581242175230636E-2</v>
      </c>
      <c r="AY39" s="54">
        <f t="shared" si="1"/>
        <v>1.9656977935998344E-2</v>
      </c>
      <c r="AZ39" s="54">
        <f t="shared" si="2"/>
        <v>-4.075735760767708E-3</v>
      </c>
      <c r="BA39" s="54">
        <f t="shared" si="3"/>
        <v>0.28312376196690925</v>
      </c>
      <c r="BB39" s="54">
        <f t="shared" si="4"/>
        <v>-0.17735045917035344</v>
      </c>
      <c r="BC39" s="54">
        <f t="shared" si="5"/>
        <v>-0.40996545653535321</v>
      </c>
      <c r="BD39" s="54">
        <f t="shared" si="6"/>
        <v>-0.20790279877000292</v>
      </c>
      <c r="BE39" s="54">
        <f t="shared" si="32"/>
        <v>49.193680336032152</v>
      </c>
      <c r="BF39" s="54">
        <f t="shared" si="32"/>
        <v>49.192821556135989</v>
      </c>
      <c r="BG39" s="54">
        <f t="shared" si="32"/>
        <v>49.19511622677625</v>
      </c>
      <c r="BH39" s="54">
        <f t="shared" si="32"/>
        <v>49.188963051452809</v>
      </c>
      <c r="BI39" s="54">
        <f t="shared" si="32"/>
        <v>49.205309733587605</v>
      </c>
      <c r="BJ39" s="54">
        <f t="shared" si="32"/>
        <v>49.160729933766611</v>
      </c>
      <c r="BK39" s="54">
        <f t="shared" si="32"/>
        <v>49.274946541087893</v>
      </c>
      <c r="BL39" s="54">
        <f t="shared" si="8"/>
        <v>48.507022313709584</v>
      </c>
    </row>
    <row r="40" spans="1:64" ht="12.95" customHeight="1">
      <c r="A40" s="124" t="s">
        <v>72</v>
      </c>
      <c r="C40" s="57">
        <v>28427.616000000002</v>
      </c>
      <c r="E40" s="55">
        <f t="shared" si="11"/>
        <v>-34838.9148886025</v>
      </c>
      <c r="F40" s="120">
        <f t="shared" si="12"/>
        <v>-34839</v>
      </c>
      <c r="G40" s="55">
        <f t="shared" si="13"/>
        <v>5.4817551910673501E-2</v>
      </c>
      <c r="H40" s="55">
        <f t="shared" si="14"/>
        <v>5.4817551910673501E-2</v>
      </c>
      <c r="Q40" s="123">
        <f t="shared" si="15"/>
        <v>13409.116000000002</v>
      </c>
      <c r="T40" s="58"/>
      <c r="Z40" s="54">
        <f t="shared" si="16"/>
        <v>-34839</v>
      </c>
      <c r="AA40" s="64">
        <f t="shared" si="17"/>
        <v>0.1456186181864457</v>
      </c>
      <c r="AB40" s="64">
        <f t="shared" si="18"/>
        <v>-9999</v>
      </c>
      <c r="AC40" s="64">
        <f t="shared" si="19"/>
        <v>5.4817551910673501E-2</v>
      </c>
      <c r="AD40" s="64">
        <f t="shared" si="20"/>
        <v>-9999</v>
      </c>
      <c r="AE40" s="64">
        <f t="shared" si="21"/>
        <v>0</v>
      </c>
      <c r="AF40" s="54">
        <f t="shared" si="22"/>
        <v>-9999</v>
      </c>
      <c r="AG40" s="122"/>
      <c r="AH40" s="54">
        <f t="shared" si="23"/>
        <v>-4.1392356202256337E-3</v>
      </c>
      <c r="AI40" s="54">
        <f t="shared" si="24"/>
        <v>0.28504941287733021</v>
      </c>
      <c r="AJ40" s="54">
        <f t="shared" si="25"/>
        <v>-0.18338740972902678</v>
      </c>
      <c r="AK40" s="54">
        <f t="shared" si="26"/>
        <v>0.31594136315811516</v>
      </c>
      <c r="AL40" s="54">
        <f t="shared" si="27"/>
        <v>-0.4161030805260123</v>
      </c>
      <c r="AM40" s="54">
        <f t="shared" si="28"/>
        <v>-0.21110630973014377</v>
      </c>
      <c r="AN40" s="64">
        <f t="shared" si="31"/>
        <v>5.1979077021907978</v>
      </c>
      <c r="AO40" s="64">
        <f t="shared" si="31"/>
        <v>5.197228408295425</v>
      </c>
      <c r="AP40" s="64">
        <f t="shared" si="31"/>
        <v>5.1990897775544633</v>
      </c>
      <c r="AQ40" s="64">
        <f t="shared" si="31"/>
        <v>5.1939735588353493</v>
      </c>
      <c r="AR40" s="64">
        <f t="shared" si="31"/>
        <v>5.2079193219476201</v>
      </c>
      <c r="AS40" s="64">
        <f t="shared" si="31"/>
        <v>5.1689857819252545</v>
      </c>
      <c r="AT40" s="64">
        <f t="shared" si="31"/>
        <v>5.271459295913858</v>
      </c>
      <c r="AU40" s="64">
        <f t="shared" si="30"/>
        <v>4.5063449671116551</v>
      </c>
      <c r="AW40" s="54">
        <v>-11000</v>
      </c>
      <c r="AX40" s="54">
        <f t="shared" si="0"/>
        <v>1.7505931522411346E-2</v>
      </c>
      <c r="AY40" s="54">
        <f t="shared" si="1"/>
        <v>1.7992906310288086E-2</v>
      </c>
      <c r="AZ40" s="54">
        <f t="shared" si="2"/>
        <v>-4.869747878767417E-4</v>
      </c>
      <c r="BA40" s="54">
        <f t="shared" si="3"/>
        <v>0.22785568774176357</v>
      </c>
      <c r="BB40" s="54">
        <f t="shared" si="4"/>
        <v>7.5503870784495303E-2</v>
      </c>
      <c r="BC40" s="54">
        <f t="shared" si="5"/>
        <v>-0.15609608583025419</v>
      </c>
      <c r="BD40" s="54">
        <f t="shared" si="6"/>
        <v>-7.8206906486311595E-2</v>
      </c>
      <c r="BE40" s="54">
        <f t="shared" si="32"/>
        <v>49.825906218116153</v>
      </c>
      <c r="BF40" s="54">
        <f t="shared" si="32"/>
        <v>49.763295519244281</v>
      </c>
      <c r="BG40" s="54">
        <f t="shared" si="32"/>
        <v>49.852609311346974</v>
      </c>
      <c r="BH40" s="54">
        <f t="shared" si="32"/>
        <v>49.723884200075197</v>
      </c>
      <c r="BI40" s="54">
        <f t="shared" si="32"/>
        <v>49.907033828912489</v>
      </c>
      <c r="BJ40" s="54">
        <f t="shared" si="32"/>
        <v>49.640437042142324</v>
      </c>
      <c r="BK40" s="54">
        <f t="shared" si="32"/>
        <v>50.018928190119453</v>
      </c>
      <c r="BL40" s="54">
        <f t="shared" si="8"/>
        <v>49.449665043616562</v>
      </c>
    </row>
    <row r="41" spans="1:64" ht="12.95" customHeight="1">
      <c r="A41" s="124" t="s">
        <v>72</v>
      </c>
      <c r="C41" s="57">
        <v>28523.613000000001</v>
      </c>
      <c r="E41" s="55">
        <f t="shared" si="11"/>
        <v>-34689.867028181747</v>
      </c>
      <c r="F41" s="120">
        <f t="shared" si="12"/>
        <v>-34690</v>
      </c>
      <c r="G41" s="55">
        <f t="shared" si="13"/>
        <v>8.5642931077018147E-2</v>
      </c>
      <c r="H41" s="55">
        <f t="shared" si="14"/>
        <v>8.5642931077018147E-2</v>
      </c>
      <c r="Q41" s="123">
        <f t="shared" si="15"/>
        <v>13505.113000000001</v>
      </c>
      <c r="T41" s="58"/>
      <c r="Z41" s="54">
        <f t="shared" si="16"/>
        <v>-34690</v>
      </c>
      <c r="AA41" s="64">
        <f t="shared" si="17"/>
        <v>0.14546941634293895</v>
      </c>
      <c r="AB41" s="64">
        <f t="shared" si="18"/>
        <v>-9999</v>
      </c>
      <c r="AC41" s="64">
        <f t="shared" si="19"/>
        <v>8.5642931077018147E-2</v>
      </c>
      <c r="AD41" s="64">
        <f t="shared" si="20"/>
        <v>-9999</v>
      </c>
      <c r="AE41" s="64">
        <f t="shared" si="21"/>
        <v>0</v>
      </c>
      <c r="AF41" s="54">
        <f t="shared" si="22"/>
        <v>-9999</v>
      </c>
      <c r="AG41" s="122"/>
      <c r="AH41" s="54">
        <f t="shared" si="23"/>
        <v>-3.1322719452742923E-3</v>
      </c>
      <c r="AI41" s="54">
        <f t="shared" si="24"/>
        <v>0.26036719199322333</v>
      </c>
      <c r="AJ41" s="54">
        <f t="shared" si="25"/>
        <v>-9.7537007145050925E-2</v>
      </c>
      <c r="AK41" s="54">
        <f t="shared" si="26"/>
        <v>0.25281731804065344</v>
      </c>
      <c r="AL41" s="54">
        <f t="shared" si="27"/>
        <v>-0.32936420598262151</v>
      </c>
      <c r="AM41" s="54">
        <f t="shared" si="28"/>
        <v>-0.16618716909479256</v>
      </c>
      <c r="AN41" s="64">
        <f t="shared" ref="AN41:AT50" si="33">$AU41+$AB$7*SIN(AO41)</f>
        <v>5.3967596780371769</v>
      </c>
      <c r="AO41" s="64">
        <f t="shared" si="33"/>
        <v>5.3888835336806453</v>
      </c>
      <c r="AP41" s="64">
        <f t="shared" si="33"/>
        <v>5.4048207831950661</v>
      </c>
      <c r="AQ41" s="64">
        <f t="shared" si="33"/>
        <v>5.3722374951514151</v>
      </c>
      <c r="AR41" s="64">
        <f t="shared" si="33"/>
        <v>5.4375393206582672</v>
      </c>
      <c r="AS41" s="64">
        <f t="shared" si="33"/>
        <v>5.3005840557490522</v>
      </c>
      <c r="AT41" s="64">
        <f t="shared" si="33"/>
        <v>5.5667109350440986</v>
      </c>
      <c r="AU41" s="64">
        <f t="shared" si="30"/>
        <v>4.7872525006239348</v>
      </c>
      <c r="AW41" s="54">
        <v>-10500</v>
      </c>
      <c r="AX41" s="54">
        <f t="shared" si="0"/>
        <v>1.8942591258222449E-2</v>
      </c>
      <c r="AY41" s="54">
        <f t="shared" si="1"/>
        <v>1.6375947709227082E-2</v>
      </c>
      <c r="AZ41" s="54">
        <f t="shared" si="2"/>
        <v>2.5666435489953678E-3</v>
      </c>
      <c r="BA41" s="54">
        <f t="shared" si="3"/>
        <v>0.21853342936490605</v>
      </c>
      <c r="BB41" s="54">
        <f t="shared" si="4"/>
        <v>0.25050939311109016</v>
      </c>
      <c r="BC41" s="54">
        <f t="shared" si="5"/>
        <v>2.1534509388040558E-2</v>
      </c>
      <c r="BD41" s="54">
        <f t="shared" si="6"/>
        <v>1.0767670809473185E-2</v>
      </c>
      <c r="BE41" s="54">
        <f t="shared" si="32"/>
        <v>50.32697847801505</v>
      </c>
      <c r="BF41" s="54">
        <f t="shared" si="32"/>
        <v>50.349159011463833</v>
      </c>
      <c r="BG41" s="54">
        <f t="shared" si="32"/>
        <v>50.320712839371346</v>
      </c>
      <c r="BH41" s="54">
        <f t="shared" si="32"/>
        <v>50.357205894567649</v>
      </c>
      <c r="BI41" s="54">
        <f t="shared" si="32"/>
        <v>50.310405103952313</v>
      </c>
      <c r="BJ41" s="54">
        <f t="shared" si="32"/>
        <v>50.370457212989443</v>
      </c>
      <c r="BK41" s="54">
        <f t="shared" si="32"/>
        <v>50.293440582993199</v>
      </c>
      <c r="BL41" s="54">
        <f t="shared" si="8"/>
        <v>50.392307773523541</v>
      </c>
    </row>
    <row r="42" spans="1:64" ht="12.95" customHeight="1">
      <c r="A42" s="124" t="s">
        <v>72</v>
      </c>
      <c r="C42" s="57">
        <v>28545.483</v>
      </c>
      <c r="E42" s="55">
        <f t="shared" si="11"/>
        <v>-34655.911001353801</v>
      </c>
      <c r="F42" s="120">
        <f t="shared" si="12"/>
        <v>-34656</v>
      </c>
      <c r="G42" s="55">
        <f t="shared" si="13"/>
        <v>5.7321205516927876E-2</v>
      </c>
      <c r="H42" s="55">
        <f t="shared" si="14"/>
        <v>5.7321205516927876E-2</v>
      </c>
      <c r="Q42" s="123">
        <f t="shared" si="15"/>
        <v>13526.983</v>
      </c>
      <c r="T42" s="58"/>
      <c r="Z42" s="54">
        <f t="shared" si="16"/>
        <v>-34656</v>
      </c>
      <c r="AA42" s="64">
        <f t="shared" si="17"/>
        <v>0.14544610938346711</v>
      </c>
      <c r="AB42" s="64">
        <f t="shared" si="18"/>
        <v>-9999</v>
      </c>
      <c r="AC42" s="64">
        <f t="shared" si="19"/>
        <v>5.7321205516927876E-2</v>
      </c>
      <c r="AD42" s="64">
        <f t="shared" si="20"/>
        <v>-9999</v>
      </c>
      <c r="AE42" s="64">
        <f t="shared" si="21"/>
        <v>0</v>
      </c>
      <c r="AF42" s="54">
        <f t="shared" si="22"/>
        <v>-9999</v>
      </c>
      <c r="AG42" s="122"/>
      <c r="AH42" s="54">
        <f t="shared" si="23"/>
        <v>-2.8923421750129516E-3</v>
      </c>
      <c r="AI42" s="54">
        <f t="shared" si="24"/>
        <v>0.25590563299605018</v>
      </c>
      <c r="AJ42" s="54">
        <f t="shared" si="25"/>
        <v>-7.9479301634778052E-2</v>
      </c>
      <c r="AK42" s="54">
        <f t="shared" si="26"/>
        <v>0.23936762515897897</v>
      </c>
      <c r="AL42" s="54">
        <f t="shared" si="27"/>
        <v>-0.31123509877689498</v>
      </c>
      <c r="AM42" s="54">
        <f t="shared" si="28"/>
        <v>-0.15688602567368609</v>
      </c>
      <c r="AN42" s="64">
        <f t="shared" si="33"/>
        <v>5.440568528653662</v>
      </c>
      <c r="AO42" s="64">
        <f t="shared" si="33"/>
        <v>5.4293394242020536</v>
      </c>
      <c r="AP42" s="64">
        <f t="shared" si="33"/>
        <v>5.4509365702807884</v>
      </c>
      <c r="AQ42" s="64">
        <f t="shared" si="33"/>
        <v>5.4089121429887967</v>
      </c>
      <c r="AR42" s="64">
        <f t="shared" si="33"/>
        <v>5.4889705247625962</v>
      </c>
      <c r="AS42" s="64">
        <f t="shared" si="33"/>
        <v>5.329184681686379</v>
      </c>
      <c r="AT42" s="64">
        <f t="shared" si="33"/>
        <v>5.6254650322360806</v>
      </c>
      <c r="AU42" s="64">
        <f t="shared" si="30"/>
        <v>4.8513522062576095</v>
      </c>
      <c r="AW42" s="54">
        <v>-10000</v>
      </c>
      <c r="AX42" s="54">
        <f t="shared" si="0"/>
        <v>1.9936892740520268E-2</v>
      </c>
      <c r="AY42" s="54">
        <f t="shared" si="1"/>
        <v>1.4806102132815326E-2</v>
      </c>
      <c r="AZ42" s="54">
        <f t="shared" si="2"/>
        <v>5.1307906077049416E-3</v>
      </c>
      <c r="BA42" s="54">
        <f t="shared" si="3"/>
        <v>0.23654611369507594</v>
      </c>
      <c r="BB42" s="54">
        <f t="shared" si="4"/>
        <v>0.43303162847076376</v>
      </c>
      <c r="BC42" s="54">
        <f t="shared" si="5"/>
        <v>0.21618151373025596</v>
      </c>
      <c r="BD42" s="54">
        <f t="shared" si="6"/>
        <v>0.10851369704057059</v>
      </c>
      <c r="BE42" s="54">
        <f t="shared" si="32"/>
        <v>50.866635204429237</v>
      </c>
      <c r="BF42" s="54">
        <f t="shared" si="32"/>
        <v>50.907907136967104</v>
      </c>
      <c r="BG42" s="54">
        <f t="shared" si="32"/>
        <v>50.843467419273949</v>
      </c>
      <c r="BH42" s="54">
        <f t="shared" si="32"/>
        <v>50.945463369965367</v>
      </c>
      <c r="BI42" s="54">
        <f t="shared" si="32"/>
        <v>50.787107596720062</v>
      </c>
      <c r="BJ42" s="54">
        <f t="shared" si="32"/>
        <v>51.042115806683618</v>
      </c>
      <c r="BK42" s="54">
        <f t="shared" si="32"/>
        <v>50.649488389992783</v>
      </c>
      <c r="BL42" s="54">
        <f t="shared" si="8"/>
        <v>51.33495050343052</v>
      </c>
    </row>
    <row r="43" spans="1:64" ht="12.95" customHeight="1">
      <c r="A43" s="124" t="s">
        <v>72</v>
      </c>
      <c r="C43" s="57">
        <v>28547.417000000001</v>
      </c>
      <c r="E43" s="55">
        <f t="shared" si="11"/>
        <v>-34652.908214161973</v>
      </c>
      <c r="F43" s="120">
        <f t="shared" si="12"/>
        <v>-34653</v>
      </c>
      <c r="G43" s="55">
        <f t="shared" si="13"/>
        <v>5.9116347380040679E-2</v>
      </c>
      <c r="H43" s="55">
        <f t="shared" si="14"/>
        <v>5.9116347380040679E-2</v>
      </c>
      <c r="Q43" s="123">
        <f t="shared" si="15"/>
        <v>13528.917000000001</v>
      </c>
      <c r="T43" s="58"/>
      <c r="Z43" s="54">
        <f t="shared" si="16"/>
        <v>-34653</v>
      </c>
      <c r="AA43" s="64">
        <f t="shared" si="17"/>
        <v>0.14544423029886352</v>
      </c>
      <c r="AB43" s="64">
        <f t="shared" si="18"/>
        <v>-9999</v>
      </c>
      <c r="AC43" s="64">
        <f t="shared" si="19"/>
        <v>5.9116347380040679E-2</v>
      </c>
      <c r="AD43" s="64">
        <f t="shared" si="20"/>
        <v>-9999</v>
      </c>
      <c r="AE43" s="64">
        <f t="shared" si="21"/>
        <v>0</v>
      </c>
      <c r="AF43" s="54">
        <f t="shared" si="22"/>
        <v>-9999</v>
      </c>
      <c r="AG43" s="122"/>
      <c r="AH43" s="54">
        <f t="shared" si="23"/>
        <v>-2.8710049484374357E-3</v>
      </c>
      <c r="AI43" s="54">
        <f t="shared" si="24"/>
        <v>0.25552908750248038</v>
      </c>
      <c r="AJ43" s="54">
        <f t="shared" si="25"/>
        <v>-7.7907241826942419E-2</v>
      </c>
      <c r="AK43" s="54">
        <f t="shared" si="26"/>
        <v>0.23819392818955043</v>
      </c>
      <c r="AL43" s="54">
        <f t="shared" si="27"/>
        <v>-0.30965814848473822</v>
      </c>
      <c r="AM43" s="54">
        <f t="shared" si="28"/>
        <v>-0.15607824336725468</v>
      </c>
      <c r="AN43" s="64">
        <f t="shared" si="33"/>
        <v>5.4444148701792061</v>
      </c>
      <c r="AO43" s="64">
        <f t="shared" si="33"/>
        <v>5.4328554558768847</v>
      </c>
      <c r="AP43" s="64">
        <f t="shared" si="33"/>
        <v>5.4549939725354113</v>
      </c>
      <c r="AQ43" s="64">
        <f t="shared" si="33"/>
        <v>5.4120936359046166</v>
      </c>
      <c r="AR43" s="64">
        <f t="shared" si="33"/>
        <v>5.4934769999030051</v>
      </c>
      <c r="AS43" s="64">
        <f t="shared" si="33"/>
        <v>5.3317223246827421</v>
      </c>
      <c r="AT43" s="64">
        <f t="shared" si="33"/>
        <v>5.630496144985071</v>
      </c>
      <c r="AU43" s="64">
        <f t="shared" si="30"/>
        <v>4.8570080626370515</v>
      </c>
      <c r="AW43" s="54">
        <v>-9500</v>
      </c>
      <c r="AX43" s="54">
        <f t="shared" si="0"/>
        <v>1.9524372310880066E-2</v>
      </c>
      <c r="AY43" s="54">
        <f t="shared" si="1"/>
        <v>1.3283369581052822E-2</v>
      </c>
      <c r="AZ43" s="54">
        <f t="shared" si="2"/>
        <v>6.2410027298272445E-3</v>
      </c>
      <c r="BA43" s="54">
        <f t="shared" si="3"/>
        <v>0.31518750566374998</v>
      </c>
      <c r="BB43" s="54">
        <f t="shared" si="4"/>
        <v>0.67038442519696351</v>
      </c>
      <c r="BC43" s="54">
        <f t="shared" si="5"/>
        <v>0.50305486933258303</v>
      </c>
      <c r="BD43" s="54">
        <f t="shared" si="6"/>
        <v>0.2569695799410342</v>
      </c>
      <c r="BE43" s="54">
        <f t="shared" si="32"/>
        <v>51.531886003922054</v>
      </c>
      <c r="BF43" s="54">
        <f t="shared" si="32"/>
        <v>51.531853837034696</v>
      </c>
      <c r="BG43" s="54">
        <f t="shared" si="32"/>
        <v>51.531991159458222</v>
      </c>
      <c r="BH43" s="54">
        <f t="shared" si="32"/>
        <v>51.531405339769925</v>
      </c>
      <c r="BI43" s="54">
        <f t="shared" si="32"/>
        <v>51.533912116862837</v>
      </c>
      <c r="BJ43" s="54">
        <f t="shared" si="32"/>
        <v>51.523321866394127</v>
      </c>
      <c r="BK43" s="54">
        <f t="shared" si="32"/>
        <v>51.570834320534857</v>
      </c>
      <c r="BL43" s="54">
        <f t="shared" si="8"/>
        <v>52.277593233337498</v>
      </c>
    </row>
    <row r="44" spans="1:64" ht="12.95" customHeight="1">
      <c r="A44" s="124" t="s">
        <v>72</v>
      </c>
      <c r="C44" s="57">
        <v>28603.452000000001</v>
      </c>
      <c r="E44" s="55">
        <f t="shared" si="11"/>
        <v>-34565.906569749372</v>
      </c>
      <c r="F44" s="120">
        <f t="shared" si="12"/>
        <v>-34566</v>
      </c>
      <c r="G44" s="55">
        <f t="shared" si="13"/>
        <v>6.0175461389007978E-2</v>
      </c>
      <c r="H44" s="55">
        <f t="shared" si="14"/>
        <v>6.0175461389007978E-2</v>
      </c>
      <c r="Q44" s="123">
        <f t="shared" si="15"/>
        <v>13584.952000000001</v>
      </c>
      <c r="T44" s="58"/>
      <c r="Z44" s="54">
        <f t="shared" si="16"/>
        <v>-34566</v>
      </c>
      <c r="AA44" s="64">
        <f t="shared" si="17"/>
        <v>0.14540112372469313</v>
      </c>
      <c r="AB44" s="64">
        <f t="shared" si="18"/>
        <v>-9999</v>
      </c>
      <c r="AC44" s="64">
        <f t="shared" si="19"/>
        <v>6.0175461389007978E-2</v>
      </c>
      <c r="AD44" s="64">
        <f t="shared" si="20"/>
        <v>-9999</v>
      </c>
      <c r="AE44" s="64">
        <f t="shared" si="21"/>
        <v>0</v>
      </c>
      <c r="AF44" s="54">
        <f t="shared" si="22"/>
        <v>-9999</v>
      </c>
      <c r="AG44" s="122"/>
      <c r="AH44" s="54">
        <f t="shared" si="23"/>
        <v>-2.2415762883798577E-3</v>
      </c>
      <c r="AI44" s="54">
        <f t="shared" si="24"/>
        <v>0.2457022280991743</v>
      </c>
      <c r="AJ44" s="54">
        <f t="shared" si="25"/>
        <v>-3.3637436713056149E-2</v>
      </c>
      <c r="AK44" s="54">
        <f t="shared" si="26"/>
        <v>0.20495891853419826</v>
      </c>
      <c r="AL44" s="54">
        <f t="shared" si="27"/>
        <v>-0.26531566373510324</v>
      </c>
      <c r="AM44" s="54">
        <f t="shared" si="28"/>
        <v>-0.1334415242081865</v>
      </c>
      <c r="AN44" s="64">
        <f t="shared" si="33"/>
        <v>5.5548405581753375</v>
      </c>
      <c r="AO44" s="64">
        <f t="shared" si="33"/>
        <v>5.5314157394722674</v>
      </c>
      <c r="AP44" s="64">
        <f t="shared" si="33"/>
        <v>5.5716940521890725</v>
      </c>
      <c r="AQ44" s="64">
        <f t="shared" si="33"/>
        <v>5.5014754395067769</v>
      </c>
      <c r="AR44" s="64">
        <f t="shared" si="33"/>
        <v>5.6212306081401699</v>
      </c>
      <c r="AS44" s="64">
        <f t="shared" si="33"/>
        <v>5.4076781639336895</v>
      </c>
      <c r="AT44" s="64">
        <f t="shared" si="33"/>
        <v>5.7657411980962356</v>
      </c>
      <c r="AU44" s="64">
        <f t="shared" si="30"/>
        <v>5.0210278976408658</v>
      </c>
      <c r="AW44" s="54">
        <v>-9000</v>
      </c>
      <c r="AX44" s="54">
        <f t="shared" si="0"/>
        <v>1.3593265665939991E-2</v>
      </c>
      <c r="AY44" s="54">
        <f t="shared" si="1"/>
        <v>1.1807750053939572E-2</v>
      </c>
      <c r="AZ44" s="54">
        <f t="shared" si="2"/>
        <v>1.7855156120004192E-3</v>
      </c>
      <c r="BA44" s="54">
        <f t="shared" si="3"/>
        <v>1.0282524585342776</v>
      </c>
      <c r="BB44" s="54">
        <f t="shared" si="4"/>
        <v>0.96434889007792246</v>
      </c>
      <c r="BC44" s="54">
        <f t="shared" si="5"/>
        <v>1.6069489440848468</v>
      </c>
      <c r="BD44" s="54">
        <f t="shared" si="6"/>
        <v>1.0368222381098391</v>
      </c>
      <c r="BE44" s="54">
        <f t="shared" si="32"/>
        <v>52.755818559938596</v>
      </c>
      <c r="BF44" s="54">
        <f t="shared" si="32"/>
        <v>52.770864458057076</v>
      </c>
      <c r="BG44" s="54">
        <f t="shared" si="32"/>
        <v>52.794589769993877</v>
      </c>
      <c r="BH44" s="54">
        <f t="shared" si="32"/>
        <v>52.831222795583194</v>
      </c>
      <c r="BI44" s="54">
        <f t="shared" si="32"/>
        <v>52.886149208585962</v>
      </c>
      <c r="BJ44" s="54">
        <f t="shared" si="32"/>
        <v>52.965445366763468</v>
      </c>
      <c r="BK44" s="54">
        <f t="shared" si="32"/>
        <v>53.075041767960094</v>
      </c>
      <c r="BL44" s="54">
        <f t="shared" si="8"/>
        <v>53.220235963244477</v>
      </c>
    </row>
    <row r="45" spans="1:64" ht="12.95" customHeight="1">
      <c r="A45" s="124" t="s">
        <v>72</v>
      </c>
      <c r="C45" s="57">
        <v>28654.363000000001</v>
      </c>
      <c r="E45" s="55">
        <f t="shared" si="11"/>
        <v>-34486.860603501664</v>
      </c>
      <c r="F45" s="120">
        <f t="shared" si="12"/>
        <v>-34487</v>
      </c>
      <c r="G45" s="55">
        <f t="shared" si="13"/>
        <v>8.9780863767373376E-2</v>
      </c>
      <c r="H45" s="55">
        <f t="shared" si="14"/>
        <v>8.9780863767373376E-2</v>
      </c>
      <c r="Q45" s="123">
        <f t="shared" si="15"/>
        <v>13635.863000000001</v>
      </c>
      <c r="T45" s="58"/>
      <c r="Z45" s="54">
        <f t="shared" si="16"/>
        <v>-34487</v>
      </c>
      <c r="AA45" s="64">
        <f t="shared" si="17"/>
        <v>0.14537684141685134</v>
      </c>
      <c r="AB45" s="64">
        <f t="shared" si="18"/>
        <v>-9999</v>
      </c>
      <c r="AC45" s="64">
        <f t="shared" si="19"/>
        <v>8.9780863767373376E-2</v>
      </c>
      <c r="AD45" s="64">
        <f t="shared" si="20"/>
        <v>-9999</v>
      </c>
      <c r="AE45" s="64">
        <f t="shared" si="21"/>
        <v>0</v>
      </c>
      <c r="AF45" s="54">
        <f t="shared" si="22"/>
        <v>-9999</v>
      </c>
      <c r="AG45" s="122"/>
      <c r="AH45" s="54">
        <f t="shared" si="23"/>
        <v>-1.6564013627929559E-3</v>
      </c>
      <c r="AI45" s="54">
        <f t="shared" si="24"/>
        <v>0.23841831924399604</v>
      </c>
      <c r="AJ45" s="54">
        <f t="shared" si="25"/>
        <v>4.5940782848273689E-3</v>
      </c>
      <c r="AK45" s="54">
        <f t="shared" si="26"/>
        <v>0.17597338014062899</v>
      </c>
      <c r="AL45" s="54">
        <f t="shared" si="27"/>
        <v>-0.22707778601316328</v>
      </c>
      <c r="AM45" s="54">
        <f t="shared" si="28"/>
        <v>-0.11402930157988041</v>
      </c>
      <c r="AN45" s="64">
        <f t="shared" si="33"/>
        <v>5.6534136816127942</v>
      </c>
      <c r="AO45" s="64">
        <f t="shared" si="33"/>
        <v>5.6163544802462493</v>
      </c>
      <c r="AP45" s="64">
        <f t="shared" si="33"/>
        <v>5.6753556807604246</v>
      </c>
      <c r="AQ45" s="64">
        <f t="shared" si="33"/>
        <v>5.5801053993565457</v>
      </c>
      <c r="AR45" s="64">
        <f t="shared" si="33"/>
        <v>5.7308085905494952</v>
      </c>
      <c r="AS45" s="64">
        <f t="shared" si="33"/>
        <v>5.4829588130929539</v>
      </c>
      <c r="AT45" s="64">
        <f t="shared" si="33"/>
        <v>5.871201848978826</v>
      </c>
      <c r="AU45" s="64">
        <f t="shared" si="30"/>
        <v>5.1699654489661686</v>
      </c>
      <c r="AW45" s="54">
        <v>-8500</v>
      </c>
      <c r="AX45" s="54">
        <f t="shared" si="0"/>
        <v>4.460886087598359E-3</v>
      </c>
      <c r="AY45" s="54">
        <f t="shared" si="1"/>
        <v>1.0379243551475573E-2</v>
      </c>
      <c r="AZ45" s="54">
        <f t="shared" si="2"/>
        <v>-5.9183574638772144E-3</v>
      </c>
      <c r="BA45" s="54">
        <f t="shared" si="3"/>
        <v>0.39957869097588605</v>
      </c>
      <c r="BB45" s="54">
        <f t="shared" si="4"/>
        <v>-0.44679586683138239</v>
      </c>
      <c r="BC45" s="54">
        <f t="shared" si="5"/>
        <v>-0.69485250911019092</v>
      </c>
      <c r="BD45" s="54">
        <f t="shared" si="6"/>
        <v>-0.36211453980813996</v>
      </c>
      <c r="BE45" s="54">
        <f t="shared" si="32"/>
        <v>54.944080278128176</v>
      </c>
      <c r="BF45" s="54">
        <f t="shared" si="32"/>
        <v>54.944080257494178</v>
      </c>
      <c r="BG45" s="54">
        <f t="shared" si="32"/>
        <v>54.944079476142342</v>
      </c>
      <c r="BH45" s="54">
        <f t="shared" si="32"/>
        <v>54.944049901817124</v>
      </c>
      <c r="BI45" s="54">
        <f t="shared" si="32"/>
        <v>54.942948910059307</v>
      </c>
      <c r="BJ45" s="54">
        <f t="shared" si="32"/>
        <v>54.914326791939104</v>
      </c>
      <c r="BK45" s="54">
        <f t="shared" si="32"/>
        <v>54.698990342625592</v>
      </c>
      <c r="BL45" s="54">
        <f t="shared" si="8"/>
        <v>54.162878693151455</v>
      </c>
    </row>
    <row r="46" spans="1:64" ht="12.95" customHeight="1">
      <c r="A46" s="124" t="s">
        <v>74</v>
      </c>
      <c r="C46" s="57">
        <v>28938.37</v>
      </c>
      <c r="E46" s="55">
        <f t="shared" si="11"/>
        <v>-34045.902701749343</v>
      </c>
      <c r="F46" s="120">
        <f t="shared" si="12"/>
        <v>-34046</v>
      </c>
      <c r="G46" s="55">
        <f t="shared" si="13"/>
        <v>6.266671753837727E-2</v>
      </c>
      <c r="H46" s="55">
        <f t="shared" si="14"/>
        <v>6.266671753837727E-2</v>
      </c>
      <c r="Q46" s="123">
        <f t="shared" si="15"/>
        <v>13919.869999999999</v>
      </c>
      <c r="T46" s="58"/>
      <c r="Z46" s="54">
        <f t="shared" si="16"/>
        <v>-34046</v>
      </c>
      <c r="AA46" s="64">
        <f t="shared" si="17"/>
        <v>0.14503524694372297</v>
      </c>
      <c r="AB46" s="64">
        <f t="shared" si="18"/>
        <v>-9999</v>
      </c>
      <c r="AC46" s="64">
        <f t="shared" si="19"/>
        <v>6.266671753837727E-2</v>
      </c>
      <c r="AD46" s="64">
        <f t="shared" si="20"/>
        <v>-9999</v>
      </c>
      <c r="AE46" s="64">
        <f t="shared" si="21"/>
        <v>0</v>
      </c>
      <c r="AF46" s="54">
        <f t="shared" si="22"/>
        <v>-9999</v>
      </c>
      <c r="AG46" s="122"/>
      <c r="AH46" s="54">
        <f t="shared" si="23"/>
        <v>1.3825562457200086E-3</v>
      </c>
      <c r="AI46" s="54">
        <f t="shared" si="24"/>
        <v>0.21927455233986126</v>
      </c>
      <c r="AJ46" s="54">
        <f t="shared" si="25"/>
        <v>0.18206584008922538</v>
      </c>
      <c r="AK46" s="54">
        <f t="shared" si="26"/>
        <v>3.7961327125566387E-2</v>
      </c>
      <c r="AL46" s="54">
        <f t="shared" si="27"/>
        <v>-4.8584881430316668E-2</v>
      </c>
      <c r="AM46" s="54">
        <f t="shared" si="28"/>
        <v>-2.4297220350096207E-2</v>
      </c>
      <c r="AN46" s="64">
        <f t="shared" si="33"/>
        <v>6.1445981933476963</v>
      </c>
      <c r="AO46" s="64">
        <f t="shared" si="33"/>
        <v>6.0989135406256914</v>
      </c>
      <c r="AP46" s="64">
        <f t="shared" si="33"/>
        <v>6.1580750973855674</v>
      </c>
      <c r="AQ46" s="64">
        <f t="shared" si="33"/>
        <v>6.0813452870422129</v>
      </c>
      <c r="AR46" s="64">
        <f t="shared" si="33"/>
        <v>6.1806978229613954</v>
      </c>
      <c r="AS46" s="64">
        <f t="shared" si="33"/>
        <v>6.05170901838836</v>
      </c>
      <c r="AT46" s="64">
        <f t="shared" si="33"/>
        <v>6.2187476789651424</v>
      </c>
      <c r="AU46" s="64">
        <f t="shared" si="30"/>
        <v>6.0013763367441229</v>
      </c>
      <c r="AW46" s="54">
        <v>-8000</v>
      </c>
      <c r="AX46" s="54">
        <f t="shared" si="0"/>
        <v>6.0629075912740594E-3</v>
      </c>
      <c r="AY46" s="54">
        <f t="shared" si="1"/>
        <v>8.9978500736608274E-3</v>
      </c>
      <c r="AZ46" s="54">
        <f t="shared" si="2"/>
        <v>-2.934942482386768E-3</v>
      </c>
      <c r="BA46" s="54">
        <f t="shared" si="3"/>
        <v>0.25666694996048189</v>
      </c>
      <c r="BB46" s="54">
        <f t="shared" si="4"/>
        <v>-8.2633856252819965E-2</v>
      </c>
      <c r="BC46" s="54">
        <f t="shared" si="5"/>
        <v>-0.31440006906668921</v>
      </c>
      <c r="BD46" s="54">
        <f t="shared" si="6"/>
        <v>-0.1585078648891369</v>
      </c>
      <c r="BE46" s="54">
        <f t="shared" si="32"/>
        <v>55.698348421584775</v>
      </c>
      <c r="BF46" s="54">
        <f t="shared" si="32"/>
        <v>55.687763277409751</v>
      </c>
      <c r="BG46" s="54">
        <f t="shared" si="32"/>
        <v>55.708297382660518</v>
      </c>
      <c r="BH46" s="54">
        <f t="shared" si="32"/>
        <v>55.668005671516028</v>
      </c>
      <c r="BI46" s="54">
        <f t="shared" si="32"/>
        <v>55.745422337086069</v>
      </c>
      <c r="BJ46" s="54">
        <f t="shared" si="32"/>
        <v>55.589600411014487</v>
      </c>
      <c r="BK46" s="54">
        <f t="shared" si="32"/>
        <v>55.880809580722676</v>
      </c>
      <c r="BL46" s="54">
        <f t="shared" si="8"/>
        <v>55.10552142305842</v>
      </c>
    </row>
    <row r="47" spans="1:64" ht="12.95" customHeight="1">
      <c r="A47" s="124" t="s">
        <v>72</v>
      </c>
      <c r="C47" s="57">
        <v>28963.501</v>
      </c>
      <c r="E47" s="55">
        <f t="shared" si="11"/>
        <v>-34006.883547189987</v>
      </c>
      <c r="F47" s="120">
        <f t="shared" si="12"/>
        <v>-34007</v>
      </c>
      <c r="G47" s="55">
        <f t="shared" si="13"/>
        <v>7.5003561749326764E-2</v>
      </c>
      <c r="H47" s="55">
        <f t="shared" si="14"/>
        <v>7.5003561749326764E-2</v>
      </c>
      <c r="Q47" s="123">
        <f t="shared" si="15"/>
        <v>13945.001</v>
      </c>
      <c r="T47" s="58"/>
      <c r="Z47" s="54">
        <f t="shared" si="16"/>
        <v>-34007</v>
      </c>
      <c r="AA47" s="64">
        <f t="shared" si="17"/>
        <v>0.14496240140278951</v>
      </c>
      <c r="AB47" s="64">
        <f t="shared" si="18"/>
        <v>-9999</v>
      </c>
      <c r="AC47" s="64">
        <f t="shared" si="19"/>
        <v>7.5003561749326764E-2</v>
      </c>
      <c r="AD47" s="64">
        <f t="shared" si="20"/>
        <v>-9999</v>
      </c>
      <c r="AE47" s="64">
        <f t="shared" si="21"/>
        <v>0</v>
      </c>
      <c r="AF47" s="54">
        <f t="shared" si="22"/>
        <v>-9999</v>
      </c>
      <c r="AG47" s="122"/>
      <c r="AH47" s="54">
        <f t="shared" si="23"/>
        <v>1.606907181316028E-3</v>
      </c>
      <c r="AI47" s="54">
        <f t="shared" si="24"/>
        <v>0.21884755011464241</v>
      </c>
      <c r="AJ47" s="54">
        <f t="shared" si="25"/>
        <v>0.19481480812893956</v>
      </c>
      <c r="AK47" s="54">
        <f t="shared" si="26"/>
        <v>2.7823317907146951E-2</v>
      </c>
      <c r="AL47" s="54">
        <f t="shared" si="27"/>
        <v>-3.5603243288136549E-2</v>
      </c>
      <c r="AM47" s="54">
        <f t="shared" si="28"/>
        <v>-1.7803502313642455E-2</v>
      </c>
      <c r="AN47" s="64">
        <f t="shared" si="33"/>
        <v>6.1815619348973705</v>
      </c>
      <c r="AO47" s="64">
        <f t="shared" si="33"/>
        <v>6.1463036234472552</v>
      </c>
      <c r="AP47" s="64">
        <f t="shared" si="33"/>
        <v>6.1917108263918434</v>
      </c>
      <c r="AQ47" s="64">
        <f t="shared" si="33"/>
        <v>6.1331848299022065</v>
      </c>
      <c r="AR47" s="64">
        <f t="shared" si="33"/>
        <v>6.2085525875563032</v>
      </c>
      <c r="AS47" s="64">
        <f t="shared" si="33"/>
        <v>6.1113559135133748</v>
      </c>
      <c r="AT47" s="64">
        <f t="shared" si="33"/>
        <v>6.2365317236655047</v>
      </c>
      <c r="AU47" s="64">
        <f t="shared" si="30"/>
        <v>6.074902469676867</v>
      </c>
      <c r="AW47" s="54">
        <v>-7500</v>
      </c>
      <c r="AX47" s="54">
        <f t="shared" si="0"/>
        <v>8.3321642298791951E-3</v>
      </c>
      <c r="AY47" s="54">
        <f t="shared" si="1"/>
        <v>7.6635696204953307E-3</v>
      </c>
      <c r="AZ47" s="54">
        <f t="shared" si="2"/>
        <v>6.6859460938386379E-4</v>
      </c>
      <c r="BA47" s="54">
        <f t="shared" si="3"/>
        <v>0.22148052891784897</v>
      </c>
      <c r="BB47" s="54">
        <f t="shared" si="4"/>
        <v>0.1416959178340147</v>
      </c>
      <c r="BC47" s="54">
        <f t="shared" si="5"/>
        <v>-8.9497471260287995E-2</v>
      </c>
      <c r="BD47" s="54">
        <f t="shared" si="6"/>
        <v>-4.4778628599418523E-2</v>
      </c>
      <c r="BE47" s="54">
        <f t="shared" si="32"/>
        <v>56.294230288705421</v>
      </c>
      <c r="BF47" s="54">
        <f t="shared" si="32"/>
        <v>56.228417238040166</v>
      </c>
      <c r="BG47" s="54">
        <f t="shared" si="32"/>
        <v>56.315966800216685</v>
      </c>
      <c r="BH47" s="54">
        <f t="shared" si="32"/>
        <v>56.198971006642708</v>
      </c>
      <c r="BI47" s="54">
        <f t="shared" si="32"/>
        <v>56.354515768723161</v>
      </c>
      <c r="BJ47" s="54">
        <f t="shared" si="32"/>
        <v>56.145938723667271</v>
      </c>
      <c r="BK47" s="54">
        <f t="shared" si="32"/>
        <v>56.423251481778792</v>
      </c>
      <c r="BL47" s="54">
        <f t="shared" si="8"/>
        <v>56.048164152965398</v>
      </c>
    </row>
    <row r="48" spans="1:64" ht="12.95" customHeight="1">
      <c r="A48" s="124" t="s">
        <v>73</v>
      </c>
      <c r="C48" s="57">
        <v>28976.359</v>
      </c>
      <c r="E48" s="55">
        <f t="shared" si="11"/>
        <v>-33986.919825518584</v>
      </c>
      <c r="F48" s="120">
        <f t="shared" si="12"/>
        <v>-33987</v>
      </c>
      <c r="G48" s="55">
        <f t="shared" si="13"/>
        <v>5.1637840831972426E-2</v>
      </c>
      <c r="H48" s="55">
        <f t="shared" si="14"/>
        <v>5.1637840831972426E-2</v>
      </c>
      <c r="Q48" s="123">
        <f t="shared" si="15"/>
        <v>13957.859</v>
      </c>
      <c r="T48" s="58"/>
      <c r="Z48" s="54">
        <f t="shared" si="16"/>
        <v>-33987</v>
      </c>
      <c r="AA48" s="64">
        <f t="shared" si="17"/>
        <v>0.14492257664586547</v>
      </c>
      <c r="AB48" s="64">
        <f t="shared" si="18"/>
        <v>-9999</v>
      </c>
      <c r="AC48" s="64">
        <f t="shared" si="19"/>
        <v>5.1637840831972426E-2</v>
      </c>
      <c r="AD48" s="64">
        <f t="shared" si="20"/>
        <v>-9999</v>
      </c>
      <c r="AE48" s="64">
        <f t="shared" si="21"/>
        <v>0</v>
      </c>
      <c r="AF48" s="54">
        <f t="shared" si="22"/>
        <v>-9999</v>
      </c>
      <c r="AG48" s="122"/>
      <c r="AH48" s="54">
        <f t="shared" si="23"/>
        <v>1.7193796871561385E-3</v>
      </c>
      <c r="AI48" s="54">
        <f t="shared" si="24"/>
        <v>0.2186821436680656</v>
      </c>
      <c r="AJ48" s="54">
        <f t="shared" si="25"/>
        <v>0.20123170583043831</v>
      </c>
      <c r="AK48" s="54">
        <f t="shared" si="26"/>
        <v>2.2708904820111689E-2</v>
      </c>
      <c r="AL48" s="54">
        <f t="shared" si="27"/>
        <v>-2.9056693506246518E-2</v>
      </c>
      <c r="AM48" s="54">
        <f t="shared" si="28"/>
        <v>-1.4529369019329483E-2</v>
      </c>
      <c r="AN48" s="64">
        <f t="shared" si="33"/>
        <v>6.2002270301017877</v>
      </c>
      <c r="AO48" s="64">
        <f t="shared" si="33"/>
        <v>6.1708541662285059</v>
      </c>
      <c r="AP48" s="64">
        <f t="shared" si="33"/>
        <v>6.2085992509526653</v>
      </c>
      <c r="AQ48" s="64">
        <f t="shared" si="33"/>
        <v>6.160068472670404</v>
      </c>
      <c r="AR48" s="64">
        <f t="shared" si="33"/>
        <v>6.2224296776343708</v>
      </c>
      <c r="AS48" s="64">
        <f t="shared" si="33"/>
        <v>6.142218923772611</v>
      </c>
      <c r="AT48" s="64">
        <f t="shared" si="33"/>
        <v>6.2452937763778182</v>
      </c>
      <c r="AU48" s="64">
        <f t="shared" si="30"/>
        <v>6.1126081788731463</v>
      </c>
      <c r="AW48" s="54">
        <v>-7000</v>
      </c>
      <c r="AX48" s="54">
        <f t="shared" si="0"/>
        <v>9.8238374879137634E-3</v>
      </c>
      <c r="AY48" s="54">
        <f t="shared" si="1"/>
        <v>6.3764021919790869E-3</v>
      </c>
      <c r="AZ48" s="54">
        <f t="shared" si="2"/>
        <v>3.4474352959346761E-3</v>
      </c>
      <c r="BA48" s="54">
        <f t="shared" si="3"/>
        <v>0.22074041275338385</v>
      </c>
      <c r="BB48" s="54">
        <f t="shared" si="4"/>
        <v>0.30492805652395011</v>
      </c>
      <c r="BC48" s="54">
        <f t="shared" si="5"/>
        <v>7.8191006815195058E-2</v>
      </c>
      <c r="BD48" s="54">
        <f t="shared" si="6"/>
        <v>3.9115434209735345E-2</v>
      </c>
      <c r="BE48" s="54">
        <f t="shared" si="32"/>
        <v>56.771210143503673</v>
      </c>
      <c r="BF48" s="54">
        <f t="shared" si="32"/>
        <v>56.833441988015075</v>
      </c>
      <c r="BG48" s="54">
        <f t="shared" si="32"/>
        <v>56.751377739209232</v>
      </c>
      <c r="BH48" s="54">
        <f t="shared" si="32"/>
        <v>56.859985540167862</v>
      </c>
      <c r="BI48" s="54">
        <f t="shared" si="32"/>
        <v>56.716825239278528</v>
      </c>
      <c r="BJ48" s="54">
        <f t="shared" si="32"/>
        <v>56.906791927539579</v>
      </c>
      <c r="BK48" s="54">
        <f t="shared" si="32"/>
        <v>56.656360220598742</v>
      </c>
      <c r="BL48" s="54">
        <f t="shared" si="8"/>
        <v>56.990806882872377</v>
      </c>
    </row>
    <row r="49" spans="1:64" ht="12.95" customHeight="1">
      <c r="A49" s="124" t="s">
        <v>73</v>
      </c>
      <c r="C49" s="57">
        <v>29014.365000000002</v>
      </c>
      <c r="E49" s="55">
        <f t="shared" si="11"/>
        <v>-33927.910554571034</v>
      </c>
      <c r="F49" s="120">
        <f t="shared" si="12"/>
        <v>-33928</v>
      </c>
      <c r="G49" s="55">
        <f t="shared" si="13"/>
        <v>5.7608964129030937E-2</v>
      </c>
      <c r="H49" s="55">
        <f t="shared" si="14"/>
        <v>5.7608964129030937E-2</v>
      </c>
      <c r="Q49" s="123">
        <f t="shared" si="15"/>
        <v>13995.865000000002</v>
      </c>
      <c r="T49" s="58"/>
      <c r="Z49" s="54">
        <f t="shared" si="16"/>
        <v>-33928</v>
      </c>
      <c r="AA49" s="64">
        <f t="shared" si="17"/>
        <v>0.14479719740102059</v>
      </c>
      <c r="AB49" s="64">
        <f t="shared" si="18"/>
        <v>-9999</v>
      </c>
      <c r="AC49" s="64">
        <f t="shared" si="19"/>
        <v>5.7608964129030937E-2</v>
      </c>
      <c r="AD49" s="64">
        <f t="shared" si="20"/>
        <v>-9999</v>
      </c>
      <c r="AE49" s="64">
        <f t="shared" si="21"/>
        <v>0</v>
      </c>
      <c r="AF49" s="54">
        <f t="shared" si="22"/>
        <v>-9999</v>
      </c>
      <c r="AG49" s="122"/>
      <c r="AH49" s="54">
        <f t="shared" si="23"/>
        <v>2.0428381798496546E-3</v>
      </c>
      <c r="AI49" s="54">
        <f t="shared" si="24"/>
        <v>0.21839163190401434</v>
      </c>
      <c r="AJ49" s="54">
        <f t="shared" si="25"/>
        <v>0.21981703901782107</v>
      </c>
      <c r="AK49" s="54">
        <f t="shared" si="26"/>
        <v>7.8514905329112039E-3</v>
      </c>
      <c r="AL49" s="54">
        <f t="shared" si="27"/>
        <v>-1.0044962127457575E-2</v>
      </c>
      <c r="AM49" s="54">
        <f t="shared" si="28"/>
        <v>-5.0225232953789488E-3</v>
      </c>
      <c r="AN49" s="64">
        <f t="shared" si="33"/>
        <v>6.2544937376852516</v>
      </c>
      <c r="AO49" s="64">
        <f t="shared" si="33"/>
        <v>6.2439584592572439</v>
      </c>
      <c r="AP49" s="64">
        <f t="shared" si="33"/>
        <v>6.2574439692435346</v>
      </c>
      <c r="AQ49" s="64">
        <f t="shared" si="33"/>
        <v>6.2401808899494382</v>
      </c>
      <c r="AR49" s="64">
        <f t="shared" si="33"/>
        <v>6.2622781167298527</v>
      </c>
      <c r="AS49" s="64">
        <f t="shared" si="33"/>
        <v>6.2339897428111035</v>
      </c>
      <c r="AT49" s="64">
        <f t="shared" si="33"/>
        <v>6.2701999101434396</v>
      </c>
      <c r="AU49" s="64">
        <f t="shared" si="30"/>
        <v>6.2238400210021698</v>
      </c>
      <c r="AW49" s="54">
        <v>-6500</v>
      </c>
      <c r="AX49" s="54">
        <f t="shared" si="0"/>
        <v>1.0897765427835672E-2</v>
      </c>
      <c r="AY49" s="54">
        <f t="shared" si="1"/>
        <v>5.1363477881120959E-3</v>
      </c>
      <c r="AZ49" s="54">
        <f t="shared" si="2"/>
        <v>5.7614176397235758E-3</v>
      </c>
      <c r="BA49" s="54">
        <f t="shared" si="3"/>
        <v>0.25285345049983432</v>
      </c>
      <c r="BB49" s="54">
        <f t="shared" si="4"/>
        <v>0.5054404337112135</v>
      </c>
      <c r="BC49" s="54">
        <f t="shared" si="5"/>
        <v>0.29822044244183726</v>
      </c>
      <c r="BD49" s="54">
        <f t="shared" si="6"/>
        <v>0.1502252372133934</v>
      </c>
      <c r="BE49" s="54">
        <f t="shared" si="32"/>
        <v>57.359371853001498</v>
      </c>
      <c r="BF49" s="54">
        <f t="shared" si="32"/>
        <v>57.373517133822858</v>
      </c>
      <c r="BG49" s="54">
        <f t="shared" si="32"/>
        <v>57.347223074745344</v>
      </c>
      <c r="BH49" s="54">
        <f t="shared" si="32"/>
        <v>57.396711829172951</v>
      </c>
      <c r="BI49" s="54">
        <f t="shared" si="32"/>
        <v>57.305572675881116</v>
      </c>
      <c r="BJ49" s="54">
        <f t="shared" si="32"/>
        <v>57.481438770731799</v>
      </c>
      <c r="BK49" s="54">
        <f t="shared" si="32"/>
        <v>57.165285911080908</v>
      </c>
      <c r="BL49" s="54">
        <f t="shared" si="8"/>
        <v>57.933449612779356</v>
      </c>
    </row>
    <row r="50" spans="1:64" ht="12.95" customHeight="1">
      <c r="A50" s="124" t="s">
        <v>72</v>
      </c>
      <c r="C50" s="57">
        <v>29249.455000000002</v>
      </c>
      <c r="E50" s="55">
        <f t="shared" si="11"/>
        <v>-33562.902674050645</v>
      </c>
      <c r="F50" s="120">
        <f t="shared" si="12"/>
        <v>-33563</v>
      </c>
      <c r="G50" s="55">
        <f t="shared" si="13"/>
        <v>6.268455738609191E-2</v>
      </c>
      <c r="H50" s="55">
        <f t="shared" si="14"/>
        <v>6.268455738609191E-2</v>
      </c>
      <c r="Q50" s="123">
        <f t="shared" si="15"/>
        <v>14230.955000000002</v>
      </c>
      <c r="T50" s="58"/>
      <c r="Z50" s="54">
        <f t="shared" si="16"/>
        <v>-33563</v>
      </c>
      <c r="AA50" s="64">
        <f t="shared" si="17"/>
        <v>0.14396563206898402</v>
      </c>
      <c r="AB50" s="64">
        <f t="shared" si="18"/>
        <v>-9999</v>
      </c>
      <c r="AC50" s="64">
        <f t="shared" si="19"/>
        <v>6.268455738609191E-2</v>
      </c>
      <c r="AD50" s="64">
        <f t="shared" si="20"/>
        <v>-9999</v>
      </c>
      <c r="AE50" s="64">
        <f t="shared" si="21"/>
        <v>0</v>
      </c>
      <c r="AF50" s="54">
        <f t="shared" si="22"/>
        <v>-9999</v>
      </c>
      <c r="AG50" s="122"/>
      <c r="AH50" s="54">
        <f t="shared" si="23"/>
        <v>3.9733984617375652E-3</v>
      </c>
      <c r="AI50" s="54">
        <f t="shared" si="24"/>
        <v>0.22355610324571951</v>
      </c>
      <c r="AJ50" s="54">
        <f t="shared" si="25"/>
        <v>0.34019812689751988</v>
      </c>
      <c r="AK50" s="54">
        <f t="shared" si="26"/>
        <v>-9.0045333995085089E-2</v>
      </c>
      <c r="AL50" s="54">
        <f t="shared" si="27"/>
        <v>0.11545570303884022</v>
      </c>
      <c r="AM50" s="54">
        <f t="shared" si="28"/>
        <v>5.7792063229997082E-2</v>
      </c>
      <c r="AN50" s="64">
        <f t="shared" si="33"/>
        <v>6.6103986566825341</v>
      </c>
      <c r="AO50" s="64">
        <f t="shared" si="33"/>
        <v>6.6792751288308381</v>
      </c>
      <c r="AP50" s="64">
        <f t="shared" si="33"/>
        <v>6.5854645127289677</v>
      </c>
      <c r="AQ50" s="64">
        <f t="shared" si="33"/>
        <v>6.7141124048620187</v>
      </c>
      <c r="AR50" s="64">
        <f t="shared" si="33"/>
        <v>6.5390973211703995</v>
      </c>
      <c r="AS50" s="64">
        <f t="shared" si="33"/>
        <v>6.7804611883520742</v>
      </c>
      <c r="AT50" s="64">
        <f t="shared" si="33"/>
        <v>6.4522339247796809</v>
      </c>
      <c r="AU50" s="64">
        <f t="shared" si="30"/>
        <v>6.9119692138342641</v>
      </c>
      <c r="AW50" s="54">
        <v>-6000</v>
      </c>
      <c r="AX50" s="54">
        <f t="shared" si="0"/>
        <v>9.8433863671175473E-3</v>
      </c>
      <c r="AY50" s="54">
        <f t="shared" si="1"/>
        <v>3.9434064088943559E-3</v>
      </c>
      <c r="AZ50" s="54">
        <f t="shared" si="2"/>
        <v>5.8999799582231905E-3</v>
      </c>
      <c r="BA50" s="54">
        <f t="shared" si="3"/>
        <v>0.38163560401143004</v>
      </c>
      <c r="BB50" s="54">
        <f t="shared" si="4"/>
        <v>0.77698179180950244</v>
      </c>
      <c r="BC50" s="54">
        <f t="shared" si="5"/>
        <v>0.658185211909048</v>
      </c>
      <c r="BD50" s="54">
        <f t="shared" si="6"/>
        <v>0.34151132976892962</v>
      </c>
      <c r="BE50" s="54">
        <f t="shared" si="32"/>
        <v>58.094684504774399</v>
      </c>
      <c r="BF50" s="54">
        <f t="shared" si="32"/>
        <v>58.094684506192934</v>
      </c>
      <c r="BG50" s="54">
        <f t="shared" si="32"/>
        <v>58.094684432948092</v>
      </c>
      <c r="BH50" s="54">
        <f t="shared" si="32"/>
        <v>58.094688215180149</v>
      </c>
      <c r="BI50" s="54">
        <f t="shared" si="32"/>
        <v>58.094493656345911</v>
      </c>
      <c r="BJ50" s="54">
        <f t="shared" si="32"/>
        <v>58.108253631465452</v>
      </c>
      <c r="BK50" s="54">
        <f t="shared" si="32"/>
        <v>58.307713425559982</v>
      </c>
      <c r="BL50" s="54">
        <f t="shared" si="8"/>
        <v>58.876092342686334</v>
      </c>
    </row>
    <row r="51" spans="1:64" ht="12.95" customHeight="1">
      <c r="A51" s="124" t="s">
        <v>72</v>
      </c>
      <c r="C51" s="57">
        <v>29309.348999999998</v>
      </c>
      <c r="E51" s="55">
        <f t="shared" si="11"/>
        <v>-33469.909428927982</v>
      </c>
      <c r="F51" s="120">
        <f t="shared" si="12"/>
        <v>-33470</v>
      </c>
      <c r="G51" s="55">
        <f t="shared" si="13"/>
        <v>5.8333955119451275E-2</v>
      </c>
      <c r="H51" s="55">
        <f t="shared" si="14"/>
        <v>5.8333955119451275E-2</v>
      </c>
      <c r="Q51" s="123">
        <f t="shared" si="15"/>
        <v>14290.848999999998</v>
      </c>
      <c r="T51" s="58"/>
      <c r="Z51" s="54">
        <f t="shared" si="16"/>
        <v>-33470</v>
      </c>
      <c r="AA51" s="64">
        <f t="shared" si="17"/>
        <v>0.14375038199296772</v>
      </c>
      <c r="AB51" s="64">
        <f t="shared" si="18"/>
        <v>-9999</v>
      </c>
      <c r="AC51" s="64">
        <f t="shared" si="19"/>
        <v>5.8333955119451275E-2</v>
      </c>
      <c r="AD51" s="64">
        <f t="shared" si="20"/>
        <v>-9999</v>
      </c>
      <c r="AE51" s="64">
        <f t="shared" si="21"/>
        <v>0</v>
      </c>
      <c r="AF51" s="54">
        <f t="shared" si="22"/>
        <v>-9999</v>
      </c>
      <c r="AG51" s="122"/>
      <c r="AH51" s="54">
        <f t="shared" si="23"/>
        <v>4.457909392870516E-3</v>
      </c>
      <c r="AI51" s="54">
        <f t="shared" si="24"/>
        <v>0.22753780341338636</v>
      </c>
      <c r="AJ51" s="54">
        <f t="shared" si="25"/>
        <v>0.37567951770494751</v>
      </c>
      <c r="AK51" s="54">
        <f t="shared" si="26"/>
        <v>-0.11947988042278117</v>
      </c>
      <c r="AL51" s="54">
        <f t="shared" si="27"/>
        <v>0.15345801199924336</v>
      </c>
      <c r="AM51" s="54">
        <f t="shared" si="28"/>
        <v>7.6879938036208559E-2</v>
      </c>
      <c r="AN51" s="64">
        <f t="shared" ref="AN51:AT60" si="34">$AU51+$AB$7*SIN(AO51)</f>
        <v>6.715535167100394</v>
      </c>
      <c r="AO51" s="64">
        <f t="shared" si="34"/>
        <v>6.7788515089624823</v>
      </c>
      <c r="AP51" s="64">
        <f t="shared" si="34"/>
        <v>6.6888331493904758</v>
      </c>
      <c r="AQ51" s="64">
        <f t="shared" si="34"/>
        <v>6.8181131583990915</v>
      </c>
      <c r="AR51" s="64">
        <f t="shared" si="34"/>
        <v>6.6347687030079339</v>
      </c>
      <c r="AS51" s="64">
        <f t="shared" si="34"/>
        <v>6.9006210306012035</v>
      </c>
      <c r="AT51" s="64">
        <f t="shared" si="34"/>
        <v>6.5243445132247047</v>
      </c>
      <c r="AU51" s="64">
        <f t="shared" si="30"/>
        <v>7.0873007615969614</v>
      </c>
      <c r="AW51" s="54">
        <v>-5500</v>
      </c>
      <c r="AX51" s="54">
        <f t="shared" si="0"/>
        <v>-1.8441909009134618E-3</v>
      </c>
      <c r="AY51" s="54">
        <f t="shared" si="1"/>
        <v>2.7975780543258678E-3</v>
      </c>
      <c r="AZ51" s="54">
        <f t="shared" si="2"/>
        <v>-4.6417689552393296E-3</v>
      </c>
      <c r="BA51" s="54">
        <f t="shared" si="3"/>
        <v>1.2755934244208949</v>
      </c>
      <c r="BB51" s="54">
        <f t="shared" si="4"/>
        <v>-0.99173536660119599</v>
      </c>
      <c r="BC51" s="54">
        <f t="shared" si="5"/>
        <v>-1.9311231145242522</v>
      </c>
      <c r="BD51" s="54">
        <f t="shared" si="6"/>
        <v>-1.4454013359892355</v>
      </c>
      <c r="BE51" s="54">
        <f t="shared" si="32"/>
        <v>60.165514207568755</v>
      </c>
      <c r="BF51" s="54">
        <f t="shared" si="32"/>
        <v>60.14992930879599</v>
      </c>
      <c r="BG51" s="54">
        <f t="shared" si="32"/>
        <v>60.127800841938253</v>
      </c>
      <c r="BH51" s="54">
        <f t="shared" si="32"/>
        <v>60.096766820503433</v>
      </c>
      <c r="BI51" s="54">
        <f t="shared" si="32"/>
        <v>60.053922848323801</v>
      </c>
      <c r="BJ51" s="54">
        <f t="shared" si="32"/>
        <v>59.995883189139462</v>
      </c>
      <c r="BK51" s="54">
        <f t="shared" si="32"/>
        <v>59.918880975430994</v>
      </c>
      <c r="BL51" s="54">
        <f t="shared" si="8"/>
        <v>59.818735072593313</v>
      </c>
    </row>
    <row r="52" spans="1:64" ht="12.95" customHeight="1">
      <c r="A52" s="124" t="s">
        <v>72</v>
      </c>
      <c r="C52" s="57">
        <v>29365.377</v>
      </c>
      <c r="E52" s="55">
        <f t="shared" si="11"/>
        <v>-33382.918652928165</v>
      </c>
      <c r="F52" s="120">
        <f t="shared" si="12"/>
        <v>-33383</v>
      </c>
      <c r="G52" s="55">
        <f t="shared" si="13"/>
        <v>5.2393069130630465E-2</v>
      </c>
      <c r="H52" s="55">
        <f t="shared" si="14"/>
        <v>5.2393069130630465E-2</v>
      </c>
      <c r="Q52" s="123">
        <f t="shared" si="15"/>
        <v>14346.877</v>
      </c>
      <c r="T52" s="58"/>
      <c r="Z52" s="54">
        <f t="shared" si="16"/>
        <v>-33383</v>
      </c>
      <c r="AA52" s="64">
        <f t="shared" si="17"/>
        <v>0.14352519756764845</v>
      </c>
      <c r="AB52" s="64">
        <f t="shared" si="18"/>
        <v>-9999</v>
      </c>
      <c r="AC52" s="64">
        <f t="shared" si="19"/>
        <v>5.2393069130630465E-2</v>
      </c>
      <c r="AD52" s="64">
        <f t="shared" si="20"/>
        <v>-9999</v>
      </c>
      <c r="AE52" s="64">
        <f t="shared" si="21"/>
        <v>0</v>
      </c>
      <c r="AF52" s="54">
        <f t="shared" si="22"/>
        <v>-9999</v>
      </c>
      <c r="AG52" s="122"/>
      <c r="AH52" s="54">
        <f t="shared" si="23"/>
        <v>4.8858645233395004E-3</v>
      </c>
      <c r="AI52" s="54">
        <f t="shared" si="24"/>
        <v>0.23264566011976762</v>
      </c>
      <c r="AJ52" s="54">
        <f t="shared" si="25"/>
        <v>0.41068412727644421</v>
      </c>
      <c r="AK52" s="54">
        <f t="shared" si="26"/>
        <v>-0.1487971909957678</v>
      </c>
      <c r="AL52" s="54">
        <f t="shared" si="27"/>
        <v>0.19153237751235166</v>
      </c>
      <c r="AM52" s="54">
        <f t="shared" si="28"/>
        <v>9.6060029186067153E-2</v>
      </c>
      <c r="AN52" s="64">
        <f t="shared" si="34"/>
        <v>6.818791059408742</v>
      </c>
      <c r="AO52" s="64">
        <f t="shared" si="34"/>
        <v>6.8695733113242738</v>
      </c>
      <c r="AP52" s="64">
        <f t="shared" si="34"/>
        <v>6.7934266283401872</v>
      </c>
      <c r="AQ52" s="64">
        <f t="shared" si="34"/>
        <v>6.9090595087907669</v>
      </c>
      <c r="AR52" s="64">
        <f t="shared" si="34"/>
        <v>6.7364147841872155</v>
      </c>
      <c r="AS52" s="64">
        <f t="shared" si="34"/>
        <v>7.0023334689599768</v>
      </c>
      <c r="AT52" s="64">
        <f t="shared" si="34"/>
        <v>6.607375562642642</v>
      </c>
      <c r="AU52" s="64">
        <f t="shared" si="30"/>
        <v>7.2513205966007757</v>
      </c>
      <c r="AW52" s="54">
        <v>-5000</v>
      </c>
      <c r="AX52" s="54">
        <f t="shared" si="0"/>
        <v>-3.3961082142519939E-3</v>
      </c>
      <c r="AY52" s="54">
        <f t="shared" si="1"/>
        <v>1.6988627244066317E-3</v>
      </c>
      <c r="AZ52" s="54">
        <f t="shared" si="2"/>
        <v>-5.0949709386586255E-3</v>
      </c>
      <c r="BA52" s="54">
        <f t="shared" si="3"/>
        <v>0.32466695450924221</v>
      </c>
      <c r="BB52" s="54">
        <f t="shared" si="4"/>
        <v>-0.29168758916276449</v>
      </c>
      <c r="BC52" s="54">
        <f t="shared" si="5"/>
        <v>-0.52766255744799762</v>
      </c>
      <c r="BD52" s="54">
        <f t="shared" si="6"/>
        <v>-0.27012815588204331</v>
      </c>
      <c r="BE52" s="54">
        <f t="shared" si="32"/>
        <v>61.517466492842622</v>
      </c>
      <c r="BF52" s="54">
        <f t="shared" si="32"/>
        <v>61.517489146122415</v>
      </c>
      <c r="BG52" s="54">
        <f t="shared" si="32"/>
        <v>61.517374855154699</v>
      </c>
      <c r="BH52" s="54">
        <f t="shared" si="32"/>
        <v>61.517950971720019</v>
      </c>
      <c r="BI52" s="54">
        <f t="shared" si="32"/>
        <v>61.515033874348646</v>
      </c>
      <c r="BJ52" s="54">
        <f t="shared" si="32"/>
        <v>61.529485452679808</v>
      </c>
      <c r="BK52" s="54">
        <f t="shared" si="32"/>
        <v>61.447458561765309</v>
      </c>
      <c r="BL52" s="54">
        <f t="shared" si="8"/>
        <v>60.761377802500292</v>
      </c>
    </row>
    <row r="53" spans="1:64" ht="12.95" customHeight="1">
      <c r="A53" s="124" t="s">
        <v>72</v>
      </c>
      <c r="C53" s="57">
        <v>29374.382000000001</v>
      </c>
      <c r="E53" s="55">
        <f t="shared" si="11"/>
        <v>-33368.937216184422</v>
      </c>
      <c r="F53" s="120">
        <f t="shared" si="12"/>
        <v>-33369</v>
      </c>
      <c r="G53" s="55">
        <f t="shared" si="13"/>
        <v>4.0437064490106422E-2</v>
      </c>
      <c r="H53" s="55">
        <f t="shared" ref="H53:H84" si="35">G53</f>
        <v>4.0437064490106422E-2</v>
      </c>
      <c r="Q53" s="123">
        <f t="shared" si="15"/>
        <v>14355.882000000001</v>
      </c>
      <c r="T53" s="58"/>
      <c r="Z53" s="54">
        <f t="shared" si="16"/>
        <v>-33369</v>
      </c>
      <c r="AA53" s="64">
        <f t="shared" si="17"/>
        <v>0.14348567034607815</v>
      </c>
      <c r="AB53" s="64">
        <f t="shared" si="18"/>
        <v>-9999</v>
      </c>
      <c r="AC53" s="64">
        <f t="shared" si="19"/>
        <v>4.0437064490106422E-2</v>
      </c>
      <c r="AD53" s="64">
        <f t="shared" si="20"/>
        <v>-9999</v>
      </c>
      <c r="AE53" s="64">
        <f t="shared" si="21"/>
        <v>0</v>
      </c>
      <c r="AF53" s="54">
        <f t="shared" si="22"/>
        <v>-9999</v>
      </c>
      <c r="AG53" s="122"/>
      <c r="AH53" s="54">
        <f t="shared" si="23"/>
        <v>4.9513069831589006E-3</v>
      </c>
      <c r="AI53" s="54">
        <f t="shared" si="24"/>
        <v>0.23360448396847722</v>
      </c>
      <c r="AJ53" s="54">
        <f t="shared" si="25"/>
        <v>0.416456705804229</v>
      </c>
      <c r="AK53" s="54">
        <f t="shared" si="26"/>
        <v>-0.15365936348961648</v>
      </c>
      <c r="AL53" s="54">
        <f t="shared" si="27"/>
        <v>0.19787259809978119</v>
      </c>
      <c r="AM53" s="54">
        <f t="shared" si="28"/>
        <v>9.9260377058626309E-2</v>
      </c>
      <c r="AN53" s="64">
        <f t="shared" si="34"/>
        <v>6.8357543653364168</v>
      </c>
      <c r="AO53" s="64">
        <f t="shared" si="34"/>
        <v>6.8841291226431416</v>
      </c>
      <c r="AP53" s="64">
        <f t="shared" si="34"/>
        <v>6.8108684779904722</v>
      </c>
      <c r="AQ53" s="64">
        <f t="shared" si="34"/>
        <v>6.9232644389533906</v>
      </c>
      <c r="AR53" s="64">
        <f t="shared" si="34"/>
        <v>6.7538348466177371</v>
      </c>
      <c r="AS53" s="64">
        <f t="shared" si="34"/>
        <v>7.0176969611937601</v>
      </c>
      <c r="AT53" s="64">
        <f t="shared" si="34"/>
        <v>6.6223009034264786</v>
      </c>
      <c r="AU53" s="64">
        <f t="shared" si="30"/>
        <v>7.277714593038171</v>
      </c>
      <c r="AW53" s="54">
        <v>-4500</v>
      </c>
      <c r="AX53" s="54">
        <f t="shared" si="0"/>
        <v>-1.0669046236793363E-3</v>
      </c>
      <c r="AY53" s="54">
        <f t="shared" si="1"/>
        <v>6.4726041913664659E-4</v>
      </c>
      <c r="AZ53" s="54">
        <f t="shared" si="2"/>
        <v>-1.7141650428159829E-3</v>
      </c>
      <c r="BA53" s="54">
        <f t="shared" si="3"/>
        <v>0.23906980052942706</v>
      </c>
      <c r="BB53" s="54">
        <f t="shared" si="4"/>
        <v>9.2112062206186295E-4</v>
      </c>
      <c r="BC53" s="54">
        <f t="shared" si="5"/>
        <v>-0.2307507597059216</v>
      </c>
      <c r="BD53" s="54">
        <f t="shared" si="6"/>
        <v>-0.1158900594394037</v>
      </c>
      <c r="BE53" s="54">
        <f t="shared" si="32"/>
        <v>62.192485743591405</v>
      </c>
      <c r="BF53" s="54">
        <f t="shared" si="32"/>
        <v>62.156827512903661</v>
      </c>
      <c r="BG53" s="54">
        <f t="shared" si="32"/>
        <v>62.213985916398173</v>
      </c>
      <c r="BH53" s="54">
        <f t="shared" si="32"/>
        <v>62.121075194929169</v>
      </c>
      <c r="BI53" s="54">
        <f t="shared" si="32"/>
        <v>62.269050872400094</v>
      </c>
      <c r="BJ53" s="54">
        <f t="shared" si="32"/>
        <v>62.023905131051755</v>
      </c>
      <c r="BK53" s="54">
        <f t="shared" si="32"/>
        <v>62.410227829582908</v>
      </c>
      <c r="BL53" s="54">
        <f t="shared" si="8"/>
        <v>61.70402053240727</v>
      </c>
    </row>
    <row r="54" spans="1:64" ht="12.95" customHeight="1">
      <c r="A54" s="124" t="s">
        <v>72</v>
      </c>
      <c r="C54" s="57">
        <v>29578.577000000001</v>
      </c>
      <c r="E54" s="55">
        <f t="shared" si="11"/>
        <v>-33051.897851843707</v>
      </c>
      <c r="F54" s="120">
        <f t="shared" si="12"/>
        <v>-33052</v>
      </c>
      <c r="G54" s="55">
        <f t="shared" si="13"/>
        <v>6.5790387947345152E-2</v>
      </c>
      <c r="H54" s="55">
        <f t="shared" si="35"/>
        <v>6.5790387947345152E-2</v>
      </c>
      <c r="Q54" s="123">
        <f t="shared" si="15"/>
        <v>14560.077000000001</v>
      </c>
      <c r="T54" s="58"/>
      <c r="Z54" s="54">
        <f t="shared" si="16"/>
        <v>-33052</v>
      </c>
      <c r="AA54" s="64">
        <f t="shared" si="17"/>
        <v>0.14221475853894047</v>
      </c>
      <c r="AB54" s="64">
        <f t="shared" si="18"/>
        <v>-9999</v>
      </c>
      <c r="AC54" s="64">
        <f t="shared" si="19"/>
        <v>6.5790387947345152E-2</v>
      </c>
      <c r="AD54" s="64">
        <f t="shared" si="20"/>
        <v>-9999</v>
      </c>
      <c r="AE54" s="64">
        <f t="shared" si="21"/>
        <v>0</v>
      </c>
      <c r="AF54" s="54">
        <f t="shared" si="22"/>
        <v>-9999</v>
      </c>
      <c r="AG54" s="122"/>
      <c r="AH54" s="54">
        <f t="shared" si="23"/>
        <v>6.0473218193844748E-3</v>
      </c>
      <c r="AI54" s="54">
        <f t="shared" si="24"/>
        <v>0.26779418885765438</v>
      </c>
      <c r="AJ54" s="54">
        <f t="shared" si="25"/>
        <v>0.5557395257633615</v>
      </c>
      <c r="AK54" s="54">
        <f t="shared" si="26"/>
        <v>-0.27358351030469269</v>
      </c>
      <c r="AL54" s="54">
        <f t="shared" si="27"/>
        <v>0.35758036259474418</v>
      </c>
      <c r="AM54" s="54">
        <f t="shared" si="28"/>
        <v>0.18071992421137142</v>
      </c>
      <c r="AN54" s="64">
        <f t="shared" si="34"/>
        <v>7.2362701011291177</v>
      </c>
      <c r="AO54" s="64">
        <f t="shared" si="34"/>
        <v>7.2404262248527189</v>
      </c>
      <c r="AP54" s="64">
        <f t="shared" si="34"/>
        <v>7.2312511756322344</v>
      </c>
      <c r="AQ54" s="64">
        <f t="shared" si="34"/>
        <v>7.2516679778721738</v>
      </c>
      <c r="AR54" s="64">
        <f t="shared" si="34"/>
        <v>7.2069999473659649</v>
      </c>
      <c r="AS54" s="64">
        <f t="shared" si="34"/>
        <v>7.3088379485254542</v>
      </c>
      <c r="AT54" s="64">
        <f t="shared" si="34"/>
        <v>7.0938807289736054</v>
      </c>
      <c r="AU54" s="64">
        <f t="shared" si="30"/>
        <v>7.8753500837991952</v>
      </c>
      <c r="AW54" s="54">
        <v>-4000</v>
      </c>
      <c r="AX54" s="54">
        <f t="shared" si="0"/>
        <v>1.3187547582168841E-3</v>
      </c>
      <c r="AY54" s="54">
        <f t="shared" si="1"/>
        <v>-3.5722886148408569E-4</v>
      </c>
      <c r="AZ54" s="54">
        <f t="shared" si="2"/>
        <v>1.6759836197009698E-3</v>
      </c>
      <c r="BA54" s="54">
        <f t="shared" si="3"/>
        <v>0.21874208112020954</v>
      </c>
      <c r="BB54" s="54">
        <f t="shared" si="4"/>
        <v>0.19875347733894852</v>
      </c>
      <c r="BC54" s="54">
        <f t="shared" si="5"/>
        <v>-3.1586021723577197E-2</v>
      </c>
      <c r="BD54" s="54">
        <f t="shared" si="6"/>
        <v>-1.5794324019469334E-2</v>
      </c>
      <c r="BE54" s="54">
        <f t="shared" si="32"/>
        <v>62.741681679065458</v>
      </c>
      <c r="BF54" s="54">
        <f t="shared" si="32"/>
        <v>62.709989996388259</v>
      </c>
      <c r="BG54" s="54">
        <f t="shared" si="32"/>
        <v>62.750747212990696</v>
      </c>
      <c r="BH54" s="54">
        <f t="shared" si="32"/>
        <v>62.698296724674066</v>
      </c>
      <c r="BI54" s="54">
        <f t="shared" si="32"/>
        <v>62.765747740184842</v>
      </c>
      <c r="BJ54" s="54">
        <f t="shared" si="32"/>
        <v>62.678906912570433</v>
      </c>
      <c r="BK54" s="54">
        <f t="shared" si="32"/>
        <v>62.790590495928058</v>
      </c>
      <c r="BL54" s="54">
        <f t="shared" si="8"/>
        <v>62.646663262314249</v>
      </c>
    </row>
    <row r="55" spans="1:64" ht="12.95" customHeight="1">
      <c r="A55" s="124" t="s">
        <v>72</v>
      </c>
      <c r="C55" s="57">
        <v>29672.594000000001</v>
      </c>
      <c r="E55" s="55">
        <f t="shared" si="11"/>
        <v>-32905.924199613131</v>
      </c>
      <c r="F55" s="120">
        <f t="shared" si="12"/>
        <v>-32906</v>
      </c>
      <c r="G55" s="55">
        <f t="shared" si="13"/>
        <v>4.8820625252119498E-2</v>
      </c>
      <c r="H55" s="55">
        <f t="shared" si="35"/>
        <v>4.8820625252119498E-2</v>
      </c>
      <c r="Q55" s="123">
        <f t="shared" si="15"/>
        <v>14654.094000000001</v>
      </c>
      <c r="T55" s="58"/>
      <c r="Z55" s="54">
        <f t="shared" si="16"/>
        <v>-32906</v>
      </c>
      <c r="AA55" s="64">
        <f t="shared" si="17"/>
        <v>0.14132502272680325</v>
      </c>
      <c r="AB55" s="64">
        <f t="shared" si="18"/>
        <v>-9999</v>
      </c>
      <c r="AC55" s="64">
        <f t="shared" si="19"/>
        <v>4.8820625252119498E-2</v>
      </c>
      <c r="AD55" s="64">
        <f t="shared" si="20"/>
        <v>-9999</v>
      </c>
      <c r="AE55" s="64">
        <f t="shared" si="21"/>
        <v>0</v>
      </c>
      <c r="AF55" s="54">
        <f t="shared" si="22"/>
        <v>-9999</v>
      </c>
      <c r="AG55" s="122"/>
      <c r="AH55" s="54">
        <f t="shared" si="23"/>
        <v>6.2413467669151096E-3</v>
      </c>
      <c r="AI55" s="54">
        <f t="shared" si="24"/>
        <v>0.29534925222606778</v>
      </c>
      <c r="AJ55" s="54">
        <f t="shared" si="25"/>
        <v>0.6282167992532941</v>
      </c>
      <c r="AK55" s="54">
        <f t="shared" si="26"/>
        <v>-0.33829071912025083</v>
      </c>
      <c r="AL55" s="54">
        <f t="shared" si="27"/>
        <v>0.44758728559505151</v>
      </c>
      <c r="AM55" s="54">
        <f t="shared" si="28"/>
        <v>0.227606169085557</v>
      </c>
      <c r="AN55" s="64">
        <f t="shared" si="34"/>
        <v>7.436152116282071</v>
      </c>
      <c r="AO55" s="64">
        <f t="shared" si="34"/>
        <v>7.4362958319004768</v>
      </c>
      <c r="AP55" s="64">
        <f t="shared" si="34"/>
        <v>7.4358428052480861</v>
      </c>
      <c r="AQ55" s="64">
        <f t="shared" si="34"/>
        <v>7.4372724279435403</v>
      </c>
      <c r="AR55" s="64">
        <f t="shared" si="34"/>
        <v>7.4327764812097143</v>
      </c>
      <c r="AS55" s="64">
        <f t="shared" si="34"/>
        <v>7.4470731536441415</v>
      </c>
      <c r="AT55" s="64">
        <f t="shared" si="34"/>
        <v>7.4030886342674167</v>
      </c>
      <c r="AU55" s="64">
        <f t="shared" si="30"/>
        <v>8.1506017609320338</v>
      </c>
      <c r="AW55" s="54">
        <v>-3500</v>
      </c>
      <c r="AX55" s="54">
        <f t="shared" si="0"/>
        <v>3.0162938225779547E-3</v>
      </c>
      <c r="AY55" s="54">
        <f t="shared" si="1"/>
        <v>-1.3146051174555673E-3</v>
      </c>
      <c r="AZ55" s="54">
        <f t="shared" si="2"/>
        <v>4.3308989400335221E-3</v>
      </c>
      <c r="BA55" s="54">
        <f t="shared" si="3"/>
        <v>0.2263375544970353</v>
      </c>
      <c r="BB55" s="54">
        <f t="shared" si="4"/>
        <v>0.36602573018664841</v>
      </c>
      <c r="BC55" s="54">
        <f t="shared" si="5"/>
        <v>0.14306290299252486</v>
      </c>
      <c r="BD55" s="54">
        <f t="shared" si="6"/>
        <v>7.1653704534566195E-2</v>
      </c>
      <c r="BE55" s="54">
        <f t="shared" si="32"/>
        <v>63.235631862994211</v>
      </c>
      <c r="BF55" s="54">
        <f t="shared" si="32"/>
        <v>63.301389008234032</v>
      </c>
      <c r="BG55" s="54">
        <f t="shared" si="32"/>
        <v>63.209082570282831</v>
      </c>
      <c r="BH55" s="54">
        <f t="shared" si="32"/>
        <v>63.339861666478555</v>
      </c>
      <c r="BI55" s="54">
        <f t="shared" si="32"/>
        <v>63.156660450261931</v>
      </c>
      <c r="BJ55" s="54">
        <f t="shared" si="32"/>
        <v>63.418419262194654</v>
      </c>
      <c r="BK55" s="54">
        <f t="shared" si="32"/>
        <v>63.0522568937362</v>
      </c>
      <c r="BL55" s="54">
        <f t="shared" si="8"/>
        <v>63.589305992221227</v>
      </c>
    </row>
    <row r="56" spans="1:64" ht="12.95" customHeight="1">
      <c r="A56" s="124" t="s">
        <v>72</v>
      </c>
      <c r="C56" s="57">
        <v>30069.344000000001</v>
      </c>
      <c r="E56" s="55">
        <f t="shared" si="11"/>
        <v>-32289.918088777009</v>
      </c>
      <c r="F56" s="120">
        <f t="shared" si="12"/>
        <v>-32290</v>
      </c>
      <c r="G56" s="55">
        <f t="shared" si="13"/>
        <v>5.2756420998775866E-2</v>
      </c>
      <c r="H56" s="55">
        <f t="shared" si="35"/>
        <v>5.2756420998775866E-2</v>
      </c>
      <c r="Q56" s="123">
        <f t="shared" si="15"/>
        <v>15050.844000000001</v>
      </c>
      <c r="T56" s="58"/>
      <c r="Z56" s="54">
        <f t="shared" si="16"/>
        <v>-32290</v>
      </c>
      <c r="AA56" s="64">
        <f t="shared" si="17"/>
        <v>0.13093966139159249</v>
      </c>
      <c r="AB56" s="64">
        <f t="shared" si="18"/>
        <v>-9999</v>
      </c>
      <c r="AC56" s="64">
        <f t="shared" si="19"/>
        <v>5.2756420998775866E-2</v>
      </c>
      <c r="AD56" s="64">
        <f t="shared" si="20"/>
        <v>-9999</v>
      </c>
      <c r="AE56" s="64">
        <f t="shared" si="21"/>
        <v>0</v>
      </c>
      <c r="AF56" s="54">
        <f t="shared" si="22"/>
        <v>-9999</v>
      </c>
      <c r="AG56" s="122"/>
      <c r="AH56" s="54">
        <f t="shared" si="23"/>
        <v>3.8433612150235325E-4</v>
      </c>
      <c r="AI56" s="54">
        <f t="shared" si="24"/>
        <v>1.3541585312859208</v>
      </c>
      <c r="AJ56" s="54">
        <f t="shared" si="25"/>
        <v>0.7636149443420569</v>
      </c>
      <c r="AK56" s="54">
        <f t="shared" si="26"/>
        <v>-0.69681060676388795</v>
      </c>
      <c r="AL56" s="54">
        <f t="shared" si="27"/>
        <v>2.0410273108511197</v>
      </c>
      <c r="AM56" s="54">
        <f t="shared" si="28"/>
        <v>1.6300072396298577</v>
      </c>
      <c r="AN56" s="64">
        <f t="shared" si="34"/>
        <v>9.001660889224647</v>
      </c>
      <c r="AO56" s="64">
        <f t="shared" si="34"/>
        <v>9.0165842727396015</v>
      </c>
      <c r="AP56" s="64">
        <f t="shared" si="34"/>
        <v>9.0372942633534876</v>
      </c>
      <c r="AQ56" s="64">
        <f t="shared" si="34"/>
        <v>9.0657497571136858</v>
      </c>
      <c r="AR56" s="64">
        <f t="shared" si="34"/>
        <v>9.1043633775471271</v>
      </c>
      <c r="AS56" s="64">
        <f t="shared" si="34"/>
        <v>9.1559934461804584</v>
      </c>
      <c r="AT56" s="64">
        <f t="shared" si="34"/>
        <v>9.2239232456104912</v>
      </c>
      <c r="AU56" s="64">
        <f t="shared" si="30"/>
        <v>9.3119376041774302</v>
      </c>
      <c r="AW56" s="54">
        <v>-3000</v>
      </c>
      <c r="AX56" s="54">
        <f t="shared" si="0"/>
        <v>3.9257236850484276E-3</v>
      </c>
      <c r="AY56" s="54">
        <f t="shared" si="1"/>
        <v>-2.2248683487777962E-3</v>
      </c>
      <c r="AZ56" s="54">
        <f t="shared" si="2"/>
        <v>6.1505920338262238E-3</v>
      </c>
      <c r="BA56" s="54">
        <f t="shared" si="3"/>
        <v>0.27733603537737062</v>
      </c>
      <c r="BB56" s="54">
        <f t="shared" si="4"/>
        <v>0.58318485746426785</v>
      </c>
      <c r="BC56" s="54">
        <f t="shared" si="5"/>
        <v>0.39097191731753517</v>
      </c>
      <c r="BD56" s="54">
        <f t="shared" si="6"/>
        <v>0.19801477054745001</v>
      </c>
      <c r="BE56" s="54">
        <f t="shared" si="32"/>
        <v>63.861375666448481</v>
      </c>
      <c r="BF56" s="54">
        <f t="shared" si="32"/>
        <v>63.863015172241425</v>
      </c>
      <c r="BG56" s="54">
        <f t="shared" si="32"/>
        <v>63.858946828473911</v>
      </c>
      <c r="BH56" s="54">
        <f t="shared" si="32"/>
        <v>63.869093534621975</v>
      </c>
      <c r="BI56" s="54">
        <f t="shared" si="32"/>
        <v>63.844096375144531</v>
      </c>
      <c r="BJ56" s="54">
        <f t="shared" si="32"/>
        <v>63.907721415869581</v>
      </c>
      <c r="BK56" s="54">
        <f t="shared" si="32"/>
        <v>63.756825738918408</v>
      </c>
      <c r="BL56" s="54">
        <f t="shared" si="8"/>
        <v>64.531948722128206</v>
      </c>
    </row>
    <row r="57" spans="1:64" ht="12.95" customHeight="1">
      <c r="A57" s="124" t="s">
        <v>72</v>
      </c>
      <c r="C57" s="57">
        <v>30622.613000000001</v>
      </c>
      <c r="E57" s="55">
        <f t="shared" si="11"/>
        <v>-31430.895820506841</v>
      </c>
      <c r="F57" s="120">
        <f t="shared" si="12"/>
        <v>-31431</v>
      </c>
      <c r="G57" s="55">
        <f t="shared" si="13"/>
        <v>6.7098707600962371E-2</v>
      </c>
      <c r="H57" s="55">
        <f t="shared" si="35"/>
        <v>6.7098707600962371E-2</v>
      </c>
      <c r="Q57" s="123">
        <f t="shared" si="15"/>
        <v>15604.113000000001</v>
      </c>
      <c r="T57" s="58"/>
      <c r="Z57" s="54">
        <f t="shared" si="16"/>
        <v>-31431</v>
      </c>
      <c r="AA57" s="64">
        <f t="shared" si="17"/>
        <v>0.12071988183670133</v>
      </c>
      <c r="AB57" s="64">
        <f t="shared" si="18"/>
        <v>-9999</v>
      </c>
      <c r="AC57" s="64">
        <f t="shared" si="19"/>
        <v>6.7098707600962371E-2</v>
      </c>
      <c r="AD57" s="64">
        <f t="shared" si="20"/>
        <v>-9999</v>
      </c>
      <c r="AE57" s="64">
        <f t="shared" si="21"/>
        <v>0</v>
      </c>
      <c r="AF57" s="54">
        <f t="shared" si="22"/>
        <v>-9999</v>
      </c>
      <c r="AG57" s="122"/>
      <c r="AH57" s="54">
        <f t="shared" si="23"/>
        <v>-3.6401333712018226E-3</v>
      </c>
      <c r="AI57" s="54">
        <f t="shared" si="24"/>
        <v>0.27141236344283615</v>
      </c>
      <c r="AJ57" s="54">
        <f t="shared" si="25"/>
        <v>-0.13846155867206042</v>
      </c>
      <c r="AK57" s="54">
        <f t="shared" si="26"/>
        <v>0.28307833339431754</v>
      </c>
      <c r="AL57" s="54">
        <f t="shared" si="27"/>
        <v>-0.37057972181096221</v>
      </c>
      <c r="AM57" s="54">
        <f t="shared" si="28"/>
        <v>-0.18743986937006593</v>
      </c>
      <c r="AN57" s="64">
        <f t="shared" si="34"/>
        <v>11.583210547339597</v>
      </c>
      <c r="AO57" s="64">
        <f t="shared" si="34"/>
        <v>11.58024170877283</v>
      </c>
      <c r="AP57" s="64">
        <f t="shared" si="34"/>
        <v>11.587088083655445</v>
      </c>
      <c r="AQ57" s="64">
        <f t="shared" si="34"/>
        <v>11.571191630194949</v>
      </c>
      <c r="AR57" s="64">
        <f t="shared" si="34"/>
        <v>11.607541805500198</v>
      </c>
      <c r="AS57" s="64">
        <f t="shared" si="34"/>
        <v>11.521172709253289</v>
      </c>
      <c r="AT57" s="64">
        <f t="shared" si="34"/>
        <v>11.711436513901049</v>
      </c>
      <c r="AU57" s="64">
        <f t="shared" si="30"/>
        <v>10.931397814157618</v>
      </c>
      <c r="AW57" s="54">
        <v>-2500</v>
      </c>
      <c r="AX57" s="54">
        <f t="shared" si="0"/>
        <v>1.7128243036431522E-3</v>
      </c>
      <c r="AY57" s="54">
        <f t="shared" si="1"/>
        <v>-3.0880185554507736E-3</v>
      </c>
      <c r="AZ57" s="54">
        <f t="shared" si="2"/>
        <v>4.8008428590939258E-3</v>
      </c>
      <c r="BA57" s="54">
        <f t="shared" si="3"/>
        <v>0.52280328492040296</v>
      </c>
      <c r="BB57" s="54">
        <f t="shared" si="4"/>
        <v>0.91103005789051883</v>
      </c>
      <c r="BC57" s="54">
        <f t="shared" si="5"/>
        <v>0.91410340722762629</v>
      </c>
      <c r="BD57" s="54">
        <f t="shared" si="6"/>
        <v>0.49178210133108463</v>
      </c>
      <c r="BE57" s="54">
        <f t="shared" si="32"/>
        <v>64.736161683242145</v>
      </c>
      <c r="BF57" s="54">
        <f t="shared" si="32"/>
        <v>64.73673948422794</v>
      </c>
      <c r="BG57" s="54">
        <f t="shared" si="32"/>
        <v>64.738986518969909</v>
      </c>
      <c r="BH57" s="54">
        <f t="shared" si="32"/>
        <v>64.747591237606557</v>
      </c>
      <c r="BI57" s="54">
        <f t="shared" si="32"/>
        <v>64.778796967430836</v>
      </c>
      <c r="BJ57" s="54">
        <f t="shared" si="32"/>
        <v>64.875741450529816</v>
      </c>
      <c r="BK57" s="54">
        <f t="shared" si="32"/>
        <v>65.100635702366958</v>
      </c>
      <c r="BL57" s="54">
        <f t="shared" si="8"/>
        <v>65.474591452035185</v>
      </c>
    </row>
    <row r="58" spans="1:64" ht="12.95" customHeight="1">
      <c r="A58" s="124" t="s">
        <v>72</v>
      </c>
      <c r="C58" s="57">
        <v>33186.623</v>
      </c>
      <c r="E58" s="55">
        <f t="shared" si="11"/>
        <v>-27449.935950954423</v>
      </c>
      <c r="F58" s="120">
        <f t="shared" si="12"/>
        <v>-27450</v>
      </c>
      <c r="G58" s="55">
        <f t="shared" si="13"/>
        <v>4.1251959009969141E-2</v>
      </c>
      <c r="H58" s="55">
        <f t="shared" si="35"/>
        <v>4.1251959009969141E-2</v>
      </c>
      <c r="Q58" s="123">
        <f t="shared" si="15"/>
        <v>18168.123</v>
      </c>
      <c r="T58" s="58"/>
      <c r="Z58" s="54">
        <f t="shared" si="16"/>
        <v>-27450</v>
      </c>
      <c r="AA58" s="64">
        <f t="shared" si="17"/>
        <v>9.8427406427003525E-2</v>
      </c>
      <c r="AB58" s="64">
        <f t="shared" si="18"/>
        <v>-9999</v>
      </c>
      <c r="AC58" s="64">
        <f t="shared" si="19"/>
        <v>4.1251959009969141E-2</v>
      </c>
      <c r="AD58" s="64">
        <f t="shared" si="20"/>
        <v>-9999</v>
      </c>
      <c r="AE58" s="64">
        <f t="shared" si="21"/>
        <v>0</v>
      </c>
      <c r="AF58" s="54">
        <f t="shared" si="22"/>
        <v>-9999</v>
      </c>
      <c r="AG58" s="122"/>
      <c r="AH58" s="54">
        <f t="shared" si="23"/>
        <v>9.6374838102985367E-4</v>
      </c>
      <c r="AI58" s="54">
        <f t="shared" si="24"/>
        <v>0.22041277847171281</v>
      </c>
      <c r="AJ58" s="54">
        <f t="shared" si="25"/>
        <v>0.15837494628169443</v>
      </c>
      <c r="AK58" s="54">
        <f t="shared" si="26"/>
        <v>5.6719053333633085E-2</v>
      </c>
      <c r="AL58" s="54">
        <f t="shared" si="27"/>
        <v>-7.2627271158410639E-2</v>
      </c>
      <c r="AM58" s="54">
        <f t="shared" si="28"/>
        <v>-3.6329606026439219E-2</v>
      </c>
      <c r="AN58" s="64">
        <f t="shared" si="34"/>
        <v>18.642746153797866</v>
      </c>
      <c r="AO58" s="64">
        <f t="shared" si="34"/>
        <v>18.582824090993981</v>
      </c>
      <c r="AP58" s="64">
        <f t="shared" si="34"/>
        <v>18.66153094577869</v>
      </c>
      <c r="AQ58" s="64">
        <f t="shared" si="34"/>
        <v>18.557822799887358</v>
      </c>
      <c r="AR58" s="64">
        <f t="shared" si="34"/>
        <v>18.693995599518431</v>
      </c>
      <c r="AS58" s="64">
        <f t="shared" si="34"/>
        <v>18.514156717122145</v>
      </c>
      <c r="AT58" s="64">
        <f t="shared" si="34"/>
        <v>18.750323605060217</v>
      </c>
      <c r="AU58" s="64">
        <f t="shared" si="30"/>
        <v>18.436719229676978</v>
      </c>
      <c r="AW58" s="54">
        <v>-2000</v>
      </c>
      <c r="AX58" s="54">
        <f t="shared" si="0"/>
        <v>-1.0147701266625533E-2</v>
      </c>
      <c r="AY58" s="54">
        <f t="shared" si="1"/>
        <v>-3.904055737474499E-3</v>
      </c>
      <c r="AZ58" s="54">
        <f t="shared" si="2"/>
        <v>-6.2436455291510337E-3</v>
      </c>
      <c r="BA58" s="54">
        <f t="shared" si="3"/>
        <v>0.56559751490891075</v>
      </c>
      <c r="BB58" s="54">
        <f t="shared" si="4"/>
        <v>-0.68153409158152667</v>
      </c>
      <c r="BC58" s="54">
        <f t="shared" si="5"/>
        <v>-0.9815288395111792</v>
      </c>
      <c r="BD58" s="54">
        <f t="shared" si="6"/>
        <v>-0.53437044674847045</v>
      </c>
      <c r="BE58" s="54">
        <f t="shared" si="32"/>
        <v>67.133387565637776</v>
      </c>
      <c r="BF58" s="54">
        <f t="shared" si="32"/>
        <v>67.131962547303345</v>
      </c>
      <c r="BG58" s="54">
        <f t="shared" si="32"/>
        <v>67.127436166526451</v>
      </c>
      <c r="BH58" s="54">
        <f t="shared" si="32"/>
        <v>67.113355692023461</v>
      </c>
      <c r="BI58" s="54">
        <f t="shared" si="32"/>
        <v>67.072069047634585</v>
      </c>
      <c r="BJ58" s="54">
        <f t="shared" si="32"/>
        <v>66.966617425846451</v>
      </c>
      <c r="BK58" s="54">
        <f t="shared" si="32"/>
        <v>66.752845618827024</v>
      </c>
      <c r="BL58" s="54">
        <f t="shared" si="8"/>
        <v>66.417234181942163</v>
      </c>
    </row>
    <row r="59" spans="1:64" ht="12.95" customHeight="1">
      <c r="A59" s="124" t="s">
        <v>75</v>
      </c>
      <c r="C59" s="57">
        <v>33381.26</v>
      </c>
      <c r="E59" s="55">
        <f t="shared" si="11"/>
        <v>-27147.73662796813</v>
      </c>
      <c r="F59" s="120">
        <f t="shared" si="12"/>
        <v>-27147.5</v>
      </c>
      <c r="G59" s="55">
        <f t="shared" si="13"/>
        <v>-0.15240456986794015</v>
      </c>
      <c r="H59" s="55">
        <f t="shared" si="35"/>
        <v>-0.15240456986794015</v>
      </c>
      <c r="Q59" s="123">
        <f t="shared" si="15"/>
        <v>18362.760000000002</v>
      </c>
      <c r="T59" s="58"/>
      <c r="Z59" s="54">
        <f t="shared" si="16"/>
        <v>-27147.5</v>
      </c>
      <c r="AA59" s="64">
        <f t="shared" si="17"/>
        <v>9.8193908645067871E-2</v>
      </c>
      <c r="AB59" s="64">
        <f t="shared" si="18"/>
        <v>-9999</v>
      </c>
      <c r="AC59" s="64">
        <f t="shared" si="19"/>
        <v>-0.15240456986794015</v>
      </c>
      <c r="AD59" s="64">
        <f t="shared" si="20"/>
        <v>-9999</v>
      </c>
      <c r="AE59" s="64">
        <f t="shared" si="21"/>
        <v>0</v>
      </c>
      <c r="AF59" s="54">
        <f t="shared" si="22"/>
        <v>-9999</v>
      </c>
      <c r="AG59" s="122"/>
      <c r="AH59" s="54">
        <f t="shared" si="23"/>
        <v>2.6519011693998925E-3</v>
      </c>
      <c r="AI59" s="54">
        <f t="shared" si="24"/>
        <v>0.21863276634724405</v>
      </c>
      <c r="AJ59" s="54">
        <f t="shared" si="25"/>
        <v>0.25559796177579658</v>
      </c>
      <c r="AK59" s="54">
        <f t="shared" si="26"/>
        <v>-2.0941183230604867E-2</v>
      </c>
      <c r="AL59" s="54">
        <f t="shared" si="27"/>
        <v>2.6794278837000265E-2</v>
      </c>
      <c r="AM59" s="54">
        <f t="shared" si="28"/>
        <v>1.3397940997178486E-2</v>
      </c>
      <c r="AN59" s="64">
        <f t="shared" si="34"/>
        <v>18.926060654329227</v>
      </c>
      <c r="AO59" s="64">
        <f t="shared" si="34"/>
        <v>18.953314766104906</v>
      </c>
      <c r="AP59" s="64">
        <f t="shared" si="34"/>
        <v>18.918315349127113</v>
      </c>
      <c r="AQ59" s="64">
        <f t="shared" si="34"/>
        <v>18.963282629174174</v>
      </c>
      <c r="AR59" s="64">
        <f t="shared" si="34"/>
        <v>18.905538046468113</v>
      </c>
      <c r="AS59" s="64">
        <f t="shared" si="34"/>
        <v>18.979751771648406</v>
      </c>
      <c r="AT59" s="64">
        <f t="shared" si="34"/>
        <v>18.884446114181184</v>
      </c>
      <c r="AU59" s="64">
        <f t="shared" si="30"/>
        <v>19.007018081270701</v>
      </c>
      <c r="AW59" s="54">
        <v>-1500</v>
      </c>
      <c r="AX59" s="54">
        <f t="shared" si="0"/>
        <v>-8.7372811955288218E-3</v>
      </c>
      <c r="AY59" s="54">
        <f t="shared" si="1"/>
        <v>-4.6729798948489725E-3</v>
      </c>
      <c r="AZ59" s="54">
        <f t="shared" si="2"/>
        <v>-4.0643013006798484E-3</v>
      </c>
      <c r="BA59" s="54">
        <f t="shared" si="3"/>
        <v>0.28278358564465256</v>
      </c>
      <c r="BB59" s="54">
        <f t="shared" si="4"/>
        <v>-0.17627441592673618</v>
      </c>
      <c r="BC59" s="54">
        <f t="shared" si="5"/>
        <v>-0.40887218831558325</v>
      </c>
      <c r="BD59" s="54">
        <f t="shared" si="6"/>
        <v>-0.20733260192459402</v>
      </c>
      <c r="BE59" s="54">
        <f t="shared" si="32"/>
        <v>68.045646169994058</v>
      </c>
      <c r="BF59" s="54">
        <f t="shared" si="32"/>
        <v>68.044752092685755</v>
      </c>
      <c r="BG59" s="54">
        <f t="shared" si="32"/>
        <v>68.047130546668825</v>
      </c>
      <c r="BH59" s="54">
        <f t="shared" si="32"/>
        <v>68.04078029189769</v>
      </c>
      <c r="BI59" s="54">
        <f t="shared" si="32"/>
        <v>68.057574647308371</v>
      </c>
      <c r="BJ59" s="54">
        <f t="shared" si="32"/>
        <v>68.011961938922681</v>
      </c>
      <c r="BK59" s="54">
        <f t="shared" si="32"/>
        <v>68.128277998219545</v>
      </c>
      <c r="BL59" s="54">
        <f t="shared" si="8"/>
        <v>67.359876911849142</v>
      </c>
    </row>
    <row r="60" spans="1:64" ht="12.95" customHeight="1">
      <c r="A60" s="124" t="s">
        <v>72</v>
      </c>
      <c r="C60" s="57">
        <v>33568.612999999998</v>
      </c>
      <c r="E60" s="55">
        <f t="shared" si="11"/>
        <v>-26856.846664808767</v>
      </c>
      <c r="F60" s="120">
        <f t="shared" si="12"/>
        <v>-26857</v>
      </c>
      <c r="G60" s="55">
        <f t="shared" si="13"/>
        <v>9.8758333806472365E-2</v>
      </c>
      <c r="H60" s="55">
        <f t="shared" si="35"/>
        <v>9.8758333806472365E-2</v>
      </c>
      <c r="Q60" s="123">
        <f t="shared" si="15"/>
        <v>18550.112999999998</v>
      </c>
      <c r="T60" s="58"/>
      <c r="Z60" s="54">
        <f t="shared" si="16"/>
        <v>-26857</v>
      </c>
      <c r="AA60" s="64">
        <f t="shared" si="17"/>
        <v>9.7899410891003846E-2</v>
      </c>
      <c r="AB60" s="64">
        <f t="shared" si="18"/>
        <v>-9999</v>
      </c>
      <c r="AC60" s="64">
        <f t="shared" si="19"/>
        <v>9.8758333806472365E-2</v>
      </c>
      <c r="AD60" s="64">
        <f t="shared" si="20"/>
        <v>-9999</v>
      </c>
      <c r="AE60" s="64">
        <f t="shared" si="21"/>
        <v>0</v>
      </c>
      <c r="AF60" s="54">
        <f t="shared" si="22"/>
        <v>-9999</v>
      </c>
      <c r="AG60" s="122"/>
      <c r="AH60" s="54">
        <f t="shared" si="23"/>
        <v>4.1865912274947599E-3</v>
      </c>
      <c r="AI60" s="54">
        <f t="shared" si="24"/>
        <v>0.22511597370782921</v>
      </c>
      <c r="AJ60" s="54">
        <f t="shared" si="25"/>
        <v>0.35538033124768104</v>
      </c>
      <c r="AK60" s="54">
        <f t="shared" si="26"/>
        <v>-0.10260620243675618</v>
      </c>
      <c r="AL60" s="54">
        <f t="shared" si="27"/>
        <v>0.13164904781571207</v>
      </c>
      <c r="AM60" s="54">
        <f t="shared" si="28"/>
        <v>6.5919758623645491E-2</v>
      </c>
      <c r="AN60" s="64">
        <f t="shared" si="34"/>
        <v>19.221795107951635</v>
      </c>
      <c r="AO60" s="64">
        <f t="shared" si="34"/>
        <v>19.289504667107419</v>
      </c>
      <c r="AP60" s="64">
        <f t="shared" si="34"/>
        <v>19.195695582286323</v>
      </c>
      <c r="AQ60" s="64">
        <f t="shared" si="34"/>
        <v>19.326744326235087</v>
      </c>
      <c r="AR60" s="64">
        <f t="shared" si="34"/>
        <v>19.145482690225666</v>
      </c>
      <c r="AS60" s="64">
        <f t="shared" si="34"/>
        <v>19.400536887257989</v>
      </c>
      <c r="AT60" s="64">
        <f t="shared" si="34"/>
        <v>19.048077386928401</v>
      </c>
      <c r="AU60" s="64">
        <f t="shared" si="30"/>
        <v>19.554693507346656</v>
      </c>
      <c r="AW60" s="54">
        <v>-1000</v>
      </c>
      <c r="AX60" s="54">
        <f t="shared" si="0"/>
        <v>-5.869054395723273E-3</v>
      </c>
      <c r="AY60" s="54">
        <f t="shared" si="1"/>
        <v>-5.394791027574195E-3</v>
      </c>
      <c r="AZ60" s="54">
        <f t="shared" si="2"/>
        <v>-4.7426336814907806E-4</v>
      </c>
      <c r="BA60" s="54">
        <f t="shared" si="3"/>
        <v>0.22776538328726159</v>
      </c>
      <c r="BB60" s="54">
        <f t="shared" si="4"/>
        <v>7.6246627309212972E-2</v>
      </c>
      <c r="BC60" s="54">
        <f t="shared" si="5"/>
        <v>-0.15535118196737915</v>
      </c>
      <c r="BD60" s="54">
        <f t="shared" si="6"/>
        <v>-7.7832187417201451E-2</v>
      </c>
      <c r="BE60" s="54">
        <f t="shared" si="32"/>
        <v>68.677501604422275</v>
      </c>
      <c r="BF60" s="54">
        <f t="shared" si="32"/>
        <v>68.614688406976569</v>
      </c>
      <c r="BG60" s="54">
        <f t="shared" si="32"/>
        <v>68.704205910348122</v>
      </c>
      <c r="BH60" s="54">
        <f t="shared" si="32"/>
        <v>68.575317281875954</v>
      </c>
      <c r="BI60" s="54">
        <f t="shared" si="32"/>
        <v>68.758531092842205</v>
      </c>
      <c r="BJ60" s="54">
        <f t="shared" si="32"/>
        <v>68.492132669240661</v>
      </c>
      <c r="BK60" s="54">
        <f t="shared" si="32"/>
        <v>68.87001278333554</v>
      </c>
      <c r="BL60" s="54">
        <f t="shared" si="8"/>
        <v>68.30251964175612</v>
      </c>
    </row>
    <row r="61" spans="1:64" ht="12.95" customHeight="1">
      <c r="A61" s="124" t="s">
        <v>72</v>
      </c>
      <c r="C61" s="57">
        <v>33928.61</v>
      </c>
      <c r="E61" s="55">
        <f t="shared" si="11"/>
        <v>-26297.904379030133</v>
      </c>
      <c r="F61" s="120">
        <f t="shared" si="12"/>
        <v>-26298</v>
      </c>
      <c r="G61" s="55">
        <f t="shared" si="13"/>
        <v>6.1586434167111292E-2</v>
      </c>
      <c r="H61" s="55">
        <f t="shared" si="35"/>
        <v>6.1586434167111292E-2</v>
      </c>
      <c r="Q61" s="123">
        <f t="shared" si="15"/>
        <v>18910.11</v>
      </c>
      <c r="T61" s="58"/>
      <c r="Z61" s="54">
        <f t="shared" si="16"/>
        <v>-26298</v>
      </c>
      <c r="AA61" s="64">
        <f t="shared" si="17"/>
        <v>9.6430376235688522E-2</v>
      </c>
      <c r="AB61" s="64">
        <f t="shared" si="18"/>
        <v>-9999</v>
      </c>
      <c r="AC61" s="64">
        <f t="shared" si="19"/>
        <v>6.1586434167111292E-2</v>
      </c>
      <c r="AD61" s="64">
        <f t="shared" si="20"/>
        <v>-9999</v>
      </c>
      <c r="AE61" s="64">
        <f t="shared" si="21"/>
        <v>0</v>
      </c>
      <c r="AF61" s="54">
        <f t="shared" si="22"/>
        <v>-9999</v>
      </c>
      <c r="AG61" s="122"/>
      <c r="AH61" s="54">
        <f t="shared" si="23"/>
        <v>6.1926598932798118E-3</v>
      </c>
      <c r="AI61" s="54">
        <f t="shared" si="24"/>
        <v>0.2831808475484916</v>
      </c>
      <c r="AJ61" s="54">
        <f t="shared" si="25"/>
        <v>0.59865469095953949</v>
      </c>
      <c r="AK61" s="54">
        <f t="shared" si="26"/>
        <v>-0.31167866410769812</v>
      </c>
      <c r="AL61" s="54">
        <f t="shared" si="27"/>
        <v>0.41014865037149162</v>
      </c>
      <c r="AM61" s="54">
        <f t="shared" si="28"/>
        <v>0.20799835665421479</v>
      </c>
      <c r="AN61" s="64">
        <f t="shared" ref="AN61:AT70" si="36">$AU61+$AB$7*SIN(AO61)</f>
        <v>19.921761577259321</v>
      </c>
      <c r="AO61" s="64">
        <f t="shared" si="36"/>
        <v>19.922614544740295</v>
      </c>
      <c r="AP61" s="64">
        <f t="shared" si="36"/>
        <v>19.920333712490912</v>
      </c>
      <c r="AQ61" s="64">
        <f t="shared" si="36"/>
        <v>19.926454236465574</v>
      </c>
      <c r="AR61" s="64">
        <f t="shared" si="36"/>
        <v>19.910181974241066</v>
      </c>
      <c r="AS61" s="64">
        <f t="shared" si="36"/>
        <v>19.954589488001997</v>
      </c>
      <c r="AT61" s="64">
        <f t="shared" si="36"/>
        <v>19.840724467855225</v>
      </c>
      <c r="AU61" s="64">
        <f t="shared" si="30"/>
        <v>20.608568079382657</v>
      </c>
      <c r="AW61" s="54">
        <v>-500</v>
      </c>
      <c r="AX61" s="54">
        <f t="shared" si="0"/>
        <v>-3.4936612770472297E-3</v>
      </c>
      <c r="AY61" s="54">
        <f t="shared" si="1"/>
        <v>-6.0694891356501664E-3</v>
      </c>
      <c r="AZ61" s="54">
        <f t="shared" si="2"/>
        <v>2.5758278586029367E-3</v>
      </c>
      <c r="BA61" s="54">
        <f t="shared" si="3"/>
        <v>0.21854305956736286</v>
      </c>
      <c r="BB61" s="54">
        <f t="shared" si="4"/>
        <v>0.25105610778187459</v>
      </c>
      <c r="BC61" s="54">
        <f t="shared" si="5"/>
        <v>2.2099271962810713E-2</v>
      </c>
      <c r="BD61" s="54">
        <f t="shared" si="6"/>
        <v>1.1050085703130999E-2</v>
      </c>
      <c r="BE61" s="54">
        <f t="shared" si="32"/>
        <v>69.178146262874648</v>
      </c>
      <c r="BF61" s="54">
        <f t="shared" si="32"/>
        <v>69.200880730652983</v>
      </c>
      <c r="BG61" s="54">
        <f t="shared" si="32"/>
        <v>69.171720380091244</v>
      </c>
      <c r="BH61" s="54">
        <f t="shared" si="32"/>
        <v>69.209135082920454</v>
      </c>
      <c r="BI61" s="54">
        <f t="shared" si="32"/>
        <v>69.161146174636315</v>
      </c>
      <c r="BJ61" s="54">
        <f t="shared" si="32"/>
        <v>69.222732432773995</v>
      </c>
      <c r="BK61" s="54">
        <f t="shared" si="32"/>
        <v>69.143738028946586</v>
      </c>
      <c r="BL61" s="54">
        <f t="shared" si="8"/>
        <v>69.245162371663099</v>
      </c>
    </row>
    <row r="62" spans="1:64" ht="12.95" customHeight="1">
      <c r="A62" s="124" t="s">
        <v>74</v>
      </c>
      <c r="C62" s="57">
        <v>34453.481</v>
      </c>
      <c r="E62" s="55">
        <f t="shared" si="11"/>
        <v>-25482.97370883312</v>
      </c>
      <c r="F62" s="120">
        <f t="shared" si="12"/>
        <v>-25483</v>
      </c>
      <c r="G62" s="55">
        <f t="shared" si="13"/>
        <v>1.6933306789724156E-2</v>
      </c>
      <c r="H62" s="55">
        <f t="shared" si="35"/>
        <v>1.6933306789724156E-2</v>
      </c>
      <c r="Q62" s="123">
        <f t="shared" si="15"/>
        <v>19434.981</v>
      </c>
      <c r="T62" s="58"/>
      <c r="Z62" s="54">
        <f t="shared" si="16"/>
        <v>-25483</v>
      </c>
      <c r="AA62" s="64">
        <f t="shared" si="17"/>
        <v>8.0313643504714982E-2</v>
      </c>
      <c r="AB62" s="64">
        <f t="shared" si="18"/>
        <v>-9999</v>
      </c>
      <c r="AC62" s="64">
        <f t="shared" si="19"/>
        <v>1.6933306789724156E-2</v>
      </c>
      <c r="AD62" s="64">
        <f t="shared" si="20"/>
        <v>-9999</v>
      </c>
      <c r="AE62" s="64">
        <f t="shared" si="21"/>
        <v>0</v>
      </c>
      <c r="AF62" s="54">
        <f t="shared" si="22"/>
        <v>-9999</v>
      </c>
      <c r="AG62" s="122"/>
      <c r="AH62" s="54">
        <f t="shared" si="23"/>
        <v>-4.9630242339357734E-3</v>
      </c>
      <c r="AI62" s="54">
        <f t="shared" si="24"/>
        <v>1.1580130740424142</v>
      </c>
      <c r="AJ62" s="54">
        <f t="shared" si="25"/>
        <v>-0.99960479236803923</v>
      </c>
      <c r="AK62" s="54">
        <f t="shared" si="26"/>
        <v>0.76550973567481473</v>
      </c>
      <c r="AL62" s="54">
        <f t="shared" si="27"/>
        <v>-1.7743529563662384</v>
      </c>
      <c r="AM62" s="54">
        <f t="shared" si="28"/>
        <v>-1.2274969639728641</v>
      </c>
      <c r="AN62" s="64">
        <f t="shared" si="36"/>
        <v>22.546794279140272</v>
      </c>
      <c r="AO62" s="64">
        <f t="shared" si="36"/>
        <v>22.530917815472566</v>
      </c>
      <c r="AP62" s="64">
        <f t="shared" si="36"/>
        <v>22.507403395798477</v>
      </c>
      <c r="AQ62" s="64">
        <f t="shared" si="36"/>
        <v>22.473138578644065</v>
      </c>
      <c r="AR62" s="64">
        <f t="shared" si="36"/>
        <v>22.4242707743675</v>
      </c>
      <c r="AS62" s="64">
        <f t="shared" si="36"/>
        <v>22.35640389425869</v>
      </c>
      <c r="AT62" s="64">
        <f t="shared" si="36"/>
        <v>22.264917990854432</v>
      </c>
      <c r="AU62" s="64">
        <f t="shared" si="30"/>
        <v>22.14507572913103</v>
      </c>
      <c r="AW62" s="54">
        <v>0</v>
      </c>
      <c r="AX62" s="54">
        <f t="shared" si="0"/>
        <v>-1.5586117873496227E-3</v>
      </c>
      <c r="AY62" s="54">
        <f t="shared" si="1"/>
        <v>-6.6970742190768841E-3</v>
      </c>
      <c r="AZ62" s="54">
        <f t="shared" si="2"/>
        <v>5.1384624317272615E-3</v>
      </c>
      <c r="BA62" s="54">
        <f t="shared" si="3"/>
        <v>0.23668322306437939</v>
      </c>
      <c r="BB62" s="54">
        <f t="shared" si="4"/>
        <v>0.43376722779867088</v>
      </c>
      <c r="BC62" s="54">
        <f t="shared" si="5"/>
        <v>0.21699775627289275</v>
      </c>
      <c r="BD62" s="54">
        <f t="shared" si="6"/>
        <v>0.10892664234157508</v>
      </c>
      <c r="BE62" s="54">
        <f t="shared" si="32"/>
        <v>69.718342754843945</v>
      </c>
      <c r="BF62" s="54">
        <f t="shared" si="32"/>
        <v>69.759297181897807</v>
      </c>
      <c r="BG62" s="54">
        <f t="shared" si="32"/>
        <v>69.695262025723039</v>
      </c>
      <c r="BH62" s="54">
        <f t="shared" si="32"/>
        <v>69.796764512408544</v>
      </c>
      <c r="BI62" s="54">
        <f t="shared" si="32"/>
        <v>69.638957289601763</v>
      </c>
      <c r="BJ62" s="54">
        <f t="shared" si="32"/>
        <v>69.893475746782528</v>
      </c>
      <c r="BK62" s="54">
        <f t="shared" si="32"/>
        <v>69.501107562834392</v>
      </c>
      <c r="BL62" s="54">
        <f t="shared" si="8"/>
        <v>70.187805101570078</v>
      </c>
    </row>
    <row r="63" spans="1:64" ht="12.95" customHeight="1">
      <c r="A63" s="124" t="s">
        <v>72</v>
      </c>
      <c r="C63" s="57">
        <v>34455.445</v>
      </c>
      <c r="E63" s="55">
        <f t="shared" si="11"/>
        <v>-25479.924342729322</v>
      </c>
      <c r="F63" s="120">
        <f t="shared" si="12"/>
        <v>-25480</v>
      </c>
      <c r="G63" s="55">
        <f t="shared" si="13"/>
        <v>4.8728448651672807E-2</v>
      </c>
      <c r="H63" s="55">
        <f t="shared" si="35"/>
        <v>4.8728448651672807E-2</v>
      </c>
      <c r="Q63" s="123">
        <f t="shared" si="15"/>
        <v>19436.945</v>
      </c>
      <c r="T63" s="58"/>
      <c r="Z63" s="54">
        <f t="shared" si="16"/>
        <v>-25480</v>
      </c>
      <c r="AA63" s="64">
        <f t="shared" si="17"/>
        <v>8.0231358412456488E-2</v>
      </c>
      <c r="AB63" s="64">
        <f t="shared" si="18"/>
        <v>-9999</v>
      </c>
      <c r="AC63" s="64">
        <f t="shared" si="19"/>
        <v>4.8728448651672807E-2</v>
      </c>
      <c r="AD63" s="64">
        <f t="shared" si="20"/>
        <v>-9999</v>
      </c>
      <c r="AE63" s="64">
        <f t="shared" si="21"/>
        <v>0</v>
      </c>
      <c r="AF63" s="54">
        <f t="shared" si="22"/>
        <v>-9999</v>
      </c>
      <c r="AG63" s="122"/>
      <c r="AH63" s="54">
        <f t="shared" si="23"/>
        <v>-5.0272790283164611E-3</v>
      </c>
      <c r="AI63" s="54">
        <f t="shared" si="24"/>
        <v>1.1338931882521308</v>
      </c>
      <c r="AJ63" s="54">
        <f t="shared" si="25"/>
        <v>-0.99822879966575462</v>
      </c>
      <c r="AK63" s="54">
        <f t="shared" si="26"/>
        <v>0.77009473515986182</v>
      </c>
      <c r="AL63" s="54">
        <f t="shared" si="27"/>
        <v>-1.7429413487810155</v>
      </c>
      <c r="AM63" s="54">
        <f t="shared" si="28"/>
        <v>-1.1888680039504063</v>
      </c>
      <c r="AN63" s="64">
        <f t="shared" si="36"/>
        <v>22.56389145998428</v>
      </c>
      <c r="AO63" s="64">
        <f t="shared" si="36"/>
        <v>22.548070175742399</v>
      </c>
      <c r="AP63" s="64">
        <f t="shared" si="36"/>
        <v>22.524398306555902</v>
      </c>
      <c r="AQ63" s="64">
        <f t="shared" si="36"/>
        <v>22.489581811247486</v>
      </c>
      <c r="AR63" s="64">
        <f t="shared" si="36"/>
        <v>22.439530031961876</v>
      </c>
      <c r="AS63" s="64">
        <f t="shared" si="36"/>
        <v>22.369591349763319</v>
      </c>
      <c r="AT63" s="64">
        <f t="shared" si="36"/>
        <v>22.274940524881956</v>
      </c>
      <c r="AU63" s="64">
        <f t="shared" si="30"/>
        <v>22.150731585510471</v>
      </c>
      <c r="AW63" s="54">
        <v>500</v>
      </c>
      <c r="AX63" s="54">
        <f t="shared" si="0"/>
        <v>-1.0375217895451537E-3</v>
      </c>
      <c r="AY63" s="54">
        <f t="shared" si="1"/>
        <v>-7.2775462778543508E-3</v>
      </c>
      <c r="AZ63" s="54">
        <f t="shared" si="2"/>
        <v>6.2400244883091972E-3</v>
      </c>
      <c r="BA63" s="54">
        <f t="shared" si="3"/>
        <v>0.31569787413860695</v>
      </c>
      <c r="BB63" s="54">
        <f t="shared" si="4"/>
        <v>0.67138752690758774</v>
      </c>
      <c r="BC63" s="54">
        <f t="shared" si="5"/>
        <v>0.5044075599703941</v>
      </c>
      <c r="BD63" s="54">
        <f t="shared" si="6"/>
        <v>0.25769071206010491</v>
      </c>
      <c r="BE63" s="54">
        <f t="shared" si="32"/>
        <v>70.384116581668664</v>
      </c>
      <c r="BF63" s="54">
        <f t="shared" si="32"/>
        <v>70.384084546640963</v>
      </c>
      <c r="BG63" s="54">
        <f t="shared" si="32"/>
        <v>70.384222481328166</v>
      </c>
      <c r="BH63" s="54">
        <f t="shared" si="32"/>
        <v>70.383629004001932</v>
      </c>
      <c r="BI63" s="54">
        <f t="shared" si="32"/>
        <v>70.386190593601484</v>
      </c>
      <c r="BJ63" s="54">
        <f t="shared" si="32"/>
        <v>70.375280749639145</v>
      </c>
      <c r="BK63" s="54">
        <f t="shared" si="32"/>
        <v>70.424794071035578</v>
      </c>
      <c r="BL63" s="54">
        <f t="shared" si="8"/>
        <v>71.130447831477056</v>
      </c>
    </row>
    <row r="64" spans="1:64" ht="12.95" customHeight="1">
      <c r="A64" s="124" t="s">
        <v>72</v>
      </c>
      <c r="C64" s="57">
        <v>35092.417000000001</v>
      </c>
      <c r="E64" s="55">
        <f t="shared" si="11"/>
        <v>-24490.942252164718</v>
      </c>
      <c r="F64" s="120">
        <f t="shared" si="12"/>
        <v>-24491</v>
      </c>
      <c r="G64" s="55">
        <f t="shared" si="13"/>
        <v>3.7193549294897821E-2</v>
      </c>
      <c r="H64" s="55">
        <f t="shared" si="35"/>
        <v>3.7193549294897821E-2</v>
      </c>
      <c r="Q64" s="123">
        <f t="shared" si="15"/>
        <v>20073.917000000001</v>
      </c>
      <c r="T64" s="58"/>
      <c r="Z64" s="54">
        <f t="shared" si="16"/>
        <v>-24491</v>
      </c>
      <c r="AA64" s="64">
        <f t="shared" si="17"/>
        <v>7.7733916730531191E-2</v>
      </c>
      <c r="AB64" s="64">
        <f t="shared" si="18"/>
        <v>-9999</v>
      </c>
      <c r="AC64" s="64">
        <f t="shared" si="19"/>
        <v>3.7193549294897821E-2</v>
      </c>
      <c r="AD64" s="64">
        <f t="shared" si="20"/>
        <v>-9999</v>
      </c>
      <c r="AE64" s="64">
        <f t="shared" si="21"/>
        <v>0</v>
      </c>
      <c r="AF64" s="54">
        <f t="shared" si="22"/>
        <v>-9999</v>
      </c>
      <c r="AG64" s="122"/>
      <c r="AH64" s="54">
        <f t="shared" si="23"/>
        <v>-1.6731765561107488E-3</v>
      </c>
      <c r="AI64" s="54">
        <f t="shared" si="24"/>
        <v>0.23860609674292732</v>
      </c>
      <c r="AJ64" s="54">
        <f t="shared" si="25"/>
        <v>3.5294605552009597E-3</v>
      </c>
      <c r="AK64" s="54">
        <f t="shared" si="26"/>
        <v>0.17678408034723522</v>
      </c>
      <c r="AL64" s="54">
        <f t="shared" si="27"/>
        <v>-0.22814241257519569</v>
      </c>
      <c r="AM64" s="54">
        <f t="shared" si="28"/>
        <v>-0.11456856914511629</v>
      </c>
      <c r="AN64" s="64">
        <f t="shared" si="36"/>
        <v>24.500185556233873</v>
      </c>
      <c r="AO64" s="64">
        <f t="shared" si="36"/>
        <v>24.463533705549693</v>
      </c>
      <c r="AP64" s="64">
        <f t="shared" si="36"/>
        <v>24.522000867370203</v>
      </c>
      <c r="AQ64" s="64">
        <f t="shared" si="36"/>
        <v>24.427425816676475</v>
      </c>
      <c r="AR64" s="64">
        <f t="shared" si="36"/>
        <v>24.577345530919029</v>
      </c>
      <c r="AS64" s="64">
        <f t="shared" si="36"/>
        <v>24.330264942361183</v>
      </c>
      <c r="AT64" s="64">
        <f t="shared" si="36"/>
        <v>24.717973967030595</v>
      </c>
      <c r="AU64" s="64">
        <f t="shared" si="30"/>
        <v>24.015278905266474</v>
      </c>
      <c r="AW64" s="54">
        <v>1000</v>
      </c>
      <c r="AX64" s="54">
        <f t="shared" si="0"/>
        <v>-6.0803683539150145E-3</v>
      </c>
      <c r="AY64" s="54">
        <f t="shared" si="1"/>
        <v>-7.8109053119825664E-3</v>
      </c>
      <c r="AZ64" s="54">
        <f t="shared" si="2"/>
        <v>1.7305369580675519E-3</v>
      </c>
      <c r="BA64" s="54">
        <f t="shared" si="3"/>
        <v>1.04011881765092</v>
      </c>
      <c r="BB64" s="54">
        <f t="shared" si="4"/>
        <v>0.96021635277651118</v>
      </c>
      <c r="BC64" s="54">
        <f t="shared" si="5"/>
        <v>1.6221448407495844</v>
      </c>
      <c r="BD64" s="54">
        <f t="shared" si="6"/>
        <v>1.0527134761323464</v>
      </c>
      <c r="BE64" s="54">
        <f t="shared" si="32"/>
        <v>71.614539261171515</v>
      </c>
      <c r="BF64" s="54">
        <f t="shared" si="32"/>
        <v>71.629718801361804</v>
      </c>
      <c r="BG64" s="54">
        <f t="shared" si="32"/>
        <v>71.65349614601044</v>
      </c>
      <c r="BH64" s="54">
        <f t="shared" si="32"/>
        <v>71.689982385524132</v>
      </c>
      <c r="BI64" s="54">
        <f t="shared" si="32"/>
        <v>71.744393407830046</v>
      </c>
      <c r="BJ64" s="54">
        <f t="shared" si="32"/>
        <v>71.822614595289224</v>
      </c>
      <c r="BK64" s="54">
        <f t="shared" si="32"/>
        <v>71.930430680968399</v>
      </c>
      <c r="BL64" s="54">
        <f t="shared" si="8"/>
        <v>72.073090561384035</v>
      </c>
    </row>
    <row r="65" spans="1:64" ht="12.95" customHeight="1">
      <c r="A65" s="124" t="s">
        <v>72</v>
      </c>
      <c r="C65" s="57">
        <v>35548.415999999997</v>
      </c>
      <c r="E65" s="55">
        <f t="shared" si="11"/>
        <v>-23782.944342813342</v>
      </c>
      <c r="F65" s="120">
        <f t="shared" si="12"/>
        <v>-23783</v>
      </c>
      <c r="G65" s="55">
        <f t="shared" si="13"/>
        <v>3.584702881926205E-2</v>
      </c>
      <c r="H65" s="55">
        <f t="shared" si="35"/>
        <v>3.584702881926205E-2</v>
      </c>
      <c r="Q65" s="123">
        <f t="shared" si="15"/>
        <v>20529.915999999997</v>
      </c>
      <c r="T65" s="58"/>
      <c r="Z65" s="54">
        <f t="shared" si="16"/>
        <v>-23783</v>
      </c>
      <c r="AA65" s="64">
        <f t="shared" si="17"/>
        <v>7.8149713944548477E-2</v>
      </c>
      <c r="AB65" s="64">
        <f t="shared" si="18"/>
        <v>-9999</v>
      </c>
      <c r="AC65" s="64">
        <f t="shared" si="19"/>
        <v>3.584702881926205E-2</v>
      </c>
      <c r="AD65" s="64">
        <f t="shared" si="20"/>
        <v>-9999</v>
      </c>
      <c r="AE65" s="64">
        <f t="shared" si="21"/>
        <v>0</v>
      </c>
      <c r="AF65" s="54">
        <f t="shared" si="22"/>
        <v>-9999</v>
      </c>
      <c r="AG65" s="122"/>
      <c r="AH65" s="54">
        <f t="shared" si="23"/>
        <v>2.8183822737029521E-3</v>
      </c>
      <c r="AI65" s="54">
        <f t="shared" si="24"/>
        <v>0.21889246327874001</v>
      </c>
      <c r="AJ65" s="54">
        <f t="shared" si="25"/>
        <v>0.26562711074836565</v>
      </c>
      <c r="AK65" s="54">
        <f t="shared" si="26"/>
        <v>-2.9056893476483308E-2</v>
      </c>
      <c r="AL65" s="54">
        <f t="shared" si="27"/>
        <v>3.7182462270304292E-2</v>
      </c>
      <c r="AM65" s="54">
        <f t="shared" si="28"/>
        <v>1.8593373351075092E-2</v>
      </c>
      <c r="AN65" s="64">
        <f t="shared" si="36"/>
        <v>25.238864949435388</v>
      </c>
      <c r="AO65" s="64">
        <f t="shared" si="36"/>
        <v>25.275484000007701</v>
      </c>
      <c r="AP65" s="64">
        <f t="shared" si="36"/>
        <v>25.228296571137573</v>
      </c>
      <c r="AQ65" s="64">
        <f t="shared" si="36"/>
        <v>25.289157424784449</v>
      </c>
      <c r="AR65" s="64">
        <f t="shared" si="36"/>
        <v>25.210737200247831</v>
      </c>
      <c r="AS65" s="64">
        <f t="shared" si="36"/>
        <v>25.311942526363097</v>
      </c>
      <c r="AT65" s="64">
        <f t="shared" si="36"/>
        <v>25.181527407668469</v>
      </c>
      <c r="AU65" s="64">
        <f t="shared" si="30"/>
        <v>25.350061010814755</v>
      </c>
      <c r="AW65" s="54">
        <v>1500</v>
      </c>
      <c r="AX65" s="54">
        <f t="shared" si="0"/>
        <v>-1.4208664891627504E-2</v>
      </c>
      <c r="AY65" s="54">
        <f t="shared" si="1"/>
        <v>-8.2971513214615301E-3</v>
      </c>
      <c r="AZ65" s="54">
        <f t="shared" si="2"/>
        <v>-5.9115135701659745E-3</v>
      </c>
      <c r="BA65" s="54">
        <f t="shared" si="3"/>
        <v>0.39849673823009579</v>
      </c>
      <c r="BB65" s="54">
        <f t="shared" si="4"/>
        <v>-0.4448582053591208</v>
      </c>
      <c r="BC65" s="54">
        <f t="shared" si="5"/>
        <v>-0.6926878116181755</v>
      </c>
      <c r="BD65" s="54">
        <f t="shared" si="6"/>
        <v>-0.36089074515223823</v>
      </c>
      <c r="BE65" s="54">
        <f t="shared" si="32"/>
        <v>73.797019756711776</v>
      </c>
      <c r="BF65" s="54">
        <f t="shared" si="32"/>
        <v>73.797019743316895</v>
      </c>
      <c r="BG65" s="54">
        <f t="shared" si="32"/>
        <v>73.797019179668411</v>
      </c>
      <c r="BH65" s="54">
        <f t="shared" si="32"/>
        <v>73.796995471144541</v>
      </c>
      <c r="BI65" s="54">
        <f t="shared" si="32"/>
        <v>73.796014425339123</v>
      </c>
      <c r="BJ65" s="54">
        <f t="shared" si="32"/>
        <v>73.768284228907703</v>
      </c>
      <c r="BK65" s="54">
        <f t="shared" si="32"/>
        <v>73.55371837784358</v>
      </c>
      <c r="BL65" s="54">
        <f t="shared" si="8"/>
        <v>73.015733291291014</v>
      </c>
    </row>
    <row r="66" spans="1:64" ht="12.95" customHeight="1">
      <c r="A66" s="124" t="s">
        <v>72</v>
      </c>
      <c r="C66" s="57">
        <v>35848.529000000002</v>
      </c>
      <c r="E66" s="55">
        <f t="shared" si="11"/>
        <v>-23316.979775853382</v>
      </c>
      <c r="F66" s="120">
        <f t="shared" si="12"/>
        <v>-23317</v>
      </c>
      <c r="G66" s="55">
        <f t="shared" si="13"/>
        <v>1.302573145221686E-2</v>
      </c>
      <c r="H66" s="55">
        <f t="shared" si="35"/>
        <v>1.302573145221686E-2</v>
      </c>
      <c r="Q66" s="123">
        <f t="shared" si="15"/>
        <v>20830.029000000002</v>
      </c>
      <c r="T66" s="58"/>
      <c r="Z66" s="54">
        <f t="shared" si="16"/>
        <v>-23317</v>
      </c>
      <c r="AA66" s="64">
        <f t="shared" si="17"/>
        <v>7.7891854842530903E-2</v>
      </c>
      <c r="AB66" s="64">
        <f t="shared" si="18"/>
        <v>-9999</v>
      </c>
      <c r="AC66" s="64">
        <f t="shared" si="19"/>
        <v>1.302573145221686E-2</v>
      </c>
      <c r="AD66" s="64">
        <f t="shared" si="20"/>
        <v>-9999</v>
      </c>
      <c r="AE66" s="64">
        <f t="shared" si="21"/>
        <v>0</v>
      </c>
      <c r="AF66" s="54">
        <f t="shared" si="22"/>
        <v>-9999</v>
      </c>
      <c r="AG66" s="122"/>
      <c r="AH66" s="54">
        <f t="shared" si="23"/>
        <v>5.1916076655856708E-3</v>
      </c>
      <c r="AI66" s="54">
        <f t="shared" si="24"/>
        <v>0.23766162241561539</v>
      </c>
      <c r="AJ66" s="54">
        <f t="shared" si="25"/>
        <v>0.43893119782203283</v>
      </c>
      <c r="AK66" s="54">
        <f t="shared" si="26"/>
        <v>-0.17266581897777739</v>
      </c>
      <c r="AL66" s="54">
        <f t="shared" si="27"/>
        <v>0.22273693368163819</v>
      </c>
      <c r="AM66" s="54">
        <f t="shared" si="28"/>
        <v>0.11183119461641285</v>
      </c>
      <c r="AN66" s="64">
        <f t="shared" si="36"/>
        <v>25.751138745326848</v>
      </c>
      <c r="AO66" s="64">
        <f t="shared" si="36"/>
        <v>25.789868051537987</v>
      </c>
      <c r="AP66" s="64">
        <f t="shared" si="36"/>
        <v>25.728692451061971</v>
      </c>
      <c r="AQ66" s="64">
        <f t="shared" si="36"/>
        <v>25.82666851732192</v>
      </c>
      <c r="AR66" s="64">
        <f t="shared" si="36"/>
        <v>25.67283408234205</v>
      </c>
      <c r="AS66" s="64">
        <f t="shared" si="36"/>
        <v>25.923693917590462</v>
      </c>
      <c r="AT66" s="64">
        <f t="shared" si="36"/>
        <v>25.533466570127526</v>
      </c>
      <c r="AU66" s="64">
        <f t="shared" si="30"/>
        <v>26.228604035088058</v>
      </c>
      <c r="AW66" s="54">
        <v>2000</v>
      </c>
      <c r="AX66" s="54">
        <f t="shared" ref="AX66:AX111" si="37">AB$3+AB$4*AW66+AB$5*AW66^2+AZ66</f>
        <v>-1.1658816590395289E-2</v>
      </c>
      <c r="AY66" s="54">
        <f t="shared" ref="AY66:AY111" si="38">AB$3+AB$4*AW66+AB$5*AW66^2</f>
        <v>-8.736284306291241E-3</v>
      </c>
      <c r="AZ66" s="54">
        <f t="shared" ref="AZ66:AZ111" si="39">$AB$6*($AB$11/BA66*BB66+$AB$12)</f>
        <v>-2.9225322841040483E-3</v>
      </c>
      <c r="BA66" s="54">
        <f t="shared" ref="BA66:BA111" si="40">1+$AB$7*COS(BC66)</f>
        <v>0.25644384187335334</v>
      </c>
      <c r="BB66" s="54">
        <f t="shared" ref="BB66:BB111" si="41">SIN(BC66+RADIANS($AB$9))</f>
        <v>-8.1712671875834808E-2</v>
      </c>
      <c r="BC66" s="54">
        <f t="shared" ref="BC66:BC111" si="42">2*ATAN(BD66)</f>
        <v>-0.31347575869269778</v>
      </c>
      <c r="BD66" s="54">
        <f t="shared" ref="BD66:BD111" si="43">SQRT((1+$AB$7)/(1-$AB$7))*TAN(BE66/2)</f>
        <v>-0.158034132841358</v>
      </c>
      <c r="BE66" s="54">
        <f t="shared" si="32"/>
        <v>74.550151464354286</v>
      </c>
      <c r="BF66" s="54">
        <f t="shared" si="32"/>
        <v>74.539380865805867</v>
      </c>
      <c r="BG66" s="54">
        <f t="shared" si="32"/>
        <v>74.560222172584432</v>
      </c>
      <c r="BH66" s="54">
        <f t="shared" si="32"/>
        <v>74.519427961937666</v>
      </c>
      <c r="BI66" s="54">
        <f t="shared" si="32"/>
        <v>74.597613613124764</v>
      </c>
      <c r="BJ66" s="54">
        <f t="shared" si="32"/>
        <v>74.440632481850528</v>
      </c>
      <c r="BK66" s="54">
        <f t="shared" si="32"/>
        <v>74.733331721373716</v>
      </c>
      <c r="BL66" s="54">
        <f t="shared" ref="BL66:BL111" si="44">RADIANS($AB$9)+$AB$18*(AW66-AB$15)</f>
        <v>73.958376021197992</v>
      </c>
    </row>
    <row r="67" spans="1:64" ht="12.95" customHeight="1">
      <c r="A67" s="124" t="s">
        <v>73</v>
      </c>
      <c r="C67" s="57">
        <v>36541.595000000001</v>
      </c>
      <c r="E67" s="55">
        <f t="shared" si="11"/>
        <v>-22240.904435682631</v>
      </c>
      <c r="F67" s="120">
        <f t="shared" si="12"/>
        <v>-22241</v>
      </c>
      <c r="G67" s="55">
        <f t="shared" si="13"/>
        <v>6.1549946098239161E-2</v>
      </c>
      <c r="H67" s="55">
        <f t="shared" si="35"/>
        <v>6.1549946098239161E-2</v>
      </c>
      <c r="Q67" s="123">
        <f t="shared" si="15"/>
        <v>21523.095000000001</v>
      </c>
      <c r="T67" s="58"/>
      <c r="Z67" s="54">
        <f t="shared" si="16"/>
        <v>-22241</v>
      </c>
      <c r="AA67" s="64">
        <f t="shared" si="17"/>
        <v>6.4969690145028985E-2</v>
      </c>
      <c r="AB67" s="64">
        <f t="shared" si="18"/>
        <v>-9999</v>
      </c>
      <c r="AC67" s="64">
        <f t="shared" si="19"/>
        <v>6.1549946098239161E-2</v>
      </c>
      <c r="AD67" s="64">
        <f t="shared" si="20"/>
        <v>-9999</v>
      </c>
      <c r="AE67" s="64">
        <f t="shared" si="21"/>
        <v>0</v>
      </c>
      <c r="AF67" s="54">
        <f t="shared" si="22"/>
        <v>-9999</v>
      </c>
      <c r="AG67" s="122"/>
      <c r="AH67" s="54">
        <f t="shared" si="23"/>
        <v>-1.8116881660637826E-3</v>
      </c>
      <c r="AI67" s="54">
        <f t="shared" si="24"/>
        <v>1.7672136852815499</v>
      </c>
      <c r="AJ67" s="54">
        <f t="shared" si="25"/>
        <v>-3.9186482500707311E-2</v>
      </c>
      <c r="AK67" s="54">
        <f t="shared" si="26"/>
        <v>-0.14952072798766453</v>
      </c>
      <c r="AL67" s="54">
        <f t="shared" si="27"/>
        <v>2.9491172915679016</v>
      </c>
      <c r="AM67" s="54">
        <f t="shared" si="28"/>
        <v>10.358841269147787</v>
      </c>
      <c r="AN67" s="64">
        <f t="shared" si="36"/>
        <v>28.206768939254079</v>
      </c>
      <c r="AO67" s="64">
        <f t="shared" si="36"/>
        <v>28.209807065801066</v>
      </c>
      <c r="AP67" s="64">
        <f t="shared" si="36"/>
        <v>28.213701514359403</v>
      </c>
      <c r="AQ67" s="64">
        <f t="shared" si="36"/>
        <v>28.218692308568912</v>
      </c>
      <c r="AR67" s="64">
        <f t="shared" si="36"/>
        <v>28.225086075730079</v>
      </c>
      <c r="AS67" s="64">
        <f t="shared" si="36"/>
        <v>28.233274301359184</v>
      </c>
      <c r="AT67" s="64">
        <f t="shared" si="36"/>
        <v>28.243756667585018</v>
      </c>
      <c r="AU67" s="64">
        <f t="shared" si="30"/>
        <v>28.257171189847877</v>
      </c>
      <c r="AW67" s="54">
        <v>2500</v>
      </c>
      <c r="AX67" s="54">
        <f t="shared" si="37"/>
        <v>-8.4483812573194449E-3</v>
      </c>
      <c r="AY67" s="54">
        <f t="shared" si="38"/>
        <v>-9.1283042664716992E-3</v>
      </c>
      <c r="AZ67" s="54">
        <f t="shared" si="39"/>
        <v>6.7992300915225342E-4</v>
      </c>
      <c r="BA67" s="54">
        <f t="shared" si="40"/>
        <v>0.2214354764132247</v>
      </c>
      <c r="BB67" s="54">
        <f t="shared" si="41"/>
        <v>0.14233656903407602</v>
      </c>
      <c r="BC67" s="54">
        <f t="shared" si="42"/>
        <v>-8.8850260128197855E-2</v>
      </c>
      <c r="BD67" s="54">
        <f t="shared" si="43"/>
        <v>-4.4454378850834621E-2</v>
      </c>
      <c r="BE67" s="54">
        <f t="shared" si="32"/>
        <v>75.145609032684973</v>
      </c>
      <c r="BF67" s="54">
        <f t="shared" si="32"/>
        <v>75.079961778454958</v>
      </c>
      <c r="BG67" s="54">
        <f t="shared" si="32"/>
        <v>75.167244816594732</v>
      </c>
      <c r="BH67" s="54">
        <f t="shared" si="32"/>
        <v>75.050673027479164</v>
      </c>
      <c r="BI67" s="54">
        <f t="shared" si="32"/>
        <v>75.205574251830882</v>
      </c>
      <c r="BJ67" s="54">
        <f t="shared" si="32"/>
        <v>74.997991005295958</v>
      </c>
      <c r="BK67" s="54">
        <f t="shared" si="32"/>
        <v>75.273841904350135</v>
      </c>
      <c r="BL67" s="54">
        <f t="shared" si="44"/>
        <v>74.901018751104971</v>
      </c>
    </row>
    <row r="68" spans="1:64" ht="12.95" customHeight="1">
      <c r="A68" s="124" t="s">
        <v>73</v>
      </c>
      <c r="C68" s="57">
        <v>36603.432000000001</v>
      </c>
      <c r="E68" s="55">
        <f t="shared" si="11"/>
        <v>-22144.894429694545</v>
      </c>
      <c r="F68" s="120">
        <f t="shared" si="12"/>
        <v>-22145</v>
      </c>
      <c r="G68" s="55">
        <f t="shared" si="13"/>
        <v>6.7994485689268913E-2</v>
      </c>
      <c r="H68" s="55">
        <f t="shared" si="35"/>
        <v>6.7994485689268913E-2</v>
      </c>
      <c r="Q68" s="123">
        <f t="shared" si="15"/>
        <v>21584.932000000001</v>
      </c>
      <c r="T68" s="58"/>
      <c r="Z68" s="54">
        <f t="shared" si="16"/>
        <v>-22145</v>
      </c>
      <c r="AA68" s="64">
        <f t="shared" si="17"/>
        <v>6.1190065731199623E-2</v>
      </c>
      <c r="AB68" s="64">
        <f t="shared" si="18"/>
        <v>-9999</v>
      </c>
      <c r="AC68" s="64">
        <f t="shared" si="19"/>
        <v>6.7994485689268913E-2</v>
      </c>
      <c r="AD68" s="64">
        <f t="shared" si="20"/>
        <v>-9999</v>
      </c>
      <c r="AE68" s="64">
        <f t="shared" si="21"/>
        <v>0</v>
      </c>
      <c r="AF68" s="54">
        <f t="shared" si="22"/>
        <v>-9999</v>
      </c>
      <c r="AG68" s="122"/>
      <c r="AH68" s="54">
        <f t="shared" si="23"/>
        <v>-5.0738366215218539E-3</v>
      </c>
      <c r="AI68" s="54">
        <f t="shared" si="24"/>
        <v>1.116302426293946</v>
      </c>
      <c r="AJ68" s="54">
        <f t="shared" si="25"/>
        <v>-0.99661312981786676</v>
      </c>
      <c r="AK68" s="54">
        <f t="shared" si="26"/>
        <v>0.77294697917735566</v>
      </c>
      <c r="AL68" s="54">
        <f t="shared" si="27"/>
        <v>-1.7201422244088516</v>
      </c>
      <c r="AM68" s="54">
        <f t="shared" si="28"/>
        <v>-1.1617229290936897</v>
      </c>
      <c r="AN68" s="64">
        <f t="shared" si="36"/>
        <v>28.859716106005251</v>
      </c>
      <c r="AO68" s="64">
        <f t="shared" si="36"/>
        <v>28.843962092357703</v>
      </c>
      <c r="AP68" s="64">
        <f t="shared" si="36"/>
        <v>28.820206539805884</v>
      </c>
      <c r="AQ68" s="64">
        <f t="shared" si="36"/>
        <v>28.78501605304859</v>
      </c>
      <c r="AR68" s="64">
        <f t="shared" si="36"/>
        <v>28.734114585707278</v>
      </c>
      <c r="AS68" s="64">
        <f t="shared" si="36"/>
        <v>28.662650471724657</v>
      </c>
      <c r="AT68" s="64">
        <f t="shared" si="36"/>
        <v>28.565639794487261</v>
      </c>
      <c r="AU68" s="64">
        <f t="shared" si="30"/>
        <v>28.438158593990014</v>
      </c>
      <c r="AW68" s="54">
        <v>3000</v>
      </c>
      <c r="AX68" s="54">
        <f t="shared" si="37"/>
        <v>-6.0164852685462636E-3</v>
      </c>
      <c r="AY68" s="54">
        <f t="shared" si="38"/>
        <v>-9.4732112020029062E-3</v>
      </c>
      <c r="AZ68" s="54">
        <f t="shared" si="39"/>
        <v>3.4567259334566422E-3</v>
      </c>
      <c r="BA68" s="54">
        <f t="shared" si="40"/>
        <v>0.22077909159378495</v>
      </c>
      <c r="BB68" s="54">
        <f t="shared" si="41"/>
        <v>0.30552890817984402</v>
      </c>
      <c r="BC68" s="54">
        <f t="shared" si="42"/>
        <v>7.8821968514722146E-2</v>
      </c>
      <c r="BD68" s="54">
        <f t="shared" si="43"/>
        <v>3.9431401660197964E-2</v>
      </c>
      <c r="BE68" s="54">
        <f t="shared" si="32"/>
        <v>75.622548742872922</v>
      </c>
      <c r="BF68" s="54">
        <f t="shared" si="32"/>
        <v>75.685019390690059</v>
      </c>
      <c r="BG68" s="54">
        <f t="shared" si="32"/>
        <v>75.602602081504131</v>
      </c>
      <c r="BH68" s="54">
        <f t="shared" si="32"/>
        <v>75.711733220828975</v>
      </c>
      <c r="BI68" s="54">
        <f t="shared" si="32"/>
        <v>75.567817730376703</v>
      </c>
      <c r="BJ68" s="54">
        <f t="shared" si="32"/>
        <v>75.758892728020044</v>
      </c>
      <c r="BK68" s="54">
        <f t="shared" si="32"/>
        <v>75.506886182485076</v>
      </c>
      <c r="BL68" s="54">
        <f t="shared" si="44"/>
        <v>75.843661481011949</v>
      </c>
    </row>
    <row r="69" spans="1:64" ht="12.95" customHeight="1">
      <c r="A69" s="124" t="s">
        <v>73</v>
      </c>
      <c r="C69" s="57">
        <v>36614.368999999999</v>
      </c>
      <c r="E69" s="55">
        <f t="shared" si="11"/>
        <v>-22127.91331101978</v>
      </c>
      <c r="F69" s="120">
        <f t="shared" si="12"/>
        <v>-22128</v>
      </c>
      <c r="G69" s="55">
        <f t="shared" si="13"/>
        <v>5.5833622907812241E-2</v>
      </c>
      <c r="H69" s="55">
        <f t="shared" si="35"/>
        <v>5.5833622907812241E-2</v>
      </c>
      <c r="Q69" s="123">
        <f t="shared" si="15"/>
        <v>21595.868999999999</v>
      </c>
      <c r="T69" s="58"/>
      <c r="Z69" s="54">
        <f t="shared" si="16"/>
        <v>-22128</v>
      </c>
      <c r="AA69" s="64">
        <f t="shared" si="17"/>
        <v>6.0789316404231838E-2</v>
      </c>
      <c r="AB69" s="64">
        <f t="shared" si="18"/>
        <v>-9999</v>
      </c>
      <c r="AC69" s="64">
        <f t="shared" si="19"/>
        <v>5.5833622907812241E-2</v>
      </c>
      <c r="AD69" s="64">
        <f t="shared" si="20"/>
        <v>-9999</v>
      </c>
      <c r="AE69" s="64">
        <f t="shared" si="21"/>
        <v>0</v>
      </c>
      <c r="AF69" s="54">
        <f t="shared" si="22"/>
        <v>-9999</v>
      </c>
      <c r="AG69" s="122"/>
      <c r="AH69" s="54">
        <f t="shared" si="23"/>
        <v>-5.3831305891020986E-3</v>
      </c>
      <c r="AI69" s="54">
        <f t="shared" si="24"/>
        <v>0.99699423454893188</v>
      </c>
      <c r="AJ69" s="54">
        <f t="shared" si="25"/>
        <v>-0.97239375881548107</v>
      </c>
      <c r="AK69" s="54">
        <f t="shared" si="26"/>
        <v>0.78164202315082276</v>
      </c>
      <c r="AL69" s="54">
        <f t="shared" si="27"/>
        <v>-1.5669508955792393</v>
      </c>
      <c r="AM69" s="54">
        <f t="shared" si="28"/>
        <v>-0.99616194354583554</v>
      </c>
      <c r="AN69" s="64">
        <f t="shared" si="36"/>
        <v>28.950228938113042</v>
      </c>
      <c r="AO69" s="64">
        <f t="shared" si="36"/>
        <v>28.935596131343093</v>
      </c>
      <c r="AP69" s="64">
        <f t="shared" si="36"/>
        <v>28.912088679181267</v>
      </c>
      <c r="AQ69" s="64">
        <f t="shared" si="36"/>
        <v>28.875153622520884</v>
      </c>
      <c r="AR69" s="64">
        <f t="shared" si="36"/>
        <v>28.818922231084809</v>
      </c>
      <c r="AS69" s="64">
        <f t="shared" si="36"/>
        <v>28.736766430310183</v>
      </c>
      <c r="AT69" s="64">
        <f t="shared" si="36"/>
        <v>28.622336220607973</v>
      </c>
      <c r="AU69" s="64">
        <f t="shared" si="30"/>
        <v>28.470208446806854</v>
      </c>
      <c r="AW69" s="54">
        <v>3500</v>
      </c>
      <c r="AX69" s="54">
        <f t="shared" si="37"/>
        <v>-4.0041895666924352E-3</v>
      </c>
      <c r="AY69" s="54">
        <f t="shared" si="38"/>
        <v>-9.7710051128848622E-3</v>
      </c>
      <c r="AZ69" s="54">
        <f t="shared" si="39"/>
        <v>5.766815546192427E-3</v>
      </c>
      <c r="BA69" s="54">
        <f t="shared" si="40"/>
        <v>0.25306157981534905</v>
      </c>
      <c r="BB69" s="54">
        <f t="shared" si="41"/>
        <v>0.50622103359354154</v>
      </c>
      <c r="BC69" s="54">
        <f t="shared" si="42"/>
        <v>0.29912534656527828</v>
      </c>
      <c r="BD69" s="54">
        <f t="shared" si="43"/>
        <v>0.15068793152294382</v>
      </c>
      <c r="BE69" s="54">
        <f t="shared" si="32"/>
        <v>76.211159006924206</v>
      </c>
      <c r="BF69" s="54">
        <f t="shared" si="32"/>
        <v>76.225087479369492</v>
      </c>
      <c r="BG69" s="54">
        <f t="shared" si="32"/>
        <v>76.199136598781863</v>
      </c>
      <c r="BH69" s="54">
        <f t="shared" si="32"/>
        <v>76.248089815854343</v>
      </c>
      <c r="BI69" s="54">
        <f t="shared" si="32"/>
        <v>76.157730411250853</v>
      </c>
      <c r="BJ69" s="54">
        <f t="shared" si="32"/>
        <v>76.332493041567304</v>
      </c>
      <c r="BK69" s="54">
        <f t="shared" si="32"/>
        <v>76.017667830170481</v>
      </c>
      <c r="BL69" s="54">
        <f t="shared" si="44"/>
        <v>76.786304210918928</v>
      </c>
    </row>
    <row r="70" spans="1:64" ht="12.95" customHeight="1">
      <c r="A70" s="124" t="s">
        <v>76</v>
      </c>
      <c r="C70" s="57">
        <v>38410.658199999998</v>
      </c>
      <c r="E70" s="55">
        <f t="shared" si="11"/>
        <v>-19338.940093555564</v>
      </c>
      <c r="F70" s="120">
        <f t="shared" si="12"/>
        <v>-19339</v>
      </c>
      <c r="G70" s="55">
        <f t="shared" si="13"/>
        <v>3.8583840992941987E-2</v>
      </c>
      <c r="H70" s="55">
        <f t="shared" si="35"/>
        <v>3.8583840992941987E-2</v>
      </c>
      <c r="Q70" s="123">
        <f t="shared" si="15"/>
        <v>23392.158199999998</v>
      </c>
      <c r="T70" s="58"/>
      <c r="Z70" s="54">
        <f t="shared" si="16"/>
        <v>-19339</v>
      </c>
      <c r="AA70" s="64">
        <f t="shared" si="17"/>
        <v>5.7835529645153143E-2</v>
      </c>
      <c r="AB70" s="64">
        <f t="shared" si="18"/>
        <v>-9999</v>
      </c>
      <c r="AC70" s="64">
        <f t="shared" si="19"/>
        <v>3.8583840992941987E-2</v>
      </c>
      <c r="AD70" s="64">
        <f t="shared" si="20"/>
        <v>-9999</v>
      </c>
      <c r="AE70" s="64">
        <f t="shared" si="21"/>
        <v>0</v>
      </c>
      <c r="AF70" s="54">
        <f t="shared" si="22"/>
        <v>-9999</v>
      </c>
      <c r="AG70" s="122"/>
      <c r="AH70" s="54">
        <f t="shared" si="23"/>
        <v>5.9297344755087442E-3</v>
      </c>
      <c r="AI70" s="54">
        <f t="shared" si="24"/>
        <v>0.37738055310680008</v>
      </c>
      <c r="AJ70" s="54">
        <f t="shared" si="25"/>
        <v>0.77131557406129692</v>
      </c>
      <c r="AK70" s="54">
        <f t="shared" si="26"/>
        <v>-0.47256566880346285</v>
      </c>
      <c r="AL70" s="54">
        <f t="shared" si="27"/>
        <v>0.64923373087149516</v>
      </c>
      <c r="AM70" s="54">
        <f t="shared" si="28"/>
        <v>0.3365211778916376</v>
      </c>
      <c r="AN70" s="64">
        <f t="shared" si="36"/>
        <v>32.947231236838107</v>
      </c>
      <c r="AO70" s="64">
        <f t="shared" si="36"/>
        <v>32.947231245049132</v>
      </c>
      <c r="AP70" s="64">
        <f t="shared" si="36"/>
        <v>32.94723097898099</v>
      </c>
      <c r="AQ70" s="64">
        <f t="shared" si="36"/>
        <v>32.947239601500797</v>
      </c>
      <c r="AR70" s="64">
        <f t="shared" si="36"/>
        <v>32.94696112096679</v>
      </c>
      <c r="AS70" s="64">
        <f t="shared" si="36"/>
        <v>32.957255876071116</v>
      </c>
      <c r="AT70" s="64">
        <f t="shared" si="36"/>
        <v>33.151863171921519</v>
      </c>
      <c r="AU70" s="64">
        <f t="shared" si="30"/>
        <v>33.728269594227982</v>
      </c>
      <c r="AW70" s="54">
        <v>4000</v>
      </c>
      <c r="AX70" s="54">
        <f t="shared" si="37"/>
        <v>-4.1284306850535588E-3</v>
      </c>
      <c r="AY70" s="54">
        <f t="shared" si="38"/>
        <v>-1.0021685999117569E-2</v>
      </c>
      <c r="AZ70" s="54">
        <f t="shared" si="39"/>
        <v>5.8932553140640101E-3</v>
      </c>
      <c r="BA70" s="54">
        <f t="shared" si="40"/>
        <v>0.38258586236371328</v>
      </c>
      <c r="BB70" s="54">
        <f t="shared" si="41"/>
        <v>0.77822982747970182</v>
      </c>
      <c r="BC70" s="54">
        <f t="shared" si="42"/>
        <v>0.6601701544846309</v>
      </c>
      <c r="BD70" s="54">
        <f t="shared" si="43"/>
        <v>0.34261992908431593</v>
      </c>
      <c r="BE70" s="54">
        <f t="shared" si="32"/>
        <v>76.947480455157745</v>
      </c>
      <c r="BF70" s="54">
        <f t="shared" si="32"/>
        <v>76.947480455943122</v>
      </c>
      <c r="BG70" s="54">
        <f t="shared" si="32"/>
        <v>76.947480409292524</v>
      </c>
      <c r="BH70" s="54">
        <f t="shared" ref="BH70:BK111" si="45">$BL70+$AB$7*SIN(BI70)</f>
        <v>76.947483180504832</v>
      </c>
      <c r="BI70" s="54">
        <f t="shared" si="45"/>
        <v>76.947319174322203</v>
      </c>
      <c r="BJ70" s="54">
        <f t="shared" si="45"/>
        <v>76.961859986112543</v>
      </c>
      <c r="BK70" s="54">
        <f t="shared" si="45"/>
        <v>77.16234111855421</v>
      </c>
      <c r="BL70" s="54">
        <f t="shared" si="44"/>
        <v>77.728946940825907</v>
      </c>
    </row>
    <row r="71" spans="1:64" ht="12.95" customHeight="1">
      <c r="A71" s="124" t="s">
        <v>76</v>
      </c>
      <c r="C71" s="57">
        <v>38430.624499999998</v>
      </c>
      <c r="E71" s="55">
        <f t="shared" si="11"/>
        <v>-19307.939809218358</v>
      </c>
      <c r="F71" s="120">
        <f t="shared" si="12"/>
        <v>-19308</v>
      </c>
      <c r="G71" s="55">
        <f t="shared" si="13"/>
        <v>3.8766973571910057E-2</v>
      </c>
      <c r="H71" s="55">
        <f t="shared" si="35"/>
        <v>3.8766973571910057E-2</v>
      </c>
      <c r="Q71" s="123">
        <f t="shared" si="15"/>
        <v>23412.124499999998</v>
      </c>
      <c r="T71" s="58"/>
      <c r="Z71" s="54">
        <f t="shared" si="16"/>
        <v>-19308</v>
      </c>
      <c r="AA71" s="64">
        <f t="shared" si="17"/>
        <v>5.7560582685694681E-2</v>
      </c>
      <c r="AB71" s="64">
        <f t="shared" si="18"/>
        <v>-9999</v>
      </c>
      <c r="AC71" s="64">
        <f t="shared" si="19"/>
        <v>3.8766973571910057E-2</v>
      </c>
      <c r="AD71" s="64">
        <f t="shared" si="20"/>
        <v>-9999</v>
      </c>
      <c r="AE71" s="64">
        <f t="shared" si="21"/>
        <v>0</v>
      </c>
      <c r="AF71" s="54">
        <f t="shared" si="22"/>
        <v>-9999</v>
      </c>
      <c r="AG71" s="122"/>
      <c r="AH71" s="54">
        <f t="shared" si="23"/>
        <v>5.8051254654030247E-3</v>
      </c>
      <c r="AI71" s="54">
        <f t="shared" si="24"/>
        <v>0.39472698581931132</v>
      </c>
      <c r="AJ71" s="54">
        <f t="shared" si="25"/>
        <v>0.79364240409599141</v>
      </c>
      <c r="AK71" s="54">
        <f t="shared" si="26"/>
        <v>-0.49458858183937288</v>
      </c>
      <c r="AL71" s="54">
        <f t="shared" si="27"/>
        <v>0.68510096309258028</v>
      </c>
      <c r="AM71" s="54">
        <f t="shared" si="28"/>
        <v>0.35660909832059784</v>
      </c>
      <c r="AN71" s="64">
        <f t="shared" ref="AN71:AT80" si="46">$AU71+$AB$7*SIN(AO71)</f>
        <v>33.005199052721572</v>
      </c>
      <c r="AO71" s="64">
        <f t="shared" si="46"/>
        <v>33.005199054570987</v>
      </c>
      <c r="AP71" s="64">
        <f t="shared" si="46"/>
        <v>33.005199182636915</v>
      </c>
      <c r="AQ71" s="64">
        <f t="shared" si="46"/>
        <v>33.00520804863315</v>
      </c>
      <c r="AR71" s="64">
        <f t="shared" si="46"/>
        <v>33.005811834204636</v>
      </c>
      <c r="AS71" s="64">
        <f t="shared" si="46"/>
        <v>33.030421673242756</v>
      </c>
      <c r="AT71" s="64">
        <f t="shared" si="46"/>
        <v>33.242128893696723</v>
      </c>
      <c r="AU71" s="64">
        <f t="shared" si="30"/>
        <v>33.786713443482213</v>
      </c>
      <c r="AW71" s="54">
        <v>4500</v>
      </c>
      <c r="AX71" s="54">
        <f t="shared" si="37"/>
        <v>-1.4911705588111555E-2</v>
      </c>
      <c r="AY71" s="54">
        <f t="shared" si="38"/>
        <v>-1.0225253860701021E-2</v>
      </c>
      <c r="AZ71" s="54">
        <f t="shared" si="39"/>
        <v>-4.686451727410534E-3</v>
      </c>
      <c r="BA71" s="54">
        <f t="shared" si="40"/>
        <v>1.2595704279477364</v>
      </c>
      <c r="BB71" s="54">
        <f t="shared" si="41"/>
        <v>-0.99429834342624113</v>
      </c>
      <c r="BC71" s="54">
        <f t="shared" si="42"/>
        <v>-1.9093053073149875</v>
      </c>
      <c r="BD71" s="54">
        <f t="shared" si="43"/>
        <v>-1.412223537288402</v>
      </c>
      <c r="BE71" s="54">
        <f t="shared" ref="BE71:BG111" si="47">$BL71+$AB$7*SIN(BF71)</f>
        <v>79.025805743889691</v>
      </c>
      <c r="BF71" s="54">
        <f t="shared" si="47"/>
        <v>79.010129904459262</v>
      </c>
      <c r="BG71" s="54">
        <f t="shared" si="47"/>
        <v>78.9877577522942</v>
      </c>
      <c r="BH71" s="54">
        <f t="shared" si="45"/>
        <v>78.956236553089127</v>
      </c>
      <c r="BI71" s="54">
        <f t="shared" si="45"/>
        <v>78.912549826805872</v>
      </c>
      <c r="BJ71" s="54">
        <f t="shared" si="45"/>
        <v>78.85319240450724</v>
      </c>
      <c r="BK71" s="54">
        <f t="shared" si="45"/>
        <v>78.774292177421941</v>
      </c>
      <c r="BL71" s="54">
        <f t="shared" si="44"/>
        <v>78.671589670732885</v>
      </c>
    </row>
    <row r="72" spans="1:64" ht="12.95" customHeight="1">
      <c r="A72" s="124" t="s">
        <v>77</v>
      </c>
      <c r="C72" s="57">
        <v>38711.756600000001</v>
      </c>
      <c r="E72" s="55">
        <f t="shared" si="11"/>
        <v>-18871.445564600355</v>
      </c>
      <c r="F72" s="120">
        <f t="shared" si="12"/>
        <v>-18871.5</v>
      </c>
      <c r="G72" s="55">
        <f t="shared" si="13"/>
        <v>3.506011455465341E-2</v>
      </c>
      <c r="H72" s="55">
        <f t="shared" si="35"/>
        <v>3.506011455465341E-2</v>
      </c>
      <c r="Q72" s="123">
        <f t="shared" si="15"/>
        <v>23693.256600000001</v>
      </c>
      <c r="T72" s="58"/>
      <c r="Z72" s="54">
        <f t="shared" si="16"/>
        <v>-18871.5</v>
      </c>
      <c r="AA72" s="64">
        <f t="shared" si="17"/>
        <v>4.6312177739624483E-2</v>
      </c>
      <c r="AB72" s="64">
        <f t="shared" si="18"/>
        <v>-9999</v>
      </c>
      <c r="AC72" s="64">
        <f t="shared" si="19"/>
        <v>3.506011455465341E-2</v>
      </c>
      <c r="AD72" s="64">
        <f t="shared" si="20"/>
        <v>-9999</v>
      </c>
      <c r="AE72" s="64">
        <f t="shared" si="21"/>
        <v>0</v>
      </c>
      <c r="AF72" s="54">
        <f t="shared" si="22"/>
        <v>-9999</v>
      </c>
      <c r="AG72" s="122"/>
      <c r="AH72" s="54">
        <f t="shared" si="23"/>
        <v>-3.3456522825226417E-3</v>
      </c>
      <c r="AI72" s="54">
        <f t="shared" si="24"/>
        <v>1.6594890175994013</v>
      </c>
      <c r="AJ72" s="54">
        <f t="shared" si="25"/>
        <v>-0.71616990894805355</v>
      </c>
      <c r="AK72" s="54">
        <f t="shared" si="26"/>
        <v>0.41958017427785488</v>
      </c>
      <c r="AL72" s="54">
        <f t="shared" si="27"/>
        <v>-2.5749656008333397</v>
      </c>
      <c r="AM72" s="54">
        <f t="shared" si="28"/>
        <v>-3.4347114290370184</v>
      </c>
      <c r="AN72" s="64">
        <f t="shared" si="46"/>
        <v>34.760666195270979</v>
      </c>
      <c r="AO72" s="64">
        <f t="shared" si="46"/>
        <v>34.751956468180438</v>
      </c>
      <c r="AP72" s="64">
        <f t="shared" si="46"/>
        <v>34.740612118509276</v>
      </c>
      <c r="AQ72" s="64">
        <f t="shared" si="46"/>
        <v>34.725871612516237</v>
      </c>
      <c r="AR72" s="64">
        <f t="shared" si="46"/>
        <v>34.706772765150646</v>
      </c>
      <c r="AS72" s="64">
        <f t="shared" si="46"/>
        <v>34.682107217334121</v>
      </c>
      <c r="AT72" s="64">
        <f t="shared" si="46"/>
        <v>34.650362647307887</v>
      </c>
      <c r="AU72" s="64">
        <f t="shared" si="30"/>
        <v>34.609640546690997</v>
      </c>
      <c r="AW72" s="54">
        <v>5000</v>
      </c>
      <c r="AX72" s="54">
        <f t="shared" si="37"/>
        <v>-1.546669835152242E-2</v>
      </c>
      <c r="AY72" s="54">
        <f t="shared" si="38"/>
        <v>-1.0381708697635222E-2</v>
      </c>
      <c r="AZ72" s="54">
        <f t="shared" si="39"/>
        <v>-5.0849896538871986E-3</v>
      </c>
      <c r="BA72" s="54">
        <f t="shared" si="40"/>
        <v>0.32410466828441264</v>
      </c>
      <c r="BB72" s="54">
        <f t="shared" si="41"/>
        <v>-0.29031906351485737</v>
      </c>
      <c r="BC72" s="54">
        <f t="shared" si="42"/>
        <v>-0.52623212547499487</v>
      </c>
      <c r="BD72" s="54">
        <f t="shared" si="43"/>
        <v>-0.26936089924558354</v>
      </c>
      <c r="BE72" s="54">
        <f t="shared" si="47"/>
        <v>80.369772811053053</v>
      </c>
      <c r="BF72" s="54">
        <f t="shared" si="47"/>
        <v>80.36979623248142</v>
      </c>
      <c r="BG72" s="54">
        <f t="shared" si="47"/>
        <v>80.369679292265488</v>
      </c>
      <c r="BH72" s="54">
        <f t="shared" si="45"/>
        <v>80.370262646725877</v>
      </c>
      <c r="BI72" s="54">
        <f t="shared" si="45"/>
        <v>80.367339702478034</v>
      </c>
      <c r="BJ72" s="54">
        <f t="shared" si="45"/>
        <v>80.381675909370188</v>
      </c>
      <c r="BK72" s="54">
        <f t="shared" si="45"/>
        <v>80.30154485081178</v>
      </c>
      <c r="BL72" s="54">
        <f t="shared" si="44"/>
        <v>79.614232400639864</v>
      </c>
    </row>
    <row r="73" spans="1:64" ht="12.95" customHeight="1">
      <c r="A73" s="124" t="s">
        <v>76</v>
      </c>
      <c r="C73" s="57">
        <v>38739.769</v>
      </c>
      <c r="E73" s="55">
        <f t="shared" si="11"/>
        <v>-18827.952660809086</v>
      </c>
      <c r="F73" s="120">
        <f t="shared" si="12"/>
        <v>-18828</v>
      </c>
      <c r="G73" s="55">
        <f t="shared" si="13"/>
        <v>3.048967155336868E-2</v>
      </c>
      <c r="H73" s="55">
        <f t="shared" si="35"/>
        <v>3.048967155336868E-2</v>
      </c>
      <c r="Q73" s="123">
        <f t="shared" si="15"/>
        <v>23721.269</v>
      </c>
      <c r="T73" s="58"/>
      <c r="Z73" s="54">
        <f t="shared" si="16"/>
        <v>-18828</v>
      </c>
      <c r="AA73" s="64">
        <f t="shared" si="17"/>
        <v>4.4732929955978301E-2</v>
      </c>
      <c r="AB73" s="64">
        <f t="shared" si="18"/>
        <v>-9999</v>
      </c>
      <c r="AC73" s="64">
        <f t="shared" si="19"/>
        <v>3.048967155336868E-2</v>
      </c>
      <c r="AD73" s="64">
        <f t="shared" si="20"/>
        <v>-9999</v>
      </c>
      <c r="AE73" s="64">
        <f t="shared" si="21"/>
        <v>0</v>
      </c>
      <c r="AF73" s="54">
        <f t="shared" si="22"/>
        <v>-9999</v>
      </c>
      <c r="AG73" s="122"/>
      <c r="AH73" s="54">
        <f t="shared" si="23"/>
        <v>-4.7178256203524319E-3</v>
      </c>
      <c r="AI73" s="54">
        <f t="shared" si="24"/>
        <v>1.2482509186155304</v>
      </c>
      <c r="AJ73" s="54">
        <f t="shared" si="25"/>
        <v>-0.99581451806289523</v>
      </c>
      <c r="AK73" s="54">
        <f t="shared" si="26"/>
        <v>0.74117795999867919</v>
      </c>
      <c r="AL73" s="54">
        <f t="shared" si="27"/>
        <v>-1.8939931209117444</v>
      </c>
      <c r="AM73" s="54">
        <f t="shared" si="28"/>
        <v>-1.3895431011028125</v>
      </c>
      <c r="AN73" s="64">
        <f t="shared" si="46"/>
        <v>35.051125200696639</v>
      </c>
      <c r="AO73" s="64">
        <f t="shared" si="46"/>
        <v>35.035394438111872</v>
      </c>
      <c r="AP73" s="64">
        <f t="shared" si="46"/>
        <v>35.012859930051192</v>
      </c>
      <c r="AQ73" s="64">
        <f t="shared" si="46"/>
        <v>34.981002858004445</v>
      </c>
      <c r="AR73" s="64">
        <f t="shared" si="46"/>
        <v>34.936724736350975</v>
      </c>
      <c r="AS73" s="64">
        <f t="shared" si="46"/>
        <v>34.876433099477367</v>
      </c>
      <c r="AT73" s="64">
        <f t="shared" si="46"/>
        <v>34.796179786519396</v>
      </c>
      <c r="AU73" s="64">
        <f t="shared" si="30"/>
        <v>34.691650464192904</v>
      </c>
      <c r="AW73" s="54">
        <v>5500</v>
      </c>
      <c r="AX73" s="54">
        <f t="shared" si="37"/>
        <v>-1.2192180149950087E-2</v>
      </c>
      <c r="AY73" s="54">
        <f t="shared" si="38"/>
        <v>-1.049105050992017E-2</v>
      </c>
      <c r="AZ73" s="54">
        <f t="shared" si="39"/>
        <v>-1.7011296400299162E-3</v>
      </c>
      <c r="BA73" s="54">
        <f t="shared" si="40"/>
        <v>0.23892157441397355</v>
      </c>
      <c r="BB73" s="54">
        <f t="shared" si="41"/>
        <v>1.7517350333408929E-3</v>
      </c>
      <c r="BC73" s="54">
        <f t="shared" si="42"/>
        <v>-0.22992014452900886</v>
      </c>
      <c r="BD73" s="54">
        <f t="shared" si="43"/>
        <v>-0.11546919429199129</v>
      </c>
      <c r="BE73" s="54">
        <f t="shared" si="47"/>
        <v>81.044209367253828</v>
      </c>
      <c r="BF73" s="54">
        <f t="shared" si="47"/>
        <v>81.00823543445884</v>
      </c>
      <c r="BG73" s="54">
        <f t="shared" si="47"/>
        <v>81.065810612689205</v>
      </c>
      <c r="BH73" s="54">
        <f t="shared" si="45"/>
        <v>80.972368414819911</v>
      </c>
      <c r="BI73" s="54">
        <f t="shared" si="45"/>
        <v>81.120966866727201</v>
      </c>
      <c r="BJ73" s="54">
        <f t="shared" si="45"/>
        <v>80.875197292181497</v>
      </c>
      <c r="BK73" s="54">
        <f t="shared" si="45"/>
        <v>81.261973434652788</v>
      </c>
      <c r="BL73" s="54">
        <f t="shared" si="44"/>
        <v>80.556875130546842</v>
      </c>
    </row>
    <row r="74" spans="1:64" ht="12.95" customHeight="1">
      <c r="A74" s="124" t="s">
        <v>77</v>
      </c>
      <c r="C74" s="57">
        <v>38767.789599999996</v>
      </c>
      <c r="E74" s="55">
        <f t="shared" si="11"/>
        <v>-18784.44702544855</v>
      </c>
      <c r="F74" s="120">
        <f t="shared" si="12"/>
        <v>-18784.5</v>
      </c>
      <c r="G74" s="55">
        <f t="shared" si="13"/>
        <v>3.4119228555937298E-2</v>
      </c>
      <c r="H74" s="55">
        <f t="shared" si="35"/>
        <v>3.4119228555937298E-2</v>
      </c>
      <c r="Q74" s="123">
        <f t="shared" si="15"/>
        <v>23749.289599999996</v>
      </c>
      <c r="T74" s="58"/>
      <c r="Z74" s="54">
        <f t="shared" si="16"/>
        <v>-18784.5</v>
      </c>
      <c r="AA74" s="64">
        <f t="shared" si="17"/>
        <v>4.3700521638263538E-2</v>
      </c>
      <c r="AB74" s="64">
        <f t="shared" si="18"/>
        <v>-9999</v>
      </c>
      <c r="AC74" s="64">
        <f t="shared" si="19"/>
        <v>3.4119228555937298E-2</v>
      </c>
      <c r="AD74" s="64">
        <f t="shared" si="20"/>
        <v>-9999</v>
      </c>
      <c r="AE74" s="64">
        <f t="shared" si="21"/>
        <v>0</v>
      </c>
      <c r="AF74" s="54">
        <f t="shared" si="22"/>
        <v>-9999</v>
      </c>
      <c r="AG74" s="122"/>
      <c r="AH74" s="54">
        <f t="shared" si="23"/>
        <v>-5.5435160907343706E-3</v>
      </c>
      <c r="AI74" s="54">
        <f t="shared" si="24"/>
        <v>0.93317216183468221</v>
      </c>
      <c r="AJ74" s="54">
        <f t="shared" si="25"/>
        <v>-0.95008987253000621</v>
      </c>
      <c r="AK74" s="54">
        <f t="shared" si="26"/>
        <v>0.77878580304690215</v>
      </c>
      <c r="AL74" s="54">
        <f t="shared" si="27"/>
        <v>-1.4851957265425575</v>
      </c>
      <c r="AM74" s="54">
        <f t="shared" si="28"/>
        <v>-0.91786465730131328</v>
      </c>
      <c r="AN74" s="64">
        <f t="shared" si="46"/>
        <v>35.286271831263278</v>
      </c>
      <c r="AO74" s="64">
        <f t="shared" si="46"/>
        <v>35.272772576052787</v>
      </c>
      <c r="AP74" s="64">
        <f t="shared" si="46"/>
        <v>35.250116857260871</v>
      </c>
      <c r="AQ74" s="64">
        <f t="shared" si="46"/>
        <v>35.213016944915132</v>
      </c>
      <c r="AR74" s="64">
        <f t="shared" si="46"/>
        <v>35.154430032331533</v>
      </c>
      <c r="AS74" s="64">
        <f t="shared" si="46"/>
        <v>35.066327784962716</v>
      </c>
      <c r="AT74" s="64">
        <f t="shared" si="46"/>
        <v>34.94129429447888</v>
      </c>
      <c r="AU74" s="64">
        <f t="shared" si="30"/>
        <v>34.77366038169481</v>
      </c>
      <c r="AW74" s="54">
        <v>6000</v>
      </c>
      <c r="AX74" s="54">
        <f t="shared" si="37"/>
        <v>-8.8674786612906835E-3</v>
      </c>
      <c r="AY74" s="54">
        <f t="shared" si="38"/>
        <v>-1.0553279297555868E-2</v>
      </c>
      <c r="AZ74" s="54">
        <f t="shared" si="39"/>
        <v>1.6858006362651843E-3</v>
      </c>
      <c r="BA74" s="54">
        <f t="shared" si="40"/>
        <v>0.218728094078951</v>
      </c>
      <c r="BB74" s="54">
        <f t="shared" si="41"/>
        <v>0.1993138312557971</v>
      </c>
      <c r="BC74" s="54">
        <f t="shared" si="42"/>
        <v>-3.1014227718395924E-2</v>
      </c>
      <c r="BD74" s="54">
        <f t="shared" si="43"/>
        <v>-1.5508356980327591E-2</v>
      </c>
      <c r="BE74" s="54">
        <f t="shared" si="47"/>
        <v>81.592868063415906</v>
      </c>
      <c r="BF74" s="54">
        <f t="shared" si="47"/>
        <v>81.561695809422432</v>
      </c>
      <c r="BG74" s="54">
        <f t="shared" si="47"/>
        <v>81.601777590526225</v>
      </c>
      <c r="BH74" s="54">
        <f t="shared" si="45"/>
        <v>81.55020706032326</v>
      </c>
      <c r="BI74" s="54">
        <f t="shared" si="45"/>
        <v>81.616514298706633</v>
      </c>
      <c r="BJ74" s="54">
        <f t="shared" si="45"/>
        <v>81.531165157106784</v>
      </c>
      <c r="BK74" s="54">
        <f t="shared" si="45"/>
        <v>81.640909999591287</v>
      </c>
      <c r="BL74" s="54">
        <f t="shared" si="44"/>
        <v>81.499517860453821</v>
      </c>
    </row>
    <row r="75" spans="1:64" ht="12.95" customHeight="1">
      <c r="A75" s="124" t="s">
        <v>76</v>
      </c>
      <c r="C75" s="57">
        <v>38795.801800000001</v>
      </c>
      <c r="E75" s="55">
        <f t="shared" si="11"/>
        <v>-18740.954432183356</v>
      </c>
      <c r="F75" s="120">
        <f t="shared" si="12"/>
        <v>-18741</v>
      </c>
      <c r="G75" s="55">
        <f t="shared" si="13"/>
        <v>2.9348785566980951E-2</v>
      </c>
      <c r="H75" s="55">
        <f t="shared" si="35"/>
        <v>2.9348785566980951E-2</v>
      </c>
      <c r="Q75" s="123">
        <f t="shared" si="15"/>
        <v>23777.301800000001</v>
      </c>
      <c r="T75" s="58"/>
      <c r="Z75" s="54">
        <f t="shared" si="16"/>
        <v>-18741</v>
      </c>
      <c r="AA75" s="64">
        <f t="shared" si="17"/>
        <v>4.3058864136676978E-2</v>
      </c>
      <c r="AB75" s="64">
        <f t="shared" si="18"/>
        <v>-9999</v>
      </c>
      <c r="AC75" s="64">
        <f t="shared" si="19"/>
        <v>2.9348785566980951E-2</v>
      </c>
      <c r="AD75" s="64">
        <f t="shared" si="20"/>
        <v>-9999</v>
      </c>
      <c r="AE75" s="64">
        <f t="shared" si="21"/>
        <v>0</v>
      </c>
      <c r="AF75" s="54">
        <f t="shared" si="22"/>
        <v>-9999</v>
      </c>
      <c r="AG75" s="122"/>
      <c r="AH75" s="54">
        <f t="shared" si="23"/>
        <v>-5.9788123434716851E-3</v>
      </c>
      <c r="AI75" s="54">
        <f t="shared" si="24"/>
        <v>0.74518230832198273</v>
      </c>
      <c r="AJ75" s="54">
        <f t="shared" si="25"/>
        <v>-0.8452615434667059</v>
      </c>
      <c r="AK75" s="54">
        <f t="shared" si="26"/>
        <v>0.73894602711506963</v>
      </c>
      <c r="AL75" s="54">
        <f t="shared" si="27"/>
        <v>-1.2387263166043561</v>
      </c>
      <c r="AM75" s="54">
        <f t="shared" si="28"/>
        <v>-0.71294802513368782</v>
      </c>
      <c r="AN75" s="64">
        <f t="shared" si="46"/>
        <v>35.470414544271847</v>
      </c>
      <c r="AO75" s="64">
        <f t="shared" si="46"/>
        <v>35.462595311662085</v>
      </c>
      <c r="AP75" s="64">
        <f t="shared" si="46"/>
        <v>35.446561560593686</v>
      </c>
      <c r="AQ75" s="64">
        <f t="shared" si="46"/>
        <v>35.414632298418596</v>
      </c>
      <c r="AR75" s="64">
        <f t="shared" si="46"/>
        <v>35.354296693679821</v>
      </c>
      <c r="AS75" s="64">
        <f t="shared" si="46"/>
        <v>35.249309545006604</v>
      </c>
      <c r="AT75" s="64">
        <f t="shared" si="46"/>
        <v>35.085281991095869</v>
      </c>
      <c r="AU75" s="64">
        <f t="shared" si="30"/>
        <v>34.855670299196724</v>
      </c>
      <c r="AW75" s="54">
        <v>6500</v>
      </c>
      <c r="AX75" s="54">
        <f t="shared" si="37"/>
        <v>-6.2284596992223879E-3</v>
      </c>
      <c r="AY75" s="54">
        <f t="shared" si="38"/>
        <v>-1.0568395060542312E-2</v>
      </c>
      <c r="AZ75" s="54">
        <f t="shared" si="39"/>
        <v>4.3399353613199241E-3</v>
      </c>
      <c r="BA75" s="54">
        <f t="shared" si="40"/>
        <v>0.22641891961567873</v>
      </c>
      <c r="BB75" s="54">
        <f t="shared" si="41"/>
        <v>0.36670335481797373</v>
      </c>
      <c r="BC75" s="54">
        <f t="shared" si="42"/>
        <v>0.14379116251228607</v>
      </c>
      <c r="BD75" s="54">
        <f t="shared" si="43"/>
        <v>7.2019713394698606E-2</v>
      </c>
      <c r="BE75" s="54">
        <f t="shared" si="47"/>
        <v>82.087194294304538</v>
      </c>
      <c r="BF75" s="54">
        <f t="shared" si="47"/>
        <v>82.152799550804602</v>
      </c>
      <c r="BG75" s="54">
        <f t="shared" si="47"/>
        <v>82.060626447017299</v>
      </c>
      <c r="BH75" s="54">
        <f t="shared" si="45"/>
        <v>82.191337856717581</v>
      </c>
      <c r="BI75" s="54">
        <f t="shared" si="45"/>
        <v>82.008077715353323</v>
      </c>
      <c r="BJ75" s="54">
        <f t="shared" si="45"/>
        <v>82.270184718416488</v>
      </c>
      <c r="BK75" s="54">
        <f t="shared" si="45"/>
        <v>81.903240979230262</v>
      </c>
      <c r="BL75" s="54">
        <f t="shared" si="44"/>
        <v>82.4421605903608</v>
      </c>
    </row>
    <row r="76" spans="1:64" ht="12.95" customHeight="1">
      <c r="A76" s="124" t="s">
        <v>76</v>
      </c>
      <c r="C76" s="57">
        <v>38821.563600000001</v>
      </c>
      <c r="E76" s="55">
        <f t="shared" si="11"/>
        <v>-18700.955878368262</v>
      </c>
      <c r="F76" s="120">
        <f t="shared" si="12"/>
        <v>-18701</v>
      </c>
      <c r="G76" s="55">
        <f t="shared" si="13"/>
        <v>2.8417343732144218E-2</v>
      </c>
      <c r="H76" s="55">
        <f t="shared" si="35"/>
        <v>2.8417343732144218E-2</v>
      </c>
      <c r="Q76" s="123">
        <f t="shared" si="15"/>
        <v>23803.063600000001</v>
      </c>
      <c r="T76" s="58"/>
      <c r="Z76" s="54">
        <f t="shared" si="16"/>
        <v>-18701</v>
      </c>
      <c r="AA76" s="64">
        <f t="shared" si="17"/>
        <v>4.2675785843799725E-2</v>
      </c>
      <c r="AB76" s="64">
        <f t="shared" si="18"/>
        <v>-9999</v>
      </c>
      <c r="AC76" s="64">
        <f t="shared" si="19"/>
        <v>2.8417343732144218E-2</v>
      </c>
      <c r="AD76" s="64">
        <f t="shared" si="20"/>
        <v>-9999</v>
      </c>
      <c r="AE76" s="64">
        <f t="shared" si="21"/>
        <v>0</v>
      </c>
      <c r="AF76" s="54">
        <f t="shared" si="22"/>
        <v>-9999</v>
      </c>
      <c r="AG76" s="122"/>
      <c r="AH76" s="54">
        <f t="shared" si="23"/>
        <v>-6.1724478811473827E-3</v>
      </c>
      <c r="AI76" s="54">
        <f t="shared" si="24"/>
        <v>0.63643438211026915</v>
      </c>
      <c r="AJ76" s="54">
        <f t="shared" si="25"/>
        <v>-0.75479805578630954</v>
      </c>
      <c r="AK76" s="54">
        <f t="shared" si="26"/>
        <v>0.69194893487143716</v>
      </c>
      <c r="AL76" s="54">
        <f t="shared" si="27"/>
        <v>-1.0870180835491829</v>
      </c>
      <c r="AM76" s="54">
        <f t="shared" si="28"/>
        <v>-0.60420959326722379</v>
      </c>
      <c r="AN76" s="64">
        <f t="shared" si="46"/>
        <v>35.60779209997996</v>
      </c>
      <c r="AO76" s="64">
        <f t="shared" si="46"/>
        <v>35.604163121612466</v>
      </c>
      <c r="AP76" s="64">
        <f t="shared" si="46"/>
        <v>35.594959689811958</v>
      </c>
      <c r="AQ76" s="64">
        <f t="shared" si="46"/>
        <v>35.572236444492546</v>
      </c>
      <c r="AR76" s="64">
        <f t="shared" si="46"/>
        <v>35.519385285089477</v>
      </c>
      <c r="AS76" s="64">
        <f t="shared" si="46"/>
        <v>35.409589750586008</v>
      </c>
      <c r="AT76" s="64">
        <f t="shared" si="46"/>
        <v>35.216332024254662</v>
      </c>
      <c r="AU76" s="64">
        <f t="shared" si="30"/>
        <v>34.931081717589279</v>
      </c>
      <c r="AW76" s="54">
        <v>7000</v>
      </c>
      <c r="AX76" s="54">
        <f t="shared" si="37"/>
        <v>-4.3831752298360612E-3</v>
      </c>
      <c r="AY76" s="54">
        <f t="shared" si="38"/>
        <v>-1.0536397798879505E-2</v>
      </c>
      <c r="AZ76" s="54">
        <f t="shared" si="39"/>
        <v>6.1532225690434442E-3</v>
      </c>
      <c r="BA76" s="54">
        <f t="shared" si="40"/>
        <v>0.27765053600785972</v>
      </c>
      <c r="BB76" s="54">
        <f t="shared" si="41"/>
        <v>0.5840411143514066</v>
      </c>
      <c r="BC76" s="54">
        <f t="shared" si="42"/>
        <v>0.39202637951156394</v>
      </c>
      <c r="BD76" s="54">
        <f t="shared" si="43"/>
        <v>0.19856273155400589</v>
      </c>
      <c r="BE76" s="54">
        <f t="shared" si="47"/>
        <v>82.713301697412277</v>
      </c>
      <c r="BF76" s="54">
        <f t="shared" si="47"/>
        <v>82.714887583559857</v>
      </c>
      <c r="BG76" s="54">
        <f t="shared" si="47"/>
        <v>82.710936686840498</v>
      </c>
      <c r="BH76" s="54">
        <f t="shared" si="45"/>
        <v>82.720828679387211</v>
      </c>
      <c r="BI76" s="54">
        <f t="shared" si="45"/>
        <v>82.696360583594185</v>
      </c>
      <c r="BJ76" s="54">
        <f t="shared" si="45"/>
        <v>82.758869929081982</v>
      </c>
      <c r="BK76" s="54">
        <f t="shared" si="45"/>
        <v>82.610017011250676</v>
      </c>
      <c r="BL76" s="54">
        <f t="shared" si="44"/>
        <v>83.384803320267778</v>
      </c>
    </row>
    <row r="77" spans="1:64" ht="12.95" customHeight="1">
      <c r="A77" s="124" t="s">
        <v>78</v>
      </c>
      <c r="C77" s="57">
        <v>39598.308199999999</v>
      </c>
      <c r="E77" s="55">
        <f t="shared" si="11"/>
        <v>-17494.958600084814</v>
      </c>
      <c r="F77" s="120">
        <f t="shared" si="12"/>
        <v>-17495</v>
      </c>
      <c r="G77" s="55">
        <f t="shared" si="13"/>
        <v>2.6664372417144477E-2</v>
      </c>
      <c r="H77" s="55">
        <f t="shared" si="35"/>
        <v>2.6664372417144477E-2</v>
      </c>
      <c r="Q77" s="123">
        <f t="shared" si="15"/>
        <v>24579.808199999999</v>
      </c>
      <c r="T77" s="58"/>
      <c r="Z77" s="54">
        <f t="shared" si="16"/>
        <v>-17495</v>
      </c>
      <c r="AA77" s="64">
        <f t="shared" si="17"/>
        <v>4.3967750733249981E-2</v>
      </c>
      <c r="AB77" s="64">
        <f t="shared" si="18"/>
        <v>-9999</v>
      </c>
      <c r="AC77" s="64">
        <f t="shared" si="19"/>
        <v>2.6664372417144477E-2</v>
      </c>
      <c r="AD77" s="64">
        <f t="shared" si="20"/>
        <v>-9999</v>
      </c>
      <c r="AE77" s="64">
        <f t="shared" si="21"/>
        <v>0</v>
      </c>
      <c r="AF77" s="54">
        <f t="shared" si="22"/>
        <v>-9999</v>
      </c>
      <c r="AG77" s="122"/>
      <c r="AH77" s="54">
        <f t="shared" si="23"/>
        <v>6.8962485477393177E-4</v>
      </c>
      <c r="AI77" s="54">
        <f t="shared" si="24"/>
        <v>0.22139715200925625</v>
      </c>
      <c r="AJ77" s="54">
        <f t="shared" si="25"/>
        <v>0.14288518510115977</v>
      </c>
      <c r="AK77" s="54">
        <f t="shared" si="26"/>
        <v>6.8926715299374636E-2</v>
      </c>
      <c r="AL77" s="54">
        <f t="shared" si="27"/>
        <v>-8.829597864995592E-2</v>
      </c>
      <c r="AM77" s="54">
        <f t="shared" si="28"/>
        <v>-4.417669384246091E-2</v>
      </c>
      <c r="AN77" s="64">
        <f t="shared" si="46"/>
        <v>37.448058576400399</v>
      </c>
      <c r="AO77" s="64">
        <f t="shared" si="46"/>
        <v>37.38255702285344</v>
      </c>
      <c r="AP77" s="64">
        <f t="shared" si="46"/>
        <v>37.469607291007563</v>
      </c>
      <c r="AQ77" s="64">
        <f t="shared" si="46"/>
        <v>37.353403995067183</v>
      </c>
      <c r="AR77" s="64">
        <f t="shared" si="46"/>
        <v>37.507747804934716</v>
      </c>
      <c r="AS77" s="64">
        <f t="shared" si="46"/>
        <v>37.30102256304788</v>
      </c>
      <c r="AT77" s="64">
        <f t="shared" si="46"/>
        <v>37.575614057293251</v>
      </c>
      <c r="AU77" s="64">
        <f t="shared" si="30"/>
        <v>37.204735982124916</v>
      </c>
      <c r="AW77" s="54">
        <v>7500</v>
      </c>
      <c r="AX77" s="54">
        <f t="shared" si="37"/>
        <v>-5.6743395010095685E-3</v>
      </c>
      <c r="AY77" s="54">
        <f t="shared" si="38"/>
        <v>-1.0457287512567446E-2</v>
      </c>
      <c r="AZ77" s="54">
        <f t="shared" si="39"/>
        <v>4.7829480115578775E-3</v>
      </c>
      <c r="BA77" s="54">
        <f t="shared" si="40"/>
        <v>0.52512488605063934</v>
      </c>
      <c r="BB77" s="54">
        <f t="shared" si="41"/>
        <v>0.91256775765291975</v>
      </c>
      <c r="BC77" s="54">
        <f t="shared" si="42"/>
        <v>0.91784811099961217</v>
      </c>
      <c r="BD77" s="54">
        <f t="shared" si="43"/>
        <v>0.49410942653307083</v>
      </c>
      <c r="BE77" s="54">
        <f t="shared" si="47"/>
        <v>83.590175263666836</v>
      </c>
      <c r="BF77" s="54">
        <f t="shared" si="47"/>
        <v>83.590788145560339</v>
      </c>
      <c r="BG77" s="54">
        <f t="shared" si="47"/>
        <v>83.593140931844516</v>
      </c>
      <c r="BH77" s="54">
        <f t="shared" si="45"/>
        <v>83.602031781432302</v>
      </c>
      <c r="BI77" s="54">
        <f t="shared" si="45"/>
        <v>83.633838254279212</v>
      </c>
      <c r="BJ77" s="54">
        <f t="shared" si="45"/>
        <v>83.73140080637053</v>
      </c>
      <c r="BK77" s="54">
        <f t="shared" si="45"/>
        <v>83.955756507549509</v>
      </c>
      <c r="BL77" s="54">
        <f t="shared" si="44"/>
        <v>84.327446050174757</v>
      </c>
    </row>
    <row r="78" spans="1:64" ht="12.95" customHeight="1">
      <c r="A78" s="124" t="s">
        <v>79</v>
      </c>
      <c r="C78" s="57">
        <v>39615.376499999998</v>
      </c>
      <c r="E78" s="55">
        <f t="shared" si="11"/>
        <v>-17468.45783864415</v>
      </c>
      <c r="F78" s="120">
        <f t="shared" si="12"/>
        <v>-17468.5</v>
      </c>
      <c r="G78" s="55">
        <f t="shared" si="13"/>
        <v>2.7154792202054523E-2</v>
      </c>
      <c r="H78" s="55">
        <f t="shared" si="35"/>
        <v>2.7154792202054523E-2</v>
      </c>
      <c r="Q78" s="123">
        <f t="shared" si="15"/>
        <v>24596.876499999998</v>
      </c>
      <c r="T78" s="58"/>
      <c r="Z78" s="54">
        <f t="shared" si="16"/>
        <v>-17468.5</v>
      </c>
      <c r="AA78" s="64">
        <f t="shared" si="17"/>
        <v>4.4017653485232268E-2</v>
      </c>
      <c r="AB78" s="64">
        <f t="shared" si="18"/>
        <v>-9999</v>
      </c>
      <c r="AC78" s="64">
        <f t="shared" si="19"/>
        <v>2.7154792202054523E-2</v>
      </c>
      <c r="AD78" s="64">
        <f t="shared" si="20"/>
        <v>-9999</v>
      </c>
      <c r="AE78" s="64">
        <f t="shared" si="21"/>
        <v>0</v>
      </c>
      <c r="AF78" s="54">
        <f t="shared" si="22"/>
        <v>-9999</v>
      </c>
      <c r="AG78" s="122"/>
      <c r="AH78" s="54">
        <f t="shared" si="23"/>
        <v>8.5884464160280896E-4</v>
      </c>
      <c r="AI78" s="54">
        <f t="shared" si="24"/>
        <v>0.22076706868999274</v>
      </c>
      <c r="AJ78" s="54">
        <f t="shared" si="25"/>
        <v>0.15244873555143365</v>
      </c>
      <c r="AK78" s="54">
        <f t="shared" si="26"/>
        <v>6.1394834825674066E-2</v>
      </c>
      <c r="AL78" s="54">
        <f t="shared" si="27"/>
        <v>-7.8626382037663145E-2</v>
      </c>
      <c r="AM78" s="54">
        <f t="shared" si="28"/>
        <v>-3.9333456746651251E-2</v>
      </c>
      <c r="AN78" s="64">
        <f t="shared" si="46"/>
        <v>37.475339350152716</v>
      </c>
      <c r="AO78" s="64">
        <f t="shared" si="46"/>
        <v>37.412942226285487</v>
      </c>
      <c r="AP78" s="64">
        <f t="shared" si="46"/>
        <v>37.495250693847865</v>
      </c>
      <c r="AQ78" s="64">
        <f t="shared" si="46"/>
        <v>37.386281076911096</v>
      </c>
      <c r="AR78" s="64">
        <f t="shared" si="46"/>
        <v>37.529963284253377</v>
      </c>
      <c r="AS78" s="64">
        <f t="shared" si="46"/>
        <v>37.339230962578036</v>
      </c>
      <c r="AT78" s="64">
        <f t="shared" si="46"/>
        <v>37.590750276029546</v>
      </c>
      <c r="AU78" s="64">
        <f t="shared" si="30"/>
        <v>37.254696046809983</v>
      </c>
      <c r="AW78" s="54">
        <v>8000</v>
      </c>
      <c r="AX78" s="54">
        <f t="shared" si="37"/>
        <v>-1.6576121319787231E-2</v>
      </c>
      <c r="AY78" s="54">
        <f t="shared" si="38"/>
        <v>-1.0331064201606139E-2</v>
      </c>
      <c r="AZ78" s="54">
        <f t="shared" si="39"/>
        <v>-6.2450571181810917E-3</v>
      </c>
      <c r="BA78" s="54">
        <f t="shared" si="40"/>
        <v>0.56276737242190933</v>
      </c>
      <c r="BB78" s="54">
        <f t="shared" si="41"/>
        <v>-0.6783358339993012</v>
      </c>
      <c r="BC78" s="54">
        <f t="shared" si="42"/>
        <v>-0.97716720452234851</v>
      </c>
      <c r="BD78" s="54">
        <f t="shared" si="43"/>
        <v>-0.53157015187361323</v>
      </c>
      <c r="BE78" s="54">
        <f t="shared" si="47"/>
        <v>85.987765417215257</v>
      </c>
      <c r="BF78" s="54">
        <f t="shared" si="47"/>
        <v>85.986409268069266</v>
      </c>
      <c r="BG78" s="54">
        <f t="shared" si="47"/>
        <v>85.982052324120914</v>
      </c>
      <c r="BH78" s="54">
        <f t="shared" si="45"/>
        <v>85.96833936577606</v>
      </c>
      <c r="BI78" s="54">
        <f t="shared" si="45"/>
        <v>85.927649311867242</v>
      </c>
      <c r="BJ78" s="54">
        <f t="shared" si="45"/>
        <v>85.82259116116056</v>
      </c>
      <c r="BK78" s="54">
        <f t="shared" si="45"/>
        <v>85.608027024115302</v>
      </c>
      <c r="BL78" s="54">
        <f t="shared" si="44"/>
        <v>85.270088780081736</v>
      </c>
    </row>
    <row r="79" spans="1:64" ht="12.95" customHeight="1">
      <c r="A79" s="124" t="s">
        <v>80</v>
      </c>
      <c r="C79" s="57">
        <v>40613.690999999999</v>
      </c>
      <c r="E79" s="55">
        <f t="shared" si="11"/>
        <v>-15918.444398098954</v>
      </c>
      <c r="F79" s="55">
        <f t="shared" si="12"/>
        <v>-15918.5</v>
      </c>
      <c r="G79" s="55">
        <f t="shared" si="13"/>
        <v>3.5811421104881447E-2</v>
      </c>
      <c r="H79" s="55">
        <f t="shared" si="35"/>
        <v>3.5811421104881447E-2</v>
      </c>
      <c r="Q79" s="123">
        <f t="shared" si="15"/>
        <v>25595.190999999999</v>
      </c>
      <c r="T79" s="58"/>
      <c r="Z79" s="54">
        <f t="shared" si="16"/>
        <v>-15918.5</v>
      </c>
      <c r="AA79" s="64">
        <f t="shared" si="17"/>
        <v>4.1914743470235327E-2</v>
      </c>
      <c r="AB79" s="64">
        <f t="shared" si="18"/>
        <v>-9999</v>
      </c>
      <c r="AC79" s="64">
        <f t="shared" si="19"/>
        <v>3.5811421104881447E-2</v>
      </c>
      <c r="AD79" s="64">
        <f t="shared" si="20"/>
        <v>-9999</v>
      </c>
      <c r="AE79" s="64">
        <f t="shared" si="21"/>
        <v>0</v>
      </c>
      <c r="AF79" s="54">
        <f t="shared" si="22"/>
        <v>-9999</v>
      </c>
      <c r="AG79" s="122"/>
      <c r="AH79" s="54">
        <f t="shared" si="23"/>
        <v>5.5046071143125177E-3</v>
      </c>
      <c r="AI79" s="54">
        <f t="shared" si="24"/>
        <v>0.43369427398081395</v>
      </c>
      <c r="AJ79" s="54">
        <f t="shared" si="25"/>
        <v>0.83720699681412891</v>
      </c>
      <c r="AK79" s="54">
        <f t="shared" si="26"/>
        <v>-0.53876814276564344</v>
      </c>
      <c r="AL79" s="54">
        <f t="shared" si="27"/>
        <v>0.76048409550521356</v>
      </c>
      <c r="AM79" s="54">
        <f t="shared" si="28"/>
        <v>0.39969341035179828</v>
      </c>
      <c r="AN79" s="64">
        <f t="shared" si="46"/>
        <v>39.402056660246963</v>
      </c>
      <c r="AO79" s="64">
        <f t="shared" si="46"/>
        <v>39.402064762192317</v>
      </c>
      <c r="AP79" s="64">
        <f t="shared" si="46"/>
        <v>39.402143398995996</v>
      </c>
      <c r="AQ79" s="64">
        <f t="shared" si="46"/>
        <v>39.402904239641749</v>
      </c>
      <c r="AR79" s="64">
        <f t="shared" si="46"/>
        <v>39.410053752796287</v>
      </c>
      <c r="AS79" s="64">
        <f t="shared" si="46"/>
        <v>39.464901555470156</v>
      </c>
      <c r="AT79" s="64">
        <f t="shared" si="46"/>
        <v>39.69529420895983</v>
      </c>
      <c r="AU79" s="64">
        <f t="shared" si="30"/>
        <v>40.176888509521618</v>
      </c>
      <c r="AW79" s="54">
        <v>8500</v>
      </c>
      <c r="AX79" s="54">
        <f t="shared" si="37"/>
        <v>-1.4210583197605448E-2</v>
      </c>
      <c r="AY79" s="54">
        <f t="shared" si="38"/>
        <v>-1.0157727865995574E-2</v>
      </c>
      <c r="AZ79" s="54">
        <f t="shared" si="39"/>
        <v>-4.0528553316098743E-3</v>
      </c>
      <c r="BA79" s="54">
        <f t="shared" si="40"/>
        <v>0.28244502995889997</v>
      </c>
      <c r="BB79" s="54">
        <f t="shared" si="41"/>
        <v>-0.17520058662334048</v>
      </c>
      <c r="BC79" s="54">
        <f t="shared" si="42"/>
        <v>-0.40778138281639598</v>
      </c>
      <c r="BD79" s="54">
        <f t="shared" si="43"/>
        <v>-0.20676381831334167</v>
      </c>
      <c r="BE79" s="54">
        <f t="shared" si="47"/>
        <v>86.897609462656732</v>
      </c>
      <c r="BF79" s="54">
        <f t="shared" si="47"/>
        <v>86.896679110389854</v>
      </c>
      <c r="BG79" s="54">
        <f t="shared" si="47"/>
        <v>86.899143227180829</v>
      </c>
      <c r="BH79" s="54">
        <f t="shared" si="45"/>
        <v>86.89259251803341</v>
      </c>
      <c r="BI79" s="54">
        <f t="shared" si="45"/>
        <v>86.909839606163928</v>
      </c>
      <c r="BJ79" s="54">
        <f t="shared" si="45"/>
        <v>86.863188273009172</v>
      </c>
      <c r="BK79" s="54">
        <f t="shared" si="45"/>
        <v>86.981601094181173</v>
      </c>
      <c r="BL79" s="54">
        <f t="shared" si="44"/>
        <v>86.212731509988714</v>
      </c>
    </row>
    <row r="80" spans="1:64" ht="12.95" customHeight="1">
      <c r="A80" s="124" t="s">
        <v>80</v>
      </c>
      <c r="C80" s="57">
        <v>40614.010699999999</v>
      </c>
      <c r="E80" s="55">
        <f t="shared" si="11"/>
        <v>-15917.948022160368</v>
      </c>
      <c r="F80" s="55">
        <f t="shared" si="12"/>
        <v>-15918</v>
      </c>
      <c r="G80" s="55">
        <f t="shared" si="13"/>
        <v>3.3477278084319551E-2</v>
      </c>
      <c r="H80" s="55">
        <f t="shared" si="35"/>
        <v>3.3477278084319551E-2</v>
      </c>
      <c r="Q80" s="123">
        <f t="shared" si="15"/>
        <v>25595.510699999999</v>
      </c>
      <c r="T80" s="58"/>
      <c r="Z80" s="54">
        <f t="shared" si="16"/>
        <v>-15918</v>
      </c>
      <c r="AA80" s="64">
        <f t="shared" si="17"/>
        <v>4.190952159505236E-2</v>
      </c>
      <c r="AB80" s="64">
        <f t="shared" si="18"/>
        <v>-9999</v>
      </c>
      <c r="AC80" s="64">
        <f t="shared" si="19"/>
        <v>3.3477278084319551E-2</v>
      </c>
      <c r="AD80" s="64">
        <f t="shared" si="20"/>
        <v>-9999</v>
      </c>
      <c r="AE80" s="64">
        <f t="shared" si="21"/>
        <v>0</v>
      </c>
      <c r="AF80" s="54">
        <f t="shared" si="22"/>
        <v>-9999</v>
      </c>
      <c r="AG80" s="122"/>
      <c r="AH80" s="54">
        <f t="shared" si="23"/>
        <v>5.5014891815098974E-3</v>
      </c>
      <c r="AI80" s="54">
        <f t="shared" si="24"/>
        <v>0.43408848260358324</v>
      </c>
      <c r="AJ80" s="54">
        <f t="shared" si="25"/>
        <v>0.83760676756256036</v>
      </c>
      <c r="AK80" s="54">
        <f t="shared" si="26"/>
        <v>-0.5391821969050381</v>
      </c>
      <c r="AL80" s="54">
        <f t="shared" si="27"/>
        <v>0.7612154995239111</v>
      </c>
      <c r="AM80" s="54">
        <f t="shared" si="28"/>
        <v>0.40011759704237748</v>
      </c>
      <c r="AN80" s="64">
        <f t="shared" si="46"/>
        <v>39.403108055686076</v>
      </c>
      <c r="AO80" s="64">
        <f t="shared" si="46"/>
        <v>39.403116459000508</v>
      </c>
      <c r="AP80" s="64">
        <f t="shared" si="46"/>
        <v>39.403197380195621</v>
      </c>
      <c r="AQ80" s="64">
        <f t="shared" si="46"/>
        <v>39.403974140105873</v>
      </c>
      <c r="AR80" s="64">
        <f t="shared" si="46"/>
        <v>39.411214488389746</v>
      </c>
      <c r="AS80" s="64">
        <f t="shared" si="46"/>
        <v>39.466336356272329</v>
      </c>
      <c r="AT80" s="64">
        <f t="shared" si="46"/>
        <v>39.696817415275426</v>
      </c>
      <c r="AU80" s="64">
        <f t="shared" si="30"/>
        <v>40.177831152251528</v>
      </c>
      <c r="AW80" s="54">
        <v>9000</v>
      </c>
      <c r="AX80" s="54">
        <f t="shared" si="37"/>
        <v>-1.0398840259476329E-2</v>
      </c>
      <c r="AY80" s="54">
        <f t="shared" si="38"/>
        <v>-9.9372785057357631E-3</v>
      </c>
      <c r="AZ80" s="54">
        <f t="shared" si="39"/>
        <v>-4.6156175374056571E-4</v>
      </c>
      <c r="BA80" s="54">
        <f t="shared" si="40"/>
        <v>0.22767562579186795</v>
      </c>
      <c r="BB80" s="54">
        <f t="shared" si="41"/>
        <v>7.6988360289890687E-2</v>
      </c>
      <c r="BC80" s="54">
        <f t="shared" si="42"/>
        <v>-0.15460726226170776</v>
      </c>
      <c r="BD80" s="54">
        <f t="shared" si="43"/>
        <v>-7.7457985103662627E-2</v>
      </c>
      <c r="BE80" s="54">
        <f t="shared" si="47"/>
        <v>87.52909510146543</v>
      </c>
      <c r="BF80" s="54">
        <f t="shared" si="47"/>
        <v>87.466082203509785</v>
      </c>
      <c r="BG80" s="54">
        <f t="shared" si="47"/>
        <v>87.555799429791307</v>
      </c>
      <c r="BH80" s="54">
        <f t="shared" si="45"/>
        <v>87.426752842665593</v>
      </c>
      <c r="BI80" s="54">
        <f t="shared" si="45"/>
        <v>87.610023572346023</v>
      </c>
      <c r="BJ80" s="54">
        <f t="shared" si="45"/>
        <v>87.343832537562477</v>
      </c>
      <c r="BK80" s="54">
        <f t="shared" si="45"/>
        <v>87.721091201512664</v>
      </c>
      <c r="BL80" s="54">
        <f t="shared" si="44"/>
        <v>87.155374239895693</v>
      </c>
    </row>
    <row r="81" spans="1:64" ht="12.95" customHeight="1">
      <c r="A81" s="124" t="s">
        <v>80</v>
      </c>
      <c r="C81" s="57">
        <v>40615.943299999999</v>
      </c>
      <c r="E81" s="55">
        <f t="shared" si="11"/>
        <v>-15914.9474086511</v>
      </c>
      <c r="F81" s="55">
        <f t="shared" si="12"/>
        <v>-15915</v>
      </c>
      <c r="G81" s="55">
        <f t="shared" si="13"/>
        <v>3.3872419946419541E-2</v>
      </c>
      <c r="H81" s="55">
        <f t="shared" si="35"/>
        <v>3.3872419946419541E-2</v>
      </c>
      <c r="Q81" s="123">
        <f t="shared" si="15"/>
        <v>25597.443299999999</v>
      </c>
      <c r="T81" s="58"/>
      <c r="Z81" s="54">
        <f t="shared" si="16"/>
        <v>-15915</v>
      </c>
      <c r="AA81" s="64">
        <f t="shared" si="17"/>
        <v>4.1878003052355527E-2</v>
      </c>
      <c r="AB81" s="64">
        <f t="shared" si="18"/>
        <v>-9999</v>
      </c>
      <c r="AC81" s="64">
        <f t="shared" si="19"/>
        <v>3.3872419946419541E-2</v>
      </c>
      <c r="AD81" s="64">
        <f t="shared" si="20"/>
        <v>-9999</v>
      </c>
      <c r="AE81" s="64">
        <f t="shared" si="21"/>
        <v>0</v>
      </c>
      <c r="AF81" s="54">
        <f t="shared" si="22"/>
        <v>-9999</v>
      </c>
      <c r="AG81" s="122"/>
      <c r="AH81" s="54">
        <f t="shared" si="23"/>
        <v>5.4825933037216364E-3</v>
      </c>
      <c r="AI81" s="54">
        <f t="shared" si="24"/>
        <v>0.4364753310754208</v>
      </c>
      <c r="AJ81" s="54">
        <f t="shared" si="25"/>
        <v>0.84001124728708698</v>
      </c>
      <c r="AK81" s="54">
        <f t="shared" si="26"/>
        <v>-0.54167631893475066</v>
      </c>
      <c r="AL81" s="54">
        <f t="shared" si="27"/>
        <v>0.76563207127130317</v>
      </c>
      <c r="AM81" s="54">
        <f t="shared" si="28"/>
        <v>0.40268168616724453</v>
      </c>
      <c r="AN81" s="64">
        <f t="shared" ref="AN81:AT90" si="48">$AU81+$AB$7*SIN(AO81)</f>
        <v>39.409436637377688</v>
      </c>
      <c r="AO81" s="64">
        <f t="shared" si="48"/>
        <v>39.409447047956341</v>
      </c>
      <c r="AP81" s="64">
        <f t="shared" si="48"/>
        <v>39.409542774160848</v>
      </c>
      <c r="AQ81" s="64">
        <f t="shared" si="48"/>
        <v>39.410419948317369</v>
      </c>
      <c r="AR81" s="64">
        <f t="shared" si="48"/>
        <v>39.41821800995848</v>
      </c>
      <c r="AS81" s="64">
        <f t="shared" si="48"/>
        <v>39.474982744516751</v>
      </c>
      <c r="AT81" s="64">
        <f t="shared" si="48"/>
        <v>39.705965610841744</v>
      </c>
      <c r="AU81" s="64">
        <f t="shared" si="30"/>
        <v>40.183487008630962</v>
      </c>
      <c r="AW81" s="54">
        <v>9500</v>
      </c>
      <c r="AX81" s="54">
        <f t="shared" si="37"/>
        <v>-7.0847052827027078E-3</v>
      </c>
      <c r="AY81" s="54">
        <f t="shared" si="38"/>
        <v>-9.6697161208266942E-3</v>
      </c>
      <c r="AZ81" s="54">
        <f t="shared" si="39"/>
        <v>2.5850108381239864E-3</v>
      </c>
      <c r="BA81" s="54">
        <f t="shared" si="40"/>
        <v>0.21855294531498481</v>
      </c>
      <c r="BB81" s="54">
        <f t="shared" si="41"/>
        <v>0.25160308627080824</v>
      </c>
      <c r="BC81" s="54">
        <f t="shared" si="42"/>
        <v>2.2664389862375119E-2</v>
      </c>
      <c r="BD81" s="54">
        <f t="shared" si="43"/>
        <v>1.1332680044467767E-2</v>
      </c>
      <c r="BE81" s="54">
        <f t="shared" si="47"/>
        <v>88.029314989837317</v>
      </c>
      <c r="BF81" s="54">
        <f t="shared" si="47"/>
        <v>88.052601643608085</v>
      </c>
      <c r="BG81" s="54">
        <f t="shared" si="47"/>
        <v>88.022729073589176</v>
      </c>
      <c r="BH81" s="54">
        <f t="shared" si="45"/>
        <v>88.061063321258999</v>
      </c>
      <c r="BI81" s="54">
        <f t="shared" si="45"/>
        <v>88.011888526891738</v>
      </c>
      <c r="BJ81" s="54">
        <f t="shared" si="45"/>
        <v>88.075006802620109</v>
      </c>
      <c r="BK81" s="54">
        <f t="shared" si="45"/>
        <v>87.994036578524373</v>
      </c>
      <c r="BL81" s="54">
        <f t="shared" si="44"/>
        <v>88.098016969802657</v>
      </c>
    </row>
    <row r="82" spans="1:64" ht="12.95" customHeight="1">
      <c r="A82" s="55" t="s">
        <v>4</v>
      </c>
      <c r="C82" s="57">
        <v>42091.497499999998</v>
      </c>
      <c r="D82" s="57" t="s">
        <v>13</v>
      </c>
      <c r="E82" s="55">
        <f t="shared" si="11"/>
        <v>-13623.957102236725</v>
      </c>
      <c r="F82" s="55">
        <f t="shared" si="12"/>
        <v>-13624</v>
      </c>
      <c r="G82" s="55">
        <f t="shared" si="13"/>
        <v>2.7629088865069207E-2</v>
      </c>
      <c r="J82" s="55">
        <f>G82</f>
        <v>2.7629088865069207E-2</v>
      </c>
      <c r="Q82" s="123">
        <f t="shared" si="15"/>
        <v>27072.997499999998</v>
      </c>
      <c r="S82" s="58">
        <f>S$17</f>
        <v>1</v>
      </c>
      <c r="Z82" s="54">
        <f t="shared" si="16"/>
        <v>-13624</v>
      </c>
      <c r="AA82" s="64">
        <f t="shared" si="17"/>
        <v>3.091916627783426E-2</v>
      </c>
      <c r="AB82" s="64">
        <f t="shared" si="18"/>
        <v>2.3961033990985564E-2</v>
      </c>
      <c r="AC82" s="64">
        <f t="shared" si="19"/>
        <v>2.7629088865069207E-2</v>
      </c>
      <c r="AD82" s="64">
        <f t="shared" si="20"/>
        <v>-3.2900774127650537E-3</v>
      </c>
      <c r="AE82" s="64">
        <f t="shared" si="21"/>
        <v>1.082460938198679E-5</v>
      </c>
      <c r="AF82" s="54">
        <f t="shared" si="22"/>
        <v>2.7629088865069207E-2</v>
      </c>
      <c r="AG82" s="122"/>
      <c r="AH82" s="54">
        <f t="shared" si="23"/>
        <v>3.6680548740836427E-3</v>
      </c>
      <c r="AI82" s="54">
        <f t="shared" si="24"/>
        <v>0.22176042431293852</v>
      </c>
      <c r="AJ82" s="54">
        <f t="shared" si="25"/>
        <v>0.31939417298403339</v>
      </c>
      <c r="AK82" s="54">
        <f t="shared" si="26"/>
        <v>-7.2913989163128565E-2</v>
      </c>
      <c r="AL82" s="54">
        <f t="shared" si="27"/>
        <v>9.3418224916027748E-2</v>
      </c>
      <c r="AM82" s="54">
        <f t="shared" si="28"/>
        <v>4.6743111193712245E-2</v>
      </c>
      <c r="AN82" s="64">
        <f t="shared" si="48"/>
        <v>44.247769094055805</v>
      </c>
      <c r="AO82" s="64">
        <f t="shared" si="48"/>
        <v>44.314487890764816</v>
      </c>
      <c r="AP82" s="64">
        <f t="shared" si="48"/>
        <v>44.225444088623306</v>
      </c>
      <c r="AQ82" s="64">
        <f t="shared" si="48"/>
        <v>44.344864930073683</v>
      </c>
      <c r="AR82" s="64">
        <f t="shared" si="48"/>
        <v>44.18558990133949</v>
      </c>
      <c r="AS82" s="64">
        <f t="shared" si="48"/>
        <v>44.40000193353498</v>
      </c>
      <c r="AT82" s="64">
        <f t="shared" si="48"/>
        <v>44.11403377438652</v>
      </c>
      <c r="AU82" s="64">
        <f t="shared" si="30"/>
        <v>44.502675997064742</v>
      </c>
      <c r="AW82" s="54">
        <v>10000</v>
      </c>
      <c r="AX82" s="54">
        <f t="shared" si="37"/>
        <v>-4.2089266052643785E-3</v>
      </c>
      <c r="AY82" s="54">
        <f t="shared" si="38"/>
        <v>-9.3550407112683795E-3</v>
      </c>
      <c r="AZ82" s="54">
        <f t="shared" si="39"/>
        <v>5.146114106004001E-3</v>
      </c>
      <c r="BA82" s="54">
        <f t="shared" si="40"/>
        <v>0.23682098681503927</v>
      </c>
      <c r="BB82" s="54">
        <f t="shared" si="41"/>
        <v>0.43450331567267086</v>
      </c>
      <c r="BC82" s="54">
        <f t="shared" si="42"/>
        <v>0.21781486211057369</v>
      </c>
      <c r="BD82" s="54">
        <f t="shared" si="43"/>
        <v>0.10934006116736668</v>
      </c>
      <c r="BE82" s="54">
        <f t="shared" si="47"/>
        <v>88.57005133056029</v>
      </c>
      <c r="BF82" s="54">
        <f t="shared" si="47"/>
        <v>88.610688114463414</v>
      </c>
      <c r="BG82" s="54">
        <f t="shared" si="47"/>
        <v>88.547058562311491</v>
      </c>
      <c r="BH82" s="54">
        <f t="shared" si="45"/>
        <v>88.648064945448411</v>
      </c>
      <c r="BI82" s="54">
        <f t="shared" si="45"/>
        <v>88.490811076002359</v>
      </c>
      <c r="BJ82" s="54">
        <f t="shared" si="45"/>
        <v>88.744831533711761</v>
      </c>
      <c r="BK82" s="54">
        <f t="shared" si="45"/>
        <v>88.352734207808695</v>
      </c>
      <c r="BL82" s="54">
        <f t="shared" si="44"/>
        <v>89.040659699709636</v>
      </c>
    </row>
    <row r="83" spans="1:64" ht="12.95" customHeight="1">
      <c r="A83" s="55" t="s">
        <v>34</v>
      </c>
      <c r="B83" s="58"/>
      <c r="C83" s="57">
        <v>42464.42</v>
      </c>
      <c r="E83" s="55">
        <f t="shared" si="11"/>
        <v>-13044.94629223475</v>
      </c>
      <c r="F83" s="55">
        <f t="shared" si="12"/>
        <v>-13045</v>
      </c>
      <c r="G83" s="55">
        <f t="shared" si="13"/>
        <v>3.4591468313010409E-2</v>
      </c>
      <c r="I83" s="55">
        <f>G83</f>
        <v>3.4591468313010409E-2</v>
      </c>
      <c r="Q83" s="123">
        <f t="shared" si="15"/>
        <v>27445.919999999998</v>
      </c>
      <c r="S83" s="58">
        <f>S$16</f>
        <v>0.1</v>
      </c>
      <c r="Z83" s="54">
        <f t="shared" si="16"/>
        <v>-13045</v>
      </c>
      <c r="AA83" s="64">
        <f t="shared" si="17"/>
        <v>3.1165373381168527E-2</v>
      </c>
      <c r="AB83" s="64">
        <f t="shared" si="18"/>
        <v>2.8522763749694775E-2</v>
      </c>
      <c r="AC83" s="64">
        <f t="shared" si="19"/>
        <v>3.4591468313010409E-2</v>
      </c>
      <c r="AD83" s="64">
        <f t="shared" si="20"/>
        <v>3.4260949318418825E-3</v>
      </c>
      <c r="AE83" s="64">
        <f t="shared" si="21"/>
        <v>1.1738126481992635E-6</v>
      </c>
      <c r="AF83" s="54">
        <f t="shared" si="22"/>
        <v>3.4591468313010409E-2</v>
      </c>
      <c r="AG83" s="122"/>
      <c r="AH83" s="54">
        <f t="shared" si="23"/>
        <v>6.0687045633156357E-3</v>
      </c>
      <c r="AI83" s="54">
        <f t="shared" si="24"/>
        <v>0.26944150877382611</v>
      </c>
      <c r="AJ83" s="54">
        <f t="shared" si="25"/>
        <v>0.56069573377314486</v>
      </c>
      <c r="AK83" s="54">
        <f t="shared" si="26"/>
        <v>-0.27795247413648738</v>
      </c>
      <c r="AL83" s="54">
        <f t="shared" si="27"/>
        <v>0.36355391668422782</v>
      </c>
      <c r="AM83" s="54">
        <f t="shared" si="28"/>
        <v>0.18380592337821616</v>
      </c>
      <c r="AN83" s="64">
        <f t="shared" si="48"/>
        <v>44.949252457182205</v>
      </c>
      <c r="AO83" s="64">
        <f t="shared" si="48"/>
        <v>44.952826285314863</v>
      </c>
      <c r="AP83" s="64">
        <f t="shared" si="48"/>
        <v>44.944779194920919</v>
      </c>
      <c r="AQ83" s="64">
        <f t="shared" si="48"/>
        <v>44.963033986372608</v>
      </c>
      <c r="AR83" s="64">
        <f t="shared" si="48"/>
        <v>44.922289075449342</v>
      </c>
      <c r="AS83" s="64">
        <f t="shared" si="48"/>
        <v>45.016940615469828</v>
      </c>
      <c r="AT83" s="64">
        <f t="shared" si="48"/>
        <v>44.813270585129558</v>
      </c>
      <c r="AU83" s="64">
        <f t="shared" si="30"/>
        <v>45.594256278297024</v>
      </c>
      <c r="AW83" s="54">
        <v>10500</v>
      </c>
      <c r="AX83" s="54">
        <f t="shared" si="37"/>
        <v>-2.7542523607901924E-3</v>
      </c>
      <c r="AY83" s="54">
        <f t="shared" si="38"/>
        <v>-8.9932522770608102E-3</v>
      </c>
      <c r="AZ83" s="54">
        <f t="shared" si="39"/>
        <v>6.2389999162706178E-3</v>
      </c>
      <c r="BA83" s="54">
        <f t="shared" si="40"/>
        <v>0.31621115582872528</v>
      </c>
      <c r="BB83" s="54">
        <f t="shared" si="41"/>
        <v>0.67239264696663914</v>
      </c>
      <c r="BC83" s="54">
        <f t="shared" si="42"/>
        <v>0.50576463705955044</v>
      </c>
      <c r="BD83" s="54">
        <f t="shared" si="43"/>
        <v>0.25841443527586255</v>
      </c>
      <c r="BE83" s="54">
        <f t="shared" si="47"/>
        <v>89.236351485878927</v>
      </c>
      <c r="BF83" s="54">
        <f t="shared" si="47"/>
        <v>89.236319655514379</v>
      </c>
      <c r="BG83" s="54">
        <f t="shared" si="47"/>
        <v>89.236457899791404</v>
      </c>
      <c r="BH83" s="54">
        <f t="shared" si="45"/>
        <v>89.235857932490802</v>
      </c>
      <c r="BI83" s="54">
        <f t="shared" si="45"/>
        <v>89.238470257043289</v>
      </c>
      <c r="BJ83" s="54">
        <f t="shared" si="45"/>
        <v>89.227252754942057</v>
      </c>
      <c r="BK83" s="54">
        <f t="shared" si="45"/>
        <v>89.27876149993655</v>
      </c>
      <c r="BL83" s="54">
        <f t="shared" si="44"/>
        <v>89.983302429616614</v>
      </c>
    </row>
    <row r="84" spans="1:64" ht="12.95" customHeight="1">
      <c r="A84" s="125" t="s">
        <v>287</v>
      </c>
      <c r="B84" s="126" t="s">
        <v>64</v>
      </c>
      <c r="C84" s="127">
        <v>42522.381300000001</v>
      </c>
      <c r="D84" s="128"/>
      <c r="E84" s="129">
        <f t="shared" si="11"/>
        <v>-12954.953815884384</v>
      </c>
      <c r="F84" s="55">
        <f t="shared" si="12"/>
        <v>-12955</v>
      </c>
      <c r="G84" s="55">
        <f t="shared" si="13"/>
        <v>2.9745724190433975E-2</v>
      </c>
      <c r="J84" s="55">
        <f>G84</f>
        <v>2.9745724190433975E-2</v>
      </c>
      <c r="N84" s="55">
        <f ca="1">+C$11+C$12*F84</f>
        <v>-6.0676286879492777E-3</v>
      </c>
      <c r="Q84" s="123">
        <f t="shared" si="15"/>
        <v>27503.881300000001</v>
      </c>
      <c r="S84" s="58">
        <f>S$17</f>
        <v>1</v>
      </c>
      <c r="Z84" s="54">
        <f t="shared" si="16"/>
        <v>-12955</v>
      </c>
      <c r="AA84" s="64">
        <f t="shared" si="17"/>
        <v>3.097343267670704E-2</v>
      </c>
      <c r="AB84" s="64">
        <f t="shared" si="18"/>
        <v>2.3539746233422955E-2</v>
      </c>
      <c r="AC84" s="64">
        <f t="shared" si="19"/>
        <v>2.9745724190433975E-2</v>
      </c>
      <c r="AD84" s="64">
        <f t="shared" si="20"/>
        <v>-1.2277084862730644E-3</v>
      </c>
      <c r="AE84" s="64">
        <f t="shared" si="21"/>
        <v>1.5072681272668993E-6</v>
      </c>
      <c r="AF84" s="54">
        <f t="shared" si="22"/>
        <v>2.9745724190433975E-2</v>
      </c>
      <c r="AG84" s="122"/>
      <c r="AH84" s="54">
        <f t="shared" si="23"/>
        <v>6.2059779570110205E-3</v>
      </c>
      <c r="AI84" s="54">
        <f t="shared" si="24"/>
        <v>0.28556029472637667</v>
      </c>
      <c r="AJ84" s="54">
        <f t="shared" si="25"/>
        <v>0.60469990850059474</v>
      </c>
      <c r="AK84" s="54">
        <f t="shared" si="26"/>
        <v>-0.31709492980777315</v>
      </c>
      <c r="AL84" s="54">
        <f t="shared" si="27"/>
        <v>0.41771714829372231</v>
      </c>
      <c r="AM84" s="54">
        <f t="shared" si="28"/>
        <v>0.21194945361381146</v>
      </c>
      <c r="AN84" s="64">
        <f t="shared" si="48"/>
        <v>45.071103357187688</v>
      </c>
      <c r="AO84" s="64">
        <f t="shared" si="48"/>
        <v>45.071740417308497</v>
      </c>
      <c r="AP84" s="64">
        <f t="shared" si="48"/>
        <v>45.069982986129595</v>
      </c>
      <c r="AQ84" s="64">
        <f t="shared" si="48"/>
        <v>45.074845570842363</v>
      </c>
      <c r="AR84" s="64">
        <f t="shared" si="48"/>
        <v>45.061499774040897</v>
      </c>
      <c r="AS84" s="64">
        <f t="shared" si="48"/>
        <v>45.098992214532998</v>
      </c>
      <c r="AT84" s="64">
        <f t="shared" si="48"/>
        <v>44.999593149092959</v>
      </c>
      <c r="AU84" s="64">
        <f t="shared" si="30"/>
        <v>45.763931969680272</v>
      </c>
      <c r="AW84" s="54">
        <v>11000</v>
      </c>
      <c r="AX84" s="54">
        <f t="shared" si="37"/>
        <v>-6.9094907807840606E-3</v>
      </c>
      <c r="AY84" s="54">
        <f t="shared" si="38"/>
        <v>-8.5843508182039882E-3</v>
      </c>
      <c r="AZ84" s="54">
        <f t="shared" si="39"/>
        <v>1.6748600374199279E-3</v>
      </c>
      <c r="BA84" s="54">
        <f t="shared" si="40"/>
        <v>1.052233416238268</v>
      </c>
      <c r="BB84" s="54">
        <f t="shared" si="41"/>
        <v>0.95576502962210486</v>
      </c>
      <c r="BC84" s="54">
        <f t="shared" si="42"/>
        <v>1.6376709083303234</v>
      </c>
      <c r="BD84" s="54">
        <f t="shared" si="43"/>
        <v>1.0692147318037128</v>
      </c>
      <c r="BE84" s="54">
        <f t="shared" si="47"/>
        <v>90.473351768931721</v>
      </c>
      <c r="BF84" s="54">
        <f t="shared" si="47"/>
        <v>90.488654994490489</v>
      </c>
      <c r="BG84" s="54">
        <f t="shared" si="47"/>
        <v>90.512469025900515</v>
      </c>
      <c r="BH84" s="54">
        <f t="shared" si="45"/>
        <v>90.548788651526934</v>
      </c>
      <c r="BI84" s="54">
        <f t="shared" si="45"/>
        <v>90.602663543492426</v>
      </c>
      <c r="BJ84" s="54">
        <f t="shared" si="45"/>
        <v>90.679793497562969</v>
      </c>
      <c r="BK84" s="54">
        <f t="shared" si="45"/>
        <v>90.785821146295604</v>
      </c>
      <c r="BL84" s="54">
        <f t="shared" si="44"/>
        <v>90.925945159523593</v>
      </c>
    </row>
    <row r="85" spans="1:64" ht="12.95" customHeight="1">
      <c r="A85" s="55" t="s">
        <v>37</v>
      </c>
      <c r="B85" s="58"/>
      <c r="C85" s="57">
        <v>42529.453999999998</v>
      </c>
      <c r="E85" s="55">
        <f t="shared" ref="E85:E148" si="49">(C85-C$7)/C$8</f>
        <v>-12943.972526860796</v>
      </c>
      <c r="F85" s="55">
        <f t="shared" ref="F85:F148" si="50">ROUND(2*E85,0)/2</f>
        <v>-12944</v>
      </c>
      <c r="G85" s="55">
        <f t="shared" ref="G85:G148" si="51">C85-(C$7+C$8*F85)</f>
        <v>1.7694577676593326E-2</v>
      </c>
      <c r="I85" s="55">
        <f>G85</f>
        <v>1.7694577676593326E-2</v>
      </c>
      <c r="Q85" s="123">
        <f t="shared" ref="Q85:Q148" si="52">C85-15018.5</f>
        <v>27510.953999999998</v>
      </c>
      <c r="S85" s="58">
        <f>S$16</f>
        <v>0.1</v>
      </c>
      <c r="Z85" s="54">
        <f t="shared" ref="Z85:Z148" si="53">F85</f>
        <v>-12944</v>
      </c>
      <c r="AA85" s="64">
        <f t="shared" ref="AA85:AA148" si="54">AB$3+AB$4*Z85+AB$5*Z85^2+AH85</f>
        <v>3.0944079609526443E-2</v>
      </c>
      <c r="AB85" s="64">
        <f t="shared" ref="AB85:AB148" si="55">IF(S85&lt;&gt;0,G85-AH85, -9999)</f>
        <v>1.1477820193240056E-2</v>
      </c>
      <c r="AC85" s="64">
        <f t="shared" ref="AC85:AC148" si="56">+G85-P85</f>
        <v>1.7694577676593326E-2</v>
      </c>
      <c r="AD85" s="64">
        <f t="shared" ref="AD85:AD148" si="57">IF(S85&lt;&gt;0,G85-AA85, -9999)</f>
        <v>-1.3249501932933117E-2</v>
      </c>
      <c r="AE85" s="64">
        <f t="shared" ref="AE85:AE148" si="58">+(G85-AA85)^2*S85</f>
        <v>1.755493014707984E-5</v>
      </c>
      <c r="AF85" s="54">
        <f t="shared" ref="AF85:AF148" si="59">IF(S85&lt;&gt;0,G85-P85, -9999)</f>
        <v>1.7694577676593326E-2</v>
      </c>
      <c r="AG85" s="122"/>
      <c r="AH85" s="54">
        <f t="shared" ref="AH85:AH148" si="60">$AB$6*($AB$11/AI85*AJ85+$AB$12)</f>
        <v>6.2167574833532713E-3</v>
      </c>
      <c r="AI85" s="54">
        <f t="shared" ref="AI85:AI148" si="61">1+$AB$7*COS(AL85)</f>
        <v>0.28781221697676262</v>
      </c>
      <c r="AJ85" s="54">
        <f t="shared" ref="AJ85:AJ148" si="62">SIN(AL85+RADIANS($AB$9))</f>
        <v>0.61029655250648496</v>
      </c>
      <c r="AK85" s="54">
        <f t="shared" ref="AK85:AK148" si="63">$AB$7*SIN(AL85)</f>
        <v>-0.32212086038272092</v>
      </c>
      <c r="AL85" s="54">
        <f t="shared" ref="AL85:AL148" si="64">2*ATAN(AM85)</f>
        <v>0.42476300970297853</v>
      </c>
      <c r="AM85" s="54">
        <f t="shared" ref="AM85:AM148" si="65">SQRT((1+$AB$7)/(1-$AB$7))*TAN(AN85/2)</f>
        <v>0.21563340941138012</v>
      </c>
      <c r="AN85" s="64">
        <f t="shared" si="48"/>
        <v>45.086432703620012</v>
      </c>
      <c r="AO85" s="64">
        <f t="shared" si="48"/>
        <v>45.086907301186876</v>
      </c>
      <c r="AP85" s="64">
        <f t="shared" si="48"/>
        <v>45.085558276964925</v>
      </c>
      <c r="AQ85" s="64">
        <f t="shared" si="48"/>
        <v>45.089402342893536</v>
      </c>
      <c r="AR85" s="64">
        <f t="shared" si="48"/>
        <v>45.078524636724488</v>
      </c>
      <c r="AS85" s="64">
        <f t="shared" si="48"/>
        <v>45.109945191848098</v>
      </c>
      <c r="AT85" s="64">
        <f t="shared" si="48"/>
        <v>45.02388781061692</v>
      </c>
      <c r="AU85" s="64">
        <f t="shared" ref="AU85:AU148" si="66">RADIANS($AB$9)+$AB$18*(F85-AB$15)</f>
        <v>45.784670109738229</v>
      </c>
      <c r="AW85" s="54">
        <v>11500</v>
      </c>
      <c r="AX85" s="54">
        <f t="shared" si="37"/>
        <v>-1.4032957089942889E-2</v>
      </c>
      <c r="AY85" s="54">
        <f t="shared" si="38"/>
        <v>-8.1283363346979151E-3</v>
      </c>
      <c r="AZ85" s="54">
        <f t="shared" si="39"/>
        <v>-5.9046207552449726E-3</v>
      </c>
      <c r="BA85" s="54">
        <f t="shared" si="40"/>
        <v>0.39742341723084018</v>
      </c>
      <c r="BB85" s="54">
        <f t="shared" si="41"/>
        <v>-0.4429289276594765</v>
      </c>
      <c r="BC85" s="54">
        <f t="shared" si="42"/>
        <v>-0.69053479025231446</v>
      </c>
      <c r="BD85" s="54">
        <f t="shared" si="43"/>
        <v>-0.35967449947002078</v>
      </c>
      <c r="BE85" s="54">
        <f t="shared" si="47"/>
        <v>92.649950097668565</v>
      </c>
      <c r="BF85" s="54">
        <f t="shared" si="47"/>
        <v>92.649950089350313</v>
      </c>
      <c r="BG85" s="54">
        <f t="shared" si="47"/>
        <v>92.649949695642746</v>
      </c>
      <c r="BH85" s="54">
        <f t="shared" si="45"/>
        <v>92.649931067809831</v>
      </c>
      <c r="BI85" s="54">
        <f t="shared" si="45"/>
        <v>92.649063910933947</v>
      </c>
      <c r="BJ85" s="54">
        <f t="shared" si="45"/>
        <v>92.622220320561311</v>
      </c>
      <c r="BK85" s="54">
        <f t="shared" si="45"/>
        <v>92.408440559107333</v>
      </c>
      <c r="BL85" s="54">
        <f t="shared" si="44"/>
        <v>91.868587889430572</v>
      </c>
    </row>
    <row r="86" spans="1:64" ht="12.95" customHeight="1">
      <c r="A86" s="55" t="s">
        <v>5</v>
      </c>
      <c r="B86" s="58"/>
      <c r="C86" s="57">
        <v>42786.4493</v>
      </c>
      <c r="D86" s="57">
        <v>5.0000000000000001E-4</v>
      </c>
      <c r="E86" s="55">
        <f t="shared" si="49"/>
        <v>-12544.953811659376</v>
      </c>
      <c r="F86" s="55">
        <f t="shared" si="50"/>
        <v>-12545</v>
      </c>
      <c r="G86" s="55">
        <f t="shared" si="51"/>
        <v>2.9748445384029765E-2</v>
      </c>
      <c r="J86" s="55">
        <f>G86</f>
        <v>2.9748445384029765E-2</v>
      </c>
      <c r="Q86" s="123">
        <f t="shared" si="52"/>
        <v>27767.9493</v>
      </c>
      <c r="S86" s="58">
        <f>S$17</f>
        <v>1</v>
      </c>
      <c r="Z86" s="54">
        <f t="shared" si="53"/>
        <v>-12545</v>
      </c>
      <c r="AA86" s="64">
        <f t="shared" si="54"/>
        <v>2.850626134141139E-2</v>
      </c>
      <c r="AB86" s="64">
        <f t="shared" si="55"/>
        <v>2.4529201988594825E-2</v>
      </c>
      <c r="AC86" s="64">
        <f t="shared" si="56"/>
        <v>2.9748445384029765E-2</v>
      </c>
      <c r="AD86" s="64">
        <f t="shared" si="57"/>
        <v>1.2421840426183745E-3</v>
      </c>
      <c r="AE86" s="64">
        <f t="shared" si="58"/>
        <v>1.5430211957357275E-6</v>
      </c>
      <c r="AF86" s="54">
        <f t="shared" si="59"/>
        <v>2.9748445384029765E-2</v>
      </c>
      <c r="AG86" s="122"/>
      <c r="AH86" s="54">
        <f t="shared" si="60"/>
        <v>5.2192433954349401E-3</v>
      </c>
      <c r="AI86" s="54">
        <f t="shared" si="61"/>
        <v>0.46956136980935181</v>
      </c>
      <c r="AJ86" s="54">
        <f t="shared" si="62"/>
        <v>0.8706841662735364</v>
      </c>
      <c r="AK86" s="54">
        <f t="shared" si="63"/>
        <v>-0.574115098723877</v>
      </c>
      <c r="AL86" s="54">
        <f t="shared" si="64"/>
        <v>0.824919759109635</v>
      </c>
      <c r="AM86" s="54">
        <f t="shared" si="65"/>
        <v>0.43755890196551445</v>
      </c>
      <c r="AN86" s="64">
        <f t="shared" si="48"/>
        <v>45.774315040988199</v>
      </c>
      <c r="AO86" s="64">
        <f t="shared" si="48"/>
        <v>45.774403575224042</v>
      </c>
      <c r="AP86" s="64">
        <f t="shared" si="48"/>
        <v>45.774918985100911</v>
      </c>
      <c r="AQ86" s="64">
        <f t="shared" si="48"/>
        <v>45.777896411811767</v>
      </c>
      <c r="AR86" s="64">
        <f t="shared" si="48"/>
        <v>45.794390349824056</v>
      </c>
      <c r="AS86" s="64">
        <f t="shared" si="48"/>
        <v>45.870886355878568</v>
      </c>
      <c r="AT86" s="64">
        <f t="shared" si="48"/>
        <v>46.103977090461235</v>
      </c>
      <c r="AU86" s="64">
        <f t="shared" si="66"/>
        <v>46.536899008203989</v>
      </c>
      <c r="AW86" s="54">
        <v>12000</v>
      </c>
      <c r="AX86" s="54">
        <f t="shared" si="37"/>
        <v>-1.0535321797168175E-2</v>
      </c>
      <c r="AY86" s="54">
        <f t="shared" si="38"/>
        <v>-7.625208826542591E-3</v>
      </c>
      <c r="AZ86" s="54">
        <f t="shared" si="39"/>
        <v>-2.9101129706255841E-3</v>
      </c>
      <c r="BA86" s="54">
        <f t="shared" si="40"/>
        <v>0.25622166256945833</v>
      </c>
      <c r="BB86" s="54">
        <f t="shared" si="41"/>
        <v>-8.079263495411744E-2</v>
      </c>
      <c r="BC86" s="54">
        <f t="shared" si="42"/>
        <v>-0.3125526695774809</v>
      </c>
      <c r="BD86" s="54">
        <f t="shared" si="43"/>
        <v>-0.15756109577630306</v>
      </c>
      <c r="BE86" s="54">
        <f t="shared" si="47"/>
        <v>93.401953487289859</v>
      </c>
      <c r="BF86" s="54">
        <f t="shared" si="47"/>
        <v>93.39099553263749</v>
      </c>
      <c r="BG86" s="54">
        <f t="shared" si="47"/>
        <v>93.412146316329128</v>
      </c>
      <c r="BH86" s="54">
        <f t="shared" si="45"/>
        <v>93.370847351129669</v>
      </c>
      <c r="BI86" s="54">
        <f t="shared" si="45"/>
        <v>93.449803065263794</v>
      </c>
      <c r="BJ86" s="54">
        <f t="shared" si="45"/>
        <v>93.291665508796214</v>
      </c>
      <c r="BK86" s="54">
        <f t="shared" si="45"/>
        <v>93.585845429532256</v>
      </c>
      <c r="BL86" s="54">
        <f t="shared" si="44"/>
        <v>92.81123061933755</v>
      </c>
    </row>
    <row r="87" spans="1:64" ht="12.95" customHeight="1">
      <c r="A87" s="55" t="s">
        <v>6</v>
      </c>
      <c r="B87" s="58"/>
      <c r="C87" s="57">
        <v>43966.372000000003</v>
      </c>
      <c r="D87" s="57" t="s">
        <v>13</v>
      </c>
      <c r="E87" s="55">
        <f t="shared" si="49"/>
        <v>-10712.969959071457</v>
      </c>
      <c r="F87" s="55">
        <f t="shared" si="50"/>
        <v>-10713</v>
      </c>
      <c r="G87" s="55">
        <f t="shared" si="51"/>
        <v>1.9348409361555241E-2</v>
      </c>
      <c r="J87" s="55">
        <f>G87</f>
        <v>1.9348409361555241E-2</v>
      </c>
      <c r="Q87" s="123">
        <f t="shared" si="52"/>
        <v>28947.872000000003</v>
      </c>
      <c r="S87" s="58">
        <f>S$17</f>
        <v>1</v>
      </c>
      <c r="Z87" s="54">
        <f t="shared" si="53"/>
        <v>-10713</v>
      </c>
      <c r="AA87" s="64">
        <f t="shared" si="54"/>
        <v>1.8463446839911787E-2</v>
      </c>
      <c r="AB87" s="64">
        <f t="shared" si="55"/>
        <v>1.7943974462302857E-2</v>
      </c>
      <c r="AC87" s="64">
        <f t="shared" si="56"/>
        <v>1.9348409361555241E-2</v>
      </c>
      <c r="AD87" s="64">
        <f t="shared" si="57"/>
        <v>8.8496252164345368E-4</v>
      </c>
      <c r="AE87" s="64">
        <f t="shared" si="58"/>
        <v>7.8315866471354019E-7</v>
      </c>
      <c r="AF87" s="54">
        <f t="shared" si="59"/>
        <v>1.9348409361555241E-2</v>
      </c>
      <c r="AG87" s="122"/>
      <c r="AH87" s="54">
        <f t="shared" si="60"/>
        <v>1.404434899252385E-3</v>
      </c>
      <c r="AI87" s="54">
        <f t="shared" si="61"/>
        <v>0.21922726522086722</v>
      </c>
      <c r="AJ87" s="54">
        <f t="shared" si="62"/>
        <v>0.18330664589176732</v>
      </c>
      <c r="AK87" s="54">
        <f t="shared" si="63"/>
        <v>3.6975986893823337E-2</v>
      </c>
      <c r="AL87" s="54">
        <f t="shared" si="64"/>
        <v>-4.7322836924546058E-2</v>
      </c>
      <c r="AM87" s="54">
        <f t="shared" si="65"/>
        <v>-2.366583516677016E-2</v>
      </c>
      <c r="AN87" s="64">
        <f t="shared" si="48"/>
        <v>50.130485581173772</v>
      </c>
      <c r="AO87" s="64">
        <f t="shared" si="48"/>
        <v>50.08573532180403</v>
      </c>
      <c r="AP87" s="64">
        <f t="shared" si="48"/>
        <v>50.143651689109284</v>
      </c>
      <c r="AQ87" s="64">
        <f t="shared" si="48"/>
        <v>50.068587907320946</v>
      </c>
      <c r="AR87" s="64">
        <f t="shared" si="48"/>
        <v>50.165724994804229</v>
      </c>
      <c r="AS87" s="64">
        <f t="shared" si="48"/>
        <v>50.039704870050471</v>
      </c>
      <c r="AT87" s="64">
        <f t="shared" si="48"/>
        <v>50.20280080404391</v>
      </c>
      <c r="AU87" s="64">
        <f t="shared" si="66"/>
        <v>49.990741970583159</v>
      </c>
      <c r="AW87" s="54">
        <v>12500</v>
      </c>
      <c r="AX87" s="54">
        <f t="shared" si="37"/>
        <v>-6.3837342509427781E-3</v>
      </c>
      <c r="AY87" s="54">
        <f t="shared" si="38"/>
        <v>-7.0749682937380175E-3</v>
      </c>
      <c r="AZ87" s="54">
        <f t="shared" si="39"/>
        <v>6.9123404279523902E-4</v>
      </c>
      <c r="BA87" s="54">
        <f t="shared" si="40"/>
        <v>0.22139081849497466</v>
      </c>
      <c r="BB87" s="54">
        <f t="shared" si="41"/>
        <v>0.14297617656675801</v>
      </c>
      <c r="BC87" s="54">
        <f t="shared" si="42"/>
        <v>-8.8204043256196463E-2</v>
      </c>
      <c r="BD87" s="54">
        <f t="shared" si="43"/>
        <v>-4.413063652942667E-2</v>
      </c>
      <c r="BE87" s="54">
        <f t="shared" si="47"/>
        <v>93.996985345114624</v>
      </c>
      <c r="BF87" s="54">
        <f t="shared" si="47"/>
        <v>93.931508289973891</v>
      </c>
      <c r="BG87" s="54">
        <f t="shared" si="47"/>
        <v>94.018519546330552</v>
      </c>
      <c r="BH87" s="54">
        <f t="shared" si="45"/>
        <v>93.902377849840974</v>
      </c>
      <c r="BI87" s="54">
        <f t="shared" si="45"/>
        <v>94.056628644044579</v>
      </c>
      <c r="BJ87" s="54">
        <f t="shared" si="45"/>
        <v>93.850046330029812</v>
      </c>
      <c r="BK87" s="54">
        <f t="shared" si="45"/>
        <v>94.124428270136775</v>
      </c>
      <c r="BL87" s="54">
        <f t="shared" si="44"/>
        <v>93.753873349244529</v>
      </c>
    </row>
    <row r="88" spans="1:64" ht="12.95" customHeight="1">
      <c r="A88" s="55" t="s">
        <v>3</v>
      </c>
      <c r="B88" s="58"/>
      <c r="C88" s="57">
        <f>C$4</f>
        <v>43975.39</v>
      </c>
      <c r="D88" s="57" t="s">
        <v>13</v>
      </c>
      <c r="E88" s="55">
        <f t="shared" si="49"/>
        <v>-10698.968338132534</v>
      </c>
      <c r="F88" s="55">
        <f t="shared" si="50"/>
        <v>-10699</v>
      </c>
      <c r="G88" s="55">
        <f t="shared" si="51"/>
        <v>2.0392404709127732E-2</v>
      </c>
      <c r="H88" s="55">
        <f>G88</f>
        <v>2.0392404709127732E-2</v>
      </c>
      <c r="Q88" s="123">
        <f t="shared" si="52"/>
        <v>28956.89</v>
      </c>
      <c r="S88" s="58">
        <f>S$15</f>
        <v>0.2</v>
      </c>
      <c r="Z88" s="54">
        <f t="shared" si="53"/>
        <v>-10699</v>
      </c>
      <c r="AA88" s="64">
        <f t="shared" si="54"/>
        <v>1.8499385306301366E-2</v>
      </c>
      <c r="AB88" s="64">
        <f t="shared" si="55"/>
        <v>1.8906872589148794E-2</v>
      </c>
      <c r="AC88" s="64">
        <f t="shared" si="56"/>
        <v>2.0392404709127732E-2</v>
      </c>
      <c r="AD88" s="64">
        <f t="shared" si="57"/>
        <v>1.8930194028263653E-3</v>
      </c>
      <c r="AE88" s="64">
        <f t="shared" si="58"/>
        <v>7.1670449189541774E-7</v>
      </c>
      <c r="AF88" s="54">
        <f t="shared" si="59"/>
        <v>2.0392404709127732E-2</v>
      </c>
      <c r="AG88" s="122"/>
      <c r="AH88" s="54">
        <f t="shared" si="60"/>
        <v>1.4855321199789373E-3</v>
      </c>
      <c r="AI88" s="54">
        <f t="shared" si="61"/>
        <v>0.21906260288183632</v>
      </c>
      <c r="AJ88" s="54">
        <f t="shared" si="62"/>
        <v>0.18791020822395096</v>
      </c>
      <c r="AK88" s="54">
        <f t="shared" si="63"/>
        <v>3.3317694451532001E-2</v>
      </c>
      <c r="AL88" s="54">
        <f t="shared" si="64"/>
        <v>-4.2637862835880599E-2</v>
      </c>
      <c r="AM88" s="54">
        <f t="shared" si="65"/>
        <v>-2.1322161800852255E-2</v>
      </c>
      <c r="AN88" s="64">
        <f t="shared" si="48"/>
        <v>50.143819822796218</v>
      </c>
      <c r="AO88" s="64">
        <f t="shared" si="48"/>
        <v>50.102691582947116</v>
      </c>
      <c r="AP88" s="64">
        <f t="shared" si="48"/>
        <v>50.155807260482007</v>
      </c>
      <c r="AQ88" s="64">
        <f t="shared" si="48"/>
        <v>50.087129477224693</v>
      </c>
      <c r="AR88" s="64">
        <f t="shared" si="48"/>
        <v>50.175816255255292</v>
      </c>
      <c r="AS88" s="64">
        <f t="shared" si="48"/>
        <v>50.061054154683418</v>
      </c>
      <c r="AT88" s="64">
        <f t="shared" si="48"/>
        <v>50.209266181667118</v>
      </c>
      <c r="AU88" s="64">
        <f t="shared" si="66"/>
        <v>50.017135967020565</v>
      </c>
      <c r="AW88" s="54">
        <v>13000</v>
      </c>
      <c r="AX88" s="54">
        <f t="shared" si="37"/>
        <v>-3.0115968204974808E-3</v>
      </c>
      <c r="AY88" s="54">
        <f t="shared" si="38"/>
        <v>-6.477614736284186E-3</v>
      </c>
      <c r="AZ88" s="54">
        <f t="shared" si="39"/>
        <v>3.4660179157867052E-3</v>
      </c>
      <c r="BA88" s="54">
        <f t="shared" si="40"/>
        <v>0.22081813959507168</v>
      </c>
      <c r="BB88" s="54">
        <f t="shared" si="41"/>
        <v>0.30613054268136664</v>
      </c>
      <c r="BC88" s="54">
        <f t="shared" si="42"/>
        <v>7.9453880309154901E-2</v>
      </c>
      <c r="BD88" s="54">
        <f t="shared" si="43"/>
        <v>3.974785276990276E-2</v>
      </c>
      <c r="BE88" s="54">
        <f t="shared" si="47"/>
        <v>94.473889712331811</v>
      </c>
      <c r="BF88" s="54">
        <f t="shared" si="47"/>
        <v>94.536594836084589</v>
      </c>
      <c r="BG88" s="54">
        <f t="shared" si="47"/>
        <v>94.45382955912531</v>
      </c>
      <c r="BH88" s="54">
        <f t="shared" si="45"/>
        <v>94.563478240285207</v>
      </c>
      <c r="BI88" s="54">
        <f t="shared" si="45"/>
        <v>94.418814029972424</v>
      </c>
      <c r="BJ88" s="54">
        <f t="shared" si="45"/>
        <v>94.610990761084651</v>
      </c>
      <c r="BK88" s="54">
        <f t="shared" si="45"/>
        <v>94.357415808910133</v>
      </c>
      <c r="BL88" s="54">
        <f t="shared" si="44"/>
        <v>94.696516079151507</v>
      </c>
    </row>
    <row r="89" spans="1:64" ht="12.95" customHeight="1">
      <c r="A89" s="55" t="s">
        <v>6</v>
      </c>
      <c r="B89" s="58"/>
      <c r="C89" s="57">
        <v>43975.390700000004</v>
      </c>
      <c r="D89" s="57" t="s">
        <v>13</v>
      </c>
      <c r="E89" s="55">
        <f t="shared" si="49"/>
        <v>-10698.967251291248</v>
      </c>
      <c r="F89" s="55">
        <f t="shared" si="50"/>
        <v>-10699</v>
      </c>
      <c r="G89" s="55">
        <f t="shared" si="51"/>
        <v>2.1092404713272117E-2</v>
      </c>
      <c r="J89" s="55">
        <f>G89</f>
        <v>2.1092404713272117E-2</v>
      </c>
      <c r="Q89" s="123">
        <f t="shared" si="52"/>
        <v>28956.890700000004</v>
      </c>
      <c r="S89" s="58">
        <f>S$17</f>
        <v>1</v>
      </c>
      <c r="Z89" s="54">
        <f t="shared" si="53"/>
        <v>-10699</v>
      </c>
      <c r="AA89" s="64">
        <f t="shared" si="54"/>
        <v>1.8499385306301366E-2</v>
      </c>
      <c r="AB89" s="64">
        <f t="shared" si="55"/>
        <v>1.9606872593293179E-2</v>
      </c>
      <c r="AC89" s="64">
        <f t="shared" si="56"/>
        <v>2.1092404713272117E-2</v>
      </c>
      <c r="AD89" s="64">
        <f t="shared" si="57"/>
        <v>2.5930194069707507E-3</v>
      </c>
      <c r="AE89" s="64">
        <f t="shared" si="58"/>
        <v>6.7237496449269435E-6</v>
      </c>
      <c r="AF89" s="54">
        <f t="shared" si="59"/>
        <v>2.1092404713272117E-2</v>
      </c>
      <c r="AG89" s="122"/>
      <c r="AH89" s="54">
        <f t="shared" si="60"/>
        <v>1.4855321199789373E-3</v>
      </c>
      <c r="AI89" s="54">
        <f t="shared" si="61"/>
        <v>0.21906260288183632</v>
      </c>
      <c r="AJ89" s="54">
        <f t="shared" si="62"/>
        <v>0.18791020822395096</v>
      </c>
      <c r="AK89" s="54">
        <f t="shared" si="63"/>
        <v>3.3317694451532001E-2</v>
      </c>
      <c r="AL89" s="54">
        <f t="shared" si="64"/>
        <v>-4.2637862835880599E-2</v>
      </c>
      <c r="AM89" s="54">
        <f t="shared" si="65"/>
        <v>-2.1322161800852255E-2</v>
      </c>
      <c r="AN89" s="64">
        <f t="shared" si="48"/>
        <v>50.143819822796218</v>
      </c>
      <c r="AO89" s="64">
        <f t="shared" si="48"/>
        <v>50.102691582947116</v>
      </c>
      <c r="AP89" s="64">
        <f t="shared" si="48"/>
        <v>50.155807260482007</v>
      </c>
      <c r="AQ89" s="64">
        <f t="shared" si="48"/>
        <v>50.087129477224693</v>
      </c>
      <c r="AR89" s="64">
        <f t="shared" si="48"/>
        <v>50.175816255255292</v>
      </c>
      <c r="AS89" s="64">
        <f t="shared" si="48"/>
        <v>50.061054154683418</v>
      </c>
      <c r="AT89" s="64">
        <f t="shared" si="48"/>
        <v>50.209266181667118</v>
      </c>
      <c r="AU89" s="64">
        <f t="shared" si="66"/>
        <v>50.017135967020565</v>
      </c>
      <c r="AW89" s="54">
        <v>13500</v>
      </c>
      <c r="AX89" s="54">
        <f t="shared" si="37"/>
        <v>-6.0961273951430119E-5</v>
      </c>
      <c r="AY89" s="54">
        <f t="shared" si="38"/>
        <v>-5.8331481541811087E-3</v>
      </c>
      <c r="AZ89" s="54">
        <f t="shared" si="39"/>
        <v>5.7721868802296785E-3</v>
      </c>
      <c r="BA89" s="54">
        <f t="shared" si="40"/>
        <v>0.25327057661871522</v>
      </c>
      <c r="BB89" s="54">
        <f t="shared" si="41"/>
        <v>0.50700217358392075</v>
      </c>
      <c r="BC89" s="54">
        <f t="shared" si="42"/>
        <v>0.30003135821622806</v>
      </c>
      <c r="BD89" s="54">
        <f t="shared" si="43"/>
        <v>0.15115125534431398</v>
      </c>
      <c r="BE89" s="54">
        <f t="shared" si="47"/>
        <v>95.062947051309877</v>
      </c>
      <c r="BF89" s="54">
        <f t="shared" si="47"/>
        <v>95.07666055783298</v>
      </c>
      <c r="BG89" s="54">
        <f t="shared" si="47"/>
        <v>95.051050834918357</v>
      </c>
      <c r="BH89" s="54">
        <f t="shared" si="45"/>
        <v>95.099470205515132</v>
      </c>
      <c r="BI89" s="54">
        <f t="shared" si="45"/>
        <v>95.009890340398428</v>
      </c>
      <c r="BJ89" s="54">
        <f t="shared" si="45"/>
        <v>95.18354562458471</v>
      </c>
      <c r="BK89" s="54">
        <f t="shared" si="45"/>
        <v>94.870058112990392</v>
      </c>
      <c r="BL89" s="54">
        <f t="shared" si="44"/>
        <v>95.639158809058486</v>
      </c>
    </row>
    <row r="90" spans="1:64" ht="12.95" customHeight="1">
      <c r="A90" s="55" t="s">
        <v>40</v>
      </c>
      <c r="B90" s="58"/>
      <c r="C90" s="57">
        <v>44299.332000000002</v>
      </c>
      <c r="E90" s="55">
        <f t="shared" si="49"/>
        <v>-10196.006141392832</v>
      </c>
      <c r="F90" s="55">
        <f t="shared" si="50"/>
        <v>-10196</v>
      </c>
      <c r="G90" s="55">
        <f t="shared" si="51"/>
        <v>-3.9554763570777141E-3</v>
      </c>
      <c r="I90" s="55">
        <f>G90</f>
        <v>-3.9554763570777141E-3</v>
      </c>
      <c r="Q90" s="123">
        <f t="shared" si="52"/>
        <v>29280.832000000002</v>
      </c>
      <c r="S90" s="58">
        <f>S$16</f>
        <v>0.1</v>
      </c>
      <c r="Z90" s="54">
        <f t="shared" si="53"/>
        <v>-10196</v>
      </c>
      <c r="AA90" s="64">
        <f t="shared" si="54"/>
        <v>1.9588063911230684E-2</v>
      </c>
      <c r="AB90" s="64">
        <f t="shared" si="55"/>
        <v>-8.1276730344610644E-3</v>
      </c>
      <c r="AC90" s="64">
        <f t="shared" si="56"/>
        <v>-3.9554763570777141E-3</v>
      </c>
      <c r="AD90" s="64">
        <f t="shared" si="57"/>
        <v>-2.3543540268308398E-2</v>
      </c>
      <c r="AE90" s="64">
        <f t="shared" si="58"/>
        <v>5.5429828836545906E-5</v>
      </c>
      <c r="AF90" s="54">
        <f t="shared" si="59"/>
        <v>-3.9554763570777141E-3</v>
      </c>
      <c r="AG90" s="122"/>
      <c r="AH90" s="54">
        <f t="shared" si="60"/>
        <v>4.1721966773833503E-3</v>
      </c>
      <c r="AI90" s="54">
        <f t="shared" si="61"/>
        <v>0.22500181479892012</v>
      </c>
      <c r="AJ90" s="54">
        <f t="shared" si="62"/>
        <v>0.3543357386526258</v>
      </c>
      <c r="AK90" s="54">
        <f t="shared" si="63"/>
        <v>-0.10174035539691646</v>
      </c>
      <c r="AL90" s="54">
        <f t="shared" si="64"/>
        <v>0.13053174103801779</v>
      </c>
      <c r="AM90" s="54">
        <f t="shared" si="65"/>
        <v>6.5358698257626593E-2</v>
      </c>
      <c r="AN90" s="64">
        <f t="shared" si="48"/>
        <v>50.634625179179274</v>
      </c>
      <c r="AO90" s="64">
        <f t="shared" si="48"/>
        <v>50.702479370395039</v>
      </c>
      <c r="AP90" s="64">
        <f t="shared" si="48"/>
        <v>50.608585975811188</v>
      </c>
      <c r="AQ90" s="64">
        <f t="shared" si="48"/>
        <v>50.739577758708343</v>
      </c>
      <c r="AR90" s="64">
        <f t="shared" si="48"/>
        <v>50.55861187759222</v>
      </c>
      <c r="AS90" s="64">
        <f t="shared" si="48"/>
        <v>50.812881413205524</v>
      </c>
      <c r="AT90" s="64">
        <f t="shared" si="48"/>
        <v>50.461911853266066</v>
      </c>
      <c r="AU90" s="64">
        <f t="shared" si="66"/>
        <v>50.965434553306977</v>
      </c>
      <c r="AW90" s="54">
        <v>14000</v>
      </c>
      <c r="AX90" s="54">
        <f t="shared" si="37"/>
        <v>7.4488323805546163E-4</v>
      </c>
      <c r="AY90" s="54">
        <f t="shared" si="38"/>
        <v>-5.1415685474287751E-3</v>
      </c>
      <c r="AZ90" s="54">
        <f t="shared" si="39"/>
        <v>5.8864517854842367E-3</v>
      </c>
      <c r="BA90" s="54">
        <f t="shared" si="40"/>
        <v>0.38354332172701644</v>
      </c>
      <c r="BB90" s="54">
        <f t="shared" si="41"/>
        <v>0.77948101255274294</v>
      </c>
      <c r="BC90" s="54">
        <f t="shared" si="42"/>
        <v>0.66216501936247585</v>
      </c>
      <c r="BD90" s="54">
        <f t="shared" si="43"/>
        <v>0.34373482991331189</v>
      </c>
      <c r="BE90" s="54">
        <f t="shared" si="47"/>
        <v>95.800284493539138</v>
      </c>
      <c r="BF90" s="54">
        <f t="shared" si="47"/>
        <v>95.800284493916934</v>
      </c>
      <c r="BG90" s="54">
        <f t="shared" si="47"/>
        <v>95.800284467491778</v>
      </c>
      <c r="BH90" s="54">
        <f t="shared" si="45"/>
        <v>95.800286315926456</v>
      </c>
      <c r="BI90" s="54">
        <f t="shared" si="45"/>
        <v>95.800157465571345</v>
      </c>
      <c r="BJ90" s="54">
        <f t="shared" si="45"/>
        <v>95.81548702223381</v>
      </c>
      <c r="BK90" s="54">
        <f t="shared" si="45"/>
        <v>96.016974976932246</v>
      </c>
      <c r="BL90" s="54">
        <f t="shared" si="44"/>
        <v>96.581801538965465</v>
      </c>
    </row>
    <row r="91" spans="1:64" ht="12.95" customHeight="1">
      <c r="A91" s="55" t="s">
        <v>42</v>
      </c>
      <c r="B91" s="58"/>
      <c r="C91" s="57">
        <v>46005.481</v>
      </c>
      <c r="E91" s="55">
        <f t="shared" si="49"/>
        <v>-7546.9873386280287</v>
      </c>
      <c r="F91" s="55">
        <f t="shared" si="50"/>
        <v>-7547</v>
      </c>
      <c r="G91" s="55">
        <f t="shared" si="51"/>
        <v>8.1547881418373436E-3</v>
      </c>
      <c r="I91" s="55">
        <f>G91</f>
        <v>8.1547881418373436E-3</v>
      </c>
      <c r="Q91" s="123">
        <f t="shared" si="52"/>
        <v>30986.981</v>
      </c>
      <c r="S91" s="58">
        <f>S$16</f>
        <v>0.1</v>
      </c>
      <c r="Z91" s="54">
        <f t="shared" si="53"/>
        <v>-7547</v>
      </c>
      <c r="AA91" s="64">
        <f t="shared" si="54"/>
        <v>8.14487079287818E-3</v>
      </c>
      <c r="AB91" s="64">
        <f t="shared" si="55"/>
        <v>7.7969031652364374E-3</v>
      </c>
      <c r="AC91" s="64">
        <f t="shared" si="56"/>
        <v>8.1547881418373436E-3</v>
      </c>
      <c r="AD91" s="64">
        <f t="shared" si="57"/>
        <v>9.9173489591635605E-6</v>
      </c>
      <c r="AE91" s="64">
        <f t="shared" si="58"/>
        <v>9.8353810377822558E-12</v>
      </c>
      <c r="AF91" s="54">
        <f t="shared" si="59"/>
        <v>8.1547881418373436E-3</v>
      </c>
      <c r="AG91" s="122"/>
      <c r="AH91" s="54">
        <f t="shared" si="60"/>
        <v>3.5788497660090647E-4</v>
      </c>
      <c r="AI91" s="54">
        <f t="shared" si="61"/>
        <v>0.2228443359894382</v>
      </c>
      <c r="AJ91" s="54">
        <f t="shared" si="62"/>
        <v>0.12408960684081038</v>
      </c>
      <c r="AK91" s="54">
        <f t="shared" si="63"/>
        <v>8.3680110406004815E-2</v>
      </c>
      <c r="AL91" s="54">
        <f t="shared" si="64"/>
        <v>-0.10726158644086761</v>
      </c>
      <c r="AM91" s="54">
        <f t="shared" si="65"/>
        <v>-5.3682271184080678E-2</v>
      </c>
      <c r="AN91" s="64">
        <f t="shared" ref="AN91:AT100" si="67">$AU91+$AB$7*SIN(AO91)</f>
        <v>56.244352863699099</v>
      </c>
      <c r="AO91" s="64">
        <f t="shared" si="67"/>
        <v>56.175727882016965</v>
      </c>
      <c r="AP91" s="64">
        <f t="shared" si="67"/>
        <v>56.268455619130428</v>
      </c>
      <c r="AQ91" s="64">
        <f t="shared" si="67"/>
        <v>56.142392406837175</v>
      </c>
      <c r="AR91" s="64">
        <f t="shared" si="67"/>
        <v>56.312568563645613</v>
      </c>
      <c r="AS91" s="64">
        <f t="shared" si="67"/>
        <v>56.080080306328163</v>
      </c>
      <c r="AT91" s="64">
        <f t="shared" si="67"/>
        <v>56.393857195607424</v>
      </c>
      <c r="AU91" s="64">
        <f t="shared" si="66"/>
        <v>55.959555736354147</v>
      </c>
      <c r="AW91" s="54">
        <v>14500</v>
      </c>
      <c r="AX91" s="54">
        <f t="shared" si="37"/>
        <v>-9.1330875506945939E-3</v>
      </c>
      <c r="AY91" s="54">
        <f t="shared" si="38"/>
        <v>-4.4028759160271921E-3</v>
      </c>
      <c r="AZ91" s="54">
        <f t="shared" si="39"/>
        <v>-4.7302116346674018E-3</v>
      </c>
      <c r="BA91" s="54">
        <f t="shared" si="40"/>
        <v>1.2437669100322453</v>
      </c>
      <c r="BB91" s="54">
        <f t="shared" si="41"/>
        <v>-0.99634871036253814</v>
      </c>
      <c r="BC91" s="54">
        <f t="shared" si="42"/>
        <v>-1.8879493606087656</v>
      </c>
      <c r="BD91" s="54">
        <f t="shared" si="43"/>
        <v>-1.3807234909934991</v>
      </c>
      <c r="BE91" s="54">
        <f t="shared" si="47"/>
        <v>97.886003625118093</v>
      </c>
      <c r="BF91" s="54">
        <f t="shared" si="47"/>
        <v>97.870253269676653</v>
      </c>
      <c r="BG91" s="54">
        <f t="shared" si="47"/>
        <v>97.847656733463594</v>
      </c>
      <c r="BH91" s="54">
        <f t="shared" si="45"/>
        <v>97.81566855098221</v>
      </c>
      <c r="BI91" s="54">
        <f t="shared" si="45"/>
        <v>97.771157073283831</v>
      </c>
      <c r="BJ91" s="54">
        <f t="shared" si="45"/>
        <v>97.710494545357164</v>
      </c>
      <c r="BK91" s="54">
        <f t="shared" si="45"/>
        <v>97.629702261880439</v>
      </c>
      <c r="BL91" s="54">
        <f t="shared" si="44"/>
        <v>97.524444268872443</v>
      </c>
    </row>
    <row r="92" spans="1:64" ht="12.95" customHeight="1">
      <c r="A92" s="125" t="s">
        <v>287</v>
      </c>
      <c r="B92" s="126" t="s">
        <v>60</v>
      </c>
      <c r="C92" s="127">
        <v>46068.2811</v>
      </c>
      <c r="D92" s="128"/>
      <c r="E92" s="129">
        <f t="shared" si="49"/>
        <v>-7449.4819943025859</v>
      </c>
      <c r="F92" s="55">
        <f t="shared" si="50"/>
        <v>-7449.5</v>
      </c>
      <c r="G92" s="55">
        <f t="shared" si="51"/>
        <v>1.1596898671996314E-2</v>
      </c>
      <c r="J92" s="55">
        <f>G92</f>
        <v>1.1596898671996314E-2</v>
      </c>
      <c r="N92" s="55">
        <f ca="1">+C$11+C$12*F92</f>
        <v>-6.832581354309062E-3</v>
      </c>
      <c r="Q92" s="123">
        <f t="shared" si="52"/>
        <v>31049.7811</v>
      </c>
      <c r="S92" s="58">
        <f>S$17</f>
        <v>1</v>
      </c>
      <c r="Z92" s="54">
        <f t="shared" si="53"/>
        <v>-7449.5</v>
      </c>
      <c r="AA92" s="64">
        <f t="shared" si="54"/>
        <v>8.5199884226773836E-3</v>
      </c>
      <c r="AB92" s="64">
        <f t="shared" si="55"/>
        <v>1.0608337051771558E-2</v>
      </c>
      <c r="AC92" s="64">
        <f t="shared" si="56"/>
        <v>1.1596898671996314E-2</v>
      </c>
      <c r="AD92" s="64">
        <f t="shared" si="57"/>
        <v>3.0769102493189305E-3</v>
      </c>
      <c r="AE92" s="64">
        <f t="shared" si="58"/>
        <v>9.4673766823638838E-6</v>
      </c>
      <c r="AF92" s="54">
        <f t="shared" si="59"/>
        <v>1.1596898671996314E-2</v>
      </c>
      <c r="AG92" s="122"/>
      <c r="AH92" s="54">
        <f t="shared" si="60"/>
        <v>9.8856162022475567E-4</v>
      </c>
      <c r="AI92" s="54">
        <f t="shared" si="61"/>
        <v>0.22033303089663059</v>
      </c>
      <c r="AJ92" s="54">
        <f t="shared" si="62"/>
        <v>0.15977673171260873</v>
      </c>
      <c r="AK92" s="54">
        <f t="shared" si="63"/>
        <v>5.5612087448898062E-2</v>
      </c>
      <c r="AL92" s="54">
        <f t="shared" si="64"/>
        <v>-7.1207405551617406E-2</v>
      </c>
      <c r="AM92" s="54">
        <f t="shared" si="65"/>
        <v>-3.5618754439697559E-2</v>
      </c>
      <c r="AN92" s="64">
        <f t="shared" si="67"/>
        <v>56.345876636092811</v>
      </c>
      <c r="AO92" s="64">
        <f t="shared" si="67"/>
        <v>56.286603167488643</v>
      </c>
      <c r="AP92" s="64">
        <f t="shared" si="67"/>
        <v>56.364382669042335</v>
      </c>
      <c r="AQ92" s="64">
        <f t="shared" si="67"/>
        <v>56.262006957854219</v>
      </c>
      <c r="AR92" s="64">
        <f t="shared" si="67"/>
        <v>56.396302259308413</v>
      </c>
      <c r="AS92" s="64">
        <f t="shared" si="67"/>
        <v>56.219149596319639</v>
      </c>
      <c r="AT92" s="64">
        <f t="shared" si="67"/>
        <v>56.451568103890999</v>
      </c>
      <c r="AU92" s="64">
        <f t="shared" si="66"/>
        <v>56.143371068686008</v>
      </c>
      <c r="AW92" s="54">
        <v>15000</v>
      </c>
      <c r="AX92" s="54">
        <f t="shared" si="37"/>
        <v>-8.6920575161144424E-3</v>
      </c>
      <c r="AY92" s="54">
        <f t="shared" si="38"/>
        <v>-3.617070259976353E-3</v>
      </c>
      <c r="AZ92" s="54">
        <f t="shared" si="39"/>
        <v>-5.0749872561380886E-3</v>
      </c>
      <c r="BA92" s="54">
        <f t="shared" si="40"/>
        <v>0.32354569994736115</v>
      </c>
      <c r="BB92" s="54">
        <f t="shared" si="41"/>
        <v>-0.28895467363724603</v>
      </c>
      <c r="BC92" s="54">
        <f t="shared" si="42"/>
        <v>-0.52480663405092809</v>
      </c>
      <c r="BD92" s="54">
        <f t="shared" si="43"/>
        <v>-0.26859658666659264</v>
      </c>
      <c r="BE92" s="54">
        <f t="shared" si="47"/>
        <v>99.222074374916872</v>
      </c>
      <c r="BF92" s="54">
        <f t="shared" si="47"/>
        <v>99.222098554817222</v>
      </c>
      <c r="BG92" s="54">
        <f t="shared" si="47"/>
        <v>99.221979064593739</v>
      </c>
      <c r="BH92" s="54">
        <f t="shared" si="45"/>
        <v>99.22256903367915</v>
      </c>
      <c r="BI92" s="54">
        <f t="shared" si="45"/>
        <v>99.219643391325135</v>
      </c>
      <c r="BJ92" s="54">
        <f t="shared" si="45"/>
        <v>99.233851750253365</v>
      </c>
      <c r="BK92" s="54">
        <f t="shared" si="45"/>
        <v>99.155623661034525</v>
      </c>
      <c r="BL92" s="54">
        <f t="shared" si="44"/>
        <v>98.467086998779422</v>
      </c>
    </row>
    <row r="93" spans="1:64" ht="12.95" customHeight="1">
      <c r="A93" s="55" t="s">
        <v>43</v>
      </c>
      <c r="B93" s="58"/>
      <c r="C93" s="57">
        <v>46121.418700000002</v>
      </c>
      <c r="E93" s="55">
        <f t="shared" si="49"/>
        <v>-7366.9789412082782</v>
      </c>
      <c r="F93" s="55">
        <f t="shared" si="50"/>
        <v>-7367</v>
      </c>
      <c r="G93" s="55">
        <f t="shared" si="51"/>
        <v>1.3563299893576186E-2</v>
      </c>
      <c r="J93" s="55">
        <f>G93</f>
        <v>1.3563299893576186E-2</v>
      </c>
      <c r="Q93" s="123">
        <f t="shared" si="52"/>
        <v>31102.918700000002</v>
      </c>
      <c r="S93" s="58">
        <f>S$17</f>
        <v>1</v>
      </c>
      <c r="Z93" s="54">
        <f t="shared" si="53"/>
        <v>-7367</v>
      </c>
      <c r="AA93" s="64">
        <f t="shared" si="54"/>
        <v>8.7977943425770252E-3</v>
      </c>
      <c r="AB93" s="64">
        <f t="shared" si="55"/>
        <v>1.2082089367816863E-2</v>
      </c>
      <c r="AC93" s="64">
        <f t="shared" si="56"/>
        <v>1.3563299893576186E-2</v>
      </c>
      <c r="AD93" s="64">
        <f t="shared" si="57"/>
        <v>4.765505550999161E-3</v>
      </c>
      <c r="AE93" s="64">
        <f t="shared" si="58"/>
        <v>2.2710043156603817E-5</v>
      </c>
      <c r="AF93" s="54">
        <f t="shared" si="59"/>
        <v>1.3563299893576186E-2</v>
      </c>
      <c r="AG93" s="122"/>
      <c r="AH93" s="54">
        <f t="shared" si="60"/>
        <v>1.4812105257593236E-3</v>
      </c>
      <c r="AI93" s="54">
        <f t="shared" si="61"/>
        <v>0.2190709549793548</v>
      </c>
      <c r="AJ93" s="54">
        <f t="shared" si="62"/>
        <v>0.18766470651505793</v>
      </c>
      <c r="AK93" s="54">
        <f t="shared" si="63"/>
        <v>3.3512887437544082E-2</v>
      </c>
      <c r="AL93" s="54">
        <f t="shared" si="64"/>
        <v>-4.2887811204997968E-2</v>
      </c>
      <c r="AM93" s="54">
        <f t="shared" si="65"/>
        <v>-2.1447193136821738E-2</v>
      </c>
      <c r="AN93" s="64">
        <f t="shared" si="67"/>
        <v>56.426293484808014</v>
      </c>
      <c r="AO93" s="64">
        <f t="shared" si="67"/>
        <v>56.384966024987698</v>
      </c>
      <c r="AP93" s="64">
        <f t="shared" si="67"/>
        <v>56.438344769217466</v>
      </c>
      <c r="AQ93" s="64">
        <f t="shared" si="67"/>
        <v>56.369318454359352</v>
      </c>
      <c r="AR93" s="64">
        <f t="shared" si="67"/>
        <v>56.458464849502171</v>
      </c>
      <c r="AS93" s="64">
        <f t="shared" si="67"/>
        <v>56.343092899180292</v>
      </c>
      <c r="AT93" s="64">
        <f t="shared" si="67"/>
        <v>56.492108599918147</v>
      </c>
      <c r="AU93" s="64">
        <f t="shared" si="66"/>
        <v>56.298907119120656</v>
      </c>
      <c r="AW93" s="54">
        <v>15500</v>
      </c>
      <c r="AX93" s="54">
        <f t="shared" si="37"/>
        <v>-4.4722432711109617E-3</v>
      </c>
      <c r="AY93" s="54">
        <f t="shared" si="38"/>
        <v>-2.7841515792762714E-3</v>
      </c>
      <c r="AZ93" s="54">
        <f t="shared" si="39"/>
        <v>-1.6880916918346905E-3</v>
      </c>
      <c r="BA93" s="54">
        <f t="shared" si="40"/>
        <v>0.23877402614252263</v>
      </c>
      <c r="BB93" s="54">
        <f t="shared" si="41"/>
        <v>2.5814876478742694E-3</v>
      </c>
      <c r="BC93" s="54">
        <f t="shared" si="42"/>
        <v>-0.22909038994315128</v>
      </c>
      <c r="BD93" s="54">
        <f t="shared" si="43"/>
        <v>-0.11504880549901322</v>
      </c>
      <c r="BE93" s="54">
        <f t="shared" si="47"/>
        <v>99.895932085767086</v>
      </c>
      <c r="BF93" s="54">
        <f t="shared" si="47"/>
        <v>99.859642103853432</v>
      </c>
      <c r="BG93" s="54">
        <f t="shared" si="47"/>
        <v>99.917633633175541</v>
      </c>
      <c r="BH93" s="54">
        <f t="shared" si="45"/>
        <v>99.823661869894735</v>
      </c>
      <c r="BI93" s="54">
        <f t="shared" si="45"/>
        <v>99.972879016005791</v>
      </c>
      <c r="BJ93" s="54">
        <f t="shared" si="45"/>
        <v>99.726493409620616</v>
      </c>
      <c r="BK93" s="54">
        <f t="shared" si="45"/>
        <v>100.11371136736648</v>
      </c>
      <c r="BL93" s="54">
        <f t="shared" si="44"/>
        <v>99.409729728686401</v>
      </c>
    </row>
    <row r="94" spans="1:64" ht="12.95" customHeight="1">
      <c r="A94" s="55" t="s">
        <v>44</v>
      </c>
      <c r="B94" s="58"/>
      <c r="C94" s="57">
        <v>46121.419000000002</v>
      </c>
      <c r="E94" s="55">
        <f t="shared" si="49"/>
        <v>-7366.9784754191587</v>
      </c>
      <c r="F94" s="55">
        <f t="shared" si="50"/>
        <v>-7367</v>
      </c>
      <c r="G94" s="55">
        <f t="shared" si="51"/>
        <v>1.3863299893273506E-2</v>
      </c>
      <c r="I94" s="55">
        <f>G94</f>
        <v>1.3863299893273506E-2</v>
      </c>
      <c r="Q94" s="123">
        <f t="shared" si="52"/>
        <v>31102.919000000002</v>
      </c>
      <c r="S94" s="58">
        <f>S$16</f>
        <v>0.1</v>
      </c>
      <c r="Z94" s="54">
        <f t="shared" si="53"/>
        <v>-7367</v>
      </c>
      <c r="AA94" s="64">
        <f t="shared" si="54"/>
        <v>8.7977943425770252E-3</v>
      </c>
      <c r="AB94" s="64">
        <f t="shared" si="55"/>
        <v>1.2382089367514183E-2</v>
      </c>
      <c r="AC94" s="64">
        <f t="shared" si="56"/>
        <v>1.3863299893273506E-2</v>
      </c>
      <c r="AD94" s="64">
        <f t="shared" si="57"/>
        <v>5.0655055506964811E-3</v>
      </c>
      <c r="AE94" s="64">
        <f t="shared" si="58"/>
        <v>2.565934648413686E-6</v>
      </c>
      <c r="AF94" s="54">
        <f t="shared" si="59"/>
        <v>1.3863299893273506E-2</v>
      </c>
      <c r="AG94" s="122"/>
      <c r="AH94" s="54">
        <f t="shared" si="60"/>
        <v>1.4812105257593236E-3</v>
      </c>
      <c r="AI94" s="54">
        <f t="shared" si="61"/>
        <v>0.2190709549793548</v>
      </c>
      <c r="AJ94" s="54">
        <f t="shared" si="62"/>
        <v>0.18766470651505793</v>
      </c>
      <c r="AK94" s="54">
        <f t="shared" si="63"/>
        <v>3.3512887437544082E-2</v>
      </c>
      <c r="AL94" s="54">
        <f t="shared" si="64"/>
        <v>-4.2887811204997968E-2</v>
      </c>
      <c r="AM94" s="54">
        <f t="shared" si="65"/>
        <v>-2.1447193136821738E-2</v>
      </c>
      <c r="AN94" s="64">
        <f t="shared" si="67"/>
        <v>56.426293484808014</v>
      </c>
      <c r="AO94" s="64">
        <f t="shared" si="67"/>
        <v>56.384966024987698</v>
      </c>
      <c r="AP94" s="64">
        <f t="shared" si="67"/>
        <v>56.438344769217466</v>
      </c>
      <c r="AQ94" s="64">
        <f t="shared" si="67"/>
        <v>56.369318454359352</v>
      </c>
      <c r="AR94" s="64">
        <f t="shared" si="67"/>
        <v>56.458464849502171</v>
      </c>
      <c r="AS94" s="64">
        <f t="shared" si="67"/>
        <v>56.343092899180292</v>
      </c>
      <c r="AT94" s="64">
        <f t="shared" si="67"/>
        <v>56.492108599918147</v>
      </c>
      <c r="AU94" s="64">
        <f t="shared" si="66"/>
        <v>56.298907119120656</v>
      </c>
      <c r="AW94" s="54">
        <v>16000</v>
      </c>
      <c r="AX94" s="54">
        <f t="shared" si="37"/>
        <v>-2.0851441448576941E-4</v>
      </c>
      <c r="AY94" s="54">
        <f t="shared" si="38"/>
        <v>-1.9041198739269335E-3</v>
      </c>
      <c r="AZ94" s="54">
        <f t="shared" si="39"/>
        <v>1.6956054594411641E-3</v>
      </c>
      <c r="BA94" s="54">
        <f t="shared" si="40"/>
        <v>0.21871437402826499</v>
      </c>
      <c r="BB94" s="54">
        <f t="shared" si="41"/>
        <v>0.19987364413567341</v>
      </c>
      <c r="BC94" s="54">
        <f t="shared" si="42"/>
        <v>-3.0442919384915435E-2</v>
      </c>
      <c r="BD94" s="54">
        <f t="shared" si="43"/>
        <v>-1.5222635369133368E-2</v>
      </c>
      <c r="BE94" s="54">
        <f t="shared" si="47"/>
        <v>100.44405316606372</v>
      </c>
      <c r="BF94" s="54">
        <f t="shared" si="47"/>
        <v>100.41340271776399</v>
      </c>
      <c r="BG94" s="54">
        <f t="shared" si="47"/>
        <v>100.452806389024</v>
      </c>
      <c r="BH94" s="54">
        <f t="shared" si="45"/>
        <v>100.40211870173388</v>
      </c>
      <c r="BI94" s="54">
        <f t="shared" si="45"/>
        <v>100.46727908807233</v>
      </c>
      <c r="BJ94" s="54">
        <f t="shared" si="45"/>
        <v>100.38342458482573</v>
      </c>
      <c r="BK94" s="54">
        <f t="shared" si="45"/>
        <v>100.49122796473026</v>
      </c>
      <c r="BL94" s="54">
        <f t="shared" si="44"/>
        <v>100.35237245859338</v>
      </c>
    </row>
    <row r="95" spans="1:64" ht="12.95" customHeight="1">
      <c r="A95" s="125" t="s">
        <v>287</v>
      </c>
      <c r="B95" s="126" t="s">
        <v>64</v>
      </c>
      <c r="C95" s="127">
        <v>46478.233</v>
      </c>
      <c r="D95" s="128"/>
      <c r="E95" s="129">
        <f t="shared" si="49"/>
        <v>-6812.9782122008128</v>
      </c>
      <c r="F95" s="55">
        <f t="shared" si="50"/>
        <v>-6813</v>
      </c>
      <c r="G95" s="55">
        <f t="shared" si="51"/>
        <v>1.4032830476935487E-2</v>
      </c>
      <c r="J95" s="55">
        <f>G95</f>
        <v>1.4032830476935487E-2</v>
      </c>
      <c r="N95" s="55">
        <f ca="1">+C$11+C$12*F95</f>
        <v>-6.9210188027039408E-3</v>
      </c>
      <c r="Q95" s="123">
        <f t="shared" si="52"/>
        <v>31459.733</v>
      </c>
      <c r="S95" s="58">
        <f>S$17</f>
        <v>1</v>
      </c>
      <c r="Z95" s="54">
        <f t="shared" si="53"/>
        <v>-6813</v>
      </c>
      <c r="AA95" s="64">
        <f t="shared" si="54"/>
        <v>1.0339503537387058E-2</v>
      </c>
      <c r="AB95" s="64">
        <f t="shared" si="55"/>
        <v>9.600433639589772E-3</v>
      </c>
      <c r="AC95" s="64">
        <f t="shared" si="56"/>
        <v>1.4032830476935487E-2</v>
      </c>
      <c r="AD95" s="64">
        <f t="shared" si="57"/>
        <v>3.6933269395484289E-3</v>
      </c>
      <c r="AE95" s="64">
        <f t="shared" si="58"/>
        <v>1.3640663882394164E-5</v>
      </c>
      <c r="AF95" s="54">
        <f t="shared" si="59"/>
        <v>1.4032830476935487E-2</v>
      </c>
      <c r="AG95" s="122"/>
      <c r="AH95" s="54">
        <f t="shared" si="60"/>
        <v>4.4323968373457161E-3</v>
      </c>
      <c r="AI95" s="54">
        <f t="shared" si="61"/>
        <v>0.22728666870722469</v>
      </c>
      <c r="AJ95" s="54">
        <f t="shared" si="62"/>
        <v>0.3737173232659709</v>
      </c>
      <c r="AK95" s="54">
        <f t="shared" si="63"/>
        <v>-0.11784479039686011</v>
      </c>
      <c r="AL95" s="54">
        <f t="shared" si="64"/>
        <v>0.15134163183904392</v>
      </c>
      <c r="AM95" s="54">
        <f t="shared" si="65"/>
        <v>7.5815579689413284E-2</v>
      </c>
      <c r="AN95" s="64">
        <f t="shared" si="67"/>
        <v>56.975213053107623</v>
      </c>
      <c r="AO95" s="64">
        <f t="shared" si="67"/>
        <v>57.039071650669946</v>
      </c>
      <c r="AP95" s="64">
        <f t="shared" si="67"/>
        <v>56.948522788199917</v>
      </c>
      <c r="AQ95" s="64">
        <f t="shared" si="67"/>
        <v>57.078198457460232</v>
      </c>
      <c r="AR95" s="64">
        <f t="shared" si="67"/>
        <v>56.89476385930751</v>
      </c>
      <c r="AS95" s="64">
        <f t="shared" si="67"/>
        <v>57.159933884053622</v>
      </c>
      <c r="AT95" s="64">
        <f t="shared" si="67"/>
        <v>56.785536428527223</v>
      </c>
      <c r="AU95" s="64">
        <f t="shared" si="66"/>
        <v>57.343355263857589</v>
      </c>
      <c r="AW95" s="54">
        <v>16500</v>
      </c>
      <c r="AX95" s="54">
        <f t="shared" si="37"/>
        <v>3.3719883998716491E-3</v>
      </c>
      <c r="AY95" s="54">
        <f t="shared" si="38"/>
        <v>-9.7697514392833945E-4</v>
      </c>
      <c r="AZ95" s="54">
        <f t="shared" si="39"/>
        <v>4.3489635437999885E-3</v>
      </c>
      <c r="BA95" s="54">
        <f t="shared" si="40"/>
        <v>0.22650080862128097</v>
      </c>
      <c r="BB95" s="54">
        <f t="shared" si="41"/>
        <v>0.36738172361158605</v>
      </c>
      <c r="BC95" s="54">
        <f t="shared" si="42"/>
        <v>0.14452043125429773</v>
      </c>
      <c r="BD95" s="54">
        <f t="shared" si="43"/>
        <v>7.2386248707301745E-2</v>
      </c>
      <c r="BE95" s="54">
        <f t="shared" si="47"/>
        <v>100.93875878199243</v>
      </c>
      <c r="BF95" s="54">
        <f t="shared" si="47"/>
        <v>101.00420889259779</v>
      </c>
      <c r="BG95" s="54">
        <f t="shared" si="47"/>
        <v>100.91217355490069</v>
      </c>
      <c r="BH95" s="54">
        <f t="shared" si="45"/>
        <v>101.04281137000633</v>
      </c>
      <c r="BI95" s="54">
        <f t="shared" si="45"/>
        <v>100.85949977328754</v>
      </c>
      <c r="BJ95" s="54">
        <f t="shared" si="45"/>
        <v>101.12194605549657</v>
      </c>
      <c r="BK95" s="54">
        <f t="shared" si="45"/>
        <v>100.75423092884733</v>
      </c>
      <c r="BL95" s="54">
        <f t="shared" si="44"/>
        <v>101.29501518850036</v>
      </c>
    </row>
    <row r="96" spans="1:64" ht="12.95" customHeight="1">
      <c r="A96" s="55" t="s">
        <v>46</v>
      </c>
      <c r="B96" s="58"/>
      <c r="C96" s="57">
        <v>46894.309000000001</v>
      </c>
      <c r="E96" s="55">
        <f t="shared" si="49"/>
        <v>-6166.9659662720151</v>
      </c>
      <c r="F96" s="55">
        <f t="shared" si="50"/>
        <v>-6167</v>
      </c>
      <c r="G96" s="55">
        <f t="shared" si="51"/>
        <v>2.1920044848229736E-2</v>
      </c>
      <c r="I96" s="55">
        <f>G96</f>
        <v>2.1920044848229736E-2</v>
      </c>
      <c r="Q96" s="123">
        <f t="shared" si="52"/>
        <v>31875.809000000001</v>
      </c>
      <c r="S96" s="58">
        <f>S$16</f>
        <v>0.1</v>
      </c>
      <c r="Z96" s="54">
        <f t="shared" si="53"/>
        <v>-6167</v>
      </c>
      <c r="AA96" s="64">
        <f t="shared" si="54"/>
        <v>1.0577474665845655E-2</v>
      </c>
      <c r="AB96" s="64">
        <f t="shared" si="55"/>
        <v>1.5679179007109623E-2</v>
      </c>
      <c r="AC96" s="64">
        <f t="shared" si="56"/>
        <v>2.1920044848229736E-2</v>
      </c>
      <c r="AD96" s="64">
        <f t="shared" si="57"/>
        <v>1.1342570182384082E-2</v>
      </c>
      <c r="AE96" s="64">
        <f t="shared" si="58"/>
        <v>1.2865389834230846E-5</v>
      </c>
      <c r="AF96" s="54">
        <f t="shared" si="59"/>
        <v>2.1920044848229736E-2</v>
      </c>
      <c r="AG96" s="122"/>
      <c r="AH96" s="54">
        <f t="shared" si="60"/>
        <v>6.2408658411201128E-3</v>
      </c>
      <c r="AI96" s="54">
        <f t="shared" si="61"/>
        <v>0.31526022112886809</v>
      </c>
      <c r="AJ96" s="54">
        <f t="shared" si="62"/>
        <v>0.67052756910269817</v>
      </c>
      <c r="AK96" s="54">
        <f t="shared" si="63"/>
        <v>-0.37696779996807633</v>
      </c>
      <c r="AL96" s="54">
        <f t="shared" si="64"/>
        <v>0.50324779883265236</v>
      </c>
      <c r="AM96" s="54">
        <f t="shared" si="65"/>
        <v>0.25707241713261836</v>
      </c>
      <c r="AN96" s="64">
        <f t="shared" si="67"/>
        <v>57.815453052507166</v>
      </c>
      <c r="AO96" s="64">
        <f t="shared" si="67"/>
        <v>57.815420899792642</v>
      </c>
      <c r="AP96" s="64">
        <f t="shared" si="67"/>
        <v>57.815558328766869</v>
      </c>
      <c r="AQ96" s="64">
        <f t="shared" si="67"/>
        <v>57.814971342554024</v>
      </c>
      <c r="AR96" s="64">
        <f t="shared" si="67"/>
        <v>57.817486199704483</v>
      </c>
      <c r="AS96" s="64">
        <f t="shared" si="67"/>
        <v>57.806849574734393</v>
      </c>
      <c r="AT96" s="64">
        <f t="shared" si="67"/>
        <v>57.854648129968417</v>
      </c>
      <c r="AU96" s="64">
        <f t="shared" si="66"/>
        <v>58.561249670897411</v>
      </c>
      <c r="AW96" s="54">
        <v>17000</v>
      </c>
      <c r="AX96" s="54">
        <f t="shared" si="37"/>
        <v>6.1531035758302238E-3</v>
      </c>
      <c r="AY96" s="54">
        <f t="shared" si="38"/>
        <v>-2.7173892805029687E-6</v>
      </c>
      <c r="AZ96" s="54">
        <f t="shared" si="39"/>
        <v>6.1558209651107268E-3</v>
      </c>
      <c r="BA96" s="54">
        <f t="shared" si="40"/>
        <v>0.27796649581114763</v>
      </c>
      <c r="BB96" s="54">
        <f t="shared" si="41"/>
        <v>0.58489849902164714</v>
      </c>
      <c r="BC96" s="54">
        <f t="shared" si="42"/>
        <v>0.39308303275131457</v>
      </c>
      <c r="BD96" s="54">
        <f t="shared" si="43"/>
        <v>0.19911194625819559</v>
      </c>
      <c r="BE96" s="54">
        <f t="shared" si="47"/>
        <v>101.56522995822291</v>
      </c>
      <c r="BF96" s="54">
        <f t="shared" si="47"/>
        <v>101.56676344144952</v>
      </c>
      <c r="BG96" s="54">
        <f t="shared" si="47"/>
        <v>101.56292784675634</v>
      </c>
      <c r="BH96" s="54">
        <f t="shared" si="45"/>
        <v>101.57256863566428</v>
      </c>
      <c r="BI96" s="54">
        <f t="shared" si="45"/>
        <v>101.54862493479069</v>
      </c>
      <c r="BJ96" s="54">
        <f t="shared" si="45"/>
        <v>101.61002278675772</v>
      </c>
      <c r="BK96" s="54">
        <f t="shared" si="45"/>
        <v>101.46321671423225</v>
      </c>
      <c r="BL96" s="54">
        <f t="shared" si="44"/>
        <v>102.23765791840734</v>
      </c>
    </row>
    <row r="97" spans="1:64" ht="12.95" customHeight="1">
      <c r="A97" s="55" t="s">
        <v>46</v>
      </c>
      <c r="B97" s="58"/>
      <c r="C97" s="57">
        <v>46903.324000000001</v>
      </c>
      <c r="E97" s="55">
        <f t="shared" si="49"/>
        <v>-6152.9690032242843</v>
      </c>
      <c r="F97" s="55">
        <f t="shared" si="50"/>
        <v>-6153</v>
      </c>
      <c r="G97" s="55">
        <f t="shared" si="51"/>
        <v>1.9964040206104983E-2</v>
      </c>
      <c r="I97" s="55">
        <f>G97</f>
        <v>1.9964040206104983E-2</v>
      </c>
      <c r="Q97" s="123">
        <f t="shared" si="52"/>
        <v>31884.824000000001</v>
      </c>
      <c r="S97" s="58">
        <f>S$16</f>
        <v>0.1</v>
      </c>
      <c r="Z97" s="54">
        <f t="shared" si="53"/>
        <v>-6153</v>
      </c>
      <c r="AA97" s="64">
        <f t="shared" si="54"/>
        <v>1.0535118531692353E-2</v>
      </c>
      <c r="AB97" s="64">
        <f t="shared" si="55"/>
        <v>1.3732365590164308E-2</v>
      </c>
      <c r="AC97" s="64">
        <f t="shared" si="56"/>
        <v>1.9964040206104983E-2</v>
      </c>
      <c r="AD97" s="64">
        <f t="shared" si="57"/>
        <v>9.4289216744126297E-3</v>
      </c>
      <c r="AE97" s="64">
        <f t="shared" si="58"/>
        <v>8.8904563942208264E-6</v>
      </c>
      <c r="AF97" s="54">
        <f t="shared" si="59"/>
        <v>1.9964040206104983E-2</v>
      </c>
      <c r="AG97" s="122"/>
      <c r="AH97" s="54">
        <f t="shared" si="60"/>
        <v>6.2316746159406747E-3</v>
      </c>
      <c r="AI97" s="54">
        <f t="shared" si="61"/>
        <v>0.31943024288398869</v>
      </c>
      <c r="AJ97" s="54">
        <f t="shared" si="62"/>
        <v>0.6786132448088702</v>
      </c>
      <c r="AK97" s="54">
        <f t="shared" si="63"/>
        <v>-0.38444517512944759</v>
      </c>
      <c r="AL97" s="54">
        <f t="shared" si="64"/>
        <v>0.51420106650791197</v>
      </c>
      <c r="AM97" s="54">
        <f t="shared" si="65"/>
        <v>0.26291927123300513</v>
      </c>
      <c r="AN97" s="64">
        <f t="shared" si="67"/>
        <v>57.836981713803524</v>
      </c>
      <c r="AO97" s="64">
        <f t="shared" si="67"/>
        <v>57.836952439541896</v>
      </c>
      <c r="AP97" s="64">
        <f t="shared" si="67"/>
        <v>57.837086818573056</v>
      </c>
      <c r="AQ97" s="64">
        <f t="shared" si="67"/>
        <v>57.836470483897997</v>
      </c>
      <c r="AR97" s="64">
        <f t="shared" si="67"/>
        <v>57.839308180437307</v>
      </c>
      <c r="AS97" s="64">
        <f t="shared" si="67"/>
        <v>57.826464883259519</v>
      </c>
      <c r="AT97" s="64">
        <f t="shared" si="67"/>
        <v>57.890108003574106</v>
      </c>
      <c r="AU97" s="64">
        <f t="shared" si="66"/>
        <v>58.587643667334802</v>
      </c>
      <c r="AW97" s="54">
        <v>17500</v>
      </c>
      <c r="AX97" s="54">
        <f t="shared" si="37"/>
        <v>5.7835273661572956E-3</v>
      </c>
      <c r="AY97" s="54">
        <f t="shared" si="38"/>
        <v>1.0186533900165967E-3</v>
      </c>
      <c r="AZ97" s="54">
        <f t="shared" si="39"/>
        <v>4.7648739761406989E-3</v>
      </c>
      <c r="BA97" s="54">
        <f t="shared" si="40"/>
        <v>0.52747446516743202</v>
      </c>
      <c r="BB97" s="54">
        <f t="shared" si="41"/>
        <v>0.9141065444139681</v>
      </c>
      <c r="BC97" s="54">
        <f t="shared" si="42"/>
        <v>0.92162705422035629</v>
      </c>
      <c r="BD97" s="54">
        <f t="shared" si="43"/>
        <v>0.49646240108786133</v>
      </c>
      <c r="BE97" s="54">
        <f t="shared" si="47"/>
        <v>102.4442096396683</v>
      </c>
      <c r="BF97" s="54">
        <f t="shared" si="47"/>
        <v>102.44485929848504</v>
      </c>
      <c r="BG97" s="54">
        <f t="shared" si="47"/>
        <v>102.44732146022257</v>
      </c>
      <c r="BH97" s="54">
        <f t="shared" si="45"/>
        <v>102.45650398484754</v>
      </c>
      <c r="BI97" s="54">
        <f t="shared" si="45"/>
        <v>102.48891286018733</v>
      </c>
      <c r="BJ97" s="54">
        <f t="shared" si="45"/>
        <v>102.58708067900085</v>
      </c>
      <c r="BK97" s="54">
        <f t="shared" si="45"/>
        <v>102.81088135718164</v>
      </c>
      <c r="BL97" s="54">
        <f t="shared" si="44"/>
        <v>103.18030064831432</v>
      </c>
    </row>
    <row r="98" spans="1:64" ht="12.95" customHeight="1">
      <c r="A98" s="55" t="s">
        <v>47</v>
      </c>
      <c r="B98" s="58"/>
      <c r="C98" s="57">
        <v>46910.406999999999</v>
      </c>
      <c r="E98" s="55">
        <f t="shared" si="49"/>
        <v>-6141.9717221075825</v>
      </c>
      <c r="F98" s="55">
        <f t="shared" si="50"/>
        <v>-6142</v>
      </c>
      <c r="G98" s="55">
        <f t="shared" si="51"/>
        <v>1.8212893701274879E-2</v>
      </c>
      <c r="I98" s="55">
        <f>G98</f>
        <v>1.8212893701274879E-2</v>
      </c>
      <c r="Q98" s="123">
        <f t="shared" si="52"/>
        <v>31891.906999999999</v>
      </c>
      <c r="S98" s="58">
        <f>S$16</f>
        <v>0.1</v>
      </c>
      <c r="Z98" s="54">
        <f t="shared" si="53"/>
        <v>-6142</v>
      </c>
      <c r="AA98" s="64">
        <f t="shared" si="54"/>
        <v>1.0499716922365253E-2</v>
      </c>
      <c r="AB98" s="64">
        <f t="shared" si="55"/>
        <v>1.199058846405968E-2</v>
      </c>
      <c r="AC98" s="64">
        <f t="shared" si="56"/>
        <v>1.8212893701274879E-2</v>
      </c>
      <c r="AD98" s="64">
        <f t="shared" si="57"/>
        <v>7.7131767789096264E-3</v>
      </c>
      <c r="AE98" s="64">
        <f t="shared" si="58"/>
        <v>5.9493096022710682E-6</v>
      </c>
      <c r="AF98" s="54">
        <f t="shared" si="59"/>
        <v>1.8212893701274879E-2</v>
      </c>
      <c r="AG98" s="122"/>
      <c r="AH98" s="54">
        <f t="shared" si="60"/>
        <v>6.2223052372151989E-3</v>
      </c>
      <c r="AI98" s="54">
        <f t="shared" si="61"/>
        <v>0.32284481604618598</v>
      </c>
      <c r="AJ98" s="54">
        <f t="shared" si="62"/>
        <v>0.6850600538577708</v>
      </c>
      <c r="AK98" s="54">
        <f t="shared" si="63"/>
        <v>-0.3904281544993069</v>
      </c>
      <c r="AL98" s="54">
        <f t="shared" si="64"/>
        <v>0.52301425165739857</v>
      </c>
      <c r="AM98" s="54">
        <f t="shared" si="65"/>
        <v>0.26763597151511836</v>
      </c>
      <c r="AN98" s="64">
        <f t="shared" si="67"/>
        <v>57.854099262736831</v>
      </c>
      <c r="AO98" s="64">
        <f t="shared" si="67"/>
        <v>57.854074143698249</v>
      </c>
      <c r="AP98" s="64">
        <f t="shared" si="67"/>
        <v>57.854196694286721</v>
      </c>
      <c r="AQ98" s="64">
        <f t="shared" si="67"/>
        <v>57.853599317237439</v>
      </c>
      <c r="AR98" s="64">
        <f t="shared" si="67"/>
        <v>57.856523765502175</v>
      </c>
      <c r="AS98" s="64">
        <f t="shared" si="67"/>
        <v>57.842494564878166</v>
      </c>
      <c r="AT98" s="64">
        <f t="shared" si="67"/>
        <v>57.918310538487951</v>
      </c>
      <c r="AU98" s="64">
        <f t="shared" si="66"/>
        <v>58.60838180739276</v>
      </c>
      <c r="AW98" s="54">
        <v>18000</v>
      </c>
      <c r="AX98" s="54">
        <f t="shared" si="37"/>
        <v>-4.1591798947462205E-3</v>
      </c>
      <c r="AY98" s="54">
        <f t="shared" si="38"/>
        <v>2.0871371939629388E-3</v>
      </c>
      <c r="AZ98" s="54">
        <f t="shared" si="39"/>
        <v>-6.2463170887091593E-3</v>
      </c>
      <c r="BA98" s="54">
        <f t="shared" si="40"/>
        <v>0.559974649624839</v>
      </c>
      <c r="BB98" s="54">
        <f t="shared" si="41"/>
        <v>-0.67515790334057701</v>
      </c>
      <c r="BC98" s="54">
        <f t="shared" si="42"/>
        <v>-0.9728506176416577</v>
      </c>
      <c r="BD98" s="54">
        <f t="shared" si="43"/>
        <v>-0.52880516423925283</v>
      </c>
      <c r="BE98" s="54">
        <f t="shared" si="47"/>
        <v>104.84211736596913</v>
      </c>
      <c r="BF98" s="54">
        <f t="shared" si="47"/>
        <v>104.84082745775709</v>
      </c>
      <c r="BG98" s="54">
        <f t="shared" si="47"/>
        <v>104.83663552951197</v>
      </c>
      <c r="BH98" s="54">
        <f t="shared" si="45"/>
        <v>104.8232854644295</v>
      </c>
      <c r="BI98" s="54">
        <f t="shared" si="45"/>
        <v>104.78319433148975</v>
      </c>
      <c r="BJ98" s="54">
        <f t="shared" si="45"/>
        <v>104.67854539027734</v>
      </c>
      <c r="BK98" s="54">
        <f t="shared" si="45"/>
        <v>104.46320475221052</v>
      </c>
      <c r="BL98" s="54">
        <f t="shared" si="44"/>
        <v>104.12294337822129</v>
      </c>
    </row>
    <row r="99" spans="1:64" ht="12.95" customHeight="1">
      <c r="A99" s="55" t="s">
        <v>46</v>
      </c>
      <c r="B99" s="58"/>
      <c r="C99" s="57">
        <v>46941.315000000002</v>
      </c>
      <c r="E99" s="55">
        <f t="shared" si="49"/>
        <v>-6093.9830217327244</v>
      </c>
      <c r="F99" s="55">
        <f t="shared" si="50"/>
        <v>-6094</v>
      </c>
      <c r="G99" s="55">
        <f t="shared" si="51"/>
        <v>1.0935163503745571E-2</v>
      </c>
      <c r="I99" s="55">
        <f>G99</f>
        <v>1.0935163503745571E-2</v>
      </c>
      <c r="Q99" s="123">
        <f t="shared" si="52"/>
        <v>31922.815000000002</v>
      </c>
      <c r="S99" s="58">
        <f>S$16</f>
        <v>0.1</v>
      </c>
      <c r="Z99" s="54">
        <f t="shared" si="53"/>
        <v>-6094</v>
      </c>
      <c r="AA99" s="64">
        <f t="shared" si="54"/>
        <v>1.0321790150737181E-2</v>
      </c>
      <c r="AB99" s="64">
        <f t="shared" si="55"/>
        <v>4.7774566982502539E-3</v>
      </c>
      <c r="AC99" s="64">
        <f t="shared" si="56"/>
        <v>1.0935163503745571E-2</v>
      </c>
      <c r="AD99" s="64">
        <f t="shared" si="57"/>
        <v>6.1337335300839027E-4</v>
      </c>
      <c r="AE99" s="64">
        <f t="shared" si="58"/>
        <v>3.7622687018075539E-8</v>
      </c>
      <c r="AF99" s="54">
        <f t="shared" si="59"/>
        <v>1.0935163503745571E-2</v>
      </c>
      <c r="AG99" s="122"/>
      <c r="AH99" s="54">
        <f t="shared" si="60"/>
        <v>6.1577068054953169E-3</v>
      </c>
      <c r="AI99" s="54">
        <f t="shared" si="61"/>
        <v>0.33934766783561066</v>
      </c>
      <c r="AJ99" s="54">
        <f t="shared" si="62"/>
        <v>0.71422786218866496</v>
      </c>
      <c r="AK99" s="54">
        <f t="shared" si="63"/>
        <v>-0.4177460747715192</v>
      </c>
      <c r="AL99" s="54">
        <f t="shared" si="64"/>
        <v>0.56384841344393066</v>
      </c>
      <c r="AM99" s="54">
        <f t="shared" si="65"/>
        <v>0.28963879622777616</v>
      </c>
      <c r="AN99" s="64">
        <f t="shared" si="67"/>
        <v>57.931060320136268</v>
      </c>
      <c r="AO99" s="64">
        <f t="shared" si="67"/>
        <v>57.931054021448745</v>
      </c>
      <c r="AP99" s="64">
        <f t="shared" si="67"/>
        <v>57.931097049963149</v>
      </c>
      <c r="AQ99" s="64">
        <f t="shared" si="67"/>
        <v>57.930803300439841</v>
      </c>
      <c r="AR99" s="64">
        <f t="shared" si="67"/>
        <v>57.932817772270447</v>
      </c>
      <c r="AS99" s="64">
        <f t="shared" si="67"/>
        <v>57.919405180499105</v>
      </c>
      <c r="AT99" s="64">
        <f t="shared" si="67"/>
        <v>58.044804304674663</v>
      </c>
      <c r="AU99" s="64">
        <f t="shared" si="66"/>
        <v>58.698875509463832</v>
      </c>
      <c r="AW99" s="54">
        <v>18500</v>
      </c>
      <c r="AX99" s="54">
        <f t="shared" si="37"/>
        <v>-8.3866387504893947E-4</v>
      </c>
      <c r="AY99" s="54">
        <f t="shared" si="38"/>
        <v>3.2027340225585441E-3</v>
      </c>
      <c r="AZ99" s="54">
        <f t="shared" si="39"/>
        <v>-4.0413978976074835E-3</v>
      </c>
      <c r="BA99" s="54">
        <f t="shared" si="40"/>
        <v>0.28210808391099074</v>
      </c>
      <c r="BB99" s="54">
        <f t="shared" si="41"/>
        <v>-0.17412895605571091</v>
      </c>
      <c r="BC99" s="54">
        <f t="shared" si="42"/>
        <v>-0.40669302186166867</v>
      </c>
      <c r="BD99" s="54">
        <f t="shared" si="43"/>
        <v>-0.20619643720980821</v>
      </c>
      <c r="BE99" s="54">
        <f t="shared" si="47"/>
        <v>105.74957023431176</v>
      </c>
      <c r="BF99" s="54">
        <f t="shared" si="47"/>
        <v>105.7486026142</v>
      </c>
      <c r="BG99" s="54">
        <f t="shared" si="47"/>
        <v>105.75115429177129</v>
      </c>
      <c r="BH99" s="54">
        <f t="shared" si="45"/>
        <v>105.74439974088415</v>
      </c>
      <c r="BI99" s="54">
        <f t="shared" si="45"/>
        <v>105.76210460080313</v>
      </c>
      <c r="BJ99" s="54">
        <f t="shared" si="45"/>
        <v>105.71440902289693</v>
      </c>
      <c r="BK99" s="54">
        <f t="shared" si="45"/>
        <v>105.83491582387489</v>
      </c>
      <c r="BL99" s="54">
        <f t="shared" si="44"/>
        <v>105.06558610812827</v>
      </c>
    </row>
    <row r="100" spans="1:64" ht="12.95" customHeight="1">
      <c r="A100" s="125" t="s">
        <v>386</v>
      </c>
      <c r="B100" s="126" t="s">
        <v>60</v>
      </c>
      <c r="C100" s="127">
        <v>47528.368999999999</v>
      </c>
      <c r="D100" s="128"/>
      <c r="E100" s="129">
        <f t="shared" si="49"/>
        <v>-5182.5051354295465</v>
      </c>
      <c r="F100" s="55">
        <f t="shared" si="50"/>
        <v>-5182.5</v>
      </c>
      <c r="G100" s="55">
        <f t="shared" si="51"/>
        <v>-3.30756730545545E-3</v>
      </c>
      <c r="J100" s="55">
        <f>G100</f>
        <v>-3.30756730545545E-3</v>
      </c>
      <c r="N100" s="55">
        <f ca="1">+C$11+C$12*F100</f>
        <v>-7.1475659505560209E-3</v>
      </c>
      <c r="Q100" s="123">
        <f t="shared" si="52"/>
        <v>32509.868999999999</v>
      </c>
      <c r="S100" s="58">
        <f>S$17</f>
        <v>1</v>
      </c>
      <c r="Z100" s="54">
        <f t="shared" si="53"/>
        <v>-5182.5</v>
      </c>
      <c r="AA100" s="64">
        <f t="shared" si="54"/>
        <v>-3.8814280245321664E-3</v>
      </c>
      <c r="AB100" s="64">
        <f t="shared" si="55"/>
        <v>2.6682947282598291E-3</v>
      </c>
      <c r="AC100" s="64">
        <f t="shared" si="56"/>
        <v>-3.30756730545545E-3</v>
      </c>
      <c r="AD100" s="64">
        <f t="shared" si="57"/>
        <v>5.738607190767164E-4</v>
      </c>
      <c r="AE100" s="64">
        <f t="shared" si="58"/>
        <v>3.2931612489924603E-7</v>
      </c>
      <c r="AF100" s="54">
        <f t="shared" si="59"/>
        <v>-3.30756730545545E-3</v>
      </c>
      <c r="AG100" s="122"/>
      <c r="AH100" s="54">
        <f t="shared" si="60"/>
        <v>-5.975862033715279E-3</v>
      </c>
      <c r="AI100" s="54">
        <f t="shared" si="61"/>
        <v>0.40939051331794485</v>
      </c>
      <c r="AJ100" s="54">
        <f t="shared" si="62"/>
        <v>-0.46404999968307686</v>
      </c>
      <c r="AK100" s="54">
        <f t="shared" si="63"/>
        <v>0.51200949329325673</v>
      </c>
      <c r="AL100" s="54">
        <f t="shared" si="64"/>
        <v>-0.71423372371775684</v>
      </c>
      <c r="AM100" s="54">
        <f t="shared" si="65"/>
        <v>-0.37311479222635635</v>
      </c>
      <c r="AN100" s="64">
        <f t="shared" si="67"/>
        <v>61.197376679003604</v>
      </c>
      <c r="AO100" s="64">
        <f t="shared" si="67"/>
        <v>61.197376375280982</v>
      </c>
      <c r="AP100" s="64">
        <f t="shared" si="67"/>
        <v>61.197370269612463</v>
      </c>
      <c r="AQ100" s="64">
        <f t="shared" si="67"/>
        <v>61.197247652465883</v>
      </c>
      <c r="AR100" s="64">
        <f t="shared" si="67"/>
        <v>61.194833171745763</v>
      </c>
      <c r="AS100" s="64">
        <f t="shared" si="67"/>
        <v>61.15824043656589</v>
      </c>
      <c r="AT100" s="64">
        <f t="shared" si="67"/>
        <v>60.936851484650163</v>
      </c>
      <c r="AU100" s="64">
        <f t="shared" si="66"/>
        <v>60.417313206084245</v>
      </c>
      <c r="AW100" s="54">
        <v>19000</v>
      </c>
      <c r="AX100" s="54">
        <f t="shared" si="37"/>
        <v>3.9165738036855899E-3</v>
      </c>
      <c r="AY100" s="54">
        <f t="shared" si="38"/>
        <v>4.3654438758033848E-3</v>
      </c>
      <c r="AZ100" s="54">
        <f t="shared" si="39"/>
        <v>-4.4887007211779489E-4</v>
      </c>
      <c r="BA100" s="54">
        <f t="shared" si="40"/>
        <v>0.22758641381624167</v>
      </c>
      <c r="BB100" s="54">
        <f t="shared" si="41"/>
        <v>7.7729067759735704E-2</v>
      </c>
      <c r="BC100" s="54">
        <f t="shared" si="42"/>
        <v>-0.15386432844305967</v>
      </c>
      <c r="BD100" s="54">
        <f t="shared" si="43"/>
        <v>-7.7084300224542324E-2</v>
      </c>
      <c r="BE100" s="54">
        <f t="shared" si="47"/>
        <v>106.3806866981264</v>
      </c>
      <c r="BF100" s="54">
        <f t="shared" si="47"/>
        <v>106.31747692849331</v>
      </c>
      <c r="BG100" s="54">
        <f t="shared" si="47"/>
        <v>106.40738985892013</v>
      </c>
      <c r="BH100" s="54">
        <f t="shared" si="45"/>
        <v>106.27819089673713</v>
      </c>
      <c r="BI100" s="54">
        <f t="shared" si="45"/>
        <v>106.46151126550414</v>
      </c>
      <c r="BJ100" s="54">
        <f t="shared" si="45"/>
        <v>106.19553664044932</v>
      </c>
      <c r="BK100" s="54">
        <f t="shared" si="45"/>
        <v>106.57216346397787</v>
      </c>
      <c r="BL100" s="54">
        <f t="shared" si="44"/>
        <v>106.00822883803525</v>
      </c>
    </row>
    <row r="101" spans="1:64" ht="12.95" customHeight="1">
      <c r="A101" s="125" t="s">
        <v>386</v>
      </c>
      <c r="B101" s="126" t="s">
        <v>64</v>
      </c>
      <c r="C101" s="127">
        <v>47529.334699999999</v>
      </c>
      <c r="D101" s="128"/>
      <c r="E101" s="129">
        <f t="shared" si="49"/>
        <v>-5181.0057602531506</v>
      </c>
      <c r="F101" s="55">
        <f t="shared" si="50"/>
        <v>-5181</v>
      </c>
      <c r="G101" s="55">
        <f t="shared" si="51"/>
        <v>-3.7099963738000952E-3</v>
      </c>
      <c r="J101" s="55">
        <f>G101</f>
        <v>-3.7099963738000952E-3</v>
      </c>
      <c r="N101" s="55">
        <f ca="1">+C$11+C$12*F101</f>
        <v>-7.1477743655954436E-3</v>
      </c>
      <c r="Q101" s="123">
        <f t="shared" si="52"/>
        <v>32510.834699999999</v>
      </c>
      <c r="S101" s="58">
        <f>S$17</f>
        <v>1</v>
      </c>
      <c r="Z101" s="54">
        <f t="shared" si="53"/>
        <v>-5181</v>
      </c>
      <c r="AA101" s="64">
        <f t="shared" si="54"/>
        <v>-3.879224499356113E-3</v>
      </c>
      <c r="AB101" s="64">
        <f t="shared" si="55"/>
        <v>2.2603852815329664E-3</v>
      </c>
      <c r="AC101" s="64">
        <f t="shared" si="56"/>
        <v>-3.7099963738000952E-3</v>
      </c>
      <c r="AD101" s="64">
        <f t="shared" si="57"/>
        <v>1.6922812555601784E-4</v>
      </c>
      <c r="AE101" s="64">
        <f t="shared" si="58"/>
        <v>2.8638158479203337E-8</v>
      </c>
      <c r="AF101" s="54">
        <f t="shared" si="59"/>
        <v>-3.7099963738000952E-3</v>
      </c>
      <c r="AG101" s="122"/>
      <c r="AH101" s="54">
        <f t="shared" si="60"/>
        <v>-5.9703816553330616E-3</v>
      </c>
      <c r="AI101" s="54">
        <f t="shared" si="61"/>
        <v>0.40839394787777428</v>
      </c>
      <c r="AJ101" s="54">
        <f t="shared" si="62"/>
        <v>-0.46232305723045725</v>
      </c>
      <c r="AK101" s="54">
        <f t="shared" si="63"/>
        <v>0.5108576769253963</v>
      </c>
      <c r="AL101" s="54">
        <f t="shared" si="64"/>
        <v>-0.71228515179392993</v>
      </c>
      <c r="AM101" s="54">
        <f t="shared" si="65"/>
        <v>-0.37200527436845771</v>
      </c>
      <c r="AN101" s="64">
        <f t="shared" ref="AN101:AT110" si="68">$AU101+$AB$7*SIN(AO101)</f>
        <v>61.200349013676366</v>
      </c>
      <c r="AO101" s="64">
        <f t="shared" si="68"/>
        <v>61.200348767093082</v>
      </c>
      <c r="AP101" s="64">
        <f t="shared" si="68"/>
        <v>61.200343567672142</v>
      </c>
      <c r="AQ101" s="64">
        <f t="shared" si="68"/>
        <v>61.200234036772166</v>
      </c>
      <c r="AR101" s="64">
        <f t="shared" si="68"/>
        <v>61.197970790431086</v>
      </c>
      <c r="AS101" s="64">
        <f t="shared" si="68"/>
        <v>61.162175787270527</v>
      </c>
      <c r="AT101" s="64">
        <f t="shared" si="68"/>
        <v>60.94132883665872</v>
      </c>
      <c r="AU101" s="64">
        <f t="shared" si="66"/>
        <v>60.420141134273976</v>
      </c>
      <c r="AW101" s="54">
        <v>19500</v>
      </c>
      <c r="AX101" s="54">
        <f t="shared" si="37"/>
        <v>8.1694593334430358E-3</v>
      </c>
      <c r="AY101" s="54">
        <f t="shared" si="38"/>
        <v>5.5752667536974887E-3</v>
      </c>
      <c r="AZ101" s="54">
        <f t="shared" si="39"/>
        <v>2.5941925797455475E-3</v>
      </c>
      <c r="BA101" s="54">
        <f t="shared" si="40"/>
        <v>0.21856308723091211</v>
      </c>
      <c r="BB101" s="54">
        <f t="shared" si="41"/>
        <v>0.25215033654241381</v>
      </c>
      <c r="BC101" s="54">
        <f t="shared" si="42"/>
        <v>2.3229871654170675E-2</v>
      </c>
      <c r="BD101" s="54">
        <f t="shared" si="43"/>
        <v>1.1615458166292572E-2</v>
      </c>
      <c r="BE101" s="54">
        <f t="shared" si="47"/>
        <v>106.88048468137951</v>
      </c>
      <c r="BF101" s="54">
        <f t="shared" si="47"/>
        <v>106.90432173115084</v>
      </c>
      <c r="BG101" s="54">
        <f t="shared" si="47"/>
        <v>106.87373894779982</v>
      </c>
      <c r="BH101" s="54">
        <f t="shared" si="45"/>
        <v>106.91299058637917</v>
      </c>
      <c r="BI101" s="54">
        <f t="shared" si="45"/>
        <v>106.86263219232308</v>
      </c>
      <c r="BJ101" s="54">
        <f t="shared" si="45"/>
        <v>106.92728030117357</v>
      </c>
      <c r="BK101" s="54">
        <f t="shared" si="45"/>
        <v>106.84433625953956</v>
      </c>
      <c r="BL101" s="54">
        <f t="shared" si="44"/>
        <v>106.95087156794223</v>
      </c>
    </row>
    <row r="102" spans="1:64" ht="12.95" customHeight="1">
      <c r="A102" s="55" t="s">
        <v>48</v>
      </c>
      <c r="B102" s="58"/>
      <c r="C102" s="57">
        <v>47612.425000000003</v>
      </c>
      <c r="E102" s="55">
        <f t="shared" si="49"/>
        <v>-5051.9972346042314</v>
      </c>
      <c r="F102" s="55">
        <f t="shared" si="50"/>
        <v>-5052</v>
      </c>
      <c r="G102" s="55">
        <f t="shared" si="51"/>
        <v>1.7811037105275318E-3</v>
      </c>
      <c r="I102" s="55">
        <f>G102</f>
        <v>1.7811037105275318E-3</v>
      </c>
      <c r="Q102" s="123">
        <f t="shared" si="52"/>
        <v>32593.925000000003</v>
      </c>
      <c r="S102" s="58">
        <f>S$16</f>
        <v>0.1</v>
      </c>
      <c r="Z102" s="54">
        <f t="shared" si="53"/>
        <v>-5052</v>
      </c>
      <c r="AA102" s="64">
        <f t="shared" si="54"/>
        <v>-3.5701473055590582E-3</v>
      </c>
      <c r="AB102" s="64">
        <f t="shared" si="55"/>
        <v>7.1621850447603644E-3</v>
      </c>
      <c r="AC102" s="64">
        <f t="shared" si="56"/>
        <v>1.7811037105275318E-3</v>
      </c>
      <c r="AD102" s="64">
        <f t="shared" si="57"/>
        <v>5.35125101608659E-3</v>
      </c>
      <c r="AE102" s="64">
        <f t="shared" si="58"/>
        <v>2.8635887437167761E-6</v>
      </c>
      <c r="AF102" s="54">
        <f t="shared" si="59"/>
        <v>1.7811037105275318E-3</v>
      </c>
      <c r="AG102" s="122"/>
      <c r="AH102" s="54">
        <f t="shared" si="60"/>
        <v>-5.3810813342328326E-3</v>
      </c>
      <c r="AI102" s="54">
        <f t="shared" si="61"/>
        <v>0.34304102097834877</v>
      </c>
      <c r="AJ102" s="54">
        <f t="shared" si="62"/>
        <v>-0.33438899481077294</v>
      </c>
      <c r="AK102" s="54">
        <f t="shared" si="63"/>
        <v>0.42353062092850846</v>
      </c>
      <c r="AL102" s="54">
        <f t="shared" si="64"/>
        <v>-0.57262870994746851</v>
      </c>
      <c r="AM102" s="54">
        <f t="shared" si="65"/>
        <v>-0.29440332577390393</v>
      </c>
      <c r="AN102" s="64">
        <f t="shared" si="68"/>
        <v>61.433409346131178</v>
      </c>
      <c r="AO102" s="64">
        <f t="shared" si="68"/>
        <v>61.433413356393757</v>
      </c>
      <c r="AP102" s="64">
        <f t="shared" si="68"/>
        <v>61.433383439020858</v>
      </c>
      <c r="AQ102" s="64">
        <f t="shared" si="68"/>
        <v>61.433606504938794</v>
      </c>
      <c r="AR102" s="64">
        <f t="shared" si="68"/>
        <v>61.43193637190862</v>
      </c>
      <c r="AS102" s="64">
        <f t="shared" si="68"/>
        <v>61.444074831792513</v>
      </c>
      <c r="AT102" s="64">
        <f t="shared" si="68"/>
        <v>61.309472065295374</v>
      </c>
      <c r="AU102" s="64">
        <f t="shared" si="66"/>
        <v>60.663342958589965</v>
      </c>
      <c r="AW102" s="54">
        <v>20000</v>
      </c>
      <c r="AX102" s="54">
        <f t="shared" si="37"/>
        <v>1.1985948187072061E-2</v>
      </c>
      <c r="AY102" s="54">
        <f t="shared" si="38"/>
        <v>6.8322026562408419E-3</v>
      </c>
      <c r="AZ102" s="54">
        <f t="shared" si="39"/>
        <v>5.1537455308312188E-3</v>
      </c>
      <c r="BA102" s="54">
        <f t="shared" si="40"/>
        <v>0.2369594063807664</v>
      </c>
      <c r="BB102" s="54">
        <f t="shared" si="41"/>
        <v>0.43523989020728332</v>
      </c>
      <c r="BC102" s="54">
        <f t="shared" si="42"/>
        <v>0.2186328307153734</v>
      </c>
      <c r="BD102" s="54">
        <f t="shared" si="43"/>
        <v>0.10975395351059641</v>
      </c>
      <c r="BE102" s="54">
        <f t="shared" si="47"/>
        <v>107.42176092304277</v>
      </c>
      <c r="BF102" s="54">
        <f t="shared" si="47"/>
        <v>107.46207995823657</v>
      </c>
      <c r="BG102" s="54">
        <f t="shared" si="47"/>
        <v>107.39885701269138</v>
      </c>
      <c r="BH102" s="54">
        <f t="shared" si="45"/>
        <v>107.49936469839237</v>
      </c>
      <c r="BI102" s="54">
        <f t="shared" si="45"/>
        <v>107.34266894104121</v>
      </c>
      <c r="BJ102" s="54">
        <f t="shared" si="45"/>
        <v>107.5961831779362</v>
      </c>
      <c r="BK102" s="54">
        <f t="shared" si="45"/>
        <v>107.2043683382774</v>
      </c>
      <c r="BL102" s="54">
        <f t="shared" si="44"/>
        <v>107.89351429784921</v>
      </c>
    </row>
    <row r="103" spans="1:64" ht="12.95" customHeight="1">
      <c r="A103" s="55" t="s">
        <v>48</v>
      </c>
      <c r="B103" s="58"/>
      <c r="C103" s="57">
        <v>47614.356</v>
      </c>
      <c r="E103" s="55">
        <f t="shared" si="49"/>
        <v>-5048.9991053036074</v>
      </c>
      <c r="F103" s="55">
        <f t="shared" si="50"/>
        <v>-5049</v>
      </c>
      <c r="G103" s="55">
        <f t="shared" si="51"/>
        <v>5.762455693911761E-4</v>
      </c>
      <c r="I103" s="55">
        <f>G103</f>
        <v>5.762455693911761E-4</v>
      </c>
      <c r="Q103" s="123">
        <f t="shared" si="52"/>
        <v>32595.856</v>
      </c>
      <c r="S103" s="58">
        <f>S$16</f>
        <v>0.1</v>
      </c>
      <c r="Z103" s="54">
        <f t="shared" si="53"/>
        <v>-5049</v>
      </c>
      <c r="AA103" s="64">
        <f t="shared" si="54"/>
        <v>-3.560720263026586E-3</v>
      </c>
      <c r="AB103" s="64">
        <f t="shared" si="55"/>
        <v>5.9414203576930308E-3</v>
      </c>
      <c r="AC103" s="64">
        <f t="shared" si="56"/>
        <v>5.762455693911761E-4</v>
      </c>
      <c r="AD103" s="64">
        <f t="shared" si="57"/>
        <v>4.1369658324177626E-3</v>
      </c>
      <c r="AE103" s="64">
        <f t="shared" si="58"/>
        <v>1.7114486298591992E-6</v>
      </c>
      <c r="AF103" s="54">
        <f t="shared" si="59"/>
        <v>5.762455693911761E-4</v>
      </c>
      <c r="AG103" s="122"/>
      <c r="AH103" s="54">
        <f t="shared" si="60"/>
        <v>-5.3651747883018547E-3</v>
      </c>
      <c r="AI103" s="54">
        <f t="shared" si="61"/>
        <v>0.34188568115899731</v>
      </c>
      <c r="AJ103" s="54">
        <f t="shared" si="62"/>
        <v>-0.33181143515226585</v>
      </c>
      <c r="AK103" s="54">
        <f t="shared" si="63"/>
        <v>0.42173312689152287</v>
      </c>
      <c r="AL103" s="54">
        <f t="shared" si="64"/>
        <v>-0.56989503278967224</v>
      </c>
      <c r="AM103" s="54">
        <f t="shared" si="65"/>
        <v>-0.29291861528549779</v>
      </c>
      <c r="AN103" s="64">
        <f t="shared" si="68"/>
        <v>61.438388135630618</v>
      </c>
      <c r="AO103" s="64">
        <f t="shared" si="68"/>
        <v>61.43839278462184</v>
      </c>
      <c r="AP103" s="64">
        <f t="shared" si="68"/>
        <v>61.438359065974467</v>
      </c>
      <c r="AQ103" s="64">
        <f t="shared" si="68"/>
        <v>61.438603480116512</v>
      </c>
      <c r="AR103" s="64">
        <f t="shared" si="68"/>
        <v>61.43682419542062</v>
      </c>
      <c r="AS103" s="64">
        <f t="shared" si="68"/>
        <v>61.449397191014484</v>
      </c>
      <c r="AT103" s="64">
        <f t="shared" si="68"/>
        <v>61.317605446730035</v>
      </c>
      <c r="AU103" s="64">
        <f t="shared" si="66"/>
        <v>60.668998814969413</v>
      </c>
      <c r="AW103" s="54">
        <v>20500</v>
      </c>
      <c r="AX103" s="54">
        <f t="shared" si="37"/>
        <v>1.4374180376908262E-2</v>
      </c>
      <c r="AY103" s="54">
        <f t="shared" si="38"/>
        <v>8.1362515834334445E-3</v>
      </c>
      <c r="AZ103" s="54">
        <f t="shared" si="39"/>
        <v>6.2379287934748182E-3</v>
      </c>
      <c r="BA103" s="54">
        <f t="shared" si="40"/>
        <v>0.31672737450265376</v>
      </c>
      <c r="BB103" s="54">
        <f t="shared" si="41"/>
        <v>0.67339979586299881</v>
      </c>
      <c r="BC103" s="54">
        <f t="shared" si="42"/>
        <v>0.507126133522391</v>
      </c>
      <c r="BD103" s="54">
        <f t="shared" si="43"/>
        <v>0.2591407704121077</v>
      </c>
      <c r="BE103" s="54">
        <f t="shared" si="47"/>
        <v>108.08859074264272</v>
      </c>
      <c r="BF103" s="54">
        <f t="shared" si="47"/>
        <v>108.08855918450121</v>
      </c>
      <c r="BG103" s="54">
        <f t="shared" si="47"/>
        <v>108.08869745073798</v>
      </c>
      <c r="BH103" s="54">
        <f t="shared" si="45"/>
        <v>108.0880921254478</v>
      </c>
      <c r="BI103" s="54">
        <f t="shared" si="45"/>
        <v>108.09075115869948</v>
      </c>
      <c r="BJ103" s="54">
        <f t="shared" si="45"/>
        <v>108.07923797862584</v>
      </c>
      <c r="BK103" s="54">
        <f t="shared" si="45"/>
        <v>108.13273659512878</v>
      </c>
      <c r="BL103" s="54">
        <f t="shared" si="44"/>
        <v>108.83615702775619</v>
      </c>
    </row>
    <row r="104" spans="1:64" ht="12.95" customHeight="1">
      <c r="A104" s="129" t="s">
        <v>50</v>
      </c>
      <c r="B104" s="58"/>
      <c r="C104" s="57">
        <v>47963.440799999997</v>
      </c>
      <c r="E104" s="55">
        <f t="shared" si="49"/>
        <v>-4506.9994329658557</v>
      </c>
      <c r="F104" s="55">
        <f t="shared" si="50"/>
        <v>-4507</v>
      </c>
      <c r="G104" s="55">
        <f t="shared" si="51"/>
        <v>3.652087107184343E-4</v>
      </c>
      <c r="J104" s="55">
        <f>G104</f>
        <v>3.652087107184343E-4</v>
      </c>
      <c r="Q104" s="123">
        <f t="shared" si="52"/>
        <v>32944.940799999997</v>
      </c>
      <c r="S104" s="58">
        <f>S$17</f>
        <v>1</v>
      </c>
      <c r="Z104" s="54">
        <f t="shared" si="53"/>
        <v>-4507</v>
      </c>
      <c r="AA104" s="64">
        <f t="shared" si="54"/>
        <v>-1.1046303644549826E-3</v>
      </c>
      <c r="AB104" s="64">
        <f t="shared" si="55"/>
        <v>2.1314967524877146E-3</v>
      </c>
      <c r="AC104" s="64">
        <f t="shared" si="56"/>
        <v>3.652087107184343E-4</v>
      </c>
      <c r="AD104" s="64">
        <f t="shared" si="57"/>
        <v>1.4698390751734169E-3</v>
      </c>
      <c r="AE104" s="64">
        <f t="shared" si="58"/>
        <v>2.1604269069066455E-6</v>
      </c>
      <c r="AF104" s="54">
        <f t="shared" si="59"/>
        <v>3.652087107184343E-4</v>
      </c>
      <c r="AG104" s="122"/>
      <c r="AH104" s="54">
        <f t="shared" si="60"/>
        <v>-1.7662880417692801E-3</v>
      </c>
      <c r="AI104" s="54">
        <f t="shared" si="61"/>
        <v>0.23966962025574912</v>
      </c>
      <c r="AJ104" s="54">
        <f t="shared" si="62"/>
        <v>-2.4105294034808102E-3</v>
      </c>
      <c r="AK104" s="54">
        <f t="shared" si="63"/>
        <v>0.18130361446816615</v>
      </c>
      <c r="AL104" s="54">
        <f t="shared" si="64"/>
        <v>-0.23408241219618448</v>
      </c>
      <c r="AM104" s="54">
        <f t="shared" si="65"/>
        <v>-0.11757858611022193</v>
      </c>
      <c r="AN104" s="64">
        <f t="shared" si="68"/>
        <v>62.183804504505638</v>
      </c>
      <c r="AO104" s="64">
        <f t="shared" si="68"/>
        <v>62.149405246428948</v>
      </c>
      <c r="AP104" s="64">
        <f t="shared" si="68"/>
        <v>62.204892796377351</v>
      </c>
      <c r="AQ104" s="64">
        <f t="shared" si="68"/>
        <v>62.114126521855319</v>
      </c>
      <c r="AR104" s="64">
        <f t="shared" si="68"/>
        <v>62.259570818560192</v>
      </c>
      <c r="AS104" s="64">
        <f t="shared" si="68"/>
        <v>62.016998237681975</v>
      </c>
      <c r="AT104" s="64">
        <f t="shared" si="68"/>
        <v>62.40139058639285</v>
      </c>
      <c r="AU104" s="64">
        <f t="shared" si="66"/>
        <v>61.690823534188581</v>
      </c>
      <c r="AW104" s="54">
        <v>21000</v>
      </c>
      <c r="AX104" s="54">
        <f t="shared" si="37"/>
        <v>1.1105895231684721E-2</v>
      </c>
      <c r="AY104" s="54">
        <f t="shared" si="38"/>
        <v>9.4874135352753033E-3</v>
      </c>
      <c r="AZ104" s="54">
        <f t="shared" si="39"/>
        <v>1.6184816964094184E-3</v>
      </c>
      <c r="BA104" s="54">
        <f t="shared" si="40"/>
        <v>1.0645990712009672</v>
      </c>
      <c r="BB104" s="54">
        <f t="shared" si="41"/>
        <v>0.95097870217476388</v>
      </c>
      <c r="BC104" s="54">
        <f t="shared" si="42"/>
        <v>1.6535354259803456</v>
      </c>
      <c r="BD104" s="54">
        <f t="shared" si="43"/>
        <v>1.086361091531503</v>
      </c>
      <c r="BE104" s="54">
        <f t="shared" si="47"/>
        <v>109.33225667680524</v>
      </c>
      <c r="BF104" s="54">
        <f t="shared" si="47"/>
        <v>109.3476731443257</v>
      </c>
      <c r="BG104" s="54">
        <f t="shared" si="47"/>
        <v>109.37150813199065</v>
      </c>
      <c r="BH104" s="54">
        <f t="shared" si="45"/>
        <v>109.40764115343003</v>
      </c>
      <c r="BI104" s="54">
        <f t="shared" si="45"/>
        <v>109.4609592580446</v>
      </c>
      <c r="BJ104" s="54">
        <f t="shared" si="45"/>
        <v>109.53698191261428</v>
      </c>
      <c r="BK104" s="54">
        <f t="shared" si="45"/>
        <v>109.64121313634828</v>
      </c>
      <c r="BL104" s="54">
        <f t="shared" si="44"/>
        <v>109.77879975766317</v>
      </c>
    </row>
    <row r="105" spans="1:64" ht="12.95" customHeight="1">
      <c r="A105" s="129" t="s">
        <v>50</v>
      </c>
      <c r="B105" s="58"/>
      <c r="C105" s="57">
        <v>47963.440999999999</v>
      </c>
      <c r="E105" s="55">
        <f t="shared" si="49"/>
        <v>-4506.9991224397718</v>
      </c>
      <c r="F105" s="55">
        <f t="shared" si="50"/>
        <v>-4507</v>
      </c>
      <c r="G105" s="55">
        <f t="shared" si="51"/>
        <v>5.6520871294196695E-4</v>
      </c>
      <c r="I105" s="55">
        <f>G105</f>
        <v>5.6520871294196695E-4</v>
      </c>
      <c r="Q105" s="123">
        <f t="shared" si="52"/>
        <v>32944.940999999999</v>
      </c>
      <c r="S105" s="58">
        <f>S$16</f>
        <v>0.1</v>
      </c>
      <c r="Z105" s="54">
        <f t="shared" si="53"/>
        <v>-4507</v>
      </c>
      <c r="AA105" s="64">
        <f t="shared" si="54"/>
        <v>-1.1046303644549826E-3</v>
      </c>
      <c r="AB105" s="64">
        <f t="shared" si="55"/>
        <v>2.3314967547112472E-3</v>
      </c>
      <c r="AC105" s="64">
        <f t="shared" si="56"/>
        <v>5.6520871294196695E-4</v>
      </c>
      <c r="AD105" s="64">
        <f t="shared" si="57"/>
        <v>1.6698390773969495E-3</v>
      </c>
      <c r="AE105" s="64">
        <f t="shared" si="58"/>
        <v>2.7883625444018957E-7</v>
      </c>
      <c r="AF105" s="54">
        <f t="shared" si="59"/>
        <v>5.6520871294196695E-4</v>
      </c>
      <c r="AG105" s="122"/>
      <c r="AH105" s="54">
        <f t="shared" si="60"/>
        <v>-1.7662880417692801E-3</v>
      </c>
      <c r="AI105" s="54">
        <f t="shared" si="61"/>
        <v>0.23966962025574912</v>
      </c>
      <c r="AJ105" s="54">
        <f t="shared" si="62"/>
        <v>-2.4105294034808102E-3</v>
      </c>
      <c r="AK105" s="54">
        <f t="shared" si="63"/>
        <v>0.18130361446816615</v>
      </c>
      <c r="AL105" s="54">
        <f t="shared" si="64"/>
        <v>-0.23408241219618448</v>
      </c>
      <c r="AM105" s="54">
        <f t="shared" si="65"/>
        <v>-0.11757858611022193</v>
      </c>
      <c r="AN105" s="64">
        <f t="shared" si="68"/>
        <v>62.183804504505638</v>
      </c>
      <c r="AO105" s="64">
        <f t="shared" si="68"/>
        <v>62.149405246428948</v>
      </c>
      <c r="AP105" s="64">
        <f t="shared" si="68"/>
        <v>62.204892796377351</v>
      </c>
      <c r="AQ105" s="64">
        <f t="shared" si="68"/>
        <v>62.114126521855319</v>
      </c>
      <c r="AR105" s="64">
        <f t="shared" si="68"/>
        <v>62.259570818560192</v>
      </c>
      <c r="AS105" s="64">
        <f t="shared" si="68"/>
        <v>62.016998237681975</v>
      </c>
      <c r="AT105" s="64">
        <f t="shared" si="68"/>
        <v>62.40139058639285</v>
      </c>
      <c r="AU105" s="64">
        <f t="shared" si="66"/>
        <v>61.690823534188581</v>
      </c>
      <c r="AW105" s="54">
        <v>21500</v>
      </c>
      <c r="AX105" s="54">
        <f t="shared" si="37"/>
        <v>4.988009018501576E-3</v>
      </c>
      <c r="AY105" s="54">
        <f t="shared" si="38"/>
        <v>1.0885688511766412E-2</v>
      </c>
      <c r="AZ105" s="54">
        <f t="shared" si="39"/>
        <v>-5.8976794932648355E-3</v>
      </c>
      <c r="BA105" s="54">
        <f t="shared" si="40"/>
        <v>0.39635862588124582</v>
      </c>
      <c r="BB105" s="54">
        <f t="shared" si="41"/>
        <v>-0.4410079646948869</v>
      </c>
      <c r="BC105" s="54">
        <f t="shared" si="42"/>
        <v>-0.68839332082570659</v>
      </c>
      <c r="BD105" s="54">
        <f t="shared" si="43"/>
        <v>-0.35846571342309036</v>
      </c>
      <c r="BE105" s="54">
        <f t="shared" si="47"/>
        <v>111.50287137378355</v>
      </c>
      <c r="BF105" s="54">
        <f t="shared" si="47"/>
        <v>111.50287136889615</v>
      </c>
      <c r="BG105" s="54">
        <f t="shared" si="47"/>
        <v>111.50287110468786</v>
      </c>
      <c r="BH105" s="54">
        <f t="shared" si="45"/>
        <v>111.50285682622103</v>
      </c>
      <c r="BI105" s="54">
        <f t="shared" si="45"/>
        <v>111.50209758338178</v>
      </c>
      <c r="BJ105" s="54">
        <f t="shared" si="45"/>
        <v>111.47613510222607</v>
      </c>
      <c r="BK105" s="54">
        <f t="shared" si="45"/>
        <v>111.26315686609523</v>
      </c>
      <c r="BL105" s="54">
        <f t="shared" si="44"/>
        <v>110.72144248757014</v>
      </c>
    </row>
    <row r="106" spans="1:64" ht="12.95" customHeight="1">
      <c r="A106" s="9" t="s">
        <v>7</v>
      </c>
      <c r="B106" s="7" t="s">
        <v>64</v>
      </c>
      <c r="C106" s="13">
        <v>49680.515299999999</v>
      </c>
      <c r="D106" s="13" t="s">
        <v>13</v>
      </c>
      <c r="E106" s="55">
        <f t="shared" si="49"/>
        <v>-1841.0173667758652</v>
      </c>
      <c r="F106" s="55">
        <f t="shared" si="50"/>
        <v>-1841</v>
      </c>
      <c r="G106" s="55">
        <f t="shared" si="51"/>
        <v>-1.1185389565071091E-2</v>
      </c>
      <c r="J106" s="55">
        <f>G106</f>
        <v>-1.1185389565071091E-2</v>
      </c>
      <c r="Q106" s="123">
        <f t="shared" si="52"/>
        <v>34662.015299999999</v>
      </c>
      <c r="S106" s="58">
        <f>S$17</f>
        <v>1</v>
      </c>
      <c r="Z106" s="54">
        <f t="shared" si="53"/>
        <v>-1841</v>
      </c>
      <c r="AA106" s="64">
        <f t="shared" si="54"/>
        <v>-1.0097028761072808E-2</v>
      </c>
      <c r="AB106" s="64">
        <f t="shared" si="55"/>
        <v>-5.2420432656847798E-3</v>
      </c>
      <c r="AC106" s="64">
        <f t="shared" si="56"/>
        <v>-1.1185389565071091E-2</v>
      </c>
      <c r="AD106" s="64">
        <f t="shared" si="57"/>
        <v>-1.0883608039982829E-3</v>
      </c>
      <c r="AE106" s="64">
        <f t="shared" si="58"/>
        <v>1.1845292396797888E-6</v>
      </c>
      <c r="AF106" s="54">
        <f t="shared" si="59"/>
        <v>-1.1185389565071091E-2</v>
      </c>
      <c r="AG106" s="122"/>
      <c r="AH106" s="54">
        <f t="shared" si="60"/>
        <v>-5.9433462993863113E-3</v>
      </c>
      <c r="AI106" s="54">
        <f t="shared" si="61"/>
        <v>0.40367554583344623</v>
      </c>
      <c r="AJ106" s="54">
        <f t="shared" si="62"/>
        <v>-0.45406896995463236</v>
      </c>
      <c r="AK106" s="54">
        <f t="shared" si="63"/>
        <v>0.50534189648615124</v>
      </c>
      <c r="AL106" s="54">
        <f t="shared" si="64"/>
        <v>-0.70299884965416004</v>
      </c>
      <c r="AM106" s="54">
        <f t="shared" si="65"/>
        <v>-0.36672864354245294</v>
      </c>
      <c r="AN106" s="64">
        <f t="shared" si="68"/>
        <v>67.497799550724764</v>
      </c>
      <c r="AO106" s="64">
        <f t="shared" si="68"/>
        <v>67.497799472745044</v>
      </c>
      <c r="AP106" s="64">
        <f t="shared" si="68"/>
        <v>67.497797323923734</v>
      </c>
      <c r="AQ106" s="64">
        <f t="shared" si="68"/>
        <v>67.497738149704162</v>
      </c>
      <c r="AR106" s="64">
        <f t="shared" si="68"/>
        <v>67.496137183911657</v>
      </c>
      <c r="AS106" s="64">
        <f t="shared" si="68"/>
        <v>67.46415806065562</v>
      </c>
      <c r="AT106" s="64">
        <f t="shared" si="68"/>
        <v>67.246095383483876</v>
      </c>
      <c r="AU106" s="64">
        <f t="shared" si="66"/>
        <v>66.716994570052577</v>
      </c>
      <c r="AW106" s="54">
        <v>22000</v>
      </c>
      <c r="AX106" s="54">
        <f t="shared" si="37"/>
        <v>9.4333919409330547E-3</v>
      </c>
      <c r="AY106" s="54">
        <f t="shared" si="38"/>
        <v>1.2331076512906776E-2</v>
      </c>
      <c r="AZ106" s="54">
        <f t="shared" si="39"/>
        <v>-2.8976845719737216E-3</v>
      </c>
      <c r="BA106" s="54">
        <f t="shared" si="40"/>
        <v>0.25600040781332367</v>
      </c>
      <c r="BB106" s="54">
        <f t="shared" si="41"/>
        <v>-7.9873738603514835E-2</v>
      </c>
      <c r="BC106" s="54">
        <f t="shared" si="42"/>
        <v>-0.31163079375267172</v>
      </c>
      <c r="BD106" s="54">
        <f t="shared" si="43"/>
        <v>-0.15708874912140058</v>
      </c>
      <c r="BE106" s="54">
        <f t="shared" si="47"/>
        <v>112.25375449990095</v>
      </c>
      <c r="BF106" s="54">
        <f t="shared" si="47"/>
        <v>112.24260728885881</v>
      </c>
      <c r="BG106" s="54">
        <f t="shared" si="47"/>
        <v>112.26406981135374</v>
      </c>
      <c r="BH106" s="54">
        <f t="shared" si="45"/>
        <v>112.22226387008206</v>
      </c>
      <c r="BI106" s="54">
        <f t="shared" si="45"/>
        <v>112.30199066981498</v>
      </c>
      <c r="BJ106" s="54">
        <f t="shared" si="45"/>
        <v>112.1426995415119</v>
      </c>
      <c r="BK106" s="54">
        <f t="shared" si="45"/>
        <v>112.43835070890763</v>
      </c>
      <c r="BL106" s="54">
        <f t="shared" si="44"/>
        <v>111.66408521747712</v>
      </c>
    </row>
    <row r="107" spans="1:64" ht="12.95" customHeight="1">
      <c r="A107" s="9" t="s">
        <v>7</v>
      </c>
      <c r="B107" s="7" t="s">
        <v>64</v>
      </c>
      <c r="C107" s="13">
        <v>49736.549599999998</v>
      </c>
      <c r="D107" s="13">
        <v>1E-4</v>
      </c>
      <c r="E107" s="55">
        <f t="shared" si="49"/>
        <v>-1754.016809204538</v>
      </c>
      <c r="F107" s="55">
        <f t="shared" si="50"/>
        <v>-1754</v>
      </c>
      <c r="G107" s="55">
        <f t="shared" si="51"/>
        <v>-1.082627555297222E-2</v>
      </c>
      <c r="J107" s="55">
        <f>G107</f>
        <v>-1.082627555297222E-2</v>
      </c>
      <c r="Q107" s="123">
        <f t="shared" si="52"/>
        <v>34718.049599999998</v>
      </c>
      <c r="S107" s="58">
        <f>S$17</f>
        <v>1</v>
      </c>
      <c r="Z107" s="54">
        <f t="shared" si="53"/>
        <v>-1754</v>
      </c>
      <c r="AA107" s="64">
        <f t="shared" si="54"/>
        <v>-9.8474360487796932E-3</v>
      </c>
      <c r="AB107" s="64">
        <f t="shared" si="55"/>
        <v>-5.2670935475596344E-3</v>
      </c>
      <c r="AC107" s="64">
        <f t="shared" si="56"/>
        <v>-1.082627555297222E-2</v>
      </c>
      <c r="AD107" s="64">
        <f t="shared" si="57"/>
        <v>-9.7883950419252672E-4</v>
      </c>
      <c r="AE107" s="64">
        <f t="shared" si="58"/>
        <v>9.5812677496787142E-7</v>
      </c>
      <c r="AF107" s="54">
        <f t="shared" si="59"/>
        <v>-1.082627555297222E-2</v>
      </c>
      <c r="AG107" s="122"/>
      <c r="AH107" s="54">
        <f t="shared" si="60"/>
        <v>-5.5591820054125855E-3</v>
      </c>
      <c r="AI107" s="54">
        <f t="shared" si="61"/>
        <v>0.35741388849294664</v>
      </c>
      <c r="AJ107" s="54">
        <f t="shared" si="62"/>
        <v>-0.36538785986110012</v>
      </c>
      <c r="AK107" s="54">
        <f t="shared" si="63"/>
        <v>0.44503525285026918</v>
      </c>
      <c r="AL107" s="54">
        <f t="shared" si="64"/>
        <v>-0.60572131985913202</v>
      </c>
      <c r="AM107" s="54">
        <f t="shared" si="65"/>
        <v>-0.31247342764961633</v>
      </c>
      <c r="AN107" s="64">
        <f t="shared" si="68"/>
        <v>67.657641767861506</v>
      </c>
      <c r="AO107" s="64">
        <f t="shared" si="68"/>
        <v>67.65764204871131</v>
      </c>
      <c r="AP107" s="64">
        <f t="shared" si="68"/>
        <v>67.657638873393196</v>
      </c>
      <c r="AQ107" s="64">
        <f t="shared" si="68"/>
        <v>67.657674768724519</v>
      </c>
      <c r="AR107" s="64">
        <f t="shared" si="68"/>
        <v>67.657268329432213</v>
      </c>
      <c r="AS107" s="64">
        <f t="shared" si="68"/>
        <v>67.661788649484834</v>
      </c>
      <c r="AT107" s="64">
        <f t="shared" si="68"/>
        <v>67.496960060700346</v>
      </c>
      <c r="AU107" s="64">
        <f t="shared" si="66"/>
        <v>66.881014405056391</v>
      </c>
      <c r="AW107" s="54">
        <v>22500</v>
      </c>
      <c r="AX107" s="54">
        <f t="shared" si="37"/>
        <v>1.4526105235476058E-2</v>
      </c>
      <c r="AY107" s="54">
        <f t="shared" si="38"/>
        <v>1.3823577538696383E-2</v>
      </c>
      <c r="AZ107" s="54">
        <f t="shared" si="39"/>
        <v>7.0252769677967594E-4</v>
      </c>
      <c r="BA107" s="54">
        <f t="shared" si="40"/>
        <v>0.22134655352066945</v>
      </c>
      <c r="BB107" s="54">
        <f t="shared" si="41"/>
        <v>0.14361474276131264</v>
      </c>
      <c r="BC107" s="54">
        <f t="shared" si="42"/>
        <v>-8.7558818298589761E-2</v>
      </c>
      <c r="BD107" s="54">
        <f t="shared" si="43"/>
        <v>-4.3807400349330797E-2</v>
      </c>
      <c r="BE107" s="54">
        <f t="shared" si="47"/>
        <v>112.84835922838438</v>
      </c>
      <c r="BF107" s="54">
        <f t="shared" si="47"/>
        <v>112.78305677340046</v>
      </c>
      <c r="BG107" s="54">
        <f t="shared" si="47"/>
        <v>112.86979099741174</v>
      </c>
      <c r="BH107" s="54">
        <f t="shared" si="45"/>
        <v>112.75408546627484</v>
      </c>
      <c r="BI107" s="54">
        <f t="shared" si="45"/>
        <v>112.90767896200856</v>
      </c>
      <c r="BJ107" s="54">
        <f t="shared" si="45"/>
        <v>112.70210468078081</v>
      </c>
      <c r="BK107" s="54">
        <f t="shared" si="45"/>
        <v>112.97501060381991</v>
      </c>
      <c r="BL107" s="54">
        <f t="shared" si="44"/>
        <v>112.6067279473841</v>
      </c>
    </row>
    <row r="108" spans="1:64" ht="12.95" customHeight="1">
      <c r="A108" s="129" t="s">
        <v>52</v>
      </c>
      <c r="B108" s="58"/>
      <c r="C108" s="57">
        <v>49751.379000000001</v>
      </c>
      <c r="D108" s="57">
        <v>1.2999999999999999E-2</v>
      </c>
      <c r="E108" s="55">
        <f t="shared" si="49"/>
        <v>-1730.9922319643752</v>
      </c>
      <c r="F108" s="55">
        <f t="shared" si="50"/>
        <v>-1731</v>
      </c>
      <c r="G108" s="55">
        <f t="shared" si="51"/>
        <v>5.0031453938572668E-3</v>
      </c>
      <c r="I108" s="55">
        <f>G108</f>
        <v>5.0031453938572668E-3</v>
      </c>
      <c r="Q108" s="123">
        <f t="shared" si="52"/>
        <v>34732.879000000001</v>
      </c>
      <c r="S108" s="58">
        <f>S$16</f>
        <v>0.1</v>
      </c>
      <c r="Z108" s="54">
        <f t="shared" si="53"/>
        <v>-1731</v>
      </c>
      <c r="AA108" s="64">
        <f t="shared" si="54"/>
        <v>-9.7661924719578443E-3</v>
      </c>
      <c r="AB108" s="64">
        <f t="shared" si="55"/>
        <v>1.0445745819195787E-2</v>
      </c>
      <c r="AC108" s="64">
        <f t="shared" si="56"/>
        <v>5.0031453938572668E-3</v>
      </c>
      <c r="AD108" s="64">
        <f t="shared" si="57"/>
        <v>1.4769337865815111E-2</v>
      </c>
      <c r="AE108" s="64">
        <f t="shared" si="58"/>
        <v>2.1813334099460008E-5</v>
      </c>
      <c r="AF108" s="54">
        <f t="shared" si="59"/>
        <v>5.0031453938572668E-3</v>
      </c>
      <c r="AG108" s="122"/>
      <c r="AH108" s="54">
        <f t="shared" si="60"/>
        <v>-5.4426004253385193E-3</v>
      </c>
      <c r="AI108" s="54">
        <f t="shared" si="61"/>
        <v>0.34769148313699005</v>
      </c>
      <c r="AJ108" s="54">
        <f t="shared" si="62"/>
        <v>-0.34463066644537116</v>
      </c>
      <c r="AK108" s="54">
        <f t="shared" si="63"/>
        <v>0.43065866508087197</v>
      </c>
      <c r="AL108" s="54">
        <f t="shared" si="64"/>
        <v>-0.58351720103123184</v>
      </c>
      <c r="AM108" s="54">
        <f t="shared" si="65"/>
        <v>-0.30032899837924454</v>
      </c>
      <c r="AN108" s="64">
        <f t="shared" si="68"/>
        <v>67.696929732148362</v>
      </c>
      <c r="AO108" s="64">
        <f t="shared" si="68"/>
        <v>67.69693179334287</v>
      </c>
      <c r="AP108" s="64">
        <f t="shared" si="68"/>
        <v>67.696914454850926</v>
      </c>
      <c r="AQ108" s="64">
        <f t="shared" si="68"/>
        <v>67.697060243073736</v>
      </c>
      <c r="AR108" s="64">
        <f t="shared" si="68"/>
        <v>67.695830070788247</v>
      </c>
      <c r="AS108" s="64">
        <f t="shared" si="68"/>
        <v>67.705919158184315</v>
      </c>
      <c r="AT108" s="64">
        <f t="shared" si="68"/>
        <v>67.560603093044605</v>
      </c>
      <c r="AU108" s="64">
        <f t="shared" si="66"/>
        <v>66.924375970632113</v>
      </c>
      <c r="AW108" s="54">
        <v>23000</v>
      </c>
      <c r="AX108" s="54">
        <f t="shared" si="37"/>
        <v>1.8838502786877889E-2</v>
      </c>
      <c r="AY108" s="54">
        <f t="shared" si="38"/>
        <v>1.5363191589135253E-2</v>
      </c>
      <c r="AZ108" s="54">
        <f t="shared" si="39"/>
        <v>3.4753111977426378E-3</v>
      </c>
      <c r="BA108" s="54">
        <f t="shared" si="40"/>
        <v>0.22085755835069276</v>
      </c>
      <c r="BB108" s="54">
        <f t="shared" si="41"/>
        <v>0.30673296236681907</v>
      </c>
      <c r="BC108" s="54">
        <f t="shared" si="42"/>
        <v>8.0086745486362257E-2</v>
      </c>
      <c r="BD108" s="54">
        <f t="shared" si="43"/>
        <v>4.0064789284610679E-2</v>
      </c>
      <c r="BE108" s="54">
        <f t="shared" si="47"/>
        <v>113.32523305733784</v>
      </c>
      <c r="BF108" s="54">
        <f t="shared" si="47"/>
        <v>113.38816832164107</v>
      </c>
      <c r="BG108" s="54">
        <f t="shared" si="47"/>
        <v>113.30506018336401</v>
      </c>
      <c r="BH108" s="54">
        <f t="shared" si="45"/>
        <v>113.41522058813779</v>
      </c>
      <c r="BI108" s="54">
        <f t="shared" si="45"/>
        <v>113.2698141573906</v>
      </c>
      <c r="BJ108" s="54">
        <f t="shared" si="45"/>
        <v>113.46308600870843</v>
      </c>
      <c r="BK108" s="54">
        <f t="shared" si="45"/>
        <v>113.20794912517253</v>
      </c>
      <c r="BL108" s="54">
        <f t="shared" si="44"/>
        <v>113.54937067729108</v>
      </c>
    </row>
    <row r="109" spans="1:64" ht="12.95" customHeight="1">
      <c r="A109" s="129" t="s">
        <v>9</v>
      </c>
      <c r="B109" s="58"/>
      <c r="C109" s="57">
        <v>49762.311399999999</v>
      </c>
      <c r="D109" s="57">
        <v>8.0000000000000004E-4</v>
      </c>
      <c r="E109" s="55">
        <f t="shared" si="49"/>
        <v>-1714.0182553894451</v>
      </c>
      <c r="F109" s="55">
        <f t="shared" si="50"/>
        <v>-1714</v>
      </c>
      <c r="G109" s="55">
        <f t="shared" si="51"/>
        <v>-1.1757717387808952E-2</v>
      </c>
      <c r="J109" s="55">
        <f t="shared" ref="J109:J116" si="69">G109</f>
        <v>-1.1757717387808952E-2</v>
      </c>
      <c r="Q109" s="123">
        <f t="shared" si="52"/>
        <v>34743.811399999999</v>
      </c>
      <c r="S109" s="58">
        <f t="shared" ref="S109:S116" si="70">S$17</f>
        <v>1</v>
      </c>
      <c r="Z109" s="54">
        <f t="shared" si="53"/>
        <v>-1714</v>
      </c>
      <c r="AA109" s="64">
        <f t="shared" si="54"/>
        <v>-9.7028409334282938E-3</v>
      </c>
      <c r="AB109" s="64">
        <f t="shared" si="55"/>
        <v>-6.4045238209946226E-3</v>
      </c>
      <c r="AC109" s="64">
        <f t="shared" si="56"/>
        <v>-1.1757717387808952E-2</v>
      </c>
      <c r="AD109" s="64">
        <f t="shared" si="57"/>
        <v>-2.0548764543806587E-3</v>
      </c>
      <c r="AE109" s="64">
        <f t="shared" si="58"/>
        <v>4.2225172427680271E-6</v>
      </c>
      <c r="AF109" s="54">
        <f t="shared" si="59"/>
        <v>-1.1757717387808952E-2</v>
      </c>
      <c r="AG109" s="122"/>
      <c r="AH109" s="54">
        <f t="shared" si="60"/>
        <v>-5.3531935668143299E-3</v>
      </c>
      <c r="AI109" s="54">
        <f t="shared" si="61"/>
        <v>0.34102750178932673</v>
      </c>
      <c r="AJ109" s="54">
        <f t="shared" si="62"/>
        <v>-0.3298880862541973</v>
      </c>
      <c r="AK109" s="54">
        <f t="shared" si="63"/>
        <v>0.42039092947308293</v>
      </c>
      <c r="AL109" s="54">
        <f t="shared" si="64"/>
        <v>-0.56785690297705527</v>
      </c>
      <c r="AM109" s="54">
        <f t="shared" si="65"/>
        <v>-0.2918124430828668</v>
      </c>
      <c r="AN109" s="64">
        <f t="shared" si="68"/>
        <v>67.725296387390088</v>
      </c>
      <c r="AO109" s="64">
        <f t="shared" si="68"/>
        <v>67.725301555266384</v>
      </c>
      <c r="AP109" s="64">
        <f t="shared" si="68"/>
        <v>67.725264835601408</v>
      </c>
      <c r="AQ109" s="64">
        <f t="shared" si="68"/>
        <v>67.725525582788393</v>
      </c>
      <c r="AR109" s="64">
        <f t="shared" si="68"/>
        <v>67.723665892877818</v>
      </c>
      <c r="AS109" s="64">
        <f t="shared" si="68"/>
        <v>67.736540876118511</v>
      </c>
      <c r="AT109" s="64">
        <f t="shared" si="68"/>
        <v>67.606876904628194</v>
      </c>
      <c r="AU109" s="64">
        <f t="shared" si="66"/>
        <v>66.956425823448953</v>
      </c>
      <c r="AW109" s="54">
        <v>23500</v>
      </c>
      <c r="AX109" s="54">
        <f t="shared" si="37"/>
        <v>2.2727450261501164E-2</v>
      </c>
      <c r="AY109" s="54">
        <f t="shared" si="38"/>
        <v>1.6949918664223365E-2</v>
      </c>
      <c r="AZ109" s="54">
        <f t="shared" si="39"/>
        <v>5.7775315972778008E-3</v>
      </c>
      <c r="BA109" s="54">
        <f t="shared" si="40"/>
        <v>0.25348044450043739</v>
      </c>
      <c r="BB109" s="54">
        <f t="shared" si="41"/>
        <v>0.5077838571449721</v>
      </c>
      <c r="BC109" s="54">
        <f t="shared" si="42"/>
        <v>0.30093848392861711</v>
      </c>
      <c r="BD109" s="54">
        <f t="shared" si="43"/>
        <v>0.15161521245505344</v>
      </c>
      <c r="BE109" s="54">
        <f t="shared" si="47"/>
        <v>113.91473599311574</v>
      </c>
      <c r="BF109" s="54">
        <f t="shared" si="47"/>
        <v>113.92823638231236</v>
      </c>
      <c r="BG109" s="54">
        <f t="shared" si="47"/>
        <v>113.9029657773533</v>
      </c>
      <c r="BH109" s="54">
        <f t="shared" si="45"/>
        <v>113.95085303058117</v>
      </c>
      <c r="BI109" s="54">
        <f t="shared" si="45"/>
        <v>113.86205243993281</v>
      </c>
      <c r="BJ109" s="54">
        <f t="shared" si="45"/>
        <v>114.03459656339648</v>
      </c>
      <c r="BK109" s="54">
        <f t="shared" si="45"/>
        <v>113.72245676459299</v>
      </c>
      <c r="BL109" s="54">
        <f t="shared" si="44"/>
        <v>114.49201340719804</v>
      </c>
    </row>
    <row r="110" spans="1:64" ht="12.95" customHeight="1">
      <c r="A110" s="9" t="s">
        <v>7</v>
      </c>
      <c r="B110" s="7" t="s">
        <v>64</v>
      </c>
      <c r="C110" s="13">
        <v>49762.311500000003</v>
      </c>
      <c r="D110" s="13" t="s">
        <v>13</v>
      </c>
      <c r="E110" s="55">
        <f t="shared" si="49"/>
        <v>-1714.0181001263979</v>
      </c>
      <c r="F110" s="55">
        <f t="shared" si="50"/>
        <v>-1714</v>
      </c>
      <c r="G110" s="55">
        <f t="shared" si="51"/>
        <v>-1.1657717383059207E-2</v>
      </c>
      <c r="J110" s="55">
        <f t="shared" si="69"/>
        <v>-1.1657717383059207E-2</v>
      </c>
      <c r="Q110" s="123">
        <f t="shared" si="52"/>
        <v>34743.811500000003</v>
      </c>
      <c r="S110" s="58">
        <f t="shared" si="70"/>
        <v>1</v>
      </c>
      <c r="Z110" s="54">
        <f t="shared" si="53"/>
        <v>-1714</v>
      </c>
      <c r="AA110" s="64">
        <f t="shared" si="54"/>
        <v>-9.7028409334282938E-3</v>
      </c>
      <c r="AB110" s="64">
        <f t="shared" si="55"/>
        <v>-6.3045238162448775E-3</v>
      </c>
      <c r="AC110" s="64">
        <f t="shared" si="56"/>
        <v>-1.1657717383059207E-2</v>
      </c>
      <c r="AD110" s="64">
        <f t="shared" si="57"/>
        <v>-1.9548764496309136E-3</v>
      </c>
      <c r="AE110" s="64">
        <f t="shared" si="58"/>
        <v>3.821541933321566E-6</v>
      </c>
      <c r="AF110" s="54">
        <f t="shared" si="59"/>
        <v>-1.1657717383059207E-2</v>
      </c>
      <c r="AG110" s="122"/>
      <c r="AH110" s="54">
        <f t="shared" si="60"/>
        <v>-5.3531935668143299E-3</v>
      </c>
      <c r="AI110" s="54">
        <f t="shared" si="61"/>
        <v>0.34102750178932673</v>
      </c>
      <c r="AJ110" s="54">
        <f t="shared" si="62"/>
        <v>-0.3298880862541973</v>
      </c>
      <c r="AK110" s="54">
        <f t="shared" si="63"/>
        <v>0.42039092947308293</v>
      </c>
      <c r="AL110" s="54">
        <f t="shared" si="64"/>
        <v>-0.56785690297705527</v>
      </c>
      <c r="AM110" s="54">
        <f t="shared" si="65"/>
        <v>-0.2918124430828668</v>
      </c>
      <c r="AN110" s="64">
        <f t="shared" si="68"/>
        <v>67.725296387390088</v>
      </c>
      <c r="AO110" s="64">
        <f t="shared" si="68"/>
        <v>67.725301555266384</v>
      </c>
      <c r="AP110" s="64">
        <f t="shared" si="68"/>
        <v>67.725264835601408</v>
      </c>
      <c r="AQ110" s="64">
        <f t="shared" si="68"/>
        <v>67.725525582788393</v>
      </c>
      <c r="AR110" s="64">
        <f t="shared" si="68"/>
        <v>67.723665892877818</v>
      </c>
      <c r="AS110" s="64">
        <f t="shared" si="68"/>
        <v>67.736540876118511</v>
      </c>
      <c r="AT110" s="64">
        <f t="shared" si="68"/>
        <v>67.606876904628194</v>
      </c>
      <c r="AU110" s="64">
        <f t="shared" si="66"/>
        <v>66.956425823448953</v>
      </c>
      <c r="AW110" s="54">
        <v>24000</v>
      </c>
      <c r="AX110" s="54">
        <f t="shared" si="37"/>
        <v>2.446332761364944E-2</v>
      </c>
      <c r="AY110" s="54">
        <f t="shared" si="38"/>
        <v>1.8583758763960727E-2</v>
      </c>
      <c r="AZ110" s="54">
        <f t="shared" si="39"/>
        <v>5.8795688496887134E-3</v>
      </c>
      <c r="BA110" s="54">
        <f t="shared" si="40"/>
        <v>0.38450806327524945</v>
      </c>
      <c r="BB110" s="54">
        <f t="shared" si="41"/>
        <v>0.78073535850540909</v>
      </c>
      <c r="BC110" s="54">
        <f t="shared" si="42"/>
        <v>0.66416990689303967</v>
      </c>
      <c r="BD110" s="54">
        <f t="shared" si="43"/>
        <v>0.34485610278964174</v>
      </c>
      <c r="BE110" s="54">
        <f t="shared" si="47"/>
        <v>114.6530966813237</v>
      </c>
      <c r="BF110" s="54">
        <f t="shared" si="47"/>
        <v>114.65309668146854</v>
      </c>
      <c r="BG110" s="54">
        <f t="shared" si="47"/>
        <v>114.65309666914355</v>
      </c>
      <c r="BH110" s="54">
        <f t="shared" si="45"/>
        <v>114.65309771795745</v>
      </c>
      <c r="BI110" s="54">
        <f t="shared" si="45"/>
        <v>114.6530087278346</v>
      </c>
      <c r="BJ110" s="54">
        <f t="shared" si="45"/>
        <v>114.66913478886329</v>
      </c>
      <c r="BK110" s="54">
        <f t="shared" si="45"/>
        <v>114.87161498133351</v>
      </c>
      <c r="BL110" s="54">
        <f t="shared" si="44"/>
        <v>115.43465613710502</v>
      </c>
    </row>
    <row r="111" spans="1:64" ht="12.95" customHeight="1">
      <c r="A111" s="129" t="s">
        <v>54</v>
      </c>
      <c r="B111" s="58"/>
      <c r="C111" s="57">
        <v>50049.5677</v>
      </c>
      <c r="D111" s="57">
        <v>5.0000000000000001E-4</v>
      </c>
      <c r="E111" s="55">
        <f t="shared" si="49"/>
        <v>-1268.0153916813806</v>
      </c>
      <c r="F111" s="55">
        <f t="shared" si="50"/>
        <v>-1268</v>
      </c>
      <c r="G111" s="55">
        <f t="shared" si="51"/>
        <v>-9.9132938485126942E-3</v>
      </c>
      <c r="J111" s="55">
        <f t="shared" si="69"/>
        <v>-9.9132938485126942E-3</v>
      </c>
      <c r="Q111" s="123">
        <f t="shared" si="52"/>
        <v>35031.0677</v>
      </c>
      <c r="S111" s="58">
        <f t="shared" si="70"/>
        <v>1</v>
      </c>
      <c r="Z111" s="54">
        <f t="shared" si="53"/>
        <v>-1268</v>
      </c>
      <c r="AA111" s="64">
        <f t="shared" si="54"/>
        <v>-7.4709253824550154E-3</v>
      </c>
      <c r="AB111" s="64">
        <f t="shared" si="55"/>
        <v>-7.4561273253323391E-3</v>
      </c>
      <c r="AC111" s="64">
        <f t="shared" si="56"/>
        <v>-9.9132938485126942E-3</v>
      </c>
      <c r="AD111" s="64">
        <f t="shared" si="57"/>
        <v>-2.4423684660576789E-3</v>
      </c>
      <c r="AE111" s="64">
        <f t="shared" si="58"/>
        <v>5.9651637239929393E-6</v>
      </c>
      <c r="AF111" s="54">
        <f t="shared" si="59"/>
        <v>-9.9132938485126942E-3</v>
      </c>
      <c r="AG111" s="122"/>
      <c r="AH111" s="54">
        <f t="shared" si="60"/>
        <v>-2.4571665231803552E-3</v>
      </c>
      <c r="AI111" s="54">
        <f t="shared" si="61"/>
        <v>0.2488080515603176</v>
      </c>
      <c r="AJ111" s="54">
        <f t="shared" si="62"/>
        <v>-4.8378303462027192E-2</v>
      </c>
      <c r="AK111" s="54">
        <f t="shared" si="63"/>
        <v>0.21606467453207578</v>
      </c>
      <c r="AL111" s="54">
        <f t="shared" si="64"/>
        <v>-0.28006907507266993</v>
      </c>
      <c r="AM111" s="54">
        <f t="shared" si="65"/>
        <v>-0.14095711858667115</v>
      </c>
      <c r="AN111" s="64">
        <f t="shared" ref="AN111:AT120" si="71">$AU111+$AB$7*SIN(AO111)</f>
        <v>68.3494744732388</v>
      </c>
      <c r="AO111" s="64">
        <f t="shared" si="71"/>
        <v>68.330539249321376</v>
      </c>
      <c r="AP111" s="64">
        <f t="shared" si="71"/>
        <v>68.364208099892977</v>
      </c>
      <c r="AQ111" s="64">
        <f t="shared" si="71"/>
        <v>68.30353893087279</v>
      </c>
      <c r="AR111" s="64">
        <f t="shared" si="71"/>
        <v>68.410472401277744</v>
      </c>
      <c r="AS111" s="64">
        <f t="shared" si="71"/>
        <v>68.213135410437658</v>
      </c>
      <c r="AT111" s="64">
        <f t="shared" si="71"/>
        <v>68.554023722392344</v>
      </c>
      <c r="AU111" s="64">
        <f t="shared" si="66"/>
        <v>67.797263138525977</v>
      </c>
      <c r="AW111" s="54">
        <v>24500</v>
      </c>
      <c r="AX111" s="54">
        <f t="shared" si="37"/>
        <v>1.5491655912109709E-2</v>
      </c>
      <c r="AY111" s="54">
        <f t="shared" si="38"/>
        <v>2.0264711888347352E-2</v>
      </c>
      <c r="AZ111" s="54">
        <f t="shared" si="39"/>
        <v>-4.7730559762376428E-3</v>
      </c>
      <c r="BA111" s="54">
        <f t="shared" si="40"/>
        <v>1.2281917923861272</v>
      </c>
      <c r="BB111" s="54">
        <f t="shared" si="41"/>
        <v>-0.99791547557879468</v>
      </c>
      <c r="BC111" s="54">
        <f t="shared" si="42"/>
        <v>-1.8670476007320624</v>
      </c>
      <c r="BD111" s="54">
        <f t="shared" si="43"/>
        <v>-1.3507800678602542</v>
      </c>
      <c r="BE111" s="54">
        <f t="shared" si="47"/>
        <v>116.74610739990929</v>
      </c>
      <c r="BF111" s="54">
        <f t="shared" si="47"/>
        <v>116.73029866808506</v>
      </c>
      <c r="BG111" s="54">
        <f t="shared" si="47"/>
        <v>116.70749696271754</v>
      </c>
      <c r="BH111" s="54">
        <f t="shared" si="45"/>
        <v>116.67506211826759</v>
      </c>
      <c r="BI111" s="54">
        <f t="shared" si="45"/>
        <v>116.62974415698328</v>
      </c>
      <c r="BJ111" s="54">
        <f t="shared" si="45"/>
        <v>116.56778944179499</v>
      </c>
      <c r="BK111" s="54">
        <f t="shared" si="45"/>
        <v>116.48511120099961</v>
      </c>
      <c r="BL111" s="54">
        <f t="shared" si="44"/>
        <v>116.377298867012</v>
      </c>
    </row>
    <row r="112" spans="1:64" ht="12.95" customHeight="1">
      <c r="A112" s="129" t="s">
        <v>54</v>
      </c>
      <c r="B112" s="58"/>
      <c r="C112" s="57">
        <v>50049.568599999999</v>
      </c>
      <c r="D112" s="57">
        <v>8.0000000000000004E-4</v>
      </c>
      <c r="E112" s="55">
        <f t="shared" si="49"/>
        <v>-1268.013994314023</v>
      </c>
      <c r="F112" s="55">
        <f t="shared" si="50"/>
        <v>-1268</v>
      </c>
      <c r="G112" s="55">
        <f t="shared" si="51"/>
        <v>-9.0132938494207337E-3</v>
      </c>
      <c r="J112" s="55">
        <f t="shared" si="69"/>
        <v>-9.0132938494207337E-3</v>
      </c>
      <c r="Q112" s="123">
        <f t="shared" si="52"/>
        <v>35031.068599999999</v>
      </c>
      <c r="S112" s="58">
        <f t="shared" si="70"/>
        <v>1</v>
      </c>
      <c r="Z112" s="54">
        <f t="shared" si="53"/>
        <v>-1268</v>
      </c>
      <c r="AA112" s="64">
        <f t="shared" si="54"/>
        <v>-7.4709253824550154E-3</v>
      </c>
      <c r="AB112" s="64">
        <f t="shared" si="55"/>
        <v>-6.5561273262403786E-3</v>
      </c>
      <c r="AC112" s="64">
        <f t="shared" si="56"/>
        <v>-9.0132938494207337E-3</v>
      </c>
      <c r="AD112" s="64">
        <f t="shared" si="57"/>
        <v>-1.5423684669657184E-3</v>
      </c>
      <c r="AE112" s="64">
        <f t="shared" si="58"/>
        <v>2.3789004878901803E-6</v>
      </c>
      <c r="AF112" s="54">
        <f t="shared" si="59"/>
        <v>-9.0132938494207337E-3</v>
      </c>
      <c r="AG112" s="122"/>
      <c r="AH112" s="54">
        <f t="shared" si="60"/>
        <v>-2.4571665231803552E-3</v>
      </c>
      <c r="AI112" s="54">
        <f t="shared" si="61"/>
        <v>0.2488080515603176</v>
      </c>
      <c r="AJ112" s="54">
        <f t="shared" si="62"/>
        <v>-4.8378303462027192E-2</v>
      </c>
      <c r="AK112" s="54">
        <f t="shared" si="63"/>
        <v>0.21606467453207578</v>
      </c>
      <c r="AL112" s="54">
        <f t="shared" si="64"/>
        <v>-0.28006907507266993</v>
      </c>
      <c r="AM112" s="54">
        <f t="shared" si="65"/>
        <v>-0.14095711858667115</v>
      </c>
      <c r="AN112" s="64">
        <f t="shared" si="71"/>
        <v>68.3494744732388</v>
      </c>
      <c r="AO112" s="64">
        <f t="shared" si="71"/>
        <v>68.330539249321376</v>
      </c>
      <c r="AP112" s="64">
        <f t="shared" si="71"/>
        <v>68.364208099892977</v>
      </c>
      <c r="AQ112" s="64">
        <f t="shared" si="71"/>
        <v>68.30353893087279</v>
      </c>
      <c r="AR112" s="64">
        <f t="shared" si="71"/>
        <v>68.410472401277744</v>
      </c>
      <c r="AS112" s="64">
        <f t="shared" si="71"/>
        <v>68.213135410437658</v>
      </c>
      <c r="AT112" s="64">
        <f t="shared" si="71"/>
        <v>68.554023722392344</v>
      </c>
      <c r="AU112" s="64">
        <f t="shared" si="66"/>
        <v>67.797263138525977</v>
      </c>
    </row>
    <row r="113" spans="1:47" ht="12.95" customHeight="1">
      <c r="A113" s="129" t="s">
        <v>54</v>
      </c>
      <c r="B113" s="58"/>
      <c r="C113" s="57">
        <v>50049.5694</v>
      </c>
      <c r="D113" s="57">
        <v>5.9999999999999995E-4</v>
      </c>
      <c r="E113" s="55">
        <f t="shared" si="49"/>
        <v>-1268.0127522097011</v>
      </c>
      <c r="F113" s="55">
        <f t="shared" si="50"/>
        <v>-1268</v>
      </c>
      <c r="G113" s="55">
        <f t="shared" si="51"/>
        <v>-8.2132938478025608E-3</v>
      </c>
      <c r="J113" s="55">
        <f t="shared" si="69"/>
        <v>-8.2132938478025608E-3</v>
      </c>
      <c r="Q113" s="123">
        <f t="shared" si="52"/>
        <v>35031.0694</v>
      </c>
      <c r="S113" s="58">
        <f t="shared" si="70"/>
        <v>1</v>
      </c>
      <c r="Z113" s="54">
        <f t="shared" si="53"/>
        <v>-1268</v>
      </c>
      <c r="AA113" s="64">
        <f t="shared" si="54"/>
        <v>-7.4709253824550154E-3</v>
      </c>
      <c r="AB113" s="64">
        <f t="shared" si="55"/>
        <v>-5.7561273246222056E-3</v>
      </c>
      <c r="AC113" s="64">
        <f t="shared" si="56"/>
        <v>-8.2132938478025608E-3</v>
      </c>
      <c r="AD113" s="64">
        <f t="shared" si="57"/>
        <v>-7.4236846534754541E-4</v>
      </c>
      <c r="AE113" s="64">
        <f t="shared" si="58"/>
        <v>5.5111093834246969E-7</v>
      </c>
      <c r="AF113" s="54">
        <f t="shared" si="59"/>
        <v>-8.2132938478025608E-3</v>
      </c>
      <c r="AG113" s="122"/>
      <c r="AH113" s="54">
        <f t="shared" si="60"/>
        <v>-2.4571665231803552E-3</v>
      </c>
      <c r="AI113" s="54">
        <f t="shared" si="61"/>
        <v>0.2488080515603176</v>
      </c>
      <c r="AJ113" s="54">
        <f t="shared" si="62"/>
        <v>-4.8378303462027192E-2</v>
      </c>
      <c r="AK113" s="54">
        <f t="shared" si="63"/>
        <v>0.21606467453207578</v>
      </c>
      <c r="AL113" s="54">
        <f t="shared" si="64"/>
        <v>-0.28006907507266993</v>
      </c>
      <c r="AM113" s="54">
        <f t="shared" si="65"/>
        <v>-0.14095711858667115</v>
      </c>
      <c r="AN113" s="64">
        <f t="shared" si="71"/>
        <v>68.3494744732388</v>
      </c>
      <c r="AO113" s="64">
        <f t="shared" si="71"/>
        <v>68.330539249321376</v>
      </c>
      <c r="AP113" s="64">
        <f t="shared" si="71"/>
        <v>68.364208099892977</v>
      </c>
      <c r="AQ113" s="64">
        <f t="shared" si="71"/>
        <v>68.30353893087279</v>
      </c>
      <c r="AR113" s="64">
        <f t="shared" si="71"/>
        <v>68.410472401277744</v>
      </c>
      <c r="AS113" s="64">
        <f t="shared" si="71"/>
        <v>68.213135410437658</v>
      </c>
      <c r="AT113" s="64">
        <f t="shared" si="71"/>
        <v>68.554023722392344</v>
      </c>
      <c r="AU113" s="64">
        <f t="shared" si="66"/>
        <v>67.797263138525977</v>
      </c>
    </row>
    <row r="114" spans="1:47" ht="12.95" customHeight="1">
      <c r="A114" s="129" t="s">
        <v>54</v>
      </c>
      <c r="B114" s="58"/>
      <c r="C114" s="57">
        <v>50080.485099999998</v>
      </c>
      <c r="D114" s="57">
        <v>8.9999999999999998E-4</v>
      </c>
      <c r="E114" s="55">
        <f t="shared" si="49"/>
        <v>-1220.0120965807789</v>
      </c>
      <c r="F114" s="55">
        <f t="shared" si="50"/>
        <v>-1220</v>
      </c>
      <c r="G114" s="55">
        <f t="shared" si="51"/>
        <v>-7.7910240506753325E-3</v>
      </c>
      <c r="J114" s="55">
        <f t="shared" si="69"/>
        <v>-7.7910240506753325E-3</v>
      </c>
      <c r="Q114" s="123">
        <f t="shared" si="52"/>
        <v>35061.985099999998</v>
      </c>
      <c r="S114" s="58">
        <f t="shared" si="70"/>
        <v>1</v>
      </c>
      <c r="Z114" s="54">
        <f t="shared" si="53"/>
        <v>-1220</v>
      </c>
      <c r="AA114" s="64">
        <f t="shared" si="54"/>
        <v>-7.1884344813720772E-3</v>
      </c>
      <c r="AB114" s="64">
        <f t="shared" si="55"/>
        <v>-5.685588023115141E-3</v>
      </c>
      <c r="AC114" s="64">
        <f t="shared" si="56"/>
        <v>-7.7910240506753325E-3</v>
      </c>
      <c r="AD114" s="64">
        <f t="shared" si="57"/>
        <v>-6.0258956930325531E-4</v>
      </c>
      <c r="AE114" s="64">
        <f t="shared" si="58"/>
        <v>3.6311418903308275E-7</v>
      </c>
      <c r="AF114" s="54">
        <f t="shared" si="59"/>
        <v>-7.7910240506753325E-3</v>
      </c>
      <c r="AG114" s="122"/>
      <c r="AH114" s="54">
        <f t="shared" si="60"/>
        <v>-2.1054360275601916E-3</v>
      </c>
      <c r="AI114" s="54">
        <f t="shared" si="61"/>
        <v>0.24386522861380211</v>
      </c>
      <c r="AJ114" s="54">
        <f t="shared" si="62"/>
        <v>-2.4525519474628488E-2</v>
      </c>
      <c r="AK114" s="54">
        <f t="shared" si="63"/>
        <v>0.19807446701177939</v>
      </c>
      <c r="AL114" s="54">
        <f t="shared" si="64"/>
        <v>-0.25619985928645939</v>
      </c>
      <c r="AM114" s="54">
        <f t="shared" si="65"/>
        <v>-0.12880524879754202</v>
      </c>
      <c r="AN114" s="64">
        <f t="shared" si="71"/>
        <v>68.409921719099742</v>
      </c>
      <c r="AO114" s="64">
        <f t="shared" si="71"/>
        <v>68.383478921022004</v>
      </c>
      <c r="AP114" s="64">
        <f t="shared" si="71"/>
        <v>68.4280632734352</v>
      </c>
      <c r="AQ114" s="64">
        <f t="shared" si="71"/>
        <v>68.351834401367753</v>
      </c>
      <c r="AR114" s="64">
        <f t="shared" si="71"/>
        <v>68.479368148350716</v>
      </c>
      <c r="AS114" s="64">
        <f t="shared" si="71"/>
        <v>68.256516916054792</v>
      </c>
      <c r="AT114" s="64">
        <f t="shared" si="71"/>
        <v>68.62373820527084</v>
      </c>
      <c r="AU114" s="64">
        <f t="shared" si="66"/>
        <v>67.887756840597049</v>
      </c>
    </row>
    <row r="115" spans="1:47" ht="12.95" customHeight="1">
      <c r="A115" s="129" t="s">
        <v>54</v>
      </c>
      <c r="B115" s="58"/>
      <c r="C115" s="57">
        <v>50080.4856</v>
      </c>
      <c r="D115" s="57">
        <v>6.9999999999999999E-4</v>
      </c>
      <c r="E115" s="55">
        <f t="shared" si="49"/>
        <v>-1220.0113202655764</v>
      </c>
      <c r="F115" s="55">
        <f t="shared" si="50"/>
        <v>-1220</v>
      </c>
      <c r="G115" s="55">
        <f t="shared" si="51"/>
        <v>-7.2910240487544797E-3</v>
      </c>
      <c r="J115" s="55">
        <f t="shared" si="69"/>
        <v>-7.2910240487544797E-3</v>
      </c>
      <c r="Q115" s="123">
        <f t="shared" si="52"/>
        <v>35061.9856</v>
      </c>
      <c r="S115" s="58">
        <f t="shared" si="70"/>
        <v>1</v>
      </c>
      <c r="Z115" s="54">
        <f t="shared" si="53"/>
        <v>-1220</v>
      </c>
      <c r="AA115" s="64">
        <f t="shared" si="54"/>
        <v>-7.1884344813720772E-3</v>
      </c>
      <c r="AB115" s="64">
        <f t="shared" si="55"/>
        <v>-5.1855880211942882E-3</v>
      </c>
      <c r="AC115" s="64">
        <f t="shared" si="56"/>
        <v>-7.2910240487544797E-3</v>
      </c>
      <c r="AD115" s="64">
        <f t="shared" si="57"/>
        <v>-1.025895673824025E-4</v>
      </c>
      <c r="AE115" s="64">
        <f t="shared" si="58"/>
        <v>1.0524619335708503E-8</v>
      </c>
      <c r="AF115" s="54">
        <f t="shared" si="59"/>
        <v>-7.2910240487544797E-3</v>
      </c>
      <c r="AG115" s="122"/>
      <c r="AH115" s="54">
        <f t="shared" si="60"/>
        <v>-2.1054360275601916E-3</v>
      </c>
      <c r="AI115" s="54">
        <f t="shared" si="61"/>
        <v>0.24386522861380211</v>
      </c>
      <c r="AJ115" s="54">
        <f t="shared" si="62"/>
        <v>-2.4525519474628488E-2</v>
      </c>
      <c r="AK115" s="54">
        <f t="shared" si="63"/>
        <v>0.19807446701177939</v>
      </c>
      <c r="AL115" s="54">
        <f t="shared" si="64"/>
        <v>-0.25619985928645939</v>
      </c>
      <c r="AM115" s="54">
        <f t="shared" si="65"/>
        <v>-0.12880524879754202</v>
      </c>
      <c r="AN115" s="64">
        <f t="shared" si="71"/>
        <v>68.409921719099742</v>
      </c>
      <c r="AO115" s="64">
        <f t="shared" si="71"/>
        <v>68.383478921022004</v>
      </c>
      <c r="AP115" s="64">
        <f t="shared" si="71"/>
        <v>68.4280632734352</v>
      </c>
      <c r="AQ115" s="64">
        <f t="shared" si="71"/>
        <v>68.351834401367753</v>
      </c>
      <c r="AR115" s="64">
        <f t="shared" si="71"/>
        <v>68.479368148350716</v>
      </c>
      <c r="AS115" s="64">
        <f t="shared" si="71"/>
        <v>68.256516916054792</v>
      </c>
      <c r="AT115" s="64">
        <f t="shared" si="71"/>
        <v>68.62373820527084</v>
      </c>
      <c r="AU115" s="64">
        <f t="shared" si="66"/>
        <v>67.887756840597049</v>
      </c>
    </row>
    <row r="116" spans="1:47" ht="12.95" customHeight="1">
      <c r="A116" s="129" t="s">
        <v>54</v>
      </c>
      <c r="B116" s="58"/>
      <c r="C116" s="57">
        <v>50080.486900000004</v>
      </c>
      <c r="D116" s="57">
        <v>6.9999999999999999E-4</v>
      </c>
      <c r="E116" s="55">
        <f t="shared" si="49"/>
        <v>-1220.009301846052</v>
      </c>
      <c r="F116" s="55">
        <f t="shared" si="50"/>
        <v>-1220</v>
      </c>
      <c r="G116" s="55">
        <f t="shared" si="51"/>
        <v>-5.991024045215454E-3</v>
      </c>
      <c r="J116" s="55">
        <f t="shared" si="69"/>
        <v>-5.991024045215454E-3</v>
      </c>
      <c r="Q116" s="123">
        <f t="shared" si="52"/>
        <v>35061.986900000004</v>
      </c>
      <c r="S116" s="58">
        <f t="shared" si="70"/>
        <v>1</v>
      </c>
      <c r="Z116" s="54">
        <f t="shared" si="53"/>
        <v>-1220</v>
      </c>
      <c r="AA116" s="64">
        <f t="shared" si="54"/>
        <v>-7.1884344813720772E-3</v>
      </c>
      <c r="AB116" s="64">
        <f t="shared" si="55"/>
        <v>-3.8855880176552624E-3</v>
      </c>
      <c r="AC116" s="64">
        <f t="shared" si="56"/>
        <v>-5.991024045215454E-3</v>
      </c>
      <c r="AD116" s="64">
        <f t="shared" si="57"/>
        <v>1.1974104361566233E-3</v>
      </c>
      <c r="AE116" s="64">
        <f t="shared" si="58"/>
        <v>1.4337917526167949E-6</v>
      </c>
      <c r="AF116" s="54">
        <f t="shared" si="59"/>
        <v>-5.991024045215454E-3</v>
      </c>
      <c r="AG116" s="122"/>
      <c r="AH116" s="54">
        <f t="shared" si="60"/>
        <v>-2.1054360275601916E-3</v>
      </c>
      <c r="AI116" s="54">
        <f t="shared" si="61"/>
        <v>0.24386522861380211</v>
      </c>
      <c r="AJ116" s="54">
        <f t="shared" si="62"/>
        <v>-2.4525519474628488E-2</v>
      </c>
      <c r="AK116" s="54">
        <f t="shared" si="63"/>
        <v>0.19807446701177939</v>
      </c>
      <c r="AL116" s="54">
        <f t="shared" si="64"/>
        <v>-0.25619985928645939</v>
      </c>
      <c r="AM116" s="54">
        <f t="shared" si="65"/>
        <v>-0.12880524879754202</v>
      </c>
      <c r="AN116" s="64">
        <f t="shared" si="71"/>
        <v>68.409921719099742</v>
      </c>
      <c r="AO116" s="64">
        <f t="shared" si="71"/>
        <v>68.383478921022004</v>
      </c>
      <c r="AP116" s="64">
        <f t="shared" si="71"/>
        <v>68.4280632734352</v>
      </c>
      <c r="AQ116" s="64">
        <f t="shared" si="71"/>
        <v>68.351834401367753</v>
      </c>
      <c r="AR116" s="64">
        <f t="shared" si="71"/>
        <v>68.479368148350716</v>
      </c>
      <c r="AS116" s="64">
        <f t="shared" si="71"/>
        <v>68.256516916054792</v>
      </c>
      <c r="AT116" s="64">
        <f t="shared" si="71"/>
        <v>68.62373820527084</v>
      </c>
      <c r="AU116" s="64">
        <f t="shared" si="66"/>
        <v>67.887756840597049</v>
      </c>
    </row>
    <row r="117" spans="1:47" ht="12.95" customHeight="1">
      <c r="A117" s="129" t="s">
        <v>55</v>
      </c>
      <c r="B117" s="58"/>
      <c r="C117" s="57">
        <v>50095.303</v>
      </c>
      <c r="E117" s="55">
        <f t="shared" si="49"/>
        <v>-1197.0053745902064</v>
      </c>
      <c r="F117" s="55">
        <f t="shared" si="50"/>
        <v>-1197</v>
      </c>
      <c r="G117" s="55">
        <f t="shared" si="51"/>
        <v>-3.4616031043697149E-3</v>
      </c>
      <c r="I117" s="55">
        <f>G117</f>
        <v>-3.4616031043697149E-3</v>
      </c>
      <c r="Q117" s="123">
        <f t="shared" si="52"/>
        <v>35076.803</v>
      </c>
      <c r="S117" s="58">
        <f>S$16</f>
        <v>0.1</v>
      </c>
      <c r="Z117" s="54">
        <f t="shared" si="53"/>
        <v>-1197</v>
      </c>
      <c r="AA117" s="64">
        <f t="shared" si="54"/>
        <v>-7.051334124530852E-3</v>
      </c>
      <c r="AB117" s="64">
        <f t="shared" si="55"/>
        <v>-1.5262908682279978E-3</v>
      </c>
      <c r="AC117" s="64">
        <f t="shared" si="56"/>
        <v>-3.4616031043697149E-3</v>
      </c>
      <c r="AD117" s="64">
        <f t="shared" si="57"/>
        <v>3.5897310201611372E-3</v>
      </c>
      <c r="AE117" s="64">
        <f t="shared" si="58"/>
        <v>1.2886168797107121E-6</v>
      </c>
      <c r="AF117" s="54">
        <f t="shared" si="59"/>
        <v>-3.4616031043697149E-3</v>
      </c>
      <c r="AG117" s="122"/>
      <c r="AH117" s="54">
        <f t="shared" si="60"/>
        <v>-1.9353122361417171E-3</v>
      </c>
      <c r="AI117" s="54">
        <f t="shared" si="61"/>
        <v>0.24169541320931831</v>
      </c>
      <c r="AJ117" s="54">
        <f t="shared" si="62"/>
        <v>-1.3333638531317266E-2</v>
      </c>
      <c r="AK117" s="54">
        <f t="shared" si="63"/>
        <v>0.18959810292688009</v>
      </c>
      <c r="AL117" s="54">
        <f t="shared" si="64"/>
        <v>-0.24500591411002659</v>
      </c>
      <c r="AM117" s="54">
        <f t="shared" si="65"/>
        <v>-0.12311945762670168</v>
      </c>
      <c r="AN117" s="64">
        <f t="shared" si="71"/>
        <v>68.438680895319052</v>
      </c>
      <c r="AO117" s="64">
        <f t="shared" si="71"/>
        <v>68.408309827107416</v>
      </c>
      <c r="AP117" s="64">
        <f t="shared" si="71"/>
        <v>68.45835401105164</v>
      </c>
      <c r="AQ117" s="64">
        <f t="shared" si="71"/>
        <v>68.374726599288564</v>
      </c>
      <c r="AR117" s="64">
        <f t="shared" si="71"/>
        <v>68.511536162687548</v>
      </c>
      <c r="AS117" s="64">
        <f t="shared" si="71"/>
        <v>68.278158956618796</v>
      </c>
      <c r="AT117" s="64">
        <f t="shared" si="71"/>
        <v>68.654996276354865</v>
      </c>
      <c r="AU117" s="64">
        <f t="shared" si="66"/>
        <v>67.931118406172772</v>
      </c>
    </row>
    <row r="118" spans="1:47" ht="12.95" customHeight="1">
      <c r="A118" s="129" t="s">
        <v>55</v>
      </c>
      <c r="B118" s="58"/>
      <c r="C118" s="57">
        <v>50113.338000000003</v>
      </c>
      <c r="E118" s="55">
        <f t="shared" si="49"/>
        <v>-1169.0036853427416</v>
      </c>
      <c r="F118" s="55">
        <f t="shared" si="50"/>
        <v>-1169</v>
      </c>
      <c r="G118" s="55">
        <f t="shared" si="51"/>
        <v>-2.3736123839626089E-3</v>
      </c>
      <c r="I118" s="55">
        <f>G118</f>
        <v>-2.3736123839626089E-3</v>
      </c>
      <c r="Q118" s="123">
        <f t="shared" si="52"/>
        <v>35094.838000000003</v>
      </c>
      <c r="S118" s="58">
        <f>S$16</f>
        <v>0.1</v>
      </c>
      <c r="Z118" s="54">
        <f t="shared" si="53"/>
        <v>-1169</v>
      </c>
      <c r="AA118" s="64">
        <f t="shared" si="54"/>
        <v>-6.8832905829160707E-3</v>
      </c>
      <c r="AB118" s="64">
        <f t="shared" si="55"/>
        <v>-6.4641157673131738E-4</v>
      </c>
      <c r="AC118" s="64">
        <f t="shared" si="56"/>
        <v>-2.3736123839626089E-3</v>
      </c>
      <c r="AD118" s="64">
        <f t="shared" si="57"/>
        <v>4.5096781989534618E-3</v>
      </c>
      <c r="AE118" s="64">
        <f t="shared" si="58"/>
        <v>2.0337197458116143E-6</v>
      </c>
      <c r="AF118" s="54">
        <f t="shared" si="59"/>
        <v>-2.3736123839626089E-3</v>
      </c>
      <c r="AG118" s="122"/>
      <c r="AH118" s="54">
        <f t="shared" si="60"/>
        <v>-1.7272008072312915E-3</v>
      </c>
      <c r="AI118" s="54">
        <f t="shared" si="61"/>
        <v>0.23921874062938553</v>
      </c>
      <c r="AJ118" s="54">
        <f t="shared" si="62"/>
        <v>8.9452061116910859E-5</v>
      </c>
      <c r="AK118" s="54">
        <f t="shared" si="63"/>
        <v>0.17940223625061133</v>
      </c>
      <c r="AL118" s="54">
        <f t="shared" si="64"/>
        <v>-0.23158242839700349</v>
      </c>
      <c r="AM118" s="54">
        <f t="shared" si="65"/>
        <v>-0.11631149898447912</v>
      </c>
      <c r="AN118" s="64">
        <f t="shared" si="71"/>
        <v>68.473501947758876</v>
      </c>
      <c r="AO118" s="64">
        <f t="shared" si="71"/>
        <v>68.438159115807011</v>
      </c>
      <c r="AP118" s="64">
        <f t="shared" si="71"/>
        <v>68.49490026297461</v>
      </c>
      <c r="AQ118" s="64">
        <f t="shared" si="71"/>
        <v>68.402523005498338</v>
      </c>
      <c r="AR118" s="64">
        <f t="shared" si="71"/>
        <v>68.549871730725258</v>
      </c>
      <c r="AS118" s="64">
        <f t="shared" si="71"/>
        <v>68.305357739246574</v>
      </c>
      <c r="AT118" s="64">
        <f t="shared" si="71"/>
        <v>68.691215259029931</v>
      </c>
      <c r="AU118" s="64">
        <f t="shared" si="66"/>
        <v>67.983906399047555</v>
      </c>
    </row>
    <row r="119" spans="1:47" ht="12.95" customHeight="1">
      <c r="A119" s="129" t="s">
        <v>54</v>
      </c>
      <c r="B119" s="58"/>
      <c r="C119" s="57">
        <v>50160.350100000003</v>
      </c>
      <c r="D119" s="57">
        <v>2.9999999999999997E-4</v>
      </c>
      <c r="E119" s="55">
        <f t="shared" si="49"/>
        <v>-1096.0112697580189</v>
      </c>
      <c r="F119" s="55">
        <f t="shared" si="50"/>
        <v>-1096</v>
      </c>
      <c r="G119" s="55">
        <f t="shared" si="51"/>
        <v>-7.2584937297506258E-3</v>
      </c>
      <c r="J119" s="55">
        <f t="shared" ref="J119:J130" si="72">G119</f>
        <v>-7.2584937297506258E-3</v>
      </c>
      <c r="Q119" s="123">
        <f t="shared" si="52"/>
        <v>35141.850100000003</v>
      </c>
      <c r="S119" s="58">
        <f t="shared" ref="S119:S130" si="73">S$17</f>
        <v>1</v>
      </c>
      <c r="Z119" s="54">
        <f t="shared" si="53"/>
        <v>-1096</v>
      </c>
      <c r="AA119" s="64">
        <f t="shared" si="54"/>
        <v>-6.4423814443513834E-3</v>
      </c>
      <c r="AB119" s="64">
        <f t="shared" si="55"/>
        <v>-6.075970038586188E-3</v>
      </c>
      <c r="AC119" s="64">
        <f t="shared" si="56"/>
        <v>-7.2584937297506258E-3</v>
      </c>
      <c r="AD119" s="64">
        <f t="shared" si="57"/>
        <v>-8.1611228539924235E-4</v>
      </c>
      <c r="AE119" s="64">
        <f t="shared" si="58"/>
        <v>6.6603926237957439E-7</v>
      </c>
      <c r="AF119" s="54">
        <f t="shared" si="59"/>
        <v>-7.2584937297506258E-3</v>
      </c>
      <c r="AG119" s="122"/>
      <c r="AH119" s="54">
        <f t="shared" si="60"/>
        <v>-1.1825236911644377E-3</v>
      </c>
      <c r="AI119" s="54">
        <f t="shared" si="61"/>
        <v>0.23356657847091788</v>
      </c>
      <c r="AJ119" s="54">
        <f t="shared" si="62"/>
        <v>3.4039542570658644E-2</v>
      </c>
      <c r="AK119" s="54">
        <f t="shared" si="63"/>
        <v>0.15347018389407938</v>
      </c>
      <c r="AL119" s="54">
        <f t="shared" si="64"/>
        <v>-0.19762576090883197</v>
      </c>
      <c r="AM119" s="54">
        <f t="shared" si="65"/>
        <v>-9.9135743992520786E-2</v>
      </c>
      <c r="AN119" s="64">
        <f t="shared" si="71"/>
        <v>68.56312842547122</v>
      </c>
      <c r="AO119" s="64">
        <f t="shared" si="71"/>
        <v>68.514659115475951</v>
      </c>
      <c r="AP119" s="64">
        <f t="shared" si="71"/>
        <v>68.588034143346746</v>
      </c>
      <c r="AQ119" s="64">
        <f t="shared" si="71"/>
        <v>68.475508183746356</v>
      </c>
      <c r="AR119" s="64">
        <f t="shared" si="71"/>
        <v>68.645069407289995</v>
      </c>
      <c r="AS119" s="64">
        <f t="shared" si="71"/>
        <v>68.381117108956445</v>
      </c>
      <c r="AT119" s="64">
        <f t="shared" si="71"/>
        <v>68.776509808544489</v>
      </c>
      <c r="AU119" s="64">
        <f t="shared" si="66"/>
        <v>68.121532237613977</v>
      </c>
    </row>
    <row r="120" spans="1:47" ht="12.95" customHeight="1">
      <c r="A120" s="129" t="s">
        <v>54</v>
      </c>
      <c r="B120" s="58"/>
      <c r="C120" s="57">
        <v>50160.350200000001</v>
      </c>
      <c r="D120" s="57">
        <v>2.9999999999999997E-4</v>
      </c>
      <c r="E120" s="55">
        <f t="shared" si="49"/>
        <v>-1096.0111144949831</v>
      </c>
      <c r="F120" s="55">
        <f t="shared" si="50"/>
        <v>-1096</v>
      </c>
      <c r="G120" s="55">
        <f t="shared" si="51"/>
        <v>-7.1584937322768383E-3</v>
      </c>
      <c r="J120" s="55">
        <f t="shared" si="72"/>
        <v>-7.1584937322768383E-3</v>
      </c>
      <c r="Q120" s="123">
        <f t="shared" si="52"/>
        <v>35141.850200000001</v>
      </c>
      <c r="S120" s="58">
        <f t="shared" si="73"/>
        <v>1</v>
      </c>
      <c r="Z120" s="54">
        <f t="shared" si="53"/>
        <v>-1096</v>
      </c>
      <c r="AA120" s="64">
        <f t="shared" si="54"/>
        <v>-6.4423814443513834E-3</v>
      </c>
      <c r="AB120" s="64">
        <f t="shared" si="55"/>
        <v>-5.9759700411124005E-3</v>
      </c>
      <c r="AC120" s="64">
        <f t="shared" si="56"/>
        <v>-7.1584937322768383E-3</v>
      </c>
      <c r="AD120" s="64">
        <f t="shared" si="57"/>
        <v>-7.1611228792545483E-4</v>
      </c>
      <c r="AE120" s="64">
        <f t="shared" si="58"/>
        <v>5.1281680891782952E-7</v>
      </c>
      <c r="AF120" s="54">
        <f t="shared" si="59"/>
        <v>-7.1584937322768383E-3</v>
      </c>
      <c r="AG120" s="122"/>
      <c r="AH120" s="54">
        <f t="shared" si="60"/>
        <v>-1.1825236911644377E-3</v>
      </c>
      <c r="AI120" s="54">
        <f t="shared" si="61"/>
        <v>0.23356657847091788</v>
      </c>
      <c r="AJ120" s="54">
        <f t="shared" si="62"/>
        <v>3.4039542570658644E-2</v>
      </c>
      <c r="AK120" s="54">
        <f t="shared" si="63"/>
        <v>0.15347018389407938</v>
      </c>
      <c r="AL120" s="54">
        <f t="shared" si="64"/>
        <v>-0.19762576090883197</v>
      </c>
      <c r="AM120" s="54">
        <f t="shared" si="65"/>
        <v>-9.9135743992520786E-2</v>
      </c>
      <c r="AN120" s="64">
        <f t="shared" si="71"/>
        <v>68.56312842547122</v>
      </c>
      <c r="AO120" s="64">
        <f t="shared" si="71"/>
        <v>68.514659115475951</v>
      </c>
      <c r="AP120" s="64">
        <f t="shared" si="71"/>
        <v>68.588034143346746</v>
      </c>
      <c r="AQ120" s="64">
        <f t="shared" si="71"/>
        <v>68.475508183746356</v>
      </c>
      <c r="AR120" s="64">
        <f t="shared" si="71"/>
        <v>68.645069407289995</v>
      </c>
      <c r="AS120" s="64">
        <f t="shared" si="71"/>
        <v>68.381117108956445</v>
      </c>
      <c r="AT120" s="64">
        <f t="shared" si="71"/>
        <v>68.776509808544489</v>
      </c>
      <c r="AU120" s="64">
        <f t="shared" si="66"/>
        <v>68.121532237613977</v>
      </c>
    </row>
    <row r="121" spans="1:47" ht="12.95" customHeight="1">
      <c r="A121" s="129" t="s">
        <v>54</v>
      </c>
      <c r="B121" s="58"/>
      <c r="C121" s="57">
        <v>50160.350400000003</v>
      </c>
      <c r="D121" s="57">
        <v>6.9999999999999999E-4</v>
      </c>
      <c r="E121" s="55">
        <f t="shared" si="49"/>
        <v>-1096.0108039688996</v>
      </c>
      <c r="F121" s="55">
        <f t="shared" si="50"/>
        <v>-1096</v>
      </c>
      <c r="G121" s="55">
        <f t="shared" si="51"/>
        <v>-6.9584937300533056E-3</v>
      </c>
      <c r="J121" s="55">
        <f t="shared" si="72"/>
        <v>-6.9584937300533056E-3</v>
      </c>
      <c r="Q121" s="123">
        <f t="shared" si="52"/>
        <v>35141.850400000003</v>
      </c>
      <c r="S121" s="58">
        <f t="shared" si="73"/>
        <v>1</v>
      </c>
      <c r="Z121" s="54">
        <f t="shared" si="53"/>
        <v>-1096</v>
      </c>
      <c r="AA121" s="64">
        <f t="shared" si="54"/>
        <v>-6.4423814443513834E-3</v>
      </c>
      <c r="AB121" s="64">
        <f t="shared" si="55"/>
        <v>-5.7759700388888679E-3</v>
      </c>
      <c r="AC121" s="64">
        <f t="shared" si="56"/>
        <v>-6.9584937300533056E-3</v>
      </c>
      <c r="AD121" s="64">
        <f t="shared" si="57"/>
        <v>-5.1611228570192218E-4</v>
      </c>
      <c r="AE121" s="64">
        <f t="shared" si="58"/>
        <v>2.6637189145246255E-7</v>
      </c>
      <c r="AF121" s="54">
        <f t="shared" si="59"/>
        <v>-6.9584937300533056E-3</v>
      </c>
      <c r="AG121" s="122"/>
      <c r="AH121" s="54">
        <f t="shared" si="60"/>
        <v>-1.1825236911644377E-3</v>
      </c>
      <c r="AI121" s="54">
        <f t="shared" si="61"/>
        <v>0.23356657847091788</v>
      </c>
      <c r="AJ121" s="54">
        <f t="shared" si="62"/>
        <v>3.4039542570658644E-2</v>
      </c>
      <c r="AK121" s="54">
        <f t="shared" si="63"/>
        <v>0.15347018389407938</v>
      </c>
      <c r="AL121" s="54">
        <f t="shared" si="64"/>
        <v>-0.19762576090883197</v>
      </c>
      <c r="AM121" s="54">
        <f t="shared" si="65"/>
        <v>-9.9135743992520786E-2</v>
      </c>
      <c r="AN121" s="64">
        <f t="shared" ref="AN121:AT130" si="74">$AU121+$AB$7*SIN(AO121)</f>
        <v>68.56312842547122</v>
      </c>
      <c r="AO121" s="64">
        <f t="shared" si="74"/>
        <v>68.514659115475951</v>
      </c>
      <c r="AP121" s="64">
        <f t="shared" si="74"/>
        <v>68.588034143346746</v>
      </c>
      <c r="AQ121" s="64">
        <f t="shared" si="74"/>
        <v>68.475508183746356</v>
      </c>
      <c r="AR121" s="64">
        <f t="shared" si="74"/>
        <v>68.645069407289995</v>
      </c>
      <c r="AS121" s="64">
        <f t="shared" si="74"/>
        <v>68.381117108956445</v>
      </c>
      <c r="AT121" s="64">
        <f t="shared" si="74"/>
        <v>68.776509808544489</v>
      </c>
      <c r="AU121" s="64">
        <f t="shared" si="66"/>
        <v>68.121532237613977</v>
      </c>
    </row>
    <row r="122" spans="1:47" ht="12.95" customHeight="1">
      <c r="A122" s="129" t="s">
        <v>54</v>
      </c>
      <c r="B122" s="58"/>
      <c r="C122" s="57">
        <v>50196.417099999999</v>
      </c>
      <c r="D122" s="57">
        <v>8.0000000000000004E-4</v>
      </c>
      <c r="E122" s="55">
        <f t="shared" si="49"/>
        <v>-1040.0125491543049</v>
      </c>
      <c r="F122" s="55">
        <f t="shared" si="50"/>
        <v>-1040</v>
      </c>
      <c r="G122" s="55">
        <f t="shared" si="51"/>
        <v>-8.0825123077374883E-3</v>
      </c>
      <c r="J122" s="55">
        <f t="shared" si="72"/>
        <v>-8.0825123077374883E-3</v>
      </c>
      <c r="Q122" s="123">
        <f t="shared" si="52"/>
        <v>35177.917099999999</v>
      </c>
      <c r="S122" s="58">
        <f t="shared" si="73"/>
        <v>1</v>
      </c>
      <c r="Z122" s="54">
        <f t="shared" si="53"/>
        <v>-1040</v>
      </c>
      <c r="AA122" s="64">
        <f t="shared" si="54"/>
        <v>-6.10583111261968E-3</v>
      </c>
      <c r="AB122" s="64">
        <f t="shared" si="55"/>
        <v>-7.3154610913810786E-3</v>
      </c>
      <c r="AC122" s="64">
        <f t="shared" si="56"/>
        <v>-8.0825123077374883E-3</v>
      </c>
      <c r="AD122" s="64">
        <f t="shared" si="57"/>
        <v>-1.9766811951178083E-3</v>
      </c>
      <c r="AE122" s="64">
        <f t="shared" si="58"/>
        <v>3.9072685471323669E-6</v>
      </c>
      <c r="AF122" s="54">
        <f t="shared" si="59"/>
        <v>-8.0825123077374883E-3</v>
      </c>
      <c r="AG122" s="122"/>
      <c r="AH122" s="54">
        <f t="shared" si="60"/>
        <v>-7.6705121635640961E-4</v>
      </c>
      <c r="AI122" s="54">
        <f t="shared" si="61"/>
        <v>0.22996933241091766</v>
      </c>
      <c r="AJ122" s="54">
        <f t="shared" si="62"/>
        <v>5.9014708237913494E-2</v>
      </c>
      <c r="AK122" s="54">
        <f t="shared" si="63"/>
        <v>0.13426115578815195</v>
      </c>
      <c r="AL122" s="54">
        <f t="shared" si="64"/>
        <v>-0.17262286298317367</v>
      </c>
      <c r="AM122" s="54">
        <f t="shared" si="65"/>
        <v>-8.6526402464006627E-2</v>
      </c>
      <c r="AN122" s="64">
        <f t="shared" si="74"/>
        <v>68.630427702262196</v>
      </c>
      <c r="AO122" s="64">
        <f t="shared" si="74"/>
        <v>68.572879829008869</v>
      </c>
      <c r="AP122" s="64">
        <f t="shared" si="74"/>
        <v>68.656807252169799</v>
      </c>
      <c r="AQ122" s="64">
        <f t="shared" si="74"/>
        <v>68.53299160339634</v>
      </c>
      <c r="AR122" s="64">
        <f t="shared" si="74"/>
        <v>68.712960378304629</v>
      </c>
      <c r="AS122" s="64">
        <f t="shared" si="74"/>
        <v>68.444287635793003</v>
      </c>
      <c r="AT122" s="64">
        <f t="shared" si="74"/>
        <v>68.833485027730148</v>
      </c>
      <c r="AU122" s="64">
        <f t="shared" si="66"/>
        <v>68.227108223363558</v>
      </c>
    </row>
    <row r="123" spans="1:47" ht="12.95" customHeight="1">
      <c r="A123" s="129" t="s">
        <v>54</v>
      </c>
      <c r="B123" s="58"/>
      <c r="C123" s="57">
        <v>50196.417200000004</v>
      </c>
      <c r="D123" s="57">
        <v>1.1000000000000001E-3</v>
      </c>
      <c r="E123" s="55">
        <f t="shared" si="49"/>
        <v>-1040.0123938912575</v>
      </c>
      <c r="F123" s="55">
        <f t="shared" si="50"/>
        <v>-1040</v>
      </c>
      <c r="G123" s="55">
        <f t="shared" si="51"/>
        <v>-7.9825123029877432E-3</v>
      </c>
      <c r="J123" s="55">
        <f t="shared" si="72"/>
        <v>-7.9825123029877432E-3</v>
      </c>
      <c r="Q123" s="123">
        <f t="shared" si="52"/>
        <v>35177.917200000004</v>
      </c>
      <c r="S123" s="58">
        <f t="shared" si="73"/>
        <v>1</v>
      </c>
      <c r="Z123" s="54">
        <f t="shared" si="53"/>
        <v>-1040</v>
      </c>
      <c r="AA123" s="64">
        <f t="shared" si="54"/>
        <v>-6.10583111261968E-3</v>
      </c>
      <c r="AB123" s="64">
        <f t="shared" si="55"/>
        <v>-7.2154610866313335E-3</v>
      </c>
      <c r="AC123" s="64">
        <f t="shared" si="56"/>
        <v>-7.9825123029877432E-3</v>
      </c>
      <c r="AD123" s="64">
        <f t="shared" si="57"/>
        <v>-1.8766811903680632E-3</v>
      </c>
      <c r="AE123" s="64">
        <f t="shared" si="58"/>
        <v>3.5219322902812905E-6</v>
      </c>
      <c r="AF123" s="54">
        <f t="shared" si="59"/>
        <v>-7.9825123029877432E-3</v>
      </c>
      <c r="AG123" s="122"/>
      <c r="AH123" s="54">
        <f t="shared" si="60"/>
        <v>-7.6705121635640961E-4</v>
      </c>
      <c r="AI123" s="54">
        <f t="shared" si="61"/>
        <v>0.22996933241091766</v>
      </c>
      <c r="AJ123" s="54">
        <f t="shared" si="62"/>
        <v>5.9014708237913494E-2</v>
      </c>
      <c r="AK123" s="54">
        <f t="shared" si="63"/>
        <v>0.13426115578815195</v>
      </c>
      <c r="AL123" s="54">
        <f t="shared" si="64"/>
        <v>-0.17262286298317367</v>
      </c>
      <c r="AM123" s="54">
        <f t="shared" si="65"/>
        <v>-8.6526402464006627E-2</v>
      </c>
      <c r="AN123" s="64">
        <f t="shared" si="74"/>
        <v>68.630427702262196</v>
      </c>
      <c r="AO123" s="64">
        <f t="shared" si="74"/>
        <v>68.572879829008869</v>
      </c>
      <c r="AP123" s="64">
        <f t="shared" si="74"/>
        <v>68.656807252169799</v>
      </c>
      <c r="AQ123" s="64">
        <f t="shared" si="74"/>
        <v>68.53299160339634</v>
      </c>
      <c r="AR123" s="64">
        <f t="shared" si="74"/>
        <v>68.712960378304629</v>
      </c>
      <c r="AS123" s="64">
        <f t="shared" si="74"/>
        <v>68.444287635793003</v>
      </c>
      <c r="AT123" s="64">
        <f t="shared" si="74"/>
        <v>68.833485027730148</v>
      </c>
      <c r="AU123" s="64">
        <f t="shared" si="66"/>
        <v>68.227108223363558</v>
      </c>
    </row>
    <row r="124" spans="1:47" ht="12.95" customHeight="1">
      <c r="A124" s="129" t="s">
        <v>54</v>
      </c>
      <c r="B124" s="58"/>
      <c r="C124" s="57">
        <v>50196.417399999998</v>
      </c>
      <c r="D124" s="57">
        <v>6.9999999999999999E-4</v>
      </c>
      <c r="E124" s="55">
        <f t="shared" si="49"/>
        <v>-1040.0120833651856</v>
      </c>
      <c r="F124" s="55">
        <f t="shared" si="50"/>
        <v>-1040</v>
      </c>
      <c r="G124" s="55">
        <f t="shared" si="51"/>
        <v>-7.7825123080401681E-3</v>
      </c>
      <c r="J124" s="55">
        <f t="shared" si="72"/>
        <v>-7.7825123080401681E-3</v>
      </c>
      <c r="Q124" s="123">
        <f t="shared" si="52"/>
        <v>35177.917399999998</v>
      </c>
      <c r="S124" s="58">
        <f t="shared" si="73"/>
        <v>1</v>
      </c>
      <c r="Z124" s="54">
        <f t="shared" si="53"/>
        <v>-1040</v>
      </c>
      <c r="AA124" s="64">
        <f t="shared" si="54"/>
        <v>-6.10583111261968E-3</v>
      </c>
      <c r="AB124" s="64">
        <f t="shared" si="55"/>
        <v>-7.0154610916837584E-3</v>
      </c>
      <c r="AC124" s="64">
        <f t="shared" si="56"/>
        <v>-7.7825123080401681E-3</v>
      </c>
      <c r="AD124" s="64">
        <f t="shared" si="57"/>
        <v>-1.6766811954204881E-3</v>
      </c>
      <c r="AE124" s="64">
        <f t="shared" si="58"/>
        <v>2.811259831076677E-6</v>
      </c>
      <c r="AF124" s="54">
        <f t="shared" si="59"/>
        <v>-7.7825123080401681E-3</v>
      </c>
      <c r="AG124" s="122"/>
      <c r="AH124" s="54">
        <f t="shared" si="60"/>
        <v>-7.6705121635640961E-4</v>
      </c>
      <c r="AI124" s="54">
        <f t="shared" si="61"/>
        <v>0.22996933241091766</v>
      </c>
      <c r="AJ124" s="54">
        <f t="shared" si="62"/>
        <v>5.9014708237913494E-2</v>
      </c>
      <c r="AK124" s="54">
        <f t="shared" si="63"/>
        <v>0.13426115578815195</v>
      </c>
      <c r="AL124" s="54">
        <f t="shared" si="64"/>
        <v>-0.17262286298317367</v>
      </c>
      <c r="AM124" s="54">
        <f t="shared" si="65"/>
        <v>-8.6526402464006627E-2</v>
      </c>
      <c r="AN124" s="64">
        <f t="shared" si="74"/>
        <v>68.630427702262196</v>
      </c>
      <c r="AO124" s="64">
        <f t="shared" si="74"/>
        <v>68.572879829008869</v>
      </c>
      <c r="AP124" s="64">
        <f t="shared" si="74"/>
        <v>68.656807252169799</v>
      </c>
      <c r="AQ124" s="64">
        <f t="shared" si="74"/>
        <v>68.53299160339634</v>
      </c>
      <c r="AR124" s="64">
        <f t="shared" si="74"/>
        <v>68.712960378304629</v>
      </c>
      <c r="AS124" s="64">
        <f t="shared" si="74"/>
        <v>68.444287635793003</v>
      </c>
      <c r="AT124" s="64">
        <f t="shared" si="74"/>
        <v>68.833485027730148</v>
      </c>
      <c r="AU124" s="64">
        <f t="shared" si="66"/>
        <v>68.227108223363558</v>
      </c>
    </row>
    <row r="125" spans="1:47" ht="12.95" customHeight="1">
      <c r="A125" s="9" t="s">
        <v>7</v>
      </c>
      <c r="B125" s="7" t="s">
        <v>64</v>
      </c>
      <c r="C125" s="13">
        <v>50411.540999999997</v>
      </c>
      <c r="D125" s="13">
        <v>1.5E-3</v>
      </c>
      <c r="E125" s="55">
        <f t="shared" si="49"/>
        <v>-706.00464244504758</v>
      </c>
      <c r="F125" s="55">
        <f t="shared" si="50"/>
        <v>-706</v>
      </c>
      <c r="G125" s="55">
        <f t="shared" si="51"/>
        <v>-2.9900516237830743E-3</v>
      </c>
      <c r="J125" s="55">
        <f t="shared" si="72"/>
        <v>-2.9900516237830743E-3</v>
      </c>
      <c r="Q125" s="123">
        <f t="shared" si="52"/>
        <v>35393.040999999997</v>
      </c>
      <c r="S125" s="58">
        <f t="shared" si="73"/>
        <v>1</v>
      </c>
      <c r="Z125" s="54">
        <f t="shared" si="53"/>
        <v>-706</v>
      </c>
      <c r="AA125" s="64">
        <f t="shared" si="54"/>
        <v>-4.3419921945167467E-3</v>
      </c>
      <c r="AB125" s="64">
        <f t="shared" si="55"/>
        <v>-4.4452796508389087E-3</v>
      </c>
      <c r="AC125" s="64">
        <f t="shared" si="56"/>
        <v>-2.9900516237830743E-3</v>
      </c>
      <c r="AD125" s="64">
        <f t="shared" si="57"/>
        <v>1.3519405707336724E-3</v>
      </c>
      <c r="AE125" s="64">
        <f t="shared" si="58"/>
        <v>1.8277433067956878E-6</v>
      </c>
      <c r="AF125" s="54">
        <f t="shared" si="59"/>
        <v>-2.9900516237830743E-3</v>
      </c>
      <c r="AG125" s="122"/>
      <c r="AH125" s="54">
        <f t="shared" si="60"/>
        <v>1.4552280270558342E-3</v>
      </c>
      <c r="AI125" s="54">
        <f t="shared" si="61"/>
        <v>0.219122173797209</v>
      </c>
      <c r="AJ125" s="54">
        <f t="shared" si="62"/>
        <v>0.18618913614228511</v>
      </c>
      <c r="AK125" s="54">
        <f t="shared" si="63"/>
        <v>3.4685840426059891E-2</v>
      </c>
      <c r="AL125" s="54">
        <f t="shared" si="64"/>
        <v>-4.438985705919242E-2</v>
      </c>
      <c r="AM125" s="54">
        <f t="shared" si="65"/>
        <v>-2.2198573765024203E-2</v>
      </c>
      <c r="AN125" s="64">
        <f t="shared" si="74"/>
        <v>68.988388099839185</v>
      </c>
      <c r="AO125" s="64">
        <f t="shared" si="74"/>
        <v>68.945877486732286</v>
      </c>
      <c r="AP125" s="64">
        <f t="shared" si="74"/>
        <v>69.000820814886069</v>
      </c>
      <c r="AQ125" s="64">
        <f t="shared" si="74"/>
        <v>68.929718388823986</v>
      </c>
      <c r="AR125" s="64">
        <f t="shared" si="74"/>
        <v>69.021606234532783</v>
      </c>
      <c r="AS125" s="64">
        <f t="shared" si="74"/>
        <v>68.902591035271783</v>
      </c>
      <c r="AT125" s="64">
        <f t="shared" si="74"/>
        <v>69.056413878596885</v>
      </c>
      <c r="AU125" s="64">
        <f t="shared" si="66"/>
        <v>68.85679356694142</v>
      </c>
    </row>
    <row r="126" spans="1:47" ht="12.95" customHeight="1">
      <c r="A126" s="129" t="s">
        <v>54</v>
      </c>
      <c r="B126" s="58" t="s">
        <v>60</v>
      </c>
      <c r="C126" s="57">
        <v>50457.587800000001</v>
      </c>
      <c r="D126" s="57">
        <v>5.0000000000000001E-4</v>
      </c>
      <c r="E126" s="55">
        <f t="shared" si="49"/>
        <v>-634.51098098455361</v>
      </c>
      <c r="F126" s="55">
        <f t="shared" si="50"/>
        <v>-634.5</v>
      </c>
      <c r="G126" s="55">
        <f t="shared" si="51"/>
        <v>-7.0725039040553384E-3</v>
      </c>
      <c r="J126" s="55">
        <f t="shared" si="72"/>
        <v>-7.0725039040553384E-3</v>
      </c>
      <c r="Q126" s="123">
        <f t="shared" si="52"/>
        <v>35439.087800000001</v>
      </c>
      <c r="S126" s="58">
        <f t="shared" si="73"/>
        <v>1</v>
      </c>
      <c r="Z126" s="54">
        <f t="shared" si="53"/>
        <v>-634.5</v>
      </c>
      <c r="AA126" s="64">
        <f t="shared" si="54"/>
        <v>-4.0348126018632897E-3</v>
      </c>
      <c r="AB126" s="64">
        <f t="shared" si="55"/>
        <v>-8.9303187757967806E-3</v>
      </c>
      <c r="AC126" s="64">
        <f t="shared" si="56"/>
        <v>-7.0725039040553384E-3</v>
      </c>
      <c r="AD126" s="64">
        <f t="shared" si="57"/>
        <v>-3.0376913021920486E-3</v>
      </c>
      <c r="AE126" s="64">
        <f t="shared" si="58"/>
        <v>9.227568447413225E-6</v>
      </c>
      <c r="AF126" s="54">
        <f t="shared" si="59"/>
        <v>-7.0725039040553384E-3</v>
      </c>
      <c r="AG126" s="122"/>
      <c r="AH126" s="54">
        <f t="shared" si="60"/>
        <v>1.8578148717414422E-3</v>
      </c>
      <c r="AI126" s="54">
        <f t="shared" si="61"/>
        <v>0.21852383062481218</v>
      </c>
      <c r="AJ126" s="54">
        <f t="shared" si="62"/>
        <v>0.20915955531881636</v>
      </c>
      <c r="AK126" s="54">
        <f t="shared" si="63"/>
        <v>1.637936750735779E-2</v>
      </c>
      <c r="AL126" s="54">
        <f t="shared" si="64"/>
        <v>-2.0956454319495062E-2</v>
      </c>
      <c r="AM126" s="54">
        <f t="shared" si="65"/>
        <v>-1.0478610656108179E-2</v>
      </c>
      <c r="AN126" s="64">
        <f t="shared" si="74"/>
        <v>69.055192231815965</v>
      </c>
      <c r="AO126" s="64">
        <f t="shared" si="74"/>
        <v>69.033580791283143</v>
      </c>
      <c r="AP126" s="64">
        <f t="shared" si="74"/>
        <v>69.061293540110398</v>
      </c>
      <c r="AQ126" s="64">
        <f t="shared" si="74"/>
        <v>69.02574653728459</v>
      </c>
      <c r="AR126" s="64">
        <f t="shared" si="74"/>
        <v>69.071328234503895</v>
      </c>
      <c r="AS126" s="64">
        <f t="shared" si="74"/>
        <v>69.012849513050753</v>
      </c>
      <c r="AT126" s="64">
        <f t="shared" si="74"/>
        <v>69.087838587571696</v>
      </c>
      <c r="AU126" s="64">
        <f t="shared" si="66"/>
        <v>68.991591477318124</v>
      </c>
    </row>
    <row r="127" spans="1:47" ht="12.95" customHeight="1">
      <c r="A127" s="129" t="s">
        <v>54</v>
      </c>
      <c r="B127" s="58" t="s">
        <v>60</v>
      </c>
      <c r="C127" s="57">
        <v>50457.590499999998</v>
      </c>
      <c r="D127" s="57">
        <v>5.9999999999999995E-4</v>
      </c>
      <c r="E127" s="55">
        <f t="shared" si="49"/>
        <v>-634.50678888248035</v>
      </c>
      <c r="F127" s="55">
        <f t="shared" si="50"/>
        <v>-634.5</v>
      </c>
      <c r="G127" s="55">
        <f t="shared" si="51"/>
        <v>-4.3725039067794569E-3</v>
      </c>
      <c r="J127" s="55">
        <f t="shared" si="72"/>
        <v>-4.3725039067794569E-3</v>
      </c>
      <c r="Q127" s="123">
        <f t="shared" si="52"/>
        <v>35439.090499999998</v>
      </c>
      <c r="S127" s="58">
        <f t="shared" si="73"/>
        <v>1</v>
      </c>
      <c r="Z127" s="54">
        <f t="shared" si="53"/>
        <v>-634.5</v>
      </c>
      <c r="AA127" s="64">
        <f t="shared" si="54"/>
        <v>-4.0348126018632897E-3</v>
      </c>
      <c r="AB127" s="64">
        <f t="shared" si="55"/>
        <v>-6.2303187785208991E-3</v>
      </c>
      <c r="AC127" s="64">
        <f t="shared" si="56"/>
        <v>-4.3725039067794569E-3</v>
      </c>
      <c r="AD127" s="64">
        <f t="shared" si="57"/>
        <v>-3.3769130491616717E-4</v>
      </c>
      <c r="AE127" s="64">
        <f t="shared" si="58"/>
        <v>1.1403541741598379E-7</v>
      </c>
      <c r="AF127" s="54">
        <f t="shared" si="59"/>
        <v>-4.3725039067794569E-3</v>
      </c>
      <c r="AG127" s="122"/>
      <c r="AH127" s="54">
        <f t="shared" si="60"/>
        <v>1.8578148717414422E-3</v>
      </c>
      <c r="AI127" s="54">
        <f t="shared" si="61"/>
        <v>0.21852383062481218</v>
      </c>
      <c r="AJ127" s="54">
        <f t="shared" si="62"/>
        <v>0.20915955531881636</v>
      </c>
      <c r="AK127" s="54">
        <f t="shared" si="63"/>
        <v>1.637936750735779E-2</v>
      </c>
      <c r="AL127" s="54">
        <f t="shared" si="64"/>
        <v>-2.0956454319495062E-2</v>
      </c>
      <c r="AM127" s="54">
        <f t="shared" si="65"/>
        <v>-1.0478610656108179E-2</v>
      </c>
      <c r="AN127" s="64">
        <f t="shared" si="74"/>
        <v>69.055192231815965</v>
      </c>
      <c r="AO127" s="64">
        <f t="shared" si="74"/>
        <v>69.033580791283143</v>
      </c>
      <c r="AP127" s="64">
        <f t="shared" si="74"/>
        <v>69.061293540110398</v>
      </c>
      <c r="AQ127" s="64">
        <f t="shared" si="74"/>
        <v>69.02574653728459</v>
      </c>
      <c r="AR127" s="64">
        <f t="shared" si="74"/>
        <v>69.071328234503895</v>
      </c>
      <c r="AS127" s="64">
        <f t="shared" si="74"/>
        <v>69.012849513050753</v>
      </c>
      <c r="AT127" s="64">
        <f t="shared" si="74"/>
        <v>69.087838587571696</v>
      </c>
      <c r="AU127" s="64">
        <f t="shared" si="66"/>
        <v>68.991591477318124</v>
      </c>
    </row>
    <row r="128" spans="1:47" ht="12.95" customHeight="1">
      <c r="A128" s="129" t="s">
        <v>54</v>
      </c>
      <c r="B128" s="58"/>
      <c r="C128" s="57">
        <v>50465.639900000002</v>
      </c>
      <c r="D128" s="57">
        <v>2.9999999999999997E-4</v>
      </c>
      <c r="E128" s="55">
        <f t="shared" si="49"/>
        <v>-622.00904574809738</v>
      </c>
      <c r="F128" s="55">
        <f t="shared" si="50"/>
        <v>-622</v>
      </c>
      <c r="G128" s="55">
        <f t="shared" si="51"/>
        <v>-5.82607947580982E-3</v>
      </c>
      <c r="J128" s="55">
        <f t="shared" si="72"/>
        <v>-5.82607947580982E-3</v>
      </c>
      <c r="Q128" s="123">
        <f t="shared" si="52"/>
        <v>35447.139900000002</v>
      </c>
      <c r="S128" s="58">
        <f t="shared" si="73"/>
        <v>1</v>
      </c>
      <c r="Z128" s="54">
        <f t="shared" si="53"/>
        <v>-622</v>
      </c>
      <c r="AA128" s="64">
        <f t="shared" si="54"/>
        <v>-3.9829725153155953E-3</v>
      </c>
      <c r="AB128" s="64">
        <f t="shared" si="55"/>
        <v>-7.7523150862633039E-3</v>
      </c>
      <c r="AC128" s="64">
        <f t="shared" si="56"/>
        <v>-5.82607947580982E-3</v>
      </c>
      <c r="AD128" s="64">
        <f t="shared" si="57"/>
        <v>-1.8431069604942247E-3</v>
      </c>
      <c r="AE128" s="64">
        <f t="shared" si="58"/>
        <v>3.3970432678222595E-6</v>
      </c>
      <c r="AF128" s="54">
        <f t="shared" si="59"/>
        <v>-5.82607947580982E-3</v>
      </c>
      <c r="AG128" s="122"/>
      <c r="AH128" s="54">
        <f t="shared" si="60"/>
        <v>1.9262356104534841E-3</v>
      </c>
      <c r="AI128" s="54">
        <f t="shared" si="61"/>
        <v>0.21846426220936443</v>
      </c>
      <c r="AJ128" s="54">
        <f t="shared" si="62"/>
        <v>0.21309174410105017</v>
      </c>
      <c r="AK128" s="54">
        <f t="shared" si="63"/>
        <v>1.3235465133690219E-2</v>
      </c>
      <c r="AL128" s="54">
        <f t="shared" si="64"/>
        <v>-1.6933582683893965E-2</v>
      </c>
      <c r="AM128" s="54">
        <f t="shared" si="65"/>
        <v>-8.4669936661180625E-3</v>
      </c>
      <c r="AN128" s="64">
        <f t="shared" si="74"/>
        <v>69.066676104706033</v>
      </c>
      <c r="AO128" s="64">
        <f t="shared" si="74"/>
        <v>69.04908036969384</v>
      </c>
      <c r="AP128" s="64">
        <f t="shared" si="74"/>
        <v>69.071625627214857</v>
      </c>
      <c r="AQ128" s="64">
        <f t="shared" si="74"/>
        <v>69.042733032988352</v>
      </c>
      <c r="AR128" s="64">
        <f t="shared" si="74"/>
        <v>69.079752396535085</v>
      </c>
      <c r="AS128" s="64">
        <f t="shared" si="74"/>
        <v>69.032304697469655</v>
      </c>
      <c r="AT128" s="64">
        <f t="shared" si="74"/>
        <v>69.093099434779106</v>
      </c>
      <c r="AU128" s="64">
        <f t="shared" si="66"/>
        <v>69.015157545565799</v>
      </c>
    </row>
    <row r="129" spans="1:47" ht="12.95" customHeight="1">
      <c r="A129" s="129" t="s">
        <v>54</v>
      </c>
      <c r="B129" s="58"/>
      <c r="C129" s="57">
        <v>50465.640599999999</v>
      </c>
      <c r="D129" s="57">
        <v>1E-4</v>
      </c>
      <c r="E129" s="55">
        <f t="shared" si="49"/>
        <v>-622.00795890682286</v>
      </c>
      <c r="F129" s="55">
        <f t="shared" si="50"/>
        <v>-622</v>
      </c>
      <c r="G129" s="55">
        <f t="shared" si="51"/>
        <v>-5.1260794789413922E-3</v>
      </c>
      <c r="J129" s="55">
        <f t="shared" si="72"/>
        <v>-5.1260794789413922E-3</v>
      </c>
      <c r="Q129" s="123">
        <f t="shared" si="52"/>
        <v>35447.140599999999</v>
      </c>
      <c r="S129" s="58">
        <f t="shared" si="73"/>
        <v>1</v>
      </c>
      <c r="Z129" s="54">
        <f t="shared" si="53"/>
        <v>-622</v>
      </c>
      <c r="AA129" s="64">
        <f t="shared" si="54"/>
        <v>-3.9829725153155953E-3</v>
      </c>
      <c r="AB129" s="64">
        <f t="shared" si="55"/>
        <v>-7.052315089394876E-3</v>
      </c>
      <c r="AC129" s="64">
        <f t="shared" si="56"/>
        <v>-5.1260794789413922E-3</v>
      </c>
      <c r="AD129" s="64">
        <f t="shared" si="57"/>
        <v>-1.1431069636257968E-3</v>
      </c>
      <c r="AE129" s="64">
        <f t="shared" si="58"/>
        <v>1.3066935302897888E-6</v>
      </c>
      <c r="AF129" s="54">
        <f t="shared" si="59"/>
        <v>-5.1260794789413922E-3</v>
      </c>
      <c r="AG129" s="122"/>
      <c r="AH129" s="54">
        <f t="shared" si="60"/>
        <v>1.9262356104534841E-3</v>
      </c>
      <c r="AI129" s="54">
        <f t="shared" si="61"/>
        <v>0.21846426220936443</v>
      </c>
      <c r="AJ129" s="54">
        <f t="shared" si="62"/>
        <v>0.21309174410105017</v>
      </c>
      <c r="AK129" s="54">
        <f t="shared" si="63"/>
        <v>1.3235465133690219E-2</v>
      </c>
      <c r="AL129" s="54">
        <f t="shared" si="64"/>
        <v>-1.6933582683893965E-2</v>
      </c>
      <c r="AM129" s="54">
        <f t="shared" si="65"/>
        <v>-8.4669936661180625E-3</v>
      </c>
      <c r="AN129" s="64">
        <f t="shared" si="74"/>
        <v>69.066676104706033</v>
      </c>
      <c r="AO129" s="64">
        <f t="shared" si="74"/>
        <v>69.04908036969384</v>
      </c>
      <c r="AP129" s="64">
        <f t="shared" si="74"/>
        <v>69.071625627214857</v>
      </c>
      <c r="AQ129" s="64">
        <f t="shared" si="74"/>
        <v>69.042733032988352</v>
      </c>
      <c r="AR129" s="64">
        <f t="shared" si="74"/>
        <v>69.079752396535085</v>
      </c>
      <c r="AS129" s="64">
        <f t="shared" si="74"/>
        <v>69.032304697469655</v>
      </c>
      <c r="AT129" s="64">
        <f t="shared" si="74"/>
        <v>69.093099434779106</v>
      </c>
      <c r="AU129" s="64">
        <f t="shared" si="66"/>
        <v>69.015157545565799</v>
      </c>
    </row>
    <row r="130" spans="1:47" ht="12.95" customHeight="1">
      <c r="A130" s="129" t="s">
        <v>54</v>
      </c>
      <c r="B130" s="58"/>
      <c r="C130" s="57">
        <v>50465.640899999999</v>
      </c>
      <c r="D130" s="57">
        <v>2.0000000000000001E-4</v>
      </c>
      <c r="E130" s="55">
        <f t="shared" si="49"/>
        <v>-622.00749311770358</v>
      </c>
      <c r="F130" s="55">
        <f t="shared" si="50"/>
        <v>-622</v>
      </c>
      <c r="G130" s="55">
        <f t="shared" si="51"/>
        <v>-4.826079479244072E-3</v>
      </c>
      <c r="J130" s="55">
        <f t="shared" si="72"/>
        <v>-4.826079479244072E-3</v>
      </c>
      <c r="Q130" s="123">
        <f t="shared" si="52"/>
        <v>35447.140899999999</v>
      </c>
      <c r="S130" s="58">
        <f t="shared" si="73"/>
        <v>1</v>
      </c>
      <c r="Z130" s="54">
        <f t="shared" si="53"/>
        <v>-622</v>
      </c>
      <c r="AA130" s="64">
        <f t="shared" si="54"/>
        <v>-3.9829725153155953E-3</v>
      </c>
      <c r="AB130" s="64">
        <f t="shared" si="55"/>
        <v>-6.7523150896975559E-3</v>
      </c>
      <c r="AC130" s="64">
        <f t="shared" si="56"/>
        <v>-4.826079479244072E-3</v>
      </c>
      <c r="AD130" s="64">
        <f t="shared" si="57"/>
        <v>-8.4310696392847669E-4</v>
      </c>
      <c r="AE130" s="64">
        <f t="shared" si="58"/>
        <v>7.1082935262469368E-7</v>
      </c>
      <c r="AF130" s="54">
        <f t="shared" si="59"/>
        <v>-4.826079479244072E-3</v>
      </c>
      <c r="AG130" s="122"/>
      <c r="AH130" s="54">
        <f t="shared" si="60"/>
        <v>1.9262356104534841E-3</v>
      </c>
      <c r="AI130" s="54">
        <f t="shared" si="61"/>
        <v>0.21846426220936443</v>
      </c>
      <c r="AJ130" s="54">
        <f t="shared" si="62"/>
        <v>0.21309174410105017</v>
      </c>
      <c r="AK130" s="54">
        <f t="shared" si="63"/>
        <v>1.3235465133690219E-2</v>
      </c>
      <c r="AL130" s="54">
        <f t="shared" si="64"/>
        <v>-1.6933582683893965E-2</v>
      </c>
      <c r="AM130" s="54">
        <f t="shared" si="65"/>
        <v>-8.4669936661180625E-3</v>
      </c>
      <c r="AN130" s="64">
        <f t="shared" si="74"/>
        <v>69.066676104706033</v>
      </c>
      <c r="AO130" s="64">
        <f t="shared" si="74"/>
        <v>69.04908036969384</v>
      </c>
      <c r="AP130" s="64">
        <f t="shared" si="74"/>
        <v>69.071625627214857</v>
      </c>
      <c r="AQ130" s="64">
        <f t="shared" si="74"/>
        <v>69.042733032988352</v>
      </c>
      <c r="AR130" s="64">
        <f t="shared" si="74"/>
        <v>69.079752396535085</v>
      </c>
      <c r="AS130" s="64">
        <f t="shared" si="74"/>
        <v>69.032304697469655</v>
      </c>
      <c r="AT130" s="64">
        <f t="shared" si="74"/>
        <v>69.093099434779106</v>
      </c>
      <c r="AU130" s="64">
        <f t="shared" si="66"/>
        <v>69.015157545565799</v>
      </c>
    </row>
    <row r="131" spans="1:47" ht="12.95" customHeight="1">
      <c r="A131" s="129" t="s">
        <v>56</v>
      </c>
      <c r="B131" s="58"/>
      <c r="C131" s="57">
        <v>50520.392</v>
      </c>
      <c r="E131" s="55">
        <f t="shared" si="49"/>
        <v>-536.99927087447657</v>
      </c>
      <c r="F131" s="55">
        <f t="shared" si="50"/>
        <v>-537</v>
      </c>
      <c r="G131" s="55">
        <f t="shared" si="51"/>
        <v>4.6960662439232692E-4</v>
      </c>
      <c r="I131" s="55">
        <f>G131</f>
        <v>4.6960662439232692E-4</v>
      </c>
      <c r="Q131" s="123">
        <f t="shared" si="52"/>
        <v>35501.892</v>
      </c>
      <c r="S131" s="58">
        <f>S$16</f>
        <v>0.1</v>
      </c>
      <c r="Z131" s="54">
        <f t="shared" si="53"/>
        <v>-537</v>
      </c>
      <c r="AA131" s="64">
        <f t="shared" si="54"/>
        <v>-3.6400011451039943E-3</v>
      </c>
      <c r="AB131" s="64">
        <f t="shared" si="55"/>
        <v>-1.9115678926067553E-3</v>
      </c>
      <c r="AC131" s="64">
        <f t="shared" si="56"/>
        <v>4.6960662439232692E-4</v>
      </c>
      <c r="AD131" s="64">
        <f t="shared" si="57"/>
        <v>4.1096077694963212E-3</v>
      </c>
      <c r="AE131" s="64">
        <f t="shared" si="58"/>
        <v>1.6888876019104529E-6</v>
      </c>
      <c r="AF131" s="54">
        <f t="shared" si="59"/>
        <v>4.6960662439232692E-4</v>
      </c>
      <c r="AG131" s="122"/>
      <c r="AH131" s="54">
        <f t="shared" si="60"/>
        <v>2.3811745169990822E-3</v>
      </c>
      <c r="AI131" s="54">
        <f t="shared" si="61"/>
        <v>0.21839300587153609</v>
      </c>
      <c r="AJ131" s="54">
        <f t="shared" si="62"/>
        <v>0.23953835850332175</v>
      </c>
      <c r="AK131" s="54">
        <f t="shared" si="63"/>
        <v>-7.9870965141038332E-3</v>
      </c>
      <c r="AL131" s="54">
        <f t="shared" si="64"/>
        <v>1.0218458350856387E-2</v>
      </c>
      <c r="AM131" s="54">
        <f t="shared" si="65"/>
        <v>5.1092736333779309E-3</v>
      </c>
      <c r="AN131" s="64">
        <f t="shared" ref="AN131:AT140" si="75">$AU131+$AB$7*SIN(AO131)</f>
        <v>69.144225447012772</v>
      </c>
      <c r="AO131" s="64">
        <f t="shared" si="75"/>
        <v>69.154940798696359</v>
      </c>
      <c r="AP131" s="64">
        <f t="shared" si="75"/>
        <v>69.141224533471402</v>
      </c>
      <c r="AQ131" s="64">
        <f t="shared" si="75"/>
        <v>69.158783375784395</v>
      </c>
      <c r="AR131" s="64">
        <f t="shared" si="75"/>
        <v>69.136307148846711</v>
      </c>
      <c r="AS131" s="64">
        <f t="shared" si="75"/>
        <v>69.165081358689022</v>
      </c>
      <c r="AT131" s="64">
        <f t="shared" si="75"/>
        <v>69.128248614137348</v>
      </c>
      <c r="AU131" s="64">
        <f t="shared" si="66"/>
        <v>69.175406809649985</v>
      </c>
    </row>
    <row r="132" spans="1:47" ht="12.95" customHeight="1">
      <c r="A132" s="129" t="s">
        <v>54</v>
      </c>
      <c r="B132" s="58"/>
      <c r="C132" s="57">
        <v>50753.541799999999</v>
      </c>
      <c r="D132" s="57">
        <v>2.9999999999999997E-4</v>
      </c>
      <c r="E132" s="55">
        <f t="shared" si="49"/>
        <v>-175.00380385439087</v>
      </c>
      <c r="F132" s="55">
        <f t="shared" si="50"/>
        <v>-175</v>
      </c>
      <c r="G132" s="55">
        <f t="shared" si="51"/>
        <v>-2.4499419814674184E-3</v>
      </c>
      <c r="J132" s="55">
        <f t="shared" ref="J132:J141" si="76">G132</f>
        <v>-2.4499419814674184E-3</v>
      </c>
      <c r="Q132" s="123">
        <f t="shared" si="52"/>
        <v>35735.041799999999</v>
      </c>
      <c r="S132" s="58">
        <f t="shared" ref="S132:S141" si="77">S$17</f>
        <v>1</v>
      </c>
      <c r="Z132" s="54">
        <f t="shared" si="53"/>
        <v>-175</v>
      </c>
      <c r="AA132" s="64">
        <f t="shared" si="54"/>
        <v>-2.1920011039315143E-3</v>
      </c>
      <c r="AB132" s="64">
        <f t="shared" si="55"/>
        <v>-6.7407194239672893E-3</v>
      </c>
      <c r="AC132" s="64">
        <f t="shared" si="56"/>
        <v>-2.4499419814674184E-3</v>
      </c>
      <c r="AD132" s="64">
        <f t="shared" si="57"/>
        <v>-2.5794087753590409E-4</v>
      </c>
      <c r="AE132" s="64">
        <f t="shared" si="58"/>
        <v>6.6533496303992267E-8</v>
      </c>
      <c r="AF132" s="54">
        <f t="shared" si="59"/>
        <v>-2.4499419814674184E-3</v>
      </c>
      <c r="AG132" s="122"/>
      <c r="AH132" s="54">
        <f t="shared" si="60"/>
        <v>4.2907774424998709E-3</v>
      </c>
      <c r="AI132" s="54">
        <f t="shared" si="61"/>
        <v>0.22598341653922027</v>
      </c>
      <c r="AJ132" s="54">
        <f t="shared" si="62"/>
        <v>0.36303327227675608</v>
      </c>
      <c r="AK132" s="54">
        <f t="shared" si="63"/>
        <v>-0.10895694337195799</v>
      </c>
      <c r="AL132" s="54">
        <f t="shared" si="64"/>
        <v>0.13984932265254751</v>
      </c>
      <c r="AM132" s="54">
        <f t="shared" si="65"/>
        <v>7.0038849229272546E-2</v>
      </c>
      <c r="AN132" s="64">
        <f t="shared" si="75"/>
        <v>69.50995452191313</v>
      </c>
      <c r="AO132" s="64">
        <f t="shared" si="75"/>
        <v>69.576344577722821</v>
      </c>
      <c r="AP132" s="64">
        <f t="shared" si="75"/>
        <v>69.483501496014199</v>
      </c>
      <c r="AQ132" s="64">
        <f t="shared" si="75"/>
        <v>69.614508879004134</v>
      </c>
      <c r="AR132" s="64">
        <f t="shared" si="75"/>
        <v>69.431658725127136</v>
      </c>
      <c r="AS132" s="64">
        <f t="shared" si="75"/>
        <v>69.6917683641487</v>
      </c>
      <c r="AT132" s="64">
        <f t="shared" si="75"/>
        <v>69.329186280731363</v>
      </c>
      <c r="AU132" s="64">
        <f t="shared" si="66"/>
        <v>69.85788014610263</v>
      </c>
    </row>
    <row r="133" spans="1:47" ht="12.95" customHeight="1">
      <c r="A133" s="129" t="s">
        <v>9</v>
      </c>
      <c r="B133" s="58"/>
      <c r="C133" s="57">
        <v>50753.541799999999</v>
      </c>
      <c r="D133" s="57">
        <v>2.0000000000000001E-4</v>
      </c>
      <c r="E133" s="55">
        <f t="shared" si="49"/>
        <v>-175.00380385439087</v>
      </c>
      <c r="F133" s="55">
        <f t="shared" si="50"/>
        <v>-175</v>
      </c>
      <c r="G133" s="55">
        <f t="shared" si="51"/>
        <v>-2.4499419814674184E-3</v>
      </c>
      <c r="J133" s="55">
        <f t="shared" si="76"/>
        <v>-2.4499419814674184E-3</v>
      </c>
      <c r="Q133" s="123">
        <f t="shared" si="52"/>
        <v>35735.041799999999</v>
      </c>
      <c r="S133" s="58">
        <f t="shared" si="77"/>
        <v>1</v>
      </c>
      <c r="Z133" s="54">
        <f t="shared" si="53"/>
        <v>-175</v>
      </c>
      <c r="AA133" s="64">
        <f t="shared" si="54"/>
        <v>-2.1920011039315143E-3</v>
      </c>
      <c r="AB133" s="64">
        <f t="shared" si="55"/>
        <v>-6.7407194239672893E-3</v>
      </c>
      <c r="AC133" s="64">
        <f t="shared" si="56"/>
        <v>-2.4499419814674184E-3</v>
      </c>
      <c r="AD133" s="64">
        <f t="shared" si="57"/>
        <v>-2.5794087753590409E-4</v>
      </c>
      <c r="AE133" s="64">
        <f t="shared" si="58"/>
        <v>6.6533496303992267E-8</v>
      </c>
      <c r="AF133" s="54">
        <f t="shared" si="59"/>
        <v>-2.4499419814674184E-3</v>
      </c>
      <c r="AG133" s="122"/>
      <c r="AH133" s="54">
        <f t="shared" si="60"/>
        <v>4.2907774424998709E-3</v>
      </c>
      <c r="AI133" s="54">
        <f t="shared" si="61"/>
        <v>0.22598341653922027</v>
      </c>
      <c r="AJ133" s="54">
        <f t="shared" si="62"/>
        <v>0.36303327227675608</v>
      </c>
      <c r="AK133" s="54">
        <f t="shared" si="63"/>
        <v>-0.10895694337195799</v>
      </c>
      <c r="AL133" s="54">
        <f t="shared" si="64"/>
        <v>0.13984932265254751</v>
      </c>
      <c r="AM133" s="54">
        <f t="shared" si="65"/>
        <v>7.0038849229272546E-2</v>
      </c>
      <c r="AN133" s="64">
        <f t="shared" si="75"/>
        <v>69.50995452191313</v>
      </c>
      <c r="AO133" s="64">
        <f t="shared" si="75"/>
        <v>69.576344577722821</v>
      </c>
      <c r="AP133" s="64">
        <f t="shared" si="75"/>
        <v>69.483501496014199</v>
      </c>
      <c r="AQ133" s="64">
        <f t="shared" si="75"/>
        <v>69.614508879004134</v>
      </c>
      <c r="AR133" s="64">
        <f t="shared" si="75"/>
        <v>69.431658725127136</v>
      </c>
      <c r="AS133" s="64">
        <f t="shared" si="75"/>
        <v>69.6917683641487</v>
      </c>
      <c r="AT133" s="64">
        <f t="shared" si="75"/>
        <v>69.329186280731363</v>
      </c>
      <c r="AU133" s="64">
        <f t="shared" si="66"/>
        <v>69.85788014610263</v>
      </c>
    </row>
    <row r="134" spans="1:47" ht="12.95" customHeight="1">
      <c r="A134" s="129" t="s">
        <v>54</v>
      </c>
      <c r="B134" s="58" t="s">
        <v>60</v>
      </c>
      <c r="C134" s="57">
        <v>50841.456599999998</v>
      </c>
      <c r="D134" s="57">
        <v>1E-3</v>
      </c>
      <c r="E134" s="55">
        <f t="shared" si="49"/>
        <v>-38.504612845103978</v>
      </c>
      <c r="F134" s="55">
        <f t="shared" si="50"/>
        <v>-38.5</v>
      </c>
      <c r="G134" s="55">
        <f t="shared" si="51"/>
        <v>-2.9709872396779247E-3</v>
      </c>
      <c r="J134" s="55">
        <f t="shared" si="76"/>
        <v>-2.9709872396779247E-3</v>
      </c>
      <c r="Q134" s="123">
        <f t="shared" si="52"/>
        <v>35822.956599999998</v>
      </c>
      <c r="S134" s="58">
        <f t="shared" si="77"/>
        <v>1</v>
      </c>
      <c r="Z134" s="54">
        <f t="shared" si="53"/>
        <v>-38.5</v>
      </c>
      <c r="AA134" s="64">
        <f t="shared" si="54"/>
        <v>-1.6852429297296466E-3</v>
      </c>
      <c r="AB134" s="64">
        <f t="shared" si="55"/>
        <v>-7.9361686624887275E-3</v>
      </c>
      <c r="AC134" s="64">
        <f t="shared" si="56"/>
        <v>-2.9709872396779247E-3</v>
      </c>
      <c r="AD134" s="64">
        <f t="shared" si="57"/>
        <v>-1.2857443099482781E-3</v>
      </c>
      <c r="AE134" s="64">
        <f t="shared" si="58"/>
        <v>1.6531384305643738E-6</v>
      </c>
      <c r="AF134" s="54">
        <f t="shared" si="59"/>
        <v>-2.9709872396779247E-3</v>
      </c>
      <c r="AG134" s="122"/>
      <c r="AH134" s="54">
        <f t="shared" si="60"/>
        <v>4.9651814228108037E-3</v>
      </c>
      <c r="AI134" s="54">
        <f t="shared" si="61"/>
        <v>0.23381503146216276</v>
      </c>
      <c r="AJ134" s="54">
        <f t="shared" si="62"/>
        <v>0.41769783478677969</v>
      </c>
      <c r="AK134" s="54">
        <f t="shared" si="63"/>
        <v>-0.15470578841120233</v>
      </c>
      <c r="AL134" s="54">
        <f t="shared" si="64"/>
        <v>0.1992381704393853</v>
      </c>
      <c r="AM134" s="54">
        <f t="shared" si="65"/>
        <v>9.9949937303922057E-2</v>
      </c>
      <c r="AN134" s="64">
        <f t="shared" si="75"/>
        <v>69.671251852159088</v>
      </c>
      <c r="AO134" s="64">
        <f t="shared" si="75"/>
        <v>69.719102515431373</v>
      </c>
      <c r="AP134" s="64">
        <f t="shared" si="75"/>
        <v>69.646477382559638</v>
      </c>
      <c r="AQ134" s="64">
        <f t="shared" si="75"/>
        <v>69.758148619902101</v>
      </c>
      <c r="AR134" s="64">
        <f t="shared" si="75"/>
        <v>69.589456401948681</v>
      </c>
      <c r="AS134" s="64">
        <f t="shared" si="75"/>
        <v>69.852805025455012</v>
      </c>
      <c r="AT134" s="64">
        <f t="shared" si="75"/>
        <v>69.457410292535712</v>
      </c>
      <c r="AU134" s="64">
        <f t="shared" si="66"/>
        <v>70.115221611367232</v>
      </c>
    </row>
    <row r="135" spans="1:47" ht="12.95" customHeight="1">
      <c r="A135" s="129" t="s">
        <v>9</v>
      </c>
      <c r="B135" s="58"/>
      <c r="C135" s="57">
        <v>50865.612000000001</v>
      </c>
      <c r="D135" s="57">
        <v>4.0000000000000002E-4</v>
      </c>
      <c r="E135" s="55">
        <f t="shared" si="49"/>
        <v>-1.0002045030929863</v>
      </c>
      <c r="F135" s="55">
        <f t="shared" si="50"/>
        <v>-1</v>
      </c>
      <c r="G135" s="55">
        <f t="shared" si="51"/>
        <v>-1.3171395403333008E-4</v>
      </c>
      <c r="J135" s="55">
        <f t="shared" si="76"/>
        <v>-1.3171395403333008E-4</v>
      </c>
      <c r="Q135" s="123">
        <f t="shared" si="52"/>
        <v>35847.112000000001</v>
      </c>
      <c r="S135" s="58">
        <f t="shared" si="77"/>
        <v>1</v>
      </c>
      <c r="Z135" s="54">
        <f t="shared" si="53"/>
        <v>-1</v>
      </c>
      <c r="AA135" s="64">
        <f t="shared" si="54"/>
        <v>-1.5617858361249987E-3</v>
      </c>
      <c r="AB135" s="64">
        <f t="shared" si="55"/>
        <v>-5.2657941856169618E-3</v>
      </c>
      <c r="AC135" s="64">
        <f t="shared" si="56"/>
        <v>-1.3171395403333008E-4</v>
      </c>
      <c r="AD135" s="64">
        <f t="shared" si="57"/>
        <v>1.4300718820916686E-3</v>
      </c>
      <c r="AE135" s="64">
        <f t="shared" si="58"/>
        <v>2.0451055879492073E-6</v>
      </c>
      <c r="AF135" s="54">
        <f t="shared" si="59"/>
        <v>-1.3171395403333008E-4</v>
      </c>
      <c r="AG135" s="122"/>
      <c r="AH135" s="54">
        <f t="shared" si="60"/>
        <v>5.1340802315836317E-3</v>
      </c>
      <c r="AI135" s="54">
        <f t="shared" si="61"/>
        <v>0.23660478121287198</v>
      </c>
      <c r="AJ135" s="54">
        <f t="shared" si="62"/>
        <v>0.43334675237446607</v>
      </c>
      <c r="AK135" s="54">
        <f t="shared" si="63"/>
        <v>-0.16793161380219995</v>
      </c>
      <c r="AL135" s="54">
        <f t="shared" si="64"/>
        <v>0.21653114520944519</v>
      </c>
      <c r="AM135" s="54">
        <f t="shared" si="65"/>
        <v>0.10869057463153832</v>
      </c>
      <c r="AN135" s="64">
        <f t="shared" si="75"/>
        <v>69.717112912982444</v>
      </c>
      <c r="AO135" s="64">
        <f t="shared" si="75"/>
        <v>69.75824882217637</v>
      </c>
      <c r="AP135" s="64">
        <f t="shared" si="75"/>
        <v>69.693982317628766</v>
      </c>
      <c r="AQ135" s="64">
        <f t="shared" si="75"/>
        <v>69.795767158837549</v>
      </c>
      <c r="AR135" s="64">
        <f t="shared" si="75"/>
        <v>69.637645833290222</v>
      </c>
      <c r="AS135" s="64">
        <f t="shared" si="75"/>
        <v>69.892445209162162</v>
      </c>
      <c r="AT135" s="64">
        <f t="shared" si="75"/>
        <v>69.499927443265221</v>
      </c>
      <c r="AU135" s="64">
        <f t="shared" si="66"/>
        <v>70.185919816110257</v>
      </c>
    </row>
    <row r="136" spans="1:47" ht="12.95" customHeight="1">
      <c r="A136" s="129" t="s">
        <v>9</v>
      </c>
      <c r="B136" s="58"/>
      <c r="C136" s="57">
        <v>50866.256200000003</v>
      </c>
      <c r="D136" s="57">
        <v>2.9999999999999997E-4</v>
      </c>
      <c r="E136" s="55">
        <f t="shared" si="49"/>
        <v>0</v>
      </c>
      <c r="F136" s="55">
        <f t="shared" si="50"/>
        <v>0</v>
      </c>
      <c r="G136" s="55">
        <f t="shared" si="51"/>
        <v>0</v>
      </c>
      <c r="J136" s="55">
        <f t="shared" si="76"/>
        <v>0</v>
      </c>
      <c r="Q136" s="123">
        <f t="shared" si="52"/>
        <v>35847.756200000003</v>
      </c>
      <c r="S136" s="58">
        <f t="shared" si="77"/>
        <v>1</v>
      </c>
      <c r="Z136" s="54">
        <f t="shared" si="53"/>
        <v>0</v>
      </c>
      <c r="AA136" s="64">
        <f t="shared" si="54"/>
        <v>-1.5586117873496227E-3</v>
      </c>
      <c r="AB136" s="64">
        <f t="shared" si="55"/>
        <v>-5.1384624317272615E-3</v>
      </c>
      <c r="AC136" s="64">
        <f t="shared" si="56"/>
        <v>0</v>
      </c>
      <c r="AD136" s="64">
        <f t="shared" si="57"/>
        <v>1.5586117873496227E-3</v>
      </c>
      <c r="AE136" s="64">
        <f t="shared" si="58"/>
        <v>2.4292707036651855E-6</v>
      </c>
      <c r="AF136" s="54">
        <f t="shared" si="59"/>
        <v>0</v>
      </c>
      <c r="AG136" s="122"/>
      <c r="AH136" s="54">
        <f t="shared" si="60"/>
        <v>5.1384624317272615E-3</v>
      </c>
      <c r="AI136" s="54">
        <f t="shared" si="61"/>
        <v>0.23668322306437939</v>
      </c>
      <c r="AJ136" s="54">
        <f t="shared" si="62"/>
        <v>0.43376722779867088</v>
      </c>
      <c r="AK136" s="54">
        <f t="shared" si="63"/>
        <v>-0.16828780416261377</v>
      </c>
      <c r="AL136" s="54">
        <f t="shared" si="64"/>
        <v>0.21699775627289275</v>
      </c>
      <c r="AM136" s="54">
        <f t="shared" si="65"/>
        <v>0.10892664234157508</v>
      </c>
      <c r="AN136" s="64">
        <f t="shared" si="75"/>
        <v>69.718342754843945</v>
      </c>
      <c r="AO136" s="64">
        <f t="shared" si="75"/>
        <v>69.759297181897807</v>
      </c>
      <c r="AP136" s="64">
        <f t="shared" si="75"/>
        <v>69.695262025723039</v>
      </c>
      <c r="AQ136" s="64">
        <f t="shared" si="75"/>
        <v>69.796764512408544</v>
      </c>
      <c r="AR136" s="64">
        <f t="shared" si="75"/>
        <v>69.638957289601763</v>
      </c>
      <c r="AS136" s="64">
        <f t="shared" si="75"/>
        <v>69.893475746782528</v>
      </c>
      <c r="AT136" s="64">
        <f t="shared" si="75"/>
        <v>69.501107562834392</v>
      </c>
      <c r="AU136" s="64">
        <f t="shared" si="66"/>
        <v>70.187805101570078</v>
      </c>
    </row>
    <row r="137" spans="1:47" ht="12.95" customHeight="1">
      <c r="A137" s="129" t="s">
        <v>9</v>
      </c>
      <c r="B137" s="58"/>
      <c r="C137" s="57">
        <v>50884.288800000002</v>
      </c>
      <c r="D137" s="57">
        <v>5.0000000000000001E-4</v>
      </c>
      <c r="E137" s="55">
        <f t="shared" si="49"/>
        <v>27.997962934499299</v>
      </c>
      <c r="F137" s="55">
        <f t="shared" si="50"/>
        <v>28</v>
      </c>
      <c r="G137" s="55">
        <f t="shared" si="51"/>
        <v>-1.3120092844474129E-3</v>
      </c>
      <c r="J137" s="55">
        <f t="shared" si="76"/>
        <v>-1.3120092844474129E-3</v>
      </c>
      <c r="Q137" s="123">
        <f t="shared" si="52"/>
        <v>35865.788800000002</v>
      </c>
      <c r="S137" s="58">
        <f t="shared" si="77"/>
        <v>1</v>
      </c>
      <c r="Z137" s="54">
        <f t="shared" si="53"/>
        <v>28</v>
      </c>
      <c r="AA137" s="64">
        <f t="shared" si="54"/>
        <v>-1.4724002922577636E-3</v>
      </c>
      <c r="AB137" s="64">
        <f t="shared" si="55"/>
        <v>-6.5704349380256008E-3</v>
      </c>
      <c r="AC137" s="64">
        <f t="shared" si="56"/>
        <v>-1.3120092844474129E-3</v>
      </c>
      <c r="AD137" s="64">
        <f t="shared" si="57"/>
        <v>1.6039100781035064E-4</v>
      </c>
      <c r="AE137" s="64">
        <f t="shared" si="58"/>
        <v>2.572527538641996E-8</v>
      </c>
      <c r="AF137" s="54">
        <f t="shared" si="59"/>
        <v>-1.3120092844474129E-3</v>
      </c>
      <c r="AG137" s="122"/>
      <c r="AH137" s="54">
        <f t="shared" si="60"/>
        <v>5.2584256535781878E-3</v>
      </c>
      <c r="AI137" s="54">
        <f t="shared" si="61"/>
        <v>0.23896737395390533</v>
      </c>
      <c r="AJ137" s="54">
        <f t="shared" si="62"/>
        <v>0.44560413596640586</v>
      </c>
      <c r="AK137" s="54">
        <f t="shared" si="63"/>
        <v>-0.17833291640816981</v>
      </c>
      <c r="AL137" s="54">
        <f t="shared" si="64"/>
        <v>0.23017710587142723</v>
      </c>
      <c r="AM137" s="54">
        <f t="shared" si="65"/>
        <v>0.11559938994555459</v>
      </c>
      <c r="AN137" s="64">
        <f t="shared" si="75"/>
        <v>69.752908754809766</v>
      </c>
      <c r="AO137" s="64">
        <f t="shared" si="75"/>
        <v>69.788784947747956</v>
      </c>
      <c r="AP137" s="64">
        <f t="shared" si="75"/>
        <v>69.731338706755466</v>
      </c>
      <c r="AQ137" s="64">
        <f t="shared" si="75"/>
        <v>69.82461662880533</v>
      </c>
      <c r="AR137" s="64">
        <f t="shared" si="75"/>
        <v>69.676210475288286</v>
      </c>
      <c r="AS137" s="64">
        <f t="shared" si="75"/>
        <v>69.921787822146058</v>
      </c>
      <c r="AT137" s="64">
        <f t="shared" si="75"/>
        <v>69.535150766122612</v>
      </c>
      <c r="AU137" s="64">
        <f t="shared" si="66"/>
        <v>70.240593094444861</v>
      </c>
    </row>
    <row r="138" spans="1:47" ht="12.95" customHeight="1">
      <c r="A138" s="129" t="s">
        <v>8</v>
      </c>
      <c r="B138" s="58"/>
      <c r="C138" s="57">
        <v>51177.335899999998</v>
      </c>
      <c r="D138" s="57">
        <v>6.9999999999999999E-4</v>
      </c>
      <c r="E138" s="55">
        <f t="shared" si="49"/>
        <v>482.99179875756533</v>
      </c>
      <c r="F138" s="55">
        <f t="shared" si="50"/>
        <v>483</v>
      </c>
      <c r="G138" s="55">
        <f t="shared" si="51"/>
        <v>-5.2821601566392928E-3</v>
      </c>
      <c r="J138" s="55">
        <f t="shared" si="76"/>
        <v>-5.2821601566392928E-3</v>
      </c>
      <c r="Q138" s="123">
        <f t="shared" si="52"/>
        <v>36158.835899999998</v>
      </c>
      <c r="S138" s="58">
        <f t="shared" si="77"/>
        <v>1</v>
      </c>
      <c r="Z138" s="54">
        <f t="shared" si="53"/>
        <v>483</v>
      </c>
      <c r="AA138" s="64">
        <f t="shared" si="54"/>
        <v>-1.0109840490538317E-3</v>
      </c>
      <c r="AB138" s="64">
        <f t="shared" si="55"/>
        <v>-1.1529760025532168E-2</v>
      </c>
      <c r="AC138" s="64">
        <f t="shared" si="56"/>
        <v>-5.2821601566392928E-3</v>
      </c>
      <c r="AD138" s="64">
        <f t="shared" si="57"/>
        <v>-4.2711761075854612E-3</v>
      </c>
      <c r="AE138" s="64">
        <f t="shared" si="58"/>
        <v>1.8242945342008889E-5</v>
      </c>
      <c r="AF138" s="54">
        <f t="shared" si="59"/>
        <v>-5.2821601566392928E-3</v>
      </c>
      <c r="AG138" s="122"/>
      <c r="AH138" s="54">
        <f t="shared" si="60"/>
        <v>6.2475998688928756E-3</v>
      </c>
      <c r="AI138" s="54">
        <f t="shared" si="61"/>
        <v>0.31085901413992112</v>
      </c>
      <c r="AJ138" s="54">
        <f t="shared" si="62"/>
        <v>0.66172530500941462</v>
      </c>
      <c r="AK138" s="54">
        <f t="shared" si="63"/>
        <v>-0.36886039173250468</v>
      </c>
      <c r="AL138" s="54">
        <f t="shared" si="64"/>
        <v>0.49144573516365281</v>
      </c>
      <c r="AM138" s="54">
        <f t="shared" si="65"/>
        <v>0.25079086452062649</v>
      </c>
      <c r="AN138" s="64">
        <f t="shared" si="75"/>
        <v>70.358309000035675</v>
      </c>
      <c r="AO138" s="64">
        <f t="shared" si="75"/>
        <v>70.358279637197697</v>
      </c>
      <c r="AP138" s="64">
        <f t="shared" si="75"/>
        <v>70.35839641795107</v>
      </c>
      <c r="AQ138" s="64">
        <f t="shared" si="75"/>
        <v>70.357932199380627</v>
      </c>
      <c r="AR138" s="64">
        <f t="shared" si="75"/>
        <v>70.359781295498024</v>
      </c>
      <c r="AS138" s="64">
        <f t="shared" si="75"/>
        <v>70.352474639350433</v>
      </c>
      <c r="AT138" s="64">
        <f t="shared" si="75"/>
        <v>70.382333501469105</v>
      </c>
      <c r="AU138" s="64">
        <f t="shared" si="66"/>
        <v>71.098397978660216</v>
      </c>
    </row>
    <row r="139" spans="1:47" ht="12.95" customHeight="1">
      <c r="A139" s="129" t="s">
        <v>8</v>
      </c>
      <c r="B139" s="58"/>
      <c r="C139" s="57">
        <v>51197.305</v>
      </c>
      <c r="D139" s="57">
        <v>4.0000000000000002E-4</v>
      </c>
      <c r="E139" s="55">
        <f t="shared" si="49"/>
        <v>513.99643045989387</v>
      </c>
      <c r="F139" s="55">
        <f t="shared" si="50"/>
        <v>514</v>
      </c>
      <c r="G139" s="55">
        <f t="shared" si="51"/>
        <v>-2.2990275756455958E-3</v>
      </c>
      <c r="J139" s="55">
        <f t="shared" si="76"/>
        <v>-2.2990275756455958E-3</v>
      </c>
      <c r="Q139" s="123">
        <f t="shared" si="52"/>
        <v>36178.805</v>
      </c>
      <c r="S139" s="58">
        <f t="shared" si="77"/>
        <v>1</v>
      </c>
      <c r="Z139" s="54">
        <f t="shared" si="53"/>
        <v>514</v>
      </c>
      <c r="AA139" s="64">
        <f t="shared" si="54"/>
        <v>-1.0626114281062108E-3</v>
      </c>
      <c r="AB139" s="64">
        <f t="shared" si="55"/>
        <v>-8.5295375923887529E-3</v>
      </c>
      <c r="AC139" s="64">
        <f t="shared" si="56"/>
        <v>-2.2990275756455958E-3</v>
      </c>
      <c r="AD139" s="64">
        <f t="shared" si="57"/>
        <v>-1.236416147539385E-3</v>
      </c>
      <c r="AE139" s="64">
        <f t="shared" si="58"/>
        <v>1.5287248898961342E-6</v>
      </c>
      <c r="AF139" s="54">
        <f t="shared" si="59"/>
        <v>-2.2990275756455958E-3</v>
      </c>
      <c r="AG139" s="122"/>
      <c r="AH139" s="54">
        <f t="shared" si="60"/>
        <v>6.2305100167431571E-3</v>
      </c>
      <c r="AI139" s="54">
        <f t="shared" si="61"/>
        <v>0.3198884717114866</v>
      </c>
      <c r="AJ139" s="54">
        <f t="shared" si="62"/>
        <v>0.67948730410617952</v>
      </c>
      <c r="AK139" s="54">
        <f t="shared" si="63"/>
        <v>-0.38525523496809339</v>
      </c>
      <c r="AL139" s="54">
        <f t="shared" si="64"/>
        <v>0.51539173437647723</v>
      </c>
      <c r="AM139" s="54">
        <f t="shared" si="65"/>
        <v>0.26355585826104716</v>
      </c>
      <c r="AN139" s="64">
        <f t="shared" si="75"/>
        <v>70.405675562978615</v>
      </c>
      <c r="AO139" s="64">
        <f t="shared" si="75"/>
        <v>70.405646785731449</v>
      </c>
      <c r="AP139" s="64">
        <f t="shared" si="75"/>
        <v>70.40577994965254</v>
      </c>
      <c r="AQ139" s="64">
        <f t="shared" si="75"/>
        <v>70.4051642628243</v>
      </c>
      <c r="AR139" s="64">
        <f t="shared" si="75"/>
        <v>70.408022035450713</v>
      </c>
      <c r="AS139" s="64">
        <f t="shared" si="75"/>
        <v>70.394988410497135</v>
      </c>
      <c r="AT139" s="64">
        <f t="shared" si="75"/>
        <v>70.46030630692421</v>
      </c>
      <c r="AU139" s="64">
        <f t="shared" si="66"/>
        <v>71.156841827914448</v>
      </c>
    </row>
    <row r="140" spans="1:47" ht="12.95" customHeight="1">
      <c r="A140" s="129" t="s">
        <v>10</v>
      </c>
      <c r="B140" s="130"/>
      <c r="C140" s="128">
        <v>51557.331700000002</v>
      </c>
      <c r="D140" s="128">
        <v>5.0000000000000001E-4</v>
      </c>
      <c r="E140" s="55">
        <f t="shared" si="49"/>
        <v>1072.9848293613791</v>
      </c>
      <c r="F140" s="55">
        <f t="shared" si="50"/>
        <v>1073</v>
      </c>
      <c r="G140" s="55">
        <f t="shared" si="51"/>
        <v>-9.7709272158681415E-3</v>
      </c>
      <c r="J140" s="55">
        <f t="shared" si="76"/>
        <v>-9.7709272158681415E-3</v>
      </c>
      <c r="Q140" s="123">
        <f t="shared" si="52"/>
        <v>36538.831700000002</v>
      </c>
      <c r="S140" s="58">
        <f t="shared" si="77"/>
        <v>1</v>
      </c>
      <c r="Z140" s="54">
        <f t="shared" si="53"/>
        <v>1073</v>
      </c>
      <c r="AA140" s="64">
        <f t="shared" si="54"/>
        <v>-9.0174877040341047E-3</v>
      </c>
      <c r="AB140" s="64">
        <f t="shared" si="55"/>
        <v>-8.6382738613832149E-3</v>
      </c>
      <c r="AC140" s="64">
        <f t="shared" si="56"/>
        <v>-9.7709272158681415E-3</v>
      </c>
      <c r="AD140" s="64">
        <f t="shared" si="57"/>
        <v>-7.534395118340368E-4</v>
      </c>
      <c r="AE140" s="64">
        <f t="shared" si="58"/>
        <v>5.6767109799271166E-7</v>
      </c>
      <c r="AF140" s="54">
        <f t="shared" si="59"/>
        <v>-9.7709272158681415E-3</v>
      </c>
      <c r="AG140" s="122"/>
      <c r="AH140" s="54">
        <f t="shared" si="60"/>
        <v>-1.132653354484927E-3</v>
      </c>
      <c r="AI140" s="54">
        <f t="shared" si="61"/>
        <v>1.6848488724528576</v>
      </c>
      <c r="AJ140" s="54">
        <f t="shared" si="62"/>
        <v>0.26797105355038608</v>
      </c>
      <c r="AK140" s="54">
        <f t="shared" si="63"/>
        <v>-0.37676957000440991</v>
      </c>
      <c r="AL140" s="54">
        <f t="shared" si="64"/>
        <v>2.6386343284791822</v>
      </c>
      <c r="AM140" s="54">
        <f t="shared" si="65"/>
        <v>3.8922906508234809</v>
      </c>
      <c r="AN140" s="64">
        <f t="shared" si="75"/>
        <v>72.077229731470368</v>
      </c>
      <c r="AO140" s="64">
        <f t="shared" si="75"/>
        <v>72.085013869190163</v>
      </c>
      <c r="AP140" s="64">
        <f t="shared" si="75"/>
        <v>72.095112303309975</v>
      </c>
      <c r="AQ140" s="64">
        <f t="shared" si="75"/>
        <v>72.108188537523461</v>
      </c>
      <c r="AR140" s="64">
        <f t="shared" si="75"/>
        <v>72.125083083085386</v>
      </c>
      <c r="AS140" s="64">
        <f t="shared" si="75"/>
        <v>72.146855827600334</v>
      </c>
      <c r="AT140" s="64">
        <f t="shared" si="75"/>
        <v>72.174839936885718</v>
      </c>
      <c r="AU140" s="64">
        <f t="shared" si="66"/>
        <v>72.210716399950456</v>
      </c>
    </row>
    <row r="141" spans="1:47" ht="12.95" customHeight="1">
      <c r="A141" s="9" t="s">
        <v>65</v>
      </c>
      <c r="B141" s="15"/>
      <c r="C141" s="9">
        <v>51586.312400000003</v>
      </c>
      <c r="D141" s="9">
        <v>1E-4</v>
      </c>
      <c r="E141" s="55">
        <f t="shared" si="49"/>
        <v>1117.9811451680796</v>
      </c>
      <c r="F141" s="55">
        <f t="shared" si="50"/>
        <v>1118</v>
      </c>
      <c r="G141" s="55">
        <f t="shared" si="51"/>
        <v>-1.2143799278419465E-2</v>
      </c>
      <c r="J141" s="55">
        <f t="shared" si="76"/>
        <v>-1.2143799278419465E-2</v>
      </c>
      <c r="Q141" s="123">
        <f t="shared" si="52"/>
        <v>36567.812400000003</v>
      </c>
      <c r="S141" s="58">
        <f t="shared" si="77"/>
        <v>1</v>
      </c>
      <c r="Z141" s="54">
        <f t="shared" si="53"/>
        <v>1118</v>
      </c>
      <c r="AA141" s="64">
        <f t="shared" si="54"/>
        <v>-1.1003694917613721E-2</v>
      </c>
      <c r="AB141" s="64">
        <f t="shared" si="55"/>
        <v>-9.0700110644235249E-3</v>
      </c>
      <c r="AC141" s="64">
        <f t="shared" si="56"/>
        <v>-1.2143799278419465E-2</v>
      </c>
      <c r="AD141" s="64">
        <f t="shared" si="57"/>
        <v>-1.1401043608057441E-3</v>
      </c>
      <c r="AE141" s="64">
        <f t="shared" si="58"/>
        <v>1.2998379535282743E-6</v>
      </c>
      <c r="AF141" s="54">
        <f t="shared" si="59"/>
        <v>-1.2143799278419465E-2</v>
      </c>
      <c r="AG141" s="122"/>
      <c r="AH141" s="54">
        <f t="shared" si="60"/>
        <v>-3.0737882139959399E-3</v>
      </c>
      <c r="AI141" s="54">
        <f t="shared" si="61"/>
        <v>1.7106211470957515</v>
      </c>
      <c r="AJ141" s="54">
        <f t="shared" si="62"/>
        <v>-0.61412165315102718</v>
      </c>
      <c r="AK141" s="54">
        <f t="shared" si="63"/>
        <v>0.32556239383807289</v>
      </c>
      <c r="AL141" s="54">
        <f t="shared" si="64"/>
        <v>-2.7119919925751264</v>
      </c>
      <c r="AM141" s="54">
        <f t="shared" si="65"/>
        <v>-4.5836649985687918</v>
      </c>
      <c r="AN141" s="64">
        <f t="shared" ref="AN141:AT150" si="78">$AU141+$AB$7*SIN(AO141)</f>
        <v>72.409086379447018</v>
      </c>
      <c r="AO141" s="64">
        <f t="shared" si="78"/>
        <v>72.40239382304874</v>
      </c>
      <c r="AP141" s="64">
        <f t="shared" si="78"/>
        <v>72.393745321978273</v>
      </c>
      <c r="AQ141" s="64">
        <f t="shared" si="78"/>
        <v>72.382584407854168</v>
      </c>
      <c r="AR141" s="64">
        <f t="shared" si="78"/>
        <v>72.368204290618891</v>
      </c>
      <c r="AS141" s="64">
        <f t="shared" si="78"/>
        <v>72.349710107422297</v>
      </c>
      <c r="AT141" s="64">
        <f t="shared" si="78"/>
        <v>72.325970807982117</v>
      </c>
      <c r="AU141" s="64">
        <f t="shared" si="66"/>
        <v>72.29555424564208</v>
      </c>
    </row>
    <row r="142" spans="1:47" ht="12.95" customHeight="1">
      <c r="A142" s="125" t="s">
        <v>471</v>
      </c>
      <c r="B142" s="126" t="s">
        <v>64</v>
      </c>
      <c r="C142" s="127">
        <v>51600.483</v>
      </c>
      <c r="D142" s="128"/>
      <c r="E142" s="129">
        <f t="shared" si="49"/>
        <v>1139.9828495013194</v>
      </c>
      <c r="F142" s="55">
        <f t="shared" si="50"/>
        <v>1140</v>
      </c>
      <c r="G142" s="55">
        <f t="shared" si="51"/>
        <v>-1.1046092287870124E-2</v>
      </c>
      <c r="I142" s="55">
        <f>G142</f>
        <v>-1.1046092287870124E-2</v>
      </c>
      <c r="N142" s="55">
        <f ca="1">+C$11+C$12*F142</f>
        <v>-8.026035341721173E-3</v>
      </c>
      <c r="Q142" s="123">
        <f t="shared" si="52"/>
        <v>36581.983</v>
      </c>
      <c r="S142" s="58">
        <f>S$16</f>
        <v>0.1</v>
      </c>
      <c r="Z142" s="54">
        <f t="shared" si="53"/>
        <v>1140</v>
      </c>
      <c r="AA142" s="64">
        <f t="shared" si="54"/>
        <v>-1.1835238532421046E-2</v>
      </c>
      <c r="AB142" s="64">
        <f t="shared" si="55"/>
        <v>-7.1626569429703978E-3</v>
      </c>
      <c r="AC142" s="64">
        <f t="shared" si="56"/>
        <v>-1.1046092287870124E-2</v>
      </c>
      <c r="AD142" s="64">
        <f t="shared" si="57"/>
        <v>7.8914624455092217E-4</v>
      </c>
      <c r="AE142" s="64">
        <f t="shared" si="58"/>
        <v>6.227517952888239E-8</v>
      </c>
      <c r="AF142" s="54">
        <f t="shared" si="59"/>
        <v>-1.1046092287870124E-2</v>
      </c>
      <c r="AG142" s="122"/>
      <c r="AH142" s="54">
        <f t="shared" si="60"/>
        <v>-3.8834353448997257E-3</v>
      </c>
      <c r="AI142" s="54">
        <f t="shared" si="61"/>
        <v>1.523778420942786</v>
      </c>
      <c r="AJ142" s="54">
        <f t="shared" si="62"/>
        <v>-0.87630172002456863</v>
      </c>
      <c r="AK142" s="54">
        <f t="shared" si="63"/>
        <v>0.58019777036450249</v>
      </c>
      <c r="AL142" s="54">
        <f t="shared" si="64"/>
        <v>-2.3051333274892012</v>
      </c>
      <c r="AM142" s="54">
        <f t="shared" si="65"/>
        <v>-2.2499676662196713</v>
      </c>
      <c r="AN142" s="64">
        <f t="shared" si="78"/>
        <v>72.565342769639159</v>
      </c>
      <c r="AO142" s="64">
        <f t="shared" si="78"/>
        <v>72.5530434286065</v>
      </c>
      <c r="AP142" s="64">
        <f t="shared" si="78"/>
        <v>72.536631188940646</v>
      </c>
      <c r="AQ142" s="64">
        <f t="shared" si="78"/>
        <v>72.514849845295615</v>
      </c>
      <c r="AR142" s="64">
        <f t="shared" si="78"/>
        <v>72.486133323339729</v>
      </c>
      <c r="AS142" s="64">
        <f t="shared" si="78"/>
        <v>72.448561685528091</v>
      </c>
      <c r="AT142" s="64">
        <f t="shared" si="78"/>
        <v>72.399806929952319</v>
      </c>
      <c r="AU142" s="64">
        <f t="shared" si="66"/>
        <v>72.337030525757996</v>
      </c>
    </row>
    <row r="143" spans="1:47" ht="12.95" customHeight="1">
      <c r="A143" s="125" t="s">
        <v>91</v>
      </c>
      <c r="B143" s="126" t="s">
        <v>64</v>
      </c>
      <c r="C143" s="127">
        <v>51797.56</v>
      </c>
      <c r="D143" s="128"/>
      <c r="E143" s="129">
        <f t="shared" si="49"/>
        <v>1445.9705906613665</v>
      </c>
      <c r="F143" s="55">
        <f t="shared" si="50"/>
        <v>1446</v>
      </c>
      <c r="G143" s="55">
        <f t="shared" si="51"/>
        <v>-1.894162232929375E-2</v>
      </c>
      <c r="K143" s="55">
        <f>G143</f>
        <v>-1.894162232929375E-2</v>
      </c>
      <c r="N143" s="55">
        <f ca="1">+C$11+C$12*F143</f>
        <v>-8.0685520097633287E-3</v>
      </c>
      <c r="Q143" s="123">
        <f t="shared" si="52"/>
        <v>36779.06</v>
      </c>
      <c r="S143" s="58">
        <f>S$18</f>
        <v>1</v>
      </c>
      <c r="Z143" s="54">
        <f t="shared" si="53"/>
        <v>1446</v>
      </c>
      <c r="AA143" s="64">
        <f t="shared" si="54"/>
        <v>-1.4344506395765077E-2</v>
      </c>
      <c r="AB143" s="64">
        <f t="shared" si="55"/>
        <v>-1.284402202613778E-2</v>
      </c>
      <c r="AC143" s="64">
        <f t="shared" si="56"/>
        <v>-1.894162232929375E-2</v>
      </c>
      <c r="AD143" s="64">
        <f t="shared" si="57"/>
        <v>-4.5971159335286733E-3</v>
      </c>
      <c r="AE143" s="64">
        <f t="shared" si="58"/>
        <v>2.1133474906303206E-5</v>
      </c>
      <c r="AF143" s="54">
        <f t="shared" si="59"/>
        <v>-1.894162232929375E-2</v>
      </c>
      <c r="AG143" s="122"/>
      <c r="AH143" s="54">
        <f t="shared" si="60"/>
        <v>-6.0976003031559707E-3</v>
      </c>
      <c r="AI143" s="54">
        <f t="shared" si="61"/>
        <v>0.43644158341930395</v>
      </c>
      <c r="AJ143" s="54">
        <f t="shared" si="62"/>
        <v>-0.50889261634391858</v>
      </c>
      <c r="AK143" s="54">
        <f t="shared" si="63"/>
        <v>0.54164120788794956</v>
      </c>
      <c r="AL143" s="54">
        <f t="shared" si="64"/>
        <v>-0.7655697669971262</v>
      </c>
      <c r="AM143" s="54">
        <f t="shared" si="65"/>
        <v>-0.40264548308612308</v>
      </c>
      <c r="AN143" s="64">
        <f t="shared" si="78"/>
        <v>73.687987927649701</v>
      </c>
      <c r="AO143" s="64">
        <f t="shared" si="78"/>
        <v>73.687977547722596</v>
      </c>
      <c r="AP143" s="64">
        <f t="shared" si="78"/>
        <v>73.687882042743624</v>
      </c>
      <c r="AQ143" s="64">
        <f t="shared" si="78"/>
        <v>73.687006336644018</v>
      </c>
      <c r="AR143" s="64">
        <f t="shared" si="78"/>
        <v>73.679216250742428</v>
      </c>
      <c r="AS143" s="64">
        <f t="shared" si="78"/>
        <v>73.622474545637829</v>
      </c>
      <c r="AT143" s="64">
        <f t="shared" si="78"/>
        <v>73.391498380278804</v>
      </c>
      <c r="AU143" s="64">
        <f t="shared" si="66"/>
        <v>72.913927876461059</v>
      </c>
    </row>
    <row r="144" spans="1:47" ht="12.95" customHeight="1">
      <c r="A144" s="9" t="s">
        <v>91</v>
      </c>
      <c r="B144" s="131" t="s">
        <v>64</v>
      </c>
      <c r="C144" s="9">
        <v>51797.5605</v>
      </c>
      <c r="D144" s="9" t="s">
        <v>92</v>
      </c>
      <c r="E144" s="55">
        <f t="shared" si="49"/>
        <v>1445.971366976569</v>
      </c>
      <c r="F144" s="55">
        <f t="shared" si="50"/>
        <v>1446</v>
      </c>
      <c r="G144" s="55">
        <f t="shared" si="51"/>
        <v>-1.8441622327372897E-2</v>
      </c>
      <c r="K144" s="55">
        <f>G144</f>
        <v>-1.8441622327372897E-2</v>
      </c>
      <c r="Q144" s="123">
        <f t="shared" si="52"/>
        <v>36779.0605</v>
      </c>
      <c r="S144" s="58">
        <f>S$18</f>
        <v>1</v>
      </c>
      <c r="Z144" s="54">
        <f t="shared" si="53"/>
        <v>1446</v>
      </c>
      <c r="AA144" s="64">
        <f t="shared" si="54"/>
        <v>-1.4344506395765077E-2</v>
      </c>
      <c r="AB144" s="64">
        <f t="shared" si="55"/>
        <v>-1.2344022024216927E-2</v>
      </c>
      <c r="AC144" s="64">
        <f t="shared" si="56"/>
        <v>-1.8441622327372897E-2</v>
      </c>
      <c r="AD144" s="64">
        <f t="shared" si="57"/>
        <v>-4.0971159316078205E-3</v>
      </c>
      <c r="AE144" s="64">
        <f t="shared" si="58"/>
        <v>1.678635895703462E-5</v>
      </c>
      <c r="AF144" s="54">
        <f t="shared" si="59"/>
        <v>-1.8441622327372897E-2</v>
      </c>
      <c r="AG144" s="122"/>
      <c r="AH144" s="54">
        <f t="shared" si="60"/>
        <v>-6.0976003031559707E-3</v>
      </c>
      <c r="AI144" s="54">
        <f t="shared" si="61"/>
        <v>0.43644158341930395</v>
      </c>
      <c r="AJ144" s="54">
        <f t="shared" si="62"/>
        <v>-0.50889261634391858</v>
      </c>
      <c r="AK144" s="54">
        <f t="shared" si="63"/>
        <v>0.54164120788794956</v>
      </c>
      <c r="AL144" s="54">
        <f t="shared" si="64"/>
        <v>-0.7655697669971262</v>
      </c>
      <c r="AM144" s="54">
        <f t="shared" si="65"/>
        <v>-0.40264548308612308</v>
      </c>
      <c r="AN144" s="64">
        <f t="shared" si="78"/>
        <v>73.687987927649701</v>
      </c>
      <c r="AO144" s="64">
        <f t="shared" si="78"/>
        <v>73.687977547722596</v>
      </c>
      <c r="AP144" s="64">
        <f t="shared" si="78"/>
        <v>73.687882042743624</v>
      </c>
      <c r="AQ144" s="64">
        <f t="shared" si="78"/>
        <v>73.687006336644018</v>
      </c>
      <c r="AR144" s="64">
        <f t="shared" si="78"/>
        <v>73.679216250742428</v>
      </c>
      <c r="AS144" s="64">
        <f t="shared" si="78"/>
        <v>73.622474545637829</v>
      </c>
      <c r="AT144" s="64">
        <f t="shared" si="78"/>
        <v>73.391498380278804</v>
      </c>
      <c r="AU144" s="64">
        <f t="shared" si="66"/>
        <v>72.913927876461059</v>
      </c>
    </row>
    <row r="145" spans="1:47" ht="12.95" customHeight="1">
      <c r="A145" s="129" t="s">
        <v>62</v>
      </c>
      <c r="B145" s="128"/>
      <c r="C145" s="128">
        <v>52280.618999999999</v>
      </c>
      <c r="D145" s="128">
        <v>1E-4</v>
      </c>
      <c r="E145" s="55">
        <f t="shared" si="49"/>
        <v>2195.9826786119311</v>
      </c>
      <c r="F145" s="55">
        <f t="shared" si="50"/>
        <v>2196</v>
      </c>
      <c r="G145" s="55">
        <f t="shared" si="51"/>
        <v>-1.11561567246099E-2</v>
      </c>
      <c r="J145" s="55">
        <f>G145</f>
        <v>-1.11561567246099E-2</v>
      </c>
      <c r="Q145" s="123">
        <f t="shared" si="52"/>
        <v>37262.118999999999</v>
      </c>
      <c r="S145" s="58">
        <f>S$17</f>
        <v>1</v>
      </c>
      <c r="Z145" s="54">
        <f t="shared" si="53"/>
        <v>2196</v>
      </c>
      <c r="AA145" s="64">
        <f t="shared" si="54"/>
        <v>-1.0382228891910216E-2</v>
      </c>
      <c r="AB145" s="64">
        <f t="shared" si="55"/>
        <v>-9.6694983283030674E-3</v>
      </c>
      <c r="AC145" s="64">
        <f t="shared" si="56"/>
        <v>-1.11561567246099E-2</v>
      </c>
      <c r="AD145" s="64">
        <f t="shared" si="57"/>
        <v>-7.7392783269968415E-4</v>
      </c>
      <c r="AE145" s="64">
        <f t="shared" si="58"/>
        <v>5.9896429022723031E-7</v>
      </c>
      <c r="AF145" s="54">
        <f t="shared" si="59"/>
        <v>-1.11561567246099E-2</v>
      </c>
      <c r="AG145" s="122"/>
      <c r="AH145" s="54">
        <f t="shared" si="60"/>
        <v>-1.4866583963068323E-3</v>
      </c>
      <c r="AI145" s="54">
        <f t="shared" si="61"/>
        <v>0.23658194890136286</v>
      </c>
      <c r="AJ145" s="54">
        <f t="shared" si="62"/>
        <v>1.5276145048639486E-2</v>
      </c>
      <c r="AK145" s="54">
        <f t="shared" si="63"/>
        <v>0.16782778744301227</v>
      </c>
      <c r="AL145" s="54">
        <f t="shared" si="64"/>
        <v>-0.21639514120545142</v>
      </c>
      <c r="AM145" s="54">
        <f t="shared" si="65"/>
        <v>-0.10862176978674434</v>
      </c>
      <c r="AN145" s="64">
        <f t="shared" si="78"/>
        <v>74.796507693166191</v>
      </c>
      <c r="AO145" s="64">
        <f t="shared" si="78"/>
        <v>74.755318875705456</v>
      </c>
      <c r="AP145" s="64">
        <f t="shared" si="78"/>
        <v>74.819652772937474</v>
      </c>
      <c r="AQ145" s="64">
        <f t="shared" si="78"/>
        <v>74.717785764762311</v>
      </c>
      <c r="AR145" s="64">
        <f t="shared" si="78"/>
        <v>74.8759983815781</v>
      </c>
      <c r="AS145" s="64">
        <f t="shared" si="78"/>
        <v>74.621117601744714</v>
      </c>
      <c r="AT145" s="64">
        <f t="shared" si="78"/>
        <v>75.013678268630244</v>
      </c>
      <c r="AU145" s="64">
        <f t="shared" si="66"/>
        <v>74.327891971321534</v>
      </c>
    </row>
    <row r="146" spans="1:47" ht="12.95" customHeight="1">
      <c r="A146" s="129" t="s">
        <v>62</v>
      </c>
      <c r="B146" s="132"/>
      <c r="C146" s="128">
        <v>52364.348700000002</v>
      </c>
      <c r="D146" s="128">
        <v>5.0000000000000001E-4</v>
      </c>
      <c r="E146" s="55">
        <f t="shared" si="49"/>
        <v>2325.9839561380236</v>
      </c>
      <c r="F146" s="55">
        <f t="shared" si="50"/>
        <v>2326</v>
      </c>
      <c r="G146" s="55">
        <f t="shared" si="51"/>
        <v>-1.0333342681406066E-2</v>
      </c>
      <c r="J146" s="55">
        <f>G146</f>
        <v>-1.0333342681406066E-2</v>
      </c>
      <c r="Q146" s="123">
        <f t="shared" si="52"/>
        <v>37345.848700000002</v>
      </c>
      <c r="S146" s="58">
        <f>S$17</f>
        <v>1</v>
      </c>
      <c r="Z146" s="54">
        <f t="shared" si="53"/>
        <v>2326</v>
      </c>
      <c r="AA146" s="64">
        <f t="shared" si="54"/>
        <v>-9.5205814887788058E-3</v>
      </c>
      <c r="AB146" s="64">
        <f t="shared" si="55"/>
        <v>-9.8099873913765692E-3</v>
      </c>
      <c r="AC146" s="64">
        <f t="shared" si="56"/>
        <v>-1.0333342681406066E-2</v>
      </c>
      <c r="AD146" s="64">
        <f t="shared" si="57"/>
        <v>-8.1276119262726002E-4</v>
      </c>
      <c r="AE146" s="64">
        <f t="shared" si="58"/>
        <v>6.6058075624088605E-7</v>
      </c>
      <c r="AF146" s="54">
        <f t="shared" si="59"/>
        <v>-1.0333342681406066E-2</v>
      </c>
      <c r="AG146" s="122"/>
      <c r="AH146" s="54">
        <f t="shared" si="60"/>
        <v>-5.2335529002949628E-4</v>
      </c>
      <c r="AI146" s="54">
        <f t="shared" si="61"/>
        <v>0.22811679418516895</v>
      </c>
      <c r="AJ146" s="54">
        <f t="shared" si="62"/>
        <v>7.3375544013460942E-2</v>
      </c>
      <c r="AK146" s="54">
        <f t="shared" si="63"/>
        <v>0.12316494453486938</v>
      </c>
      <c r="AL146" s="54">
        <f t="shared" si="64"/>
        <v>-0.15823033445041498</v>
      </c>
      <c r="AM146" s="54">
        <f t="shared" si="65"/>
        <v>-7.9280647688638253E-2</v>
      </c>
      <c r="AN146" s="64">
        <f t="shared" si="78"/>
        <v>74.952808605297605</v>
      </c>
      <c r="AO146" s="64">
        <f t="shared" si="78"/>
        <v>74.890791768867132</v>
      </c>
      <c r="AP146" s="64">
        <f t="shared" si="78"/>
        <v>74.97950166904927</v>
      </c>
      <c r="AQ146" s="64">
        <f t="shared" si="78"/>
        <v>74.851274282718634</v>
      </c>
      <c r="AR146" s="64">
        <f t="shared" si="78"/>
        <v>75.034200596785311</v>
      </c>
      <c r="AS146" s="64">
        <f t="shared" si="78"/>
        <v>74.767086706734588</v>
      </c>
      <c r="AT146" s="64">
        <f t="shared" si="78"/>
        <v>75.147266460366183</v>
      </c>
      <c r="AU146" s="64">
        <f t="shared" si="66"/>
        <v>74.572979081097344</v>
      </c>
    </row>
    <row r="147" spans="1:47" ht="12.95" customHeight="1">
      <c r="A147" s="133" t="s">
        <v>59</v>
      </c>
      <c r="B147" s="130"/>
      <c r="C147" s="128">
        <v>52607.809099999999</v>
      </c>
      <c r="D147" s="128">
        <v>1E-4</v>
      </c>
      <c r="E147" s="55">
        <f t="shared" si="49"/>
        <v>2703.9879741508885</v>
      </c>
      <c r="F147" s="55">
        <f t="shared" si="50"/>
        <v>2704</v>
      </c>
      <c r="G147" s="55">
        <f t="shared" si="51"/>
        <v>-7.7454680285882205E-3</v>
      </c>
      <c r="K147" s="55">
        <f t="shared" ref="K147:K152" si="79">G147</f>
        <v>-7.7454680285882205E-3</v>
      </c>
      <c r="Q147" s="123">
        <f t="shared" si="52"/>
        <v>37589.309099999999</v>
      </c>
      <c r="S147" s="58">
        <f t="shared" ref="S147:S152" si="80">S$18</f>
        <v>1</v>
      </c>
      <c r="Z147" s="54">
        <f t="shared" si="53"/>
        <v>2704</v>
      </c>
      <c r="AA147" s="64">
        <f t="shared" si="54"/>
        <v>-7.3853663628374068E-3</v>
      </c>
      <c r="AB147" s="64">
        <f t="shared" si="55"/>
        <v>-9.6348177076800868E-3</v>
      </c>
      <c r="AC147" s="64">
        <f t="shared" si="56"/>
        <v>-7.7454680285882205E-3</v>
      </c>
      <c r="AD147" s="64">
        <f t="shared" si="57"/>
        <v>-3.6010166575081368E-4</v>
      </c>
      <c r="AE147" s="64">
        <f t="shared" si="58"/>
        <v>1.2967320967651073E-7</v>
      </c>
      <c r="AF147" s="54">
        <f t="shared" si="59"/>
        <v>-7.7454680285882205E-3</v>
      </c>
      <c r="AG147" s="122"/>
      <c r="AH147" s="54">
        <f t="shared" si="60"/>
        <v>1.8893496790918663E-3</v>
      </c>
      <c r="AI147" s="54">
        <f t="shared" si="61"/>
        <v>0.21849482970198786</v>
      </c>
      <c r="AJ147" s="54">
        <f t="shared" si="62"/>
        <v>0.21097066064929204</v>
      </c>
      <c r="AK147" s="54">
        <f t="shared" si="63"/>
        <v>1.4931703812132728E-2</v>
      </c>
      <c r="AL147" s="54">
        <f t="shared" si="64"/>
        <v>-1.9104015976817379E-2</v>
      </c>
      <c r="AM147" s="54">
        <f t="shared" si="65"/>
        <v>-9.5522985101420786E-3</v>
      </c>
      <c r="AN147" s="64">
        <f t="shared" si="78"/>
        <v>75.343665203995485</v>
      </c>
      <c r="AO147" s="64">
        <f t="shared" si="78"/>
        <v>75.323891347480682</v>
      </c>
      <c r="AP147" s="64">
        <f t="shared" si="78"/>
        <v>75.349237846220177</v>
      </c>
      <c r="AQ147" s="64">
        <f t="shared" si="78"/>
        <v>75.316740289231006</v>
      </c>
      <c r="AR147" s="64">
        <f t="shared" si="78"/>
        <v>75.35839560231517</v>
      </c>
      <c r="AS147" s="64">
        <f t="shared" si="78"/>
        <v>75.304979405942959</v>
      </c>
      <c r="AT147" s="64">
        <f t="shared" si="78"/>
        <v>75.373449866402055</v>
      </c>
      <c r="AU147" s="64">
        <f t="shared" si="66"/>
        <v>75.285616984907023</v>
      </c>
    </row>
    <row r="148" spans="1:47" ht="12.95" customHeight="1">
      <c r="A148" s="33" t="s">
        <v>104</v>
      </c>
      <c r="B148" s="17" t="s">
        <v>64</v>
      </c>
      <c r="C148" s="18">
        <v>52629.707000000002</v>
      </c>
      <c r="D148" s="18">
        <v>1E-4</v>
      </c>
      <c r="E148" s="129">
        <f t="shared" si="49"/>
        <v>2737.9873193669705</v>
      </c>
      <c r="F148" s="55">
        <f t="shared" si="50"/>
        <v>2738</v>
      </c>
      <c r="G148" s="55">
        <f t="shared" si="51"/>
        <v>-8.1671935840859078E-3</v>
      </c>
      <c r="K148" s="55">
        <f t="shared" si="79"/>
        <v>-8.1671935840859078E-3</v>
      </c>
      <c r="N148" s="55">
        <f ca="1">+C$11+C$12*F148</f>
        <v>-8.2480668303857689E-3</v>
      </c>
      <c r="Q148" s="123">
        <f t="shared" si="52"/>
        <v>37611.207000000002</v>
      </c>
      <c r="S148" s="58">
        <f t="shared" si="80"/>
        <v>1</v>
      </c>
      <c r="Z148" s="54">
        <f t="shared" si="53"/>
        <v>2738</v>
      </c>
      <c r="AA148" s="64">
        <f t="shared" si="54"/>
        <v>-7.2245496643607646E-3</v>
      </c>
      <c r="AB148" s="64">
        <f t="shared" si="55"/>
        <v>-1.0240999447039757E-2</v>
      </c>
      <c r="AC148" s="64">
        <f t="shared" si="56"/>
        <v>-8.1671935840859078E-3</v>
      </c>
      <c r="AD148" s="64">
        <f t="shared" si="57"/>
        <v>-9.4264391972514322E-4</v>
      </c>
      <c r="AE148" s="64">
        <f t="shared" si="58"/>
        <v>8.8857755939478222E-7</v>
      </c>
      <c r="AF148" s="54">
        <f t="shared" si="59"/>
        <v>-8.1671935840859078E-3</v>
      </c>
      <c r="AG148" s="122"/>
      <c r="AH148" s="54">
        <f t="shared" si="60"/>
        <v>2.0738058629538492E-3</v>
      </c>
      <c r="AI148" s="54">
        <f t="shared" si="61"/>
        <v>0.2183785278788285</v>
      </c>
      <c r="AJ148" s="54">
        <f t="shared" si="62"/>
        <v>0.2216086815056551</v>
      </c>
      <c r="AK148" s="54">
        <f t="shared" si="63"/>
        <v>6.4157073180628492E-3</v>
      </c>
      <c r="AL148" s="54">
        <f t="shared" si="64"/>
        <v>-8.2080181616092131E-3</v>
      </c>
      <c r="AM148" s="54">
        <f t="shared" si="65"/>
        <v>-4.1040321220850743E-3</v>
      </c>
      <c r="AN148" s="64">
        <f t="shared" si="78"/>
        <v>75.374778537131704</v>
      </c>
      <c r="AO148" s="64">
        <f t="shared" si="78"/>
        <v>75.366155352388176</v>
      </c>
      <c r="AP148" s="64">
        <f t="shared" si="78"/>
        <v>75.377191356985279</v>
      </c>
      <c r="AQ148" s="64">
        <f t="shared" si="78"/>
        <v>75.363066768936648</v>
      </c>
      <c r="AR148" s="64">
        <f t="shared" si="78"/>
        <v>75.381143451949697</v>
      </c>
      <c r="AS148" s="64">
        <f t="shared" si="78"/>
        <v>75.358007063787483</v>
      </c>
      <c r="AT148" s="64">
        <f t="shared" si="78"/>
        <v>75.387617210112637</v>
      </c>
      <c r="AU148" s="64">
        <f t="shared" si="66"/>
        <v>75.349716690540689</v>
      </c>
    </row>
    <row r="149" spans="1:47" ht="12.95" customHeight="1">
      <c r="A149" s="33" t="s">
        <v>109</v>
      </c>
      <c r="B149" s="17" t="s">
        <v>64</v>
      </c>
      <c r="C149" s="18">
        <v>52629.707000000002</v>
      </c>
      <c r="D149" s="18">
        <v>1E-4</v>
      </c>
      <c r="E149" s="129">
        <f t="shared" ref="E149:E212" si="81">(C149-C$7)/C$8</f>
        <v>2737.9873193669705</v>
      </c>
      <c r="F149" s="55">
        <f t="shared" ref="F149:F212" si="82">ROUND(2*E149,0)/2</f>
        <v>2738</v>
      </c>
      <c r="G149" s="55">
        <f t="shared" ref="G149:G212" si="83">C149-(C$7+C$8*F149)</f>
        <v>-8.1671935840859078E-3</v>
      </c>
      <c r="K149" s="55">
        <f t="shared" si="79"/>
        <v>-8.1671935840859078E-3</v>
      </c>
      <c r="N149" s="55">
        <f ca="1">+C$11+C$12*F149</f>
        <v>-8.2480668303857689E-3</v>
      </c>
      <c r="Q149" s="123">
        <f t="shared" ref="Q149:Q212" si="84">C149-15018.5</f>
        <v>37611.207000000002</v>
      </c>
      <c r="S149" s="58">
        <f t="shared" si="80"/>
        <v>1</v>
      </c>
      <c r="Z149" s="54">
        <f t="shared" ref="Z149:Z212" si="85">F149</f>
        <v>2738</v>
      </c>
      <c r="AA149" s="64">
        <f t="shared" ref="AA149:AA212" si="86">AB$3+AB$4*Z149+AB$5*Z149^2+AH149</f>
        <v>-7.2245496643607646E-3</v>
      </c>
      <c r="AB149" s="64">
        <f t="shared" ref="AB149:AB212" si="87">IF(S149&lt;&gt;0,G149-AH149, -9999)</f>
        <v>-1.0240999447039757E-2</v>
      </c>
      <c r="AC149" s="64">
        <f t="shared" ref="AC149:AC212" si="88">+G149-P149</f>
        <v>-8.1671935840859078E-3</v>
      </c>
      <c r="AD149" s="64">
        <f t="shared" ref="AD149:AD212" si="89">IF(S149&lt;&gt;0,G149-AA149, -9999)</f>
        <v>-9.4264391972514322E-4</v>
      </c>
      <c r="AE149" s="64">
        <f t="shared" ref="AE149:AE212" si="90">+(G149-AA149)^2*S149</f>
        <v>8.8857755939478222E-7</v>
      </c>
      <c r="AF149" s="54">
        <f t="shared" ref="AF149:AF212" si="91">IF(S149&lt;&gt;0,G149-P149, -9999)</f>
        <v>-8.1671935840859078E-3</v>
      </c>
      <c r="AG149" s="122"/>
      <c r="AH149" s="54">
        <f t="shared" ref="AH149:AH212" si="92">$AB$6*($AB$11/AI149*AJ149+$AB$12)</f>
        <v>2.0738058629538492E-3</v>
      </c>
      <c r="AI149" s="54">
        <f t="shared" ref="AI149:AI212" si="93">1+$AB$7*COS(AL149)</f>
        <v>0.2183785278788285</v>
      </c>
      <c r="AJ149" s="54">
        <f t="shared" ref="AJ149:AJ212" si="94">SIN(AL149+RADIANS($AB$9))</f>
        <v>0.2216086815056551</v>
      </c>
      <c r="AK149" s="54">
        <f t="shared" ref="AK149:AK212" si="95">$AB$7*SIN(AL149)</f>
        <v>6.4157073180628492E-3</v>
      </c>
      <c r="AL149" s="54">
        <f t="shared" ref="AL149:AL212" si="96">2*ATAN(AM149)</f>
        <v>-8.2080181616092131E-3</v>
      </c>
      <c r="AM149" s="54">
        <f t="shared" ref="AM149:AM212" si="97">SQRT((1+$AB$7)/(1-$AB$7))*TAN(AN149/2)</f>
        <v>-4.1040321220850743E-3</v>
      </c>
      <c r="AN149" s="64">
        <f t="shared" si="78"/>
        <v>75.374778537131704</v>
      </c>
      <c r="AO149" s="64">
        <f t="shared" si="78"/>
        <v>75.366155352388176</v>
      </c>
      <c r="AP149" s="64">
        <f t="shared" si="78"/>
        <v>75.377191356985279</v>
      </c>
      <c r="AQ149" s="64">
        <f t="shared" si="78"/>
        <v>75.363066768936648</v>
      </c>
      <c r="AR149" s="64">
        <f t="shared" si="78"/>
        <v>75.381143451949697</v>
      </c>
      <c r="AS149" s="64">
        <f t="shared" si="78"/>
        <v>75.358007063787483</v>
      </c>
      <c r="AT149" s="64">
        <f t="shared" si="78"/>
        <v>75.387617210112637</v>
      </c>
      <c r="AU149" s="64">
        <f t="shared" ref="AU149:AU212" si="98">RADIANS($AB$9)+$AB$18*(F149-AB$15)</f>
        <v>75.349716690540689</v>
      </c>
    </row>
    <row r="150" spans="1:47" ht="12.95" customHeight="1">
      <c r="A150" s="18" t="s">
        <v>66</v>
      </c>
      <c r="B150" s="34" t="s">
        <v>60</v>
      </c>
      <c r="C150" s="35">
        <v>52642.919500000004</v>
      </c>
      <c r="D150" s="35">
        <v>1.6000000000000001E-3</v>
      </c>
      <c r="E150" s="55">
        <f t="shared" si="81"/>
        <v>2758.5014485148549</v>
      </c>
      <c r="F150" s="55">
        <f t="shared" si="82"/>
        <v>2758.5</v>
      </c>
      <c r="G150" s="55">
        <f t="shared" si="83"/>
        <v>9.3294247926678509E-4</v>
      </c>
      <c r="K150" s="55">
        <f t="shared" si="79"/>
        <v>9.3294247926678509E-4</v>
      </c>
      <c r="Q150" s="123">
        <f t="shared" si="84"/>
        <v>37624.419500000004</v>
      </c>
      <c r="S150" s="58">
        <f t="shared" si="80"/>
        <v>1</v>
      </c>
      <c r="Z150" s="54">
        <f t="shared" si="85"/>
        <v>2758.5</v>
      </c>
      <c r="AA150" s="64">
        <f t="shared" si="86"/>
        <v>-7.128890265707781E-3</v>
      </c>
      <c r="AB150" s="64">
        <f t="shared" si="87"/>
        <v>-1.250670727415863E-3</v>
      </c>
      <c r="AC150" s="64">
        <f t="shared" si="88"/>
        <v>9.3294247926678509E-4</v>
      </c>
      <c r="AD150" s="64">
        <f t="shared" si="89"/>
        <v>8.0618327449745661E-3</v>
      </c>
      <c r="AE150" s="64">
        <f t="shared" si="90"/>
        <v>6.4993147207944151E-5</v>
      </c>
      <c r="AF150" s="54">
        <f t="shared" si="91"/>
        <v>9.3294247926678509E-4</v>
      </c>
      <c r="AG150" s="122"/>
      <c r="AH150" s="54">
        <f t="shared" si="92"/>
        <v>2.183613206682648E-3</v>
      </c>
      <c r="AI150" s="54">
        <f t="shared" si="93"/>
        <v>0.21835328400484466</v>
      </c>
      <c r="AJ150" s="54">
        <f t="shared" si="94"/>
        <v>0.22798202221398473</v>
      </c>
      <c r="AK150" s="54">
        <f t="shared" si="95"/>
        <v>1.3032095944848386E-3</v>
      </c>
      <c r="AL150" s="54">
        <f t="shared" si="96"/>
        <v>-1.6672601064925108E-3</v>
      </c>
      <c r="AM150" s="54">
        <f t="shared" si="97"/>
        <v>-8.3363024635367251E-4</v>
      </c>
      <c r="AN150" s="64">
        <f t="shared" si="78"/>
        <v>75.393461188410171</v>
      </c>
      <c r="AO150" s="64">
        <f t="shared" si="78"/>
        <v>75.391703892928291</v>
      </c>
      <c r="AP150" s="64">
        <f t="shared" si="78"/>
        <v>75.393952119594204</v>
      </c>
      <c r="AQ150" s="64">
        <f t="shared" si="78"/>
        <v>75.39107580614241</v>
      </c>
      <c r="AR150" s="64">
        <f t="shared" si="78"/>
        <v>75.394755667565263</v>
      </c>
      <c r="AS150" s="64">
        <f t="shared" si="78"/>
        <v>75.390047757972113</v>
      </c>
      <c r="AT150" s="64">
        <f t="shared" si="78"/>
        <v>75.396070904813058</v>
      </c>
      <c r="AU150" s="64">
        <f t="shared" si="98"/>
        <v>75.388365042466873</v>
      </c>
    </row>
    <row r="151" spans="1:47" ht="12.95" customHeight="1">
      <c r="A151" s="18" t="s">
        <v>66</v>
      </c>
      <c r="B151" s="34" t="s">
        <v>64</v>
      </c>
      <c r="C151" s="35">
        <v>52643.233800000002</v>
      </c>
      <c r="D151" s="35">
        <v>8.0000000000000004E-4</v>
      </c>
      <c r="E151" s="55">
        <f t="shared" si="81"/>
        <v>2758.9894402492837</v>
      </c>
      <c r="F151" s="55">
        <f t="shared" si="82"/>
        <v>2759</v>
      </c>
      <c r="G151" s="55">
        <f t="shared" si="83"/>
        <v>-6.8012005431228317E-3</v>
      </c>
      <c r="K151" s="55">
        <f t="shared" si="79"/>
        <v>-6.8012005431228317E-3</v>
      </c>
      <c r="Q151" s="123">
        <f t="shared" si="84"/>
        <v>37624.733800000002</v>
      </c>
      <c r="S151" s="58">
        <f t="shared" si="80"/>
        <v>1</v>
      </c>
      <c r="Z151" s="54">
        <f t="shared" si="85"/>
        <v>2759</v>
      </c>
      <c r="AA151" s="64">
        <f t="shared" si="86"/>
        <v>-7.1265671617538121E-3</v>
      </c>
      <c r="AB151" s="64">
        <f t="shared" si="87"/>
        <v>-8.9874809362170474E-3</v>
      </c>
      <c r="AC151" s="64">
        <f t="shared" si="88"/>
        <v>-6.8012005431228317E-3</v>
      </c>
      <c r="AD151" s="64">
        <f t="shared" si="89"/>
        <v>3.2536661863098032E-4</v>
      </c>
      <c r="AE151" s="64">
        <f t="shared" si="90"/>
        <v>1.0586343651935779E-7</v>
      </c>
      <c r="AF151" s="54">
        <f t="shared" si="91"/>
        <v>-6.8012005431228317E-3</v>
      </c>
      <c r="AG151" s="122"/>
      <c r="AH151" s="54">
        <f t="shared" si="92"/>
        <v>2.1862803930942152E-3</v>
      </c>
      <c r="AI151" s="54">
        <f t="shared" si="93"/>
        <v>0.21835308617598848</v>
      </c>
      <c r="AJ151" s="54">
        <f t="shared" si="94"/>
        <v>0.22813724423048085</v>
      </c>
      <c r="AK151" s="54">
        <f t="shared" si="95"/>
        <v>1.1785969016609406E-3</v>
      </c>
      <c r="AL151" s="54">
        <f t="shared" si="96"/>
        <v>-1.507836834775623E-3</v>
      </c>
      <c r="AM151" s="54">
        <f t="shared" si="97"/>
        <v>-7.5391856022848926E-4</v>
      </c>
      <c r="AN151" s="64">
        <f t="shared" ref="AN151:AT160" si="99">$AU151+$AB$7*SIN(AO151)</f>
        <v>75.393916576744829</v>
      </c>
      <c r="AO151" s="64">
        <f t="shared" si="99"/>
        <v>75.392327273165947</v>
      </c>
      <c r="AP151" s="64">
        <f t="shared" si="99"/>
        <v>75.394360570989235</v>
      </c>
      <c r="AQ151" s="64">
        <f t="shared" si="99"/>
        <v>75.391759238906872</v>
      </c>
      <c r="AR151" s="64">
        <f t="shared" si="99"/>
        <v>75.395087289274102</v>
      </c>
      <c r="AS151" s="64">
        <f t="shared" si="99"/>
        <v>75.390829490552122</v>
      </c>
      <c r="AT151" s="64">
        <f t="shared" si="99"/>
        <v>75.396276765416459</v>
      </c>
      <c r="AU151" s="64">
        <f t="shared" si="98"/>
        <v>75.389307685196783</v>
      </c>
    </row>
    <row r="152" spans="1:47" ht="12.95" customHeight="1">
      <c r="A152" s="134" t="s">
        <v>514</v>
      </c>
      <c r="B152" s="135" t="s">
        <v>64</v>
      </c>
      <c r="C152" s="136">
        <v>52659.980499999998</v>
      </c>
      <c r="D152" s="137"/>
      <c r="E152" s="129">
        <f t="shared" si="81"/>
        <v>2784.9908757535982</v>
      </c>
      <c r="F152" s="55">
        <f t="shared" si="82"/>
        <v>2785</v>
      </c>
      <c r="G152" s="55">
        <f t="shared" si="83"/>
        <v>-5.876637740584556E-3</v>
      </c>
      <c r="K152" s="55">
        <f t="shared" si="79"/>
        <v>-5.876637740584556E-3</v>
      </c>
      <c r="N152" s="55">
        <f ca="1">+C$11+C$12*F152</f>
        <v>-8.2545971682876692E-3</v>
      </c>
      <c r="Q152" s="123">
        <f t="shared" si="84"/>
        <v>37641.480499999998</v>
      </c>
      <c r="S152" s="58">
        <f t="shared" si="80"/>
        <v>1</v>
      </c>
      <c r="Z152" s="54">
        <f t="shared" si="85"/>
        <v>2785</v>
      </c>
      <c r="AA152" s="64">
        <f t="shared" si="86"/>
        <v>-7.0063039874357896E-3</v>
      </c>
      <c r="AB152" s="64">
        <f t="shared" si="87"/>
        <v>-8.2010086740440195E-3</v>
      </c>
      <c r="AC152" s="64">
        <f t="shared" si="88"/>
        <v>-5.876637740584556E-3</v>
      </c>
      <c r="AD152" s="64">
        <f t="shared" si="89"/>
        <v>1.1296662468512336E-3</v>
      </c>
      <c r="AE152" s="64">
        <f t="shared" si="90"/>
        <v>1.276145829274952E-6</v>
      </c>
      <c r="AF152" s="54">
        <f t="shared" si="91"/>
        <v>-5.876637740584556E-3</v>
      </c>
      <c r="AG152" s="122"/>
      <c r="AH152" s="54">
        <f t="shared" si="92"/>
        <v>2.3243709334594639E-3</v>
      </c>
      <c r="AI152" s="54">
        <f t="shared" si="93"/>
        <v>0.21837018645871398</v>
      </c>
      <c r="AJ152" s="54">
        <f t="shared" si="94"/>
        <v>0.23620287820268709</v>
      </c>
      <c r="AK152" s="54">
        <f t="shared" si="95"/>
        <v>-5.3029769632428085E-3</v>
      </c>
      <c r="AL152" s="54">
        <f t="shared" si="96"/>
        <v>6.7844080522200681E-3</v>
      </c>
      <c r="AM152" s="54">
        <f t="shared" si="97"/>
        <v>3.3922170375882835E-3</v>
      </c>
      <c r="AN152" s="64">
        <f t="shared" si="99"/>
        <v>75.417602722604698</v>
      </c>
      <c r="AO152" s="64">
        <f t="shared" si="99"/>
        <v>75.424737945744013</v>
      </c>
      <c r="AP152" s="64">
        <f t="shared" si="99"/>
        <v>75.415607277212516</v>
      </c>
      <c r="AQ152" s="64">
        <f t="shared" si="99"/>
        <v>75.427291802823746</v>
      </c>
      <c r="AR152" s="64">
        <f t="shared" si="99"/>
        <v>75.412339597076908</v>
      </c>
      <c r="AS152" s="64">
        <f t="shared" si="99"/>
        <v>75.431474338049583</v>
      </c>
      <c r="AT152" s="64">
        <f t="shared" si="99"/>
        <v>75.406988320039417</v>
      </c>
      <c r="AU152" s="64">
        <f t="shared" si="98"/>
        <v>75.438325107151954</v>
      </c>
    </row>
    <row r="153" spans="1:47" ht="12.95" customHeight="1">
      <c r="A153" s="33" t="s">
        <v>67</v>
      </c>
      <c r="B153" s="138"/>
      <c r="C153" s="18">
        <v>52691.539599999996</v>
      </c>
      <c r="D153" s="18">
        <v>1E-4</v>
      </c>
      <c r="E153" s="55">
        <f t="shared" si="81"/>
        <v>2833.9904937812917</v>
      </c>
      <c r="F153" s="55">
        <f t="shared" si="82"/>
        <v>2834</v>
      </c>
      <c r="G153" s="55">
        <f t="shared" si="83"/>
        <v>-6.1226539910421707E-3</v>
      </c>
      <c r="J153" s="55">
        <f>G153</f>
        <v>-6.1226539910421707E-3</v>
      </c>
      <c r="Q153" s="123">
        <f t="shared" si="84"/>
        <v>37673.039599999996</v>
      </c>
      <c r="S153" s="58">
        <f>S$17</f>
        <v>1</v>
      </c>
      <c r="Z153" s="54">
        <f t="shared" si="85"/>
        <v>2834</v>
      </c>
      <c r="AA153" s="64">
        <f t="shared" si="86"/>
        <v>-6.7815385008613126E-3</v>
      </c>
      <c r="AB153" s="64">
        <f t="shared" si="87"/>
        <v>-8.7050418586647107E-3</v>
      </c>
      <c r="AC153" s="64">
        <f t="shared" si="88"/>
        <v>-6.1226539910421707E-3</v>
      </c>
      <c r="AD153" s="64">
        <f t="shared" si="89"/>
        <v>6.5888450981914197E-4</v>
      </c>
      <c r="AE153" s="64">
        <f t="shared" si="90"/>
        <v>4.3412879727961099E-7</v>
      </c>
      <c r="AF153" s="54">
        <f t="shared" si="91"/>
        <v>-6.1226539910421707E-3</v>
      </c>
      <c r="AG153" s="122"/>
      <c r="AH153" s="54">
        <f t="shared" si="92"/>
        <v>2.58238786762254E-3</v>
      </c>
      <c r="AI153" s="54">
        <f t="shared" si="93"/>
        <v>0.21855009536132097</v>
      </c>
      <c r="AJ153" s="54">
        <f t="shared" si="94"/>
        <v>0.25144681551370918</v>
      </c>
      <c r="AK153" s="54">
        <f t="shared" si="95"/>
        <v>-1.7587879959157629E-2</v>
      </c>
      <c r="AL153" s="54">
        <f t="shared" si="96"/>
        <v>2.2502928245598915E-2</v>
      </c>
      <c r="AM153" s="54">
        <f t="shared" si="97"/>
        <v>1.1251938941545588E-2</v>
      </c>
      <c r="AN153" s="64">
        <f t="shared" si="99"/>
        <v>75.462483583213228</v>
      </c>
      <c r="AO153" s="64">
        <f t="shared" si="99"/>
        <v>75.485612686904062</v>
      </c>
      <c r="AP153" s="64">
        <f t="shared" si="99"/>
        <v>75.455943358410465</v>
      </c>
      <c r="AQ153" s="64">
        <f t="shared" si="99"/>
        <v>75.494015157353147</v>
      </c>
      <c r="AR153" s="64">
        <f t="shared" si="99"/>
        <v>75.445178878233733</v>
      </c>
      <c r="AS153" s="64">
        <f t="shared" si="99"/>
        <v>75.507859756581567</v>
      </c>
      <c r="AT153" s="64">
        <f t="shared" si="99"/>
        <v>75.427453719643083</v>
      </c>
      <c r="AU153" s="64">
        <f t="shared" si="98"/>
        <v>75.530704094682832</v>
      </c>
    </row>
    <row r="154" spans="1:47" ht="12.95" customHeight="1">
      <c r="A154" s="18" t="s">
        <v>66</v>
      </c>
      <c r="B154" s="34" t="s">
        <v>64</v>
      </c>
      <c r="C154" s="35">
        <v>52695.403200000001</v>
      </c>
      <c r="D154" s="35">
        <v>1.4E-3</v>
      </c>
      <c r="E154" s="55">
        <f t="shared" si="81"/>
        <v>2839.9892365911946</v>
      </c>
      <c r="F154" s="55">
        <f t="shared" si="82"/>
        <v>2840</v>
      </c>
      <c r="G154" s="55">
        <f t="shared" si="83"/>
        <v>-6.9323702628025785E-3</v>
      </c>
      <c r="K154" s="55">
        <f t="shared" ref="K154:K159" si="100">G154</f>
        <v>-6.9323702628025785E-3</v>
      </c>
      <c r="Q154" s="123">
        <f t="shared" si="84"/>
        <v>37676.903200000001</v>
      </c>
      <c r="S154" s="58">
        <f t="shared" ref="S154:S159" si="101">S$18</f>
        <v>1</v>
      </c>
      <c r="Z154" s="54">
        <f t="shared" si="85"/>
        <v>2840</v>
      </c>
      <c r="AA154" s="64">
        <f t="shared" si="86"/>
        <v>-6.7540968118066829E-3</v>
      </c>
      <c r="AB154" s="64">
        <f t="shared" si="87"/>
        <v>-9.5462403307106578E-3</v>
      </c>
      <c r="AC154" s="64">
        <f t="shared" si="88"/>
        <v>-6.9323702628025785E-3</v>
      </c>
      <c r="AD154" s="64">
        <f t="shared" si="89"/>
        <v>-1.7827345099589564E-4</v>
      </c>
      <c r="AE154" s="64">
        <f t="shared" si="90"/>
        <v>3.1781423329986001E-8</v>
      </c>
      <c r="AF154" s="54">
        <f t="shared" si="91"/>
        <v>-6.9323702628025785E-3</v>
      </c>
      <c r="AG154" s="122"/>
      <c r="AH154" s="54">
        <f t="shared" si="92"/>
        <v>2.6138700679080784E-3</v>
      </c>
      <c r="AI154" s="54">
        <f t="shared" si="93"/>
        <v>0.21858569266208905</v>
      </c>
      <c r="AJ154" s="54">
        <f t="shared" si="94"/>
        <v>0.25332433030359103</v>
      </c>
      <c r="AK154" s="54">
        <f t="shared" si="95"/>
        <v>-1.9104116542545922E-2</v>
      </c>
      <c r="AL154" s="54">
        <f t="shared" si="96"/>
        <v>2.4443258180938017E-2</v>
      </c>
      <c r="AM154" s="54">
        <f t="shared" si="97"/>
        <v>1.2222237634479128E-2</v>
      </c>
      <c r="AN154" s="64">
        <f t="shared" si="99"/>
        <v>75.468020645593711</v>
      </c>
      <c r="AO154" s="64">
        <f t="shared" si="99"/>
        <v>75.493031256253062</v>
      </c>
      <c r="AP154" s="64">
        <f t="shared" si="99"/>
        <v>75.46093309417671</v>
      </c>
      <c r="AQ154" s="64">
        <f t="shared" si="99"/>
        <v>75.502143683645897</v>
      </c>
      <c r="AR154" s="64">
        <f t="shared" si="99"/>
        <v>75.449256178705582</v>
      </c>
      <c r="AS154" s="64">
        <f t="shared" si="99"/>
        <v>75.517175908021215</v>
      </c>
      <c r="AT154" s="64">
        <f t="shared" si="99"/>
        <v>75.430007927351468</v>
      </c>
      <c r="AU154" s="64">
        <f t="shared" si="98"/>
        <v>75.542015807441715</v>
      </c>
    </row>
    <row r="155" spans="1:47" ht="12.95" customHeight="1">
      <c r="A155" s="18" t="s">
        <v>66</v>
      </c>
      <c r="B155" s="34" t="s">
        <v>60</v>
      </c>
      <c r="C155" s="35">
        <v>52712.1489</v>
      </c>
      <c r="D155" s="35">
        <v>5.0000000000000001E-4</v>
      </c>
      <c r="E155" s="129">
        <f t="shared" si="81"/>
        <v>2865.9891194651159</v>
      </c>
      <c r="F155" s="55">
        <f t="shared" si="82"/>
        <v>2866</v>
      </c>
      <c r="G155" s="55">
        <f t="shared" si="83"/>
        <v>-7.0078074568300508E-3</v>
      </c>
      <c r="K155" s="55">
        <f t="shared" si="100"/>
        <v>-7.0078074568300508E-3</v>
      </c>
      <c r="Q155" s="123">
        <f t="shared" si="84"/>
        <v>37693.6489</v>
      </c>
      <c r="S155" s="58">
        <f t="shared" si="101"/>
        <v>1</v>
      </c>
      <c r="Z155" s="54">
        <f t="shared" si="85"/>
        <v>2866</v>
      </c>
      <c r="AA155" s="64">
        <f t="shared" si="86"/>
        <v>-6.635190761501833E-3</v>
      </c>
      <c r="AB155" s="64">
        <f t="shared" si="87"/>
        <v>-9.7580140609705573E-3</v>
      </c>
      <c r="AC155" s="64">
        <f t="shared" si="88"/>
        <v>-7.0078074568300508E-3</v>
      </c>
      <c r="AD155" s="64">
        <f t="shared" si="89"/>
        <v>-3.7261669532821784E-4</v>
      </c>
      <c r="AE155" s="64">
        <f t="shared" si="90"/>
        <v>1.3884320163732192E-7</v>
      </c>
      <c r="AF155" s="54">
        <f t="shared" si="91"/>
        <v>-7.0078074568300508E-3</v>
      </c>
      <c r="AG155" s="122"/>
      <c r="AH155" s="54">
        <f t="shared" si="92"/>
        <v>2.7502066041405065E-3</v>
      </c>
      <c r="AI155" s="54">
        <f t="shared" si="93"/>
        <v>0.21877541564469749</v>
      </c>
      <c r="AJ155" s="54">
        <f t="shared" si="94"/>
        <v>0.26150449544600607</v>
      </c>
      <c r="AK155" s="54">
        <f t="shared" si="95"/>
        <v>-2.5718393809549472E-2</v>
      </c>
      <c r="AL155" s="54">
        <f t="shared" si="96"/>
        <v>3.290873002031857E-2</v>
      </c>
      <c r="AM155" s="54">
        <f t="shared" si="97"/>
        <v>1.6455850156202958E-2</v>
      </c>
      <c r="AN155" s="64">
        <f t="shared" si="99"/>
        <v>75.49216635722388</v>
      </c>
      <c r="AO155" s="64">
        <f t="shared" si="99"/>
        <v>75.52504859165424</v>
      </c>
      <c r="AP155" s="64">
        <f t="shared" si="99"/>
        <v>75.482741624887652</v>
      </c>
      <c r="AQ155" s="64">
        <f t="shared" si="99"/>
        <v>75.537213468185811</v>
      </c>
      <c r="AR155" s="64">
        <f t="shared" si="99"/>
        <v>75.467132442455224</v>
      </c>
      <c r="AS155" s="64">
        <f t="shared" si="99"/>
        <v>75.557407401229838</v>
      </c>
      <c r="AT155" s="64">
        <f t="shared" si="99"/>
        <v>75.441256121357696</v>
      </c>
      <c r="AU155" s="64">
        <f t="shared" si="98"/>
        <v>75.591033229396885</v>
      </c>
    </row>
    <row r="156" spans="1:47" ht="12.95" customHeight="1">
      <c r="A156" s="138" t="s">
        <v>63</v>
      </c>
      <c r="B156" s="34" t="s">
        <v>64</v>
      </c>
      <c r="C156" s="35">
        <v>52908.592900000003</v>
      </c>
      <c r="D156" s="35">
        <v>1.1999999999999999E-3</v>
      </c>
      <c r="E156" s="129">
        <f t="shared" si="81"/>
        <v>3170.9940455825522</v>
      </c>
      <c r="F156" s="55">
        <f t="shared" si="82"/>
        <v>3171</v>
      </c>
      <c r="G156" s="55">
        <f t="shared" si="83"/>
        <v>-3.8350514369085431E-3</v>
      </c>
      <c r="K156" s="55">
        <f t="shared" si="100"/>
        <v>-3.8350514369085431E-3</v>
      </c>
      <c r="Q156" s="123">
        <f t="shared" si="84"/>
        <v>37890.092900000003</v>
      </c>
      <c r="S156" s="58">
        <f t="shared" si="101"/>
        <v>1</v>
      </c>
      <c r="Z156" s="54">
        <f t="shared" si="85"/>
        <v>3171</v>
      </c>
      <c r="AA156" s="64">
        <f t="shared" si="86"/>
        <v>-5.2210827014021084E-3</v>
      </c>
      <c r="AB156" s="64">
        <f t="shared" si="87"/>
        <v>-8.1943265183384555E-3</v>
      </c>
      <c r="AC156" s="64">
        <f t="shared" si="88"/>
        <v>-3.8350514369085431E-3</v>
      </c>
      <c r="AD156" s="64">
        <f t="shared" si="89"/>
        <v>1.3860312644935653E-3</v>
      </c>
      <c r="AE156" s="64">
        <f t="shared" si="90"/>
        <v>1.9210826661536316E-6</v>
      </c>
      <c r="AF156" s="54">
        <f t="shared" si="91"/>
        <v>-3.8350514369085431E-3</v>
      </c>
      <c r="AG156" s="122"/>
      <c r="AH156" s="54">
        <f t="shared" si="92"/>
        <v>4.3592750814299124E-3</v>
      </c>
      <c r="AI156" s="54">
        <f t="shared" si="93"/>
        <v>0.22659507506780674</v>
      </c>
      <c r="AJ156" s="54">
        <f t="shared" si="94"/>
        <v>0.3681582025153966</v>
      </c>
      <c r="AK156" s="54">
        <f t="shared" si="95"/>
        <v>-0.11321708825034664</v>
      </c>
      <c r="AL156" s="54">
        <f t="shared" si="96"/>
        <v>0.14535542954365666</v>
      </c>
      <c r="AM156" s="54">
        <f t="shared" si="97"/>
        <v>7.2805948159262932E-2</v>
      </c>
      <c r="AN156" s="64">
        <f t="shared" si="99"/>
        <v>75.808316427806204</v>
      </c>
      <c r="AO156" s="64">
        <f t="shared" si="99"/>
        <v>75.873585206886972</v>
      </c>
      <c r="AP156" s="64">
        <f t="shared" si="99"/>
        <v>75.781712771974128</v>
      </c>
      <c r="AQ156" s="64">
        <f t="shared" si="99"/>
        <v>75.912259233703963</v>
      </c>
      <c r="AR156" s="64">
        <f t="shared" si="99"/>
        <v>75.72889794776323</v>
      </c>
      <c r="AS156" s="64">
        <f t="shared" si="99"/>
        <v>75.991721192094644</v>
      </c>
      <c r="AT156" s="64">
        <f t="shared" si="99"/>
        <v>75.623136416875198</v>
      </c>
      <c r="AU156" s="64">
        <f t="shared" si="98"/>
        <v>76.166045294640142</v>
      </c>
    </row>
    <row r="157" spans="1:47" ht="12.95" customHeight="1">
      <c r="A157" s="139" t="s">
        <v>61</v>
      </c>
      <c r="B157" s="140"/>
      <c r="C157" s="137">
        <v>52947.879979999998</v>
      </c>
      <c r="D157" s="137">
        <v>5.0000000000000002E-5</v>
      </c>
      <c r="E157" s="129">
        <f t="shared" si="81"/>
        <v>3231.9923602817435</v>
      </c>
      <c r="F157" s="55">
        <f t="shared" si="82"/>
        <v>3232</v>
      </c>
      <c r="G157" s="55">
        <f t="shared" si="83"/>
        <v>-4.9205002433154732E-3</v>
      </c>
      <c r="K157" s="55">
        <f t="shared" si="100"/>
        <v>-4.9205002433154732E-3</v>
      </c>
      <c r="Q157" s="123">
        <f t="shared" si="84"/>
        <v>37929.379979999998</v>
      </c>
      <c r="S157" s="58">
        <f t="shared" si="101"/>
        <v>1</v>
      </c>
      <c r="Z157" s="54">
        <f t="shared" si="85"/>
        <v>3232</v>
      </c>
      <c r="AA157" s="64">
        <f t="shared" si="86"/>
        <v>-4.949851417523566E-3</v>
      </c>
      <c r="AB157" s="64">
        <f t="shared" si="87"/>
        <v>-9.5878950012852262E-3</v>
      </c>
      <c r="AC157" s="64">
        <f t="shared" si="88"/>
        <v>-4.9205002433154732E-3</v>
      </c>
      <c r="AD157" s="64">
        <f t="shared" si="89"/>
        <v>2.9351174208092773E-5</v>
      </c>
      <c r="AE157" s="64">
        <f t="shared" si="90"/>
        <v>8.6149142739381037E-10</v>
      </c>
      <c r="AF157" s="54">
        <f t="shared" si="91"/>
        <v>-4.9205002433154732E-3</v>
      </c>
      <c r="AG157" s="122"/>
      <c r="AH157" s="54">
        <f t="shared" si="92"/>
        <v>4.667394757969753E-3</v>
      </c>
      <c r="AI157" s="54">
        <f t="shared" si="93"/>
        <v>0.22981073840435595</v>
      </c>
      <c r="AJ157" s="54">
        <f t="shared" si="94"/>
        <v>0.3922804751776941</v>
      </c>
      <c r="AK157" s="54">
        <f t="shared" si="95"/>
        <v>-0.1333483719586214</v>
      </c>
      <c r="AL157" s="54">
        <f t="shared" si="96"/>
        <v>0.17143759884605364</v>
      </c>
      <c r="AM157" s="54">
        <f t="shared" si="97"/>
        <v>8.5929364012050174E-2</v>
      </c>
      <c r="AN157" s="64">
        <f t="shared" si="99"/>
        <v>75.879618593483428</v>
      </c>
      <c r="AO157" s="64">
        <f t="shared" si="99"/>
        <v>75.937561322812442</v>
      </c>
      <c r="AP157" s="64">
        <f t="shared" si="99"/>
        <v>75.853197527197281</v>
      </c>
      <c r="AQ157" s="64">
        <f t="shared" si="99"/>
        <v>75.977441521321992</v>
      </c>
      <c r="AR157" s="64">
        <f t="shared" si="99"/>
        <v>75.797138012185769</v>
      </c>
      <c r="AS157" s="64">
        <f t="shared" si="99"/>
        <v>76.065806049467028</v>
      </c>
      <c r="AT157" s="64">
        <f t="shared" si="99"/>
        <v>75.677197319724826</v>
      </c>
      <c r="AU157" s="64">
        <f t="shared" si="98"/>
        <v>76.281047707688785</v>
      </c>
    </row>
    <row r="158" spans="1:47" ht="12.95" customHeight="1">
      <c r="A158" s="33" t="s">
        <v>104</v>
      </c>
      <c r="B158" s="17" t="s">
        <v>64</v>
      </c>
      <c r="C158" s="18">
        <v>53012.931700000001</v>
      </c>
      <c r="D158" s="18">
        <v>1E-4</v>
      </c>
      <c r="E158" s="129">
        <f t="shared" si="81"/>
        <v>3332.9936382663741</v>
      </c>
      <c r="F158" s="55">
        <f t="shared" si="82"/>
        <v>3333</v>
      </c>
      <c r="G158" s="55">
        <f t="shared" si="83"/>
        <v>-4.0973908762680367E-3</v>
      </c>
      <c r="K158" s="55">
        <f t="shared" si="100"/>
        <v>-4.0973908762680367E-3</v>
      </c>
      <c r="N158" s="55">
        <f ca="1">+C$11+C$12*F158</f>
        <v>-8.3307381293566286E-3</v>
      </c>
      <c r="Q158" s="123">
        <f t="shared" si="84"/>
        <v>37994.431700000001</v>
      </c>
      <c r="S158" s="58">
        <f t="shared" si="101"/>
        <v>1</v>
      </c>
      <c r="Z158" s="54">
        <f t="shared" si="85"/>
        <v>3333</v>
      </c>
      <c r="AA158" s="64">
        <f t="shared" si="86"/>
        <v>-4.5372254408218016E-3</v>
      </c>
      <c r="AB158" s="64">
        <f t="shared" si="87"/>
        <v>-9.2369473869240645E-3</v>
      </c>
      <c r="AC158" s="64">
        <f t="shared" si="88"/>
        <v>-4.0973908762680367E-3</v>
      </c>
      <c r="AD158" s="64">
        <f t="shared" si="89"/>
        <v>4.3983456455376491E-4</v>
      </c>
      <c r="AE158" s="64">
        <f t="shared" si="90"/>
        <v>1.9345444417619998E-7</v>
      </c>
      <c r="AF158" s="54">
        <f t="shared" si="91"/>
        <v>-4.0973908762680367E-3</v>
      </c>
      <c r="AG158" s="122"/>
      <c r="AH158" s="54">
        <f t="shared" si="92"/>
        <v>5.1395565106560279E-3</v>
      </c>
      <c r="AI158" s="54">
        <f t="shared" si="93"/>
        <v>0.23670285895259591</v>
      </c>
      <c r="AJ158" s="54">
        <f t="shared" si="94"/>
        <v>0.43387232899551981</v>
      </c>
      <c r="AK158" s="54">
        <f t="shared" si="95"/>
        <v>-0.1683768435685784</v>
      </c>
      <c r="AL158" s="54">
        <f t="shared" si="96"/>
        <v>0.21711440581317903</v>
      </c>
      <c r="AM158" s="54">
        <f t="shared" si="97"/>
        <v>0.10898565951090837</v>
      </c>
      <c r="AN158" s="64">
        <f t="shared" si="99"/>
        <v>76.001835450268842</v>
      </c>
      <c r="AO158" s="64">
        <f t="shared" si="99"/>
        <v>76.042744517915352</v>
      </c>
      <c r="AP158" s="64">
        <f t="shared" si="99"/>
        <v>75.978767228870225</v>
      </c>
      <c r="AQ158" s="64">
        <f t="shared" si="99"/>
        <v>76.080199020543603</v>
      </c>
      <c r="AR158" s="64">
        <f t="shared" si="99"/>
        <v>75.922470536937468</v>
      </c>
      <c r="AS158" s="64">
        <f t="shared" si="99"/>
        <v>76.176918372027785</v>
      </c>
      <c r="AT158" s="64">
        <f t="shared" si="99"/>
        <v>75.784588161437725</v>
      </c>
      <c r="AU158" s="64">
        <f t="shared" si="98"/>
        <v>76.47146153912999</v>
      </c>
    </row>
    <row r="159" spans="1:47" ht="12.95" customHeight="1">
      <c r="A159" s="33" t="s">
        <v>109</v>
      </c>
      <c r="B159" s="17" t="s">
        <v>64</v>
      </c>
      <c r="C159" s="18">
        <v>53012.931700000001</v>
      </c>
      <c r="D159" s="18">
        <v>1E-4</v>
      </c>
      <c r="E159" s="129">
        <f t="shared" si="81"/>
        <v>3332.9936382663741</v>
      </c>
      <c r="F159" s="55">
        <f t="shared" si="82"/>
        <v>3333</v>
      </c>
      <c r="G159" s="55">
        <f t="shared" si="83"/>
        <v>-4.0973908762680367E-3</v>
      </c>
      <c r="K159" s="55">
        <f t="shared" si="100"/>
        <v>-4.0973908762680367E-3</v>
      </c>
      <c r="N159" s="55">
        <f ca="1">+C$11+C$12*F159</f>
        <v>-8.3307381293566286E-3</v>
      </c>
      <c r="Q159" s="123">
        <f t="shared" si="84"/>
        <v>37994.431700000001</v>
      </c>
      <c r="S159" s="58">
        <f t="shared" si="101"/>
        <v>1</v>
      </c>
      <c r="Z159" s="54">
        <f t="shared" si="85"/>
        <v>3333</v>
      </c>
      <c r="AA159" s="64">
        <f t="shared" si="86"/>
        <v>-4.5372254408218016E-3</v>
      </c>
      <c r="AB159" s="64">
        <f t="shared" si="87"/>
        <v>-9.2369473869240645E-3</v>
      </c>
      <c r="AC159" s="64">
        <f t="shared" si="88"/>
        <v>-4.0973908762680367E-3</v>
      </c>
      <c r="AD159" s="64">
        <f t="shared" si="89"/>
        <v>4.3983456455376491E-4</v>
      </c>
      <c r="AE159" s="64">
        <f t="shared" si="90"/>
        <v>1.9345444417619998E-7</v>
      </c>
      <c r="AF159" s="54">
        <f t="shared" si="91"/>
        <v>-4.0973908762680367E-3</v>
      </c>
      <c r="AG159" s="122"/>
      <c r="AH159" s="54">
        <f t="shared" si="92"/>
        <v>5.1395565106560279E-3</v>
      </c>
      <c r="AI159" s="54">
        <f t="shared" si="93"/>
        <v>0.23670285895259591</v>
      </c>
      <c r="AJ159" s="54">
        <f t="shared" si="94"/>
        <v>0.43387232899551981</v>
      </c>
      <c r="AK159" s="54">
        <f t="shared" si="95"/>
        <v>-0.1683768435685784</v>
      </c>
      <c r="AL159" s="54">
        <f t="shared" si="96"/>
        <v>0.21711440581317903</v>
      </c>
      <c r="AM159" s="54">
        <f t="shared" si="97"/>
        <v>0.10898565951090837</v>
      </c>
      <c r="AN159" s="64">
        <f t="shared" si="99"/>
        <v>76.001835450268842</v>
      </c>
      <c r="AO159" s="64">
        <f t="shared" si="99"/>
        <v>76.042744517915352</v>
      </c>
      <c r="AP159" s="64">
        <f t="shared" si="99"/>
        <v>75.978767228870225</v>
      </c>
      <c r="AQ159" s="64">
        <f t="shared" si="99"/>
        <v>76.080199020543603</v>
      </c>
      <c r="AR159" s="64">
        <f t="shared" si="99"/>
        <v>75.922470536937468</v>
      </c>
      <c r="AS159" s="64">
        <f t="shared" si="99"/>
        <v>76.176918372027785</v>
      </c>
      <c r="AT159" s="64">
        <f t="shared" si="99"/>
        <v>75.784588161437725</v>
      </c>
      <c r="AU159" s="64">
        <f t="shared" si="98"/>
        <v>76.47146153912999</v>
      </c>
    </row>
    <row r="160" spans="1:47" ht="12.95" customHeight="1">
      <c r="A160" s="18" t="s">
        <v>100</v>
      </c>
      <c r="B160" s="17" t="s">
        <v>64</v>
      </c>
      <c r="C160" s="18">
        <v>53375.535600000003</v>
      </c>
      <c r="D160" s="18">
        <v>1E-4</v>
      </c>
      <c r="E160" s="129">
        <f t="shared" si="81"/>
        <v>3895.9834762323753</v>
      </c>
      <c r="F160" s="55">
        <f t="shared" si="82"/>
        <v>3896</v>
      </c>
      <c r="G160" s="55">
        <f t="shared" si="83"/>
        <v>-1.0642434695910197E-2</v>
      </c>
      <c r="J160" s="55">
        <f>G160</f>
        <v>-1.0642434695910197E-2</v>
      </c>
      <c r="N160" s="55">
        <f ca="1">+C$11+C$12*F160</f>
        <v>-8.4089632408198139E-3</v>
      </c>
      <c r="Q160" s="123">
        <f t="shared" si="84"/>
        <v>38357.035600000003</v>
      </c>
      <c r="S160" s="58">
        <f>S$17</f>
        <v>1</v>
      </c>
      <c r="Z160" s="54">
        <f t="shared" si="85"/>
        <v>3896</v>
      </c>
      <c r="AA160" s="64">
        <f t="shared" si="86"/>
        <v>-3.8017302486662635E-3</v>
      </c>
      <c r="AB160" s="64">
        <f t="shared" si="87"/>
        <v>-1.6814129427639407E-2</v>
      </c>
      <c r="AC160" s="64">
        <f t="shared" si="88"/>
        <v>-1.0642434695910197E-2</v>
      </c>
      <c r="AD160" s="64">
        <f t="shared" si="89"/>
        <v>-6.8407044472439333E-3</v>
      </c>
      <c r="AE160" s="64">
        <f t="shared" si="90"/>
        <v>4.6795237334542923E-5</v>
      </c>
      <c r="AF160" s="54">
        <f t="shared" si="91"/>
        <v>-1.0642434695910197E-2</v>
      </c>
      <c r="AG160" s="122"/>
      <c r="AH160" s="54">
        <f t="shared" si="92"/>
        <v>6.1716947317292112E-3</v>
      </c>
      <c r="AI160" s="54">
        <f t="shared" si="93"/>
        <v>0.33630936825799596</v>
      </c>
      <c r="AJ160" s="54">
        <f t="shared" si="94"/>
        <v>0.70908860962999365</v>
      </c>
      <c r="AK160" s="54">
        <f t="shared" si="95"/>
        <v>-0.41290196453777955</v>
      </c>
      <c r="AL160" s="54">
        <f t="shared" si="96"/>
        <v>0.55653295398570057</v>
      </c>
      <c r="AM160" s="54">
        <f t="shared" si="97"/>
        <v>0.2856783953065784</v>
      </c>
      <c r="AN160" s="64">
        <f t="shared" si="99"/>
        <v>76.767109775498596</v>
      </c>
      <c r="AO160" s="64">
        <f t="shared" si="99"/>
        <v>76.767101022826779</v>
      </c>
      <c r="AP160" s="64">
        <f t="shared" si="99"/>
        <v>76.767156865571081</v>
      </c>
      <c r="AQ160" s="64">
        <f t="shared" si="99"/>
        <v>76.76680084546706</v>
      </c>
      <c r="AR160" s="64">
        <f t="shared" si="99"/>
        <v>76.769081332074265</v>
      </c>
      <c r="AS160" s="64">
        <f t="shared" si="99"/>
        <v>76.754888056387387</v>
      </c>
      <c r="AT160" s="64">
        <f t="shared" si="99"/>
        <v>76.872228608148859</v>
      </c>
      <c r="AU160" s="64">
        <f t="shared" si="98"/>
        <v>77.532877253005253</v>
      </c>
    </row>
    <row r="161" spans="1:48" ht="12.95" customHeight="1">
      <c r="A161" s="139" t="s">
        <v>68</v>
      </c>
      <c r="B161" s="141"/>
      <c r="C161" s="137">
        <v>53418.694530000001</v>
      </c>
      <c r="D161" s="137">
        <v>5.0000000000000002E-5</v>
      </c>
      <c r="E161" s="129">
        <f t="shared" si="81"/>
        <v>3962.9933429422608</v>
      </c>
      <c r="F161" s="55">
        <f t="shared" si="82"/>
        <v>3963</v>
      </c>
      <c r="G161" s="55">
        <f t="shared" si="83"/>
        <v>-4.287599767849315E-3</v>
      </c>
      <c r="K161" s="55">
        <f>G161</f>
        <v>-4.287599767849315E-3</v>
      </c>
      <c r="Q161" s="123">
        <f t="shared" si="84"/>
        <v>38400.194530000001</v>
      </c>
      <c r="S161" s="58">
        <f>S$18</f>
        <v>1</v>
      </c>
      <c r="Z161" s="54">
        <f t="shared" si="85"/>
        <v>3963</v>
      </c>
      <c r="AA161" s="64">
        <f t="shared" si="86"/>
        <v>-3.9853207545419694E-3</v>
      </c>
      <c r="AB161" s="64">
        <f t="shared" si="87"/>
        <v>-1.0307028813294225E-2</v>
      </c>
      <c r="AC161" s="64">
        <f t="shared" si="88"/>
        <v>-4.287599767849315E-3</v>
      </c>
      <c r="AD161" s="64">
        <f t="shared" si="89"/>
        <v>-3.0227901330734559E-4</v>
      </c>
      <c r="AE161" s="64">
        <f t="shared" si="90"/>
        <v>9.1372601886062414E-8</v>
      </c>
      <c r="AF161" s="54">
        <f t="shared" si="91"/>
        <v>-4.287599767849315E-3</v>
      </c>
      <c r="AG161" s="122"/>
      <c r="AH161" s="54">
        <f t="shared" si="92"/>
        <v>6.0194290454449097E-3</v>
      </c>
      <c r="AI161" s="54">
        <f t="shared" si="93"/>
        <v>0.36390782597897442</v>
      </c>
      <c r="AJ161" s="54">
        <f t="shared" si="94"/>
        <v>0.75249026871309788</v>
      </c>
      <c r="AK161" s="54">
        <f t="shared" si="95"/>
        <v>-0.45426867945133925</v>
      </c>
      <c r="AL161" s="54">
        <f t="shared" si="96"/>
        <v>0.62016321071117919</v>
      </c>
      <c r="AM161" s="54">
        <f t="shared" si="97"/>
        <v>0.320417486287775</v>
      </c>
      <c r="AN161" s="64">
        <f t="shared" ref="AN161:AT170" si="102">$AU161+$AB$7*SIN(AO161)</f>
        <v>76.880597274340985</v>
      </c>
      <c r="AO161" s="64">
        <f t="shared" si="102"/>
        <v>76.880597272660083</v>
      </c>
      <c r="AP161" s="64">
        <f t="shared" si="102"/>
        <v>76.880597297011988</v>
      </c>
      <c r="AQ161" s="64">
        <f t="shared" si="102"/>
        <v>76.880596944216478</v>
      </c>
      <c r="AR161" s="64">
        <f t="shared" si="102"/>
        <v>76.880602055440946</v>
      </c>
      <c r="AS161" s="64">
        <f t="shared" si="102"/>
        <v>76.880528033903673</v>
      </c>
      <c r="AT161" s="64">
        <f t="shared" si="102"/>
        <v>77.056433897662814</v>
      </c>
      <c r="AU161" s="64">
        <f t="shared" si="98"/>
        <v>77.659191378812793</v>
      </c>
    </row>
    <row r="162" spans="1:48" ht="12.95" customHeight="1">
      <c r="A162" s="134" t="s">
        <v>774</v>
      </c>
      <c r="B162" s="135" t="s">
        <v>64</v>
      </c>
      <c r="C162" s="136">
        <v>53418.694600000003</v>
      </c>
      <c r="D162" s="137"/>
      <c r="E162" s="129">
        <f t="shared" si="81"/>
        <v>3962.9934516263916</v>
      </c>
      <c r="F162" s="55">
        <f t="shared" si="82"/>
        <v>3963</v>
      </c>
      <c r="G162" s="55">
        <f t="shared" si="83"/>
        <v>-4.2175997659796849E-3</v>
      </c>
      <c r="K162" s="55">
        <f>G162</f>
        <v>-4.2175997659796849E-3</v>
      </c>
      <c r="N162" s="55">
        <f t="shared" ref="N162:N193" ca="1" si="103">+C$11+C$12*F162</f>
        <v>-8.4182724459140115E-3</v>
      </c>
      <c r="Q162" s="123">
        <f t="shared" si="84"/>
        <v>38400.194600000003</v>
      </c>
      <c r="S162" s="58">
        <f>S$18</f>
        <v>1</v>
      </c>
      <c r="Z162" s="54">
        <f t="shared" si="85"/>
        <v>3963</v>
      </c>
      <c r="AA162" s="64">
        <f t="shared" si="86"/>
        <v>-3.9853207545419694E-3</v>
      </c>
      <c r="AB162" s="64">
        <f t="shared" si="87"/>
        <v>-1.0237028811424595E-2</v>
      </c>
      <c r="AC162" s="64">
        <f t="shared" si="88"/>
        <v>-4.2175997659796849E-3</v>
      </c>
      <c r="AD162" s="64">
        <f t="shared" si="89"/>
        <v>-2.3227901143771552E-4</v>
      </c>
      <c r="AE162" s="64">
        <f t="shared" si="90"/>
        <v>5.3953539154482382E-8</v>
      </c>
      <c r="AF162" s="54">
        <f t="shared" si="91"/>
        <v>-4.2175997659796849E-3</v>
      </c>
      <c r="AG162" s="122"/>
      <c r="AH162" s="54">
        <f t="shared" si="92"/>
        <v>6.0194290454449097E-3</v>
      </c>
      <c r="AI162" s="54">
        <f t="shared" si="93"/>
        <v>0.36390782597897442</v>
      </c>
      <c r="AJ162" s="54">
        <f t="shared" si="94"/>
        <v>0.75249026871309788</v>
      </c>
      <c r="AK162" s="54">
        <f t="shared" si="95"/>
        <v>-0.45426867945133925</v>
      </c>
      <c r="AL162" s="54">
        <f t="shared" si="96"/>
        <v>0.62016321071117919</v>
      </c>
      <c r="AM162" s="54">
        <f t="shared" si="97"/>
        <v>0.320417486287775</v>
      </c>
      <c r="AN162" s="64">
        <f t="shared" si="102"/>
        <v>76.880597274340985</v>
      </c>
      <c r="AO162" s="64">
        <f t="shared" si="102"/>
        <v>76.880597272660083</v>
      </c>
      <c r="AP162" s="64">
        <f t="shared" si="102"/>
        <v>76.880597297011988</v>
      </c>
      <c r="AQ162" s="64">
        <f t="shared" si="102"/>
        <v>76.880596944216478</v>
      </c>
      <c r="AR162" s="64">
        <f t="shared" si="102"/>
        <v>76.880602055440946</v>
      </c>
      <c r="AS162" s="64">
        <f t="shared" si="102"/>
        <v>76.880528033903673</v>
      </c>
      <c r="AT162" s="64">
        <f t="shared" si="102"/>
        <v>77.056433897662814</v>
      </c>
      <c r="AU162" s="64">
        <f t="shared" si="98"/>
        <v>77.659191378812793</v>
      </c>
    </row>
    <row r="163" spans="1:48" ht="12.95" customHeight="1">
      <c r="A163" s="134" t="s">
        <v>773</v>
      </c>
      <c r="B163" s="135" t="s">
        <v>64</v>
      </c>
      <c r="C163" s="136">
        <v>53739.431900000003</v>
      </c>
      <c r="D163" s="137"/>
      <c r="E163" s="129">
        <f t="shared" si="81"/>
        <v>4460.9799337261484</v>
      </c>
      <c r="F163" s="55">
        <f t="shared" si="82"/>
        <v>4461</v>
      </c>
      <c r="G163" s="55">
        <f t="shared" si="83"/>
        <v>-1.2924050606670789E-2</v>
      </c>
      <c r="J163" s="55">
        <f>G163</f>
        <v>-1.2924050606670789E-2</v>
      </c>
      <c r="N163" s="55">
        <f t="shared" ca="1" si="103"/>
        <v>-8.4874662390022268E-3</v>
      </c>
      <c r="Q163" s="123">
        <f t="shared" si="84"/>
        <v>38720.931900000003</v>
      </c>
      <c r="S163" s="58">
        <f>S$17</f>
        <v>1</v>
      </c>
      <c r="Z163" s="54">
        <f t="shared" si="85"/>
        <v>4461</v>
      </c>
      <c r="AA163" s="64">
        <f t="shared" si="86"/>
        <v>-1.3678600906869324E-2</v>
      </c>
      <c r="AB163" s="64">
        <f t="shared" si="87"/>
        <v>-9.456519357439316E-3</v>
      </c>
      <c r="AC163" s="64">
        <f t="shared" si="88"/>
        <v>-1.2924050606670789E-2</v>
      </c>
      <c r="AD163" s="64">
        <f t="shared" si="89"/>
        <v>7.545503001985341E-4</v>
      </c>
      <c r="AE163" s="64">
        <f t="shared" si="90"/>
        <v>5.693461555296979E-7</v>
      </c>
      <c r="AF163" s="54">
        <f t="shared" si="91"/>
        <v>-1.2924050606670789E-2</v>
      </c>
      <c r="AG163" s="122"/>
      <c r="AH163" s="54">
        <f t="shared" si="92"/>
        <v>-3.467531249231473E-3</v>
      </c>
      <c r="AI163" s="54">
        <f t="shared" si="93"/>
        <v>1.6325123344581471</v>
      </c>
      <c r="AJ163" s="54">
        <f t="shared" si="94"/>
        <v>-0.75762892115350322</v>
      </c>
      <c r="AK163" s="54">
        <f t="shared" si="95"/>
        <v>0.45924006112224486</v>
      </c>
      <c r="AL163" s="54">
        <f t="shared" si="96"/>
        <v>-2.5135919234788591</v>
      </c>
      <c r="AM163" s="54">
        <f t="shared" si="97"/>
        <v>-3.0793483769522512</v>
      </c>
      <c r="AN163" s="64">
        <f t="shared" si="102"/>
        <v>78.766217366118411</v>
      </c>
      <c r="AO163" s="64">
        <f t="shared" si="102"/>
        <v>78.756638581399159</v>
      </c>
      <c r="AP163" s="64">
        <f t="shared" si="102"/>
        <v>78.744107136584788</v>
      </c>
      <c r="AQ163" s="64">
        <f t="shared" si="102"/>
        <v>78.727761533840123</v>
      </c>
      <c r="AR163" s="64">
        <f t="shared" si="102"/>
        <v>78.706516280946531</v>
      </c>
      <c r="AS163" s="64">
        <f t="shared" si="102"/>
        <v>78.679014284691561</v>
      </c>
      <c r="AT163" s="64">
        <f t="shared" si="102"/>
        <v>78.643566591991771</v>
      </c>
      <c r="AU163" s="64">
        <f t="shared" si="98"/>
        <v>78.598063537800144</v>
      </c>
    </row>
    <row r="164" spans="1:48" ht="12.95" customHeight="1">
      <c r="A164" s="18" t="s">
        <v>91</v>
      </c>
      <c r="B164" s="17" t="s">
        <v>64</v>
      </c>
      <c r="C164" s="18">
        <v>53844.413569999997</v>
      </c>
      <c r="D164" s="18" t="s">
        <v>93</v>
      </c>
      <c r="E164" s="129">
        <f t="shared" si="81"/>
        <v>4623.9776659146228</v>
      </c>
      <c r="F164" s="55">
        <f t="shared" si="82"/>
        <v>4624</v>
      </c>
      <c r="G164" s="55">
        <f t="shared" si="83"/>
        <v>-1.4384676091140136E-2</v>
      </c>
      <c r="K164" s="55">
        <f>G164</f>
        <v>-1.4384676091140136E-2</v>
      </c>
      <c r="N164" s="55">
        <f t="shared" ca="1" si="103"/>
        <v>-8.5101140066194542E-3</v>
      </c>
      <c r="Q164" s="123">
        <f t="shared" si="84"/>
        <v>38825.913569999997</v>
      </c>
      <c r="S164" s="58">
        <f>S$18</f>
        <v>1</v>
      </c>
      <c r="Z164" s="54">
        <f t="shared" si="85"/>
        <v>4624</v>
      </c>
      <c r="AA164" s="64">
        <f t="shared" si="86"/>
        <v>-1.6426981546690506E-2</v>
      </c>
      <c r="AB164" s="64">
        <f t="shared" si="87"/>
        <v>-8.2261424000328251E-3</v>
      </c>
      <c r="AC164" s="64">
        <f t="shared" si="88"/>
        <v>-1.4384676091140136E-2</v>
      </c>
      <c r="AD164" s="64">
        <f t="shared" si="89"/>
        <v>2.0423054555503695E-3</v>
      </c>
      <c r="AE164" s="64">
        <f t="shared" si="90"/>
        <v>4.1710115737708024E-6</v>
      </c>
      <c r="AF164" s="54">
        <f t="shared" si="91"/>
        <v>-1.4384676091140136E-2</v>
      </c>
      <c r="AG164" s="122"/>
      <c r="AH164" s="54">
        <f t="shared" si="92"/>
        <v>-6.1585336911073119E-3</v>
      </c>
      <c r="AI164" s="54">
        <f t="shared" si="93"/>
        <v>0.64607033361956412</v>
      </c>
      <c r="AJ164" s="54">
        <f t="shared" si="94"/>
        <v>-0.76382695404997913</v>
      </c>
      <c r="AK164" s="54">
        <f t="shared" si="95"/>
        <v>0.69692688155723448</v>
      </c>
      <c r="AL164" s="54">
        <f t="shared" si="96"/>
        <v>-1.100893761691806</v>
      </c>
      <c r="AM164" s="54">
        <f t="shared" si="97"/>
        <v>-0.61372024430159511</v>
      </c>
      <c r="AN164" s="64">
        <f t="shared" si="102"/>
        <v>79.576592567936018</v>
      </c>
      <c r="AO164" s="64">
        <f t="shared" si="102"/>
        <v>79.572610142796336</v>
      </c>
      <c r="AP164" s="64">
        <f t="shared" si="102"/>
        <v>79.562748662311463</v>
      </c>
      <c r="AQ164" s="64">
        <f t="shared" si="102"/>
        <v>79.538987299135499</v>
      </c>
      <c r="AR164" s="64">
        <f t="shared" si="102"/>
        <v>79.485032786722641</v>
      </c>
      <c r="AS164" s="64">
        <f t="shared" si="102"/>
        <v>79.375264255859577</v>
      </c>
      <c r="AT164" s="64">
        <f t="shared" si="102"/>
        <v>79.184774314244464</v>
      </c>
      <c r="AU164" s="64">
        <f t="shared" si="98"/>
        <v>78.905365067749813</v>
      </c>
    </row>
    <row r="165" spans="1:48" ht="12.95" customHeight="1">
      <c r="A165" s="18" t="s">
        <v>91</v>
      </c>
      <c r="B165" s="17" t="s">
        <v>64</v>
      </c>
      <c r="C165" s="18">
        <v>53846.343939999999</v>
      </c>
      <c r="D165" s="18">
        <v>2.2000000000000001E-3</v>
      </c>
      <c r="E165" s="129">
        <f t="shared" si="81"/>
        <v>4626.9748170581033</v>
      </c>
      <c r="F165" s="55">
        <f t="shared" si="82"/>
        <v>4627</v>
      </c>
      <c r="G165" s="55">
        <f t="shared" si="83"/>
        <v>-1.621953422727529E-2</v>
      </c>
      <c r="K165" s="55">
        <f>G165</f>
        <v>-1.621953422727529E-2</v>
      </c>
      <c r="N165" s="55">
        <f t="shared" ca="1" si="103"/>
        <v>-8.5105308366982997E-3</v>
      </c>
      <c r="Q165" s="123">
        <f t="shared" si="84"/>
        <v>38827.843939999999</v>
      </c>
      <c r="S165" s="58">
        <f>S$18</f>
        <v>1</v>
      </c>
      <c r="Z165" s="54">
        <f t="shared" si="85"/>
        <v>4627</v>
      </c>
      <c r="AA165" s="64">
        <f t="shared" si="86"/>
        <v>-1.6437951445182362E-2</v>
      </c>
      <c r="AB165" s="64">
        <f t="shared" si="87"/>
        <v>-1.0051039753556553E-2</v>
      </c>
      <c r="AC165" s="64">
        <f t="shared" si="88"/>
        <v>-1.621953422727529E-2</v>
      </c>
      <c r="AD165" s="64">
        <f t="shared" si="89"/>
        <v>2.1841721790707286E-4</v>
      </c>
      <c r="AE165" s="64">
        <f t="shared" si="90"/>
        <v>4.7706081078265752E-8</v>
      </c>
      <c r="AF165" s="54">
        <f t="shared" si="91"/>
        <v>-1.621953422727529E-2</v>
      </c>
      <c r="AG165" s="122"/>
      <c r="AH165" s="54">
        <f t="shared" si="92"/>
        <v>-6.1684944737187362E-3</v>
      </c>
      <c r="AI165" s="54">
        <f t="shared" si="93"/>
        <v>0.63923061591123065</v>
      </c>
      <c r="AJ165" s="54">
        <f t="shared" si="94"/>
        <v>-0.75743988526551864</v>
      </c>
      <c r="AK165" s="54">
        <f t="shared" si="95"/>
        <v>0.69341094488439414</v>
      </c>
      <c r="AL165" s="54">
        <f t="shared" si="96"/>
        <v>-1.0910549118773887</v>
      </c>
      <c r="AM165" s="54">
        <f t="shared" si="97"/>
        <v>-0.60696823637747799</v>
      </c>
      <c r="AN165" s="64">
        <f t="shared" si="102"/>
        <v>79.58614172987032</v>
      </c>
      <c r="AO165" s="64">
        <f t="shared" si="102"/>
        <v>79.582411092349076</v>
      </c>
      <c r="AP165" s="64">
        <f t="shared" si="102"/>
        <v>79.573016409714128</v>
      </c>
      <c r="AQ165" s="64">
        <f t="shared" si="102"/>
        <v>79.549987713830973</v>
      </c>
      <c r="AR165" s="64">
        <f t="shared" si="102"/>
        <v>79.496805793469406</v>
      </c>
      <c r="AS165" s="64">
        <f t="shared" si="102"/>
        <v>79.387006562362146</v>
      </c>
      <c r="AT165" s="64">
        <f t="shared" si="102"/>
        <v>79.194554469375106</v>
      </c>
      <c r="AU165" s="64">
        <f t="shared" si="98"/>
        <v>78.911020924129261</v>
      </c>
    </row>
    <row r="166" spans="1:48" ht="12.95" customHeight="1">
      <c r="A166" s="18" t="s">
        <v>81</v>
      </c>
      <c r="B166" s="34"/>
      <c r="C166" s="18">
        <v>53864.378799999999</v>
      </c>
      <c r="D166" s="18">
        <v>2.0000000000000001E-4</v>
      </c>
      <c r="E166" s="129">
        <f t="shared" si="81"/>
        <v>4654.976288937306</v>
      </c>
      <c r="F166" s="55">
        <f t="shared" si="82"/>
        <v>4655</v>
      </c>
      <c r="G166" s="55">
        <f t="shared" si="83"/>
        <v>-1.5271543510607444E-2</v>
      </c>
      <c r="J166" s="55">
        <f>G166</f>
        <v>-1.5271543510607444E-2</v>
      </c>
      <c r="N166" s="55">
        <f t="shared" ca="1" si="103"/>
        <v>-8.5144212507675156E-3</v>
      </c>
      <c r="Q166" s="123">
        <f t="shared" si="84"/>
        <v>38845.878799999999</v>
      </c>
      <c r="S166" s="58">
        <f>S$17</f>
        <v>1</v>
      </c>
      <c r="Z166" s="54">
        <f t="shared" si="85"/>
        <v>4655</v>
      </c>
      <c r="AA166" s="64">
        <f t="shared" si="86"/>
        <v>-1.6510641197048901E-2</v>
      </c>
      <c r="AB166" s="64">
        <f t="shared" si="87"/>
        <v>-9.0396959116954036E-3</v>
      </c>
      <c r="AC166" s="64">
        <f t="shared" si="88"/>
        <v>-1.5271543510607444E-2</v>
      </c>
      <c r="AD166" s="64">
        <f t="shared" si="89"/>
        <v>1.2390976864414573E-3</v>
      </c>
      <c r="AE166" s="64">
        <f t="shared" si="90"/>
        <v>1.5353630765445719E-6</v>
      </c>
      <c r="AF166" s="54">
        <f t="shared" si="91"/>
        <v>-1.5271543510607444E-2</v>
      </c>
      <c r="AG166" s="122"/>
      <c r="AH166" s="54">
        <f t="shared" si="92"/>
        <v>-6.231847598912041E-3</v>
      </c>
      <c r="AI166" s="54">
        <f t="shared" si="93"/>
        <v>0.58341385743633223</v>
      </c>
      <c r="AJ166" s="54">
        <f t="shared" si="94"/>
        <v>-0.70116547627220238</v>
      </c>
      <c r="AK166" s="54">
        <f t="shared" si="95"/>
        <v>0.66138436087133312</v>
      </c>
      <c r="AL166" s="54">
        <f t="shared" si="96"/>
        <v>-1.0087026784287025</v>
      </c>
      <c r="AM166" s="54">
        <f t="shared" si="97"/>
        <v>-0.55196596929730346</v>
      </c>
      <c r="AN166" s="64">
        <f t="shared" si="102"/>
        <v>79.670252815551351</v>
      </c>
      <c r="AO166" s="64">
        <f t="shared" si="102"/>
        <v>79.668355616888704</v>
      </c>
      <c r="AP166" s="64">
        <f t="shared" si="102"/>
        <v>79.662717909953741</v>
      </c>
      <c r="AQ166" s="64">
        <f t="shared" si="102"/>
        <v>79.64634165309181</v>
      </c>
      <c r="AR166" s="64">
        <f t="shared" si="102"/>
        <v>79.601540915155937</v>
      </c>
      <c r="AS166" s="64">
        <f t="shared" si="102"/>
        <v>79.494068444466592</v>
      </c>
      <c r="AT166" s="64">
        <f t="shared" si="102"/>
        <v>79.28538098926694</v>
      </c>
      <c r="AU166" s="64">
        <f t="shared" si="98"/>
        <v>78.963808917004044</v>
      </c>
    </row>
    <row r="167" spans="1:48" ht="12.95" customHeight="1">
      <c r="A167" s="16" t="s">
        <v>89</v>
      </c>
      <c r="B167" s="17"/>
      <c r="C167" s="18">
        <v>54067.903780000001</v>
      </c>
      <c r="D167" s="18">
        <v>1E-4</v>
      </c>
      <c r="E167" s="129">
        <f t="shared" si="81"/>
        <v>4970.9753598580382</v>
      </c>
      <c r="F167" s="55">
        <f t="shared" si="82"/>
        <v>4971</v>
      </c>
      <c r="G167" s="55">
        <f t="shared" si="83"/>
        <v>-1.5869934002694208E-2</v>
      </c>
      <c r="K167" s="55">
        <f>G167</f>
        <v>-1.5869934002694208E-2</v>
      </c>
      <c r="N167" s="55">
        <f t="shared" ca="1" si="103"/>
        <v>-8.5583273524058208E-3</v>
      </c>
      <c r="Q167" s="123">
        <f t="shared" si="84"/>
        <v>39049.403780000001</v>
      </c>
      <c r="S167" s="58">
        <f>S$18</f>
        <v>1</v>
      </c>
      <c r="Z167" s="54">
        <f t="shared" si="85"/>
        <v>4971</v>
      </c>
      <c r="AA167" s="64">
        <f t="shared" si="86"/>
        <v>-1.5621484416649924E-2</v>
      </c>
      <c r="AB167" s="64">
        <f t="shared" si="87"/>
        <v>-1.0622370936744691E-2</v>
      </c>
      <c r="AC167" s="64">
        <f t="shared" si="88"/>
        <v>-1.5869934002694208E-2</v>
      </c>
      <c r="AD167" s="64">
        <f t="shared" si="89"/>
        <v>-2.4844958604428383E-4</v>
      </c>
      <c r="AE167" s="64">
        <f t="shared" si="90"/>
        <v>6.1727196805575995E-8</v>
      </c>
      <c r="AF167" s="54">
        <f t="shared" si="91"/>
        <v>-1.5869934002694208E-2</v>
      </c>
      <c r="AG167" s="122"/>
      <c r="AH167" s="54">
        <f t="shared" si="92"/>
        <v>-5.2475630659495178E-3</v>
      </c>
      <c r="AI167" s="54">
        <f t="shared" si="93"/>
        <v>0.33387470202417913</v>
      </c>
      <c r="AJ167" s="54">
        <f t="shared" si="94"/>
        <v>-0.31355673075238788</v>
      </c>
      <c r="AK167" s="54">
        <f t="shared" si="95"/>
        <v>0.40896255865040021</v>
      </c>
      <c r="AL167" s="54">
        <f t="shared" si="96"/>
        <v>-0.55060823271290915</v>
      </c>
      <c r="AM167" s="54">
        <f t="shared" si="97"/>
        <v>-0.28247697000796512</v>
      </c>
      <c r="AN167" s="64">
        <f t="shared" si="102"/>
        <v>80.323550934577597</v>
      </c>
      <c r="AO167" s="64">
        <f t="shared" si="102"/>
        <v>80.323562046728284</v>
      </c>
      <c r="AP167" s="64">
        <f t="shared" si="102"/>
        <v>80.323494769896371</v>
      </c>
      <c r="AQ167" s="64">
        <f t="shared" si="102"/>
        <v>80.323901767511444</v>
      </c>
      <c r="AR167" s="64">
        <f t="shared" si="102"/>
        <v>80.321427777620002</v>
      </c>
      <c r="AS167" s="64">
        <f t="shared" si="102"/>
        <v>80.336053872091966</v>
      </c>
      <c r="AT167" s="64">
        <f t="shared" si="102"/>
        <v>80.225502238500738</v>
      </c>
      <c r="AU167" s="64">
        <f t="shared" si="98"/>
        <v>79.559559122305259</v>
      </c>
    </row>
    <row r="168" spans="1:48" ht="12.95" customHeight="1">
      <c r="A168" s="18" t="s">
        <v>81</v>
      </c>
      <c r="B168" s="34"/>
      <c r="C168" s="18">
        <v>54150.3488</v>
      </c>
      <c r="D168" s="18">
        <v>2.3999999999999998E-3</v>
      </c>
      <c r="E168" s="129">
        <f t="shared" si="81"/>
        <v>5098.982004163031</v>
      </c>
      <c r="F168" s="55">
        <f t="shared" si="82"/>
        <v>5099</v>
      </c>
      <c r="G168" s="55">
        <f t="shared" si="83"/>
        <v>-1.1590547874220647E-2</v>
      </c>
      <c r="J168" s="55">
        <f>G168</f>
        <v>-1.1590547874220647E-2</v>
      </c>
      <c r="N168" s="55">
        <f t="shared" ca="1" si="103"/>
        <v>-8.5761121024365283E-3</v>
      </c>
      <c r="Q168" s="123">
        <f t="shared" si="84"/>
        <v>39131.8488</v>
      </c>
      <c r="S168" s="58">
        <f>S$17</f>
        <v>1</v>
      </c>
      <c r="Z168" s="54">
        <f t="shared" si="85"/>
        <v>5099</v>
      </c>
      <c r="AA168" s="64">
        <f t="shared" si="86"/>
        <v>-1.4897400589073505E-2</v>
      </c>
      <c r="AB168" s="64">
        <f t="shared" si="87"/>
        <v>-7.1002463415458846E-3</v>
      </c>
      <c r="AC168" s="64">
        <f t="shared" si="88"/>
        <v>-1.1590547874220647E-2</v>
      </c>
      <c r="AD168" s="64">
        <f t="shared" si="89"/>
        <v>3.3068527148528582E-3</v>
      </c>
      <c r="AE168" s="64">
        <f t="shared" si="90"/>
        <v>1.0935274877729718E-5</v>
      </c>
      <c r="AF168" s="54">
        <f t="shared" si="91"/>
        <v>-1.1590547874220647E-2</v>
      </c>
      <c r="AG168" s="122"/>
      <c r="AH168" s="54">
        <f t="shared" si="92"/>
        <v>-4.4903015326747623E-3</v>
      </c>
      <c r="AI168" s="54">
        <f t="shared" si="93"/>
        <v>0.29696277235017599</v>
      </c>
      <c r="AJ168" s="54">
        <f t="shared" si="94"/>
        <v>-0.21887521726764203</v>
      </c>
      <c r="AK168" s="54">
        <f t="shared" si="95"/>
        <v>0.34163129762904892</v>
      </c>
      <c r="AL168" s="54">
        <f t="shared" si="96"/>
        <v>-0.45233346840860794</v>
      </c>
      <c r="AM168" s="54">
        <f t="shared" si="97"/>
        <v>-0.2301035510675718</v>
      </c>
      <c r="AN168" s="64">
        <f t="shared" si="102"/>
        <v>80.518446405537574</v>
      </c>
      <c r="AO168" s="64">
        <f t="shared" si="102"/>
        <v>80.51834315826973</v>
      </c>
      <c r="AP168" s="64">
        <f t="shared" si="102"/>
        <v>80.518676145401514</v>
      </c>
      <c r="AQ168" s="64">
        <f t="shared" si="102"/>
        <v>80.517601291764109</v>
      </c>
      <c r="AR168" s="64">
        <f t="shared" si="102"/>
        <v>80.521061272005383</v>
      </c>
      <c r="AS168" s="64">
        <f t="shared" si="102"/>
        <v>80.509822445404737</v>
      </c>
      <c r="AT168" s="64">
        <f t="shared" si="102"/>
        <v>80.545327788111024</v>
      </c>
      <c r="AU168" s="64">
        <f t="shared" si="98"/>
        <v>79.800875661161442</v>
      </c>
    </row>
    <row r="169" spans="1:48" ht="12.95" customHeight="1">
      <c r="A169" s="138" t="s">
        <v>82</v>
      </c>
      <c r="B169" s="34" t="s">
        <v>64</v>
      </c>
      <c r="C169" s="35">
        <v>54169.666999999899</v>
      </c>
      <c r="D169" s="35">
        <v>2.0000000000000001E-4</v>
      </c>
      <c r="E169" s="129">
        <f t="shared" si="81"/>
        <v>5128.9760287384379</v>
      </c>
      <c r="F169" s="55">
        <f t="shared" si="82"/>
        <v>5129</v>
      </c>
      <c r="G169" s="55">
        <f t="shared" si="83"/>
        <v>-1.5439129347214475E-2</v>
      </c>
      <c r="K169" s="55">
        <f>G169</f>
        <v>-1.5439129347214475E-2</v>
      </c>
      <c r="N169" s="55">
        <f t="shared" ca="1" si="103"/>
        <v>-8.5802804032249734E-3</v>
      </c>
      <c r="Q169" s="123">
        <f t="shared" si="84"/>
        <v>39151.166999999899</v>
      </c>
      <c r="S169" s="58">
        <f>S$18</f>
        <v>1</v>
      </c>
      <c r="Z169" s="54">
        <f t="shared" si="85"/>
        <v>5129</v>
      </c>
      <c r="AA169" s="64">
        <f t="shared" si="86"/>
        <v>-1.4714803894642938E-2</v>
      </c>
      <c r="AB169" s="64">
        <f t="shared" si="87"/>
        <v>-1.1138753902269653E-2</v>
      </c>
      <c r="AC169" s="64">
        <f t="shared" si="88"/>
        <v>-1.5439129347214475E-2</v>
      </c>
      <c r="AD169" s="64">
        <f t="shared" si="89"/>
        <v>-7.2432545257153716E-4</v>
      </c>
      <c r="AE169" s="64">
        <f t="shared" si="90"/>
        <v>5.2464736124296217E-7</v>
      </c>
      <c r="AF169" s="54">
        <f t="shared" si="91"/>
        <v>-1.5439129347214475E-2</v>
      </c>
      <c r="AG169" s="122"/>
      <c r="AH169" s="54">
        <f t="shared" si="92"/>
        <v>-4.3003754449448227E-3</v>
      </c>
      <c r="AI169" s="54">
        <f t="shared" si="93"/>
        <v>0.29023319863575292</v>
      </c>
      <c r="AJ169" s="54">
        <f t="shared" si="94"/>
        <v>-0.19920395257624626</v>
      </c>
      <c r="AK169" s="54">
        <f t="shared" si="95"/>
        <v>0.3274207914327123</v>
      </c>
      <c r="AL169" s="54">
        <f t="shared" si="96"/>
        <v>-0.43221740601905612</v>
      </c>
      <c r="AM169" s="54">
        <f t="shared" si="97"/>
        <v>-0.21953706944299459</v>
      </c>
      <c r="AN169" s="64">
        <f t="shared" si="102"/>
        <v>80.561186341827479</v>
      </c>
      <c r="AO169" s="64">
        <f t="shared" si="102"/>
        <v>80.560849032976762</v>
      </c>
      <c r="AP169" s="64">
        <f t="shared" si="102"/>
        <v>80.561839647280834</v>
      </c>
      <c r="AQ169" s="64">
        <f t="shared" si="102"/>
        <v>80.558924596493</v>
      </c>
      <c r="AR169" s="64">
        <f t="shared" si="102"/>
        <v>80.567453102071838</v>
      </c>
      <c r="AS169" s="64">
        <f t="shared" si="102"/>
        <v>80.542059545818816</v>
      </c>
      <c r="AT169" s="64">
        <f t="shared" si="102"/>
        <v>80.614164009771287</v>
      </c>
      <c r="AU169" s="64">
        <f t="shared" si="98"/>
        <v>79.857434224955867</v>
      </c>
      <c r="AV169" s="64"/>
    </row>
    <row r="170" spans="1:48" ht="12.95" customHeight="1">
      <c r="A170" s="18" t="s">
        <v>81</v>
      </c>
      <c r="B170" s="34"/>
      <c r="C170" s="18">
        <v>54173.532399999996</v>
      </c>
      <c r="D170" s="18">
        <v>5.0000000000000001E-4</v>
      </c>
      <c r="E170" s="129">
        <f t="shared" si="81"/>
        <v>5134.9775662832026</v>
      </c>
      <c r="F170" s="55">
        <f t="shared" si="82"/>
        <v>5135</v>
      </c>
      <c r="G170" s="55">
        <f t="shared" si="83"/>
        <v>-1.4448845526203513E-2</v>
      </c>
      <c r="J170" s="55">
        <f>G170</f>
        <v>-1.4448845526203513E-2</v>
      </c>
      <c r="N170" s="55">
        <f t="shared" ca="1" si="103"/>
        <v>-8.5811140633826645E-3</v>
      </c>
      <c r="Q170" s="123">
        <f t="shared" si="84"/>
        <v>39155.032399999996</v>
      </c>
      <c r="S170" s="58">
        <f>S$17</f>
        <v>1</v>
      </c>
      <c r="Z170" s="54">
        <f t="shared" si="85"/>
        <v>5135</v>
      </c>
      <c r="AA170" s="64">
        <f t="shared" si="86"/>
        <v>-1.4677806505567791E-2</v>
      </c>
      <c r="AB170" s="64">
        <f t="shared" si="87"/>
        <v>-1.0186912996167065E-2</v>
      </c>
      <c r="AC170" s="64">
        <f t="shared" si="88"/>
        <v>-1.4448845526203513E-2</v>
      </c>
      <c r="AD170" s="64">
        <f t="shared" si="89"/>
        <v>2.2896097936427745E-4</v>
      </c>
      <c r="AE170" s="64">
        <f t="shared" si="90"/>
        <v>5.2423130071449083E-8</v>
      </c>
      <c r="AF170" s="54">
        <f t="shared" si="91"/>
        <v>-1.4448845526203513E-2</v>
      </c>
      <c r="AG170" s="122"/>
      <c r="AH170" s="54">
        <f t="shared" si="92"/>
        <v>-4.2619325300364474E-3</v>
      </c>
      <c r="AI170" s="54">
        <f t="shared" si="93"/>
        <v>0.28895566715751975</v>
      </c>
      <c r="AJ170" s="54">
        <f t="shared" si="94"/>
        <v>-0.19536251125415616</v>
      </c>
      <c r="AK170" s="54">
        <f t="shared" si="95"/>
        <v>0.32463709540631747</v>
      </c>
      <c r="AL170" s="54">
        <f t="shared" si="96"/>
        <v>-0.4282989507119877</v>
      </c>
      <c r="AM170" s="54">
        <f t="shared" si="97"/>
        <v>-0.21748429414464421</v>
      </c>
      <c r="AN170" s="64">
        <f t="shared" si="102"/>
        <v>80.569625836982894</v>
      </c>
      <c r="AO170" s="64">
        <f t="shared" si="102"/>
        <v>80.569220455359286</v>
      </c>
      <c r="AP170" s="64">
        <f t="shared" si="102"/>
        <v>80.570390571596505</v>
      </c>
      <c r="AQ170" s="64">
        <f t="shared" si="102"/>
        <v>80.567005496965294</v>
      </c>
      <c r="AR170" s="64">
        <f t="shared" si="102"/>
        <v>80.576735784687074</v>
      </c>
      <c r="AS170" s="64">
        <f t="shared" si="102"/>
        <v>80.548225672026817</v>
      </c>
      <c r="AT170" s="64">
        <f t="shared" si="102"/>
        <v>80.627641970755434</v>
      </c>
      <c r="AU170" s="64">
        <f t="shared" si="98"/>
        <v>79.868745937714749</v>
      </c>
    </row>
    <row r="171" spans="1:48" ht="12.95" customHeight="1">
      <c r="A171" s="18" t="s">
        <v>91</v>
      </c>
      <c r="B171" s="17" t="s">
        <v>64</v>
      </c>
      <c r="C171" s="18">
        <v>54186.412900000003</v>
      </c>
      <c r="D171" s="18">
        <v>2.0000000000000001E-4</v>
      </c>
      <c r="E171" s="129">
        <f t="shared" si="81"/>
        <v>5154.9762221386</v>
      </c>
      <c r="F171" s="55">
        <f t="shared" si="82"/>
        <v>5155</v>
      </c>
      <c r="G171" s="55">
        <f t="shared" si="83"/>
        <v>-1.5314566437155008E-2</v>
      </c>
      <c r="K171" s="55">
        <f t="shared" ref="K171:K179" si="104">G171</f>
        <v>-1.5314566437155008E-2</v>
      </c>
      <c r="N171" s="55">
        <f t="shared" ca="1" si="103"/>
        <v>-8.5838929305749618E-3</v>
      </c>
      <c r="Q171" s="123">
        <f t="shared" si="84"/>
        <v>39167.912900000003</v>
      </c>
      <c r="S171" s="58">
        <f t="shared" ref="S171:S179" si="105">S$18</f>
        <v>1</v>
      </c>
      <c r="Z171" s="54">
        <f t="shared" si="85"/>
        <v>5155</v>
      </c>
      <c r="AA171" s="64">
        <f t="shared" si="86"/>
        <v>-1.4553390385275155E-2</v>
      </c>
      <c r="AB171" s="64">
        <f t="shared" si="87"/>
        <v>-1.1181819449309646E-2</v>
      </c>
      <c r="AC171" s="64">
        <f t="shared" si="88"/>
        <v>-1.5314566437155008E-2</v>
      </c>
      <c r="AD171" s="64">
        <f t="shared" si="89"/>
        <v>-7.611760518798534E-4</v>
      </c>
      <c r="AE171" s="64">
        <f t="shared" si="90"/>
        <v>5.7938898195540124E-7</v>
      </c>
      <c r="AF171" s="54">
        <f t="shared" si="91"/>
        <v>-1.5314566437155008E-2</v>
      </c>
      <c r="AG171" s="122"/>
      <c r="AH171" s="54">
        <f t="shared" si="92"/>
        <v>-4.1327469878453624E-3</v>
      </c>
      <c r="AI171" s="54">
        <f t="shared" si="93"/>
        <v>0.28484974968230414</v>
      </c>
      <c r="AJ171" s="54">
        <f t="shared" si="94"/>
        <v>-0.18276568301735488</v>
      </c>
      <c r="AK171" s="54">
        <f t="shared" si="95"/>
        <v>0.31548915425382712</v>
      </c>
      <c r="AL171" s="54">
        <f t="shared" si="96"/>
        <v>-0.4154706651363036</v>
      </c>
      <c r="AM171" s="54">
        <f t="shared" si="97"/>
        <v>-0.21077603199916692</v>
      </c>
      <c r="AN171" s="64">
        <f t="shared" ref="AN171:AT180" si="106">$AU171+$AB$7*SIN(AO171)</f>
        <v>80.597515669073871</v>
      </c>
      <c r="AO171" s="64">
        <f t="shared" si="106"/>
        <v>80.596819283982583</v>
      </c>
      <c r="AP171" s="64">
        <f t="shared" si="106"/>
        <v>80.59872248378376</v>
      </c>
      <c r="AQ171" s="64">
        <f t="shared" si="106"/>
        <v>80.593504759643025</v>
      </c>
      <c r="AR171" s="64">
        <f t="shared" si="106"/>
        <v>80.607689148362525</v>
      </c>
      <c r="AS171" s="64">
        <f t="shared" si="106"/>
        <v>80.568185945424744</v>
      </c>
      <c r="AT171" s="64">
        <f t="shared" si="106"/>
        <v>80.67186574124527</v>
      </c>
      <c r="AU171" s="64">
        <f t="shared" si="98"/>
        <v>79.906451646911023</v>
      </c>
    </row>
    <row r="172" spans="1:48" ht="12.95" customHeight="1">
      <c r="A172" s="18" t="s">
        <v>91</v>
      </c>
      <c r="B172" s="17" t="s">
        <v>64</v>
      </c>
      <c r="C172" s="18">
        <v>54186.412900000003</v>
      </c>
      <c r="D172" s="18">
        <v>2.9999999999999997E-4</v>
      </c>
      <c r="E172" s="129">
        <f t="shared" si="81"/>
        <v>5154.9762221386</v>
      </c>
      <c r="F172" s="55">
        <f t="shared" si="82"/>
        <v>5155</v>
      </c>
      <c r="G172" s="55">
        <f t="shared" si="83"/>
        <v>-1.5314566437155008E-2</v>
      </c>
      <c r="K172" s="55">
        <f t="shared" si="104"/>
        <v>-1.5314566437155008E-2</v>
      </c>
      <c r="N172" s="55">
        <f t="shared" ca="1" si="103"/>
        <v>-8.5838929305749618E-3</v>
      </c>
      <c r="Q172" s="123">
        <f t="shared" si="84"/>
        <v>39167.912900000003</v>
      </c>
      <c r="S172" s="58">
        <f t="shared" si="105"/>
        <v>1</v>
      </c>
      <c r="Z172" s="54">
        <f t="shared" si="85"/>
        <v>5155</v>
      </c>
      <c r="AA172" s="64">
        <f t="shared" si="86"/>
        <v>-1.4553390385275155E-2</v>
      </c>
      <c r="AB172" s="64">
        <f t="shared" si="87"/>
        <v>-1.1181819449309646E-2</v>
      </c>
      <c r="AC172" s="64">
        <f t="shared" si="88"/>
        <v>-1.5314566437155008E-2</v>
      </c>
      <c r="AD172" s="64">
        <f t="shared" si="89"/>
        <v>-7.611760518798534E-4</v>
      </c>
      <c r="AE172" s="64">
        <f t="shared" si="90"/>
        <v>5.7938898195540124E-7</v>
      </c>
      <c r="AF172" s="54">
        <f t="shared" si="91"/>
        <v>-1.5314566437155008E-2</v>
      </c>
      <c r="AG172" s="122"/>
      <c r="AH172" s="54">
        <f t="shared" si="92"/>
        <v>-4.1327469878453624E-3</v>
      </c>
      <c r="AI172" s="54">
        <f t="shared" si="93"/>
        <v>0.28484974968230414</v>
      </c>
      <c r="AJ172" s="54">
        <f t="shared" si="94"/>
        <v>-0.18276568301735488</v>
      </c>
      <c r="AK172" s="54">
        <f t="shared" si="95"/>
        <v>0.31548915425382712</v>
      </c>
      <c r="AL172" s="54">
        <f t="shared" si="96"/>
        <v>-0.4154706651363036</v>
      </c>
      <c r="AM172" s="54">
        <f t="shared" si="97"/>
        <v>-0.21077603199916692</v>
      </c>
      <c r="AN172" s="64">
        <f t="shared" si="106"/>
        <v>80.597515669073871</v>
      </c>
      <c r="AO172" s="64">
        <f t="shared" si="106"/>
        <v>80.596819283982583</v>
      </c>
      <c r="AP172" s="64">
        <f t="shared" si="106"/>
        <v>80.59872248378376</v>
      </c>
      <c r="AQ172" s="64">
        <f t="shared" si="106"/>
        <v>80.593504759643025</v>
      </c>
      <c r="AR172" s="64">
        <f t="shared" si="106"/>
        <v>80.607689148362525</v>
      </c>
      <c r="AS172" s="64">
        <f t="shared" si="106"/>
        <v>80.568185945424744</v>
      </c>
      <c r="AT172" s="64">
        <f t="shared" si="106"/>
        <v>80.67186574124527</v>
      </c>
      <c r="AU172" s="64">
        <f t="shared" si="98"/>
        <v>79.906451646911023</v>
      </c>
      <c r="AV172" s="64"/>
    </row>
    <row r="173" spans="1:48" ht="12.95" customHeight="1">
      <c r="A173" s="18" t="s">
        <v>91</v>
      </c>
      <c r="B173" s="17" t="s">
        <v>64</v>
      </c>
      <c r="C173" s="18">
        <v>54186.414199999999</v>
      </c>
      <c r="D173" s="18">
        <v>2.9999999999999997E-4</v>
      </c>
      <c r="E173" s="129">
        <f t="shared" si="81"/>
        <v>5154.9782405581127</v>
      </c>
      <c r="F173" s="55">
        <f t="shared" si="82"/>
        <v>5155</v>
      </c>
      <c r="G173" s="55">
        <f t="shared" si="83"/>
        <v>-1.401456644089194E-2</v>
      </c>
      <c r="K173" s="55">
        <f t="shared" si="104"/>
        <v>-1.401456644089194E-2</v>
      </c>
      <c r="N173" s="55">
        <f t="shared" ca="1" si="103"/>
        <v>-8.5838929305749618E-3</v>
      </c>
      <c r="Q173" s="123">
        <f t="shared" si="84"/>
        <v>39167.914199999999</v>
      </c>
      <c r="S173" s="58">
        <f t="shared" si="105"/>
        <v>1</v>
      </c>
      <c r="Z173" s="54">
        <f t="shared" si="85"/>
        <v>5155</v>
      </c>
      <c r="AA173" s="64">
        <f t="shared" si="86"/>
        <v>-1.4553390385275155E-2</v>
      </c>
      <c r="AB173" s="64">
        <f t="shared" si="87"/>
        <v>-9.8818194530465777E-3</v>
      </c>
      <c r="AC173" s="64">
        <f t="shared" si="88"/>
        <v>-1.401456644089194E-2</v>
      </c>
      <c r="AD173" s="64">
        <f t="shared" si="89"/>
        <v>5.3882394438321476E-4</v>
      </c>
      <c r="AE173" s="64">
        <f t="shared" si="90"/>
        <v>2.9033124304068573E-7</v>
      </c>
      <c r="AF173" s="54">
        <f t="shared" si="91"/>
        <v>-1.401456644089194E-2</v>
      </c>
      <c r="AG173" s="122"/>
      <c r="AH173" s="54">
        <f t="shared" si="92"/>
        <v>-4.1327469878453624E-3</v>
      </c>
      <c r="AI173" s="54">
        <f t="shared" si="93"/>
        <v>0.28484974968230414</v>
      </c>
      <c r="AJ173" s="54">
        <f t="shared" si="94"/>
        <v>-0.18276568301735488</v>
      </c>
      <c r="AK173" s="54">
        <f t="shared" si="95"/>
        <v>0.31548915425382712</v>
      </c>
      <c r="AL173" s="54">
        <f t="shared" si="96"/>
        <v>-0.4154706651363036</v>
      </c>
      <c r="AM173" s="54">
        <f t="shared" si="97"/>
        <v>-0.21077603199916692</v>
      </c>
      <c r="AN173" s="64">
        <f t="shared" si="106"/>
        <v>80.597515669073871</v>
      </c>
      <c r="AO173" s="64">
        <f t="shared" si="106"/>
        <v>80.596819283982583</v>
      </c>
      <c r="AP173" s="64">
        <f t="shared" si="106"/>
        <v>80.59872248378376</v>
      </c>
      <c r="AQ173" s="64">
        <f t="shared" si="106"/>
        <v>80.593504759643025</v>
      </c>
      <c r="AR173" s="64">
        <f t="shared" si="106"/>
        <v>80.607689148362525</v>
      </c>
      <c r="AS173" s="64">
        <f t="shared" si="106"/>
        <v>80.568185945424744</v>
      </c>
      <c r="AT173" s="64">
        <f t="shared" si="106"/>
        <v>80.67186574124527</v>
      </c>
      <c r="AU173" s="64">
        <f t="shared" si="98"/>
        <v>79.906451646911023</v>
      </c>
    </row>
    <row r="174" spans="1:48" ht="12.95" customHeight="1">
      <c r="A174" s="18" t="s">
        <v>91</v>
      </c>
      <c r="B174" s="17" t="s">
        <v>64</v>
      </c>
      <c r="C174" s="18">
        <v>54199.290489999999</v>
      </c>
      <c r="D174" s="18">
        <v>2.0000000000000001E-4</v>
      </c>
      <c r="E174" s="129">
        <f t="shared" si="81"/>
        <v>5174.9703598395199</v>
      </c>
      <c r="F174" s="55">
        <f t="shared" si="82"/>
        <v>5175</v>
      </c>
      <c r="G174" s="55">
        <f t="shared" si="83"/>
        <v>-1.9090287358267233E-2</v>
      </c>
      <c r="K174" s="55">
        <f t="shared" si="104"/>
        <v>-1.9090287358267233E-2</v>
      </c>
      <c r="N174" s="55">
        <f t="shared" ca="1" si="103"/>
        <v>-8.5866717977672591E-3</v>
      </c>
      <c r="Q174" s="123">
        <f t="shared" si="84"/>
        <v>39180.790489999999</v>
      </c>
      <c r="S174" s="58">
        <f t="shared" si="105"/>
        <v>1</v>
      </c>
      <c r="Z174" s="54">
        <f t="shared" si="85"/>
        <v>5175</v>
      </c>
      <c r="AA174" s="64">
        <f t="shared" si="86"/>
        <v>-1.4427356737801728E-2</v>
      </c>
      <c r="AB174" s="64">
        <f t="shared" si="87"/>
        <v>-1.5088268058954312E-2</v>
      </c>
      <c r="AC174" s="64">
        <f t="shared" si="88"/>
        <v>-1.9090287358267233E-2</v>
      </c>
      <c r="AD174" s="64">
        <f t="shared" si="89"/>
        <v>-4.6629306204655045E-3</v>
      </c>
      <c r="AE174" s="64">
        <f t="shared" si="90"/>
        <v>2.1742921971274814E-5</v>
      </c>
      <c r="AF174" s="54">
        <f t="shared" si="91"/>
        <v>-1.9090287358267233E-2</v>
      </c>
      <c r="AG174" s="122"/>
      <c r="AH174" s="54">
        <f t="shared" si="92"/>
        <v>-4.0020192993129198E-3</v>
      </c>
      <c r="AI174" s="54">
        <f t="shared" si="93"/>
        <v>0.28096463799341298</v>
      </c>
      <c r="AJ174" s="54">
        <f t="shared" si="94"/>
        <v>-0.17047040022116344</v>
      </c>
      <c r="AK174" s="54">
        <f t="shared" si="95"/>
        <v>0.30653129557243347</v>
      </c>
      <c r="AL174" s="54">
        <f t="shared" si="96"/>
        <v>-0.40297891773723504</v>
      </c>
      <c r="AM174" s="54">
        <f t="shared" si="97"/>
        <v>-0.20426116774333827</v>
      </c>
      <c r="AN174" s="64">
        <f t="shared" si="106"/>
        <v>80.625057325441944</v>
      </c>
      <c r="AO174" s="64">
        <f t="shared" si="106"/>
        <v>80.623954147043861</v>
      </c>
      <c r="AP174" s="64">
        <f t="shared" si="106"/>
        <v>80.626820770753341</v>
      </c>
      <c r="AQ174" s="64">
        <f t="shared" si="106"/>
        <v>80.619341278426305</v>
      </c>
      <c r="AR174" s="64">
        <f t="shared" si="106"/>
        <v>80.638653998140754</v>
      </c>
      <c r="AS174" s="64">
        <f t="shared" si="106"/>
        <v>80.587335928939979</v>
      </c>
      <c r="AT174" s="64">
        <f t="shared" si="106"/>
        <v>80.715001435742423</v>
      </c>
      <c r="AU174" s="64">
        <f t="shared" si="98"/>
        <v>79.944157356107297</v>
      </c>
      <c r="AV174" s="64"/>
    </row>
    <row r="175" spans="1:48" ht="12.95" customHeight="1">
      <c r="A175" s="18" t="s">
        <v>89</v>
      </c>
      <c r="B175" s="17" t="s">
        <v>64</v>
      </c>
      <c r="C175" s="18">
        <v>54378.991000000002</v>
      </c>
      <c r="D175" s="18">
        <v>1E-4</v>
      </c>
      <c r="E175" s="129">
        <f t="shared" si="81"/>
        <v>5453.9788343962155</v>
      </c>
      <c r="F175" s="55">
        <f t="shared" si="82"/>
        <v>5454</v>
      </c>
      <c r="G175" s="55">
        <f t="shared" si="83"/>
        <v>-1.3632094152853824E-2</v>
      </c>
      <c r="K175" s="55">
        <f t="shared" si="104"/>
        <v>-1.3632094152853824E-2</v>
      </c>
      <c r="N175" s="55">
        <f t="shared" ca="1" si="103"/>
        <v>-8.6254369950998135E-3</v>
      </c>
      <c r="Q175" s="123">
        <f t="shared" si="84"/>
        <v>39360.491000000002</v>
      </c>
      <c r="S175" s="58">
        <f t="shared" si="105"/>
        <v>1</v>
      </c>
      <c r="Z175" s="54">
        <f t="shared" si="85"/>
        <v>5454</v>
      </c>
      <c r="AA175" s="64">
        <f t="shared" si="86"/>
        <v>-1.2525626658546599E-2</v>
      </c>
      <c r="AB175" s="64">
        <f t="shared" si="87"/>
        <v>-1.158942637431073E-2</v>
      </c>
      <c r="AC175" s="64">
        <f t="shared" si="88"/>
        <v>-1.3632094152853824E-2</v>
      </c>
      <c r="AD175" s="64">
        <f t="shared" si="89"/>
        <v>-1.1064674943072252E-3</v>
      </c>
      <c r="AE175" s="64">
        <f t="shared" si="90"/>
        <v>1.2242703159585095E-6</v>
      </c>
      <c r="AF175" s="54">
        <f t="shared" si="91"/>
        <v>-1.3632094152853824E-2</v>
      </c>
      <c r="AG175" s="122"/>
      <c r="AH175" s="54">
        <f t="shared" si="92"/>
        <v>-2.0426677785430943E-3</v>
      </c>
      <c r="AI175" s="54">
        <f t="shared" si="93"/>
        <v>0.24304883077791828</v>
      </c>
      <c r="AJ175" s="54">
        <f t="shared" si="94"/>
        <v>-2.0371940100950975E-2</v>
      </c>
      <c r="AK175" s="54">
        <f t="shared" si="95"/>
        <v>0.19493130686111365</v>
      </c>
      <c r="AL175" s="54">
        <f t="shared" si="96"/>
        <v>-0.25204522993574147</v>
      </c>
      <c r="AM175" s="54">
        <f t="shared" si="97"/>
        <v>-0.12669403168576215</v>
      </c>
      <c r="AN175" s="64">
        <f t="shared" si="106"/>
        <v>80.986936263854602</v>
      </c>
      <c r="AO175" s="64">
        <f t="shared" si="106"/>
        <v>80.959062168494484</v>
      </c>
      <c r="AP175" s="64">
        <f t="shared" si="106"/>
        <v>81.005654051669183</v>
      </c>
      <c r="AQ175" s="64">
        <f t="shared" si="106"/>
        <v>80.926676555772872</v>
      </c>
      <c r="AR175" s="64">
        <f t="shared" si="106"/>
        <v>81.057694810309968</v>
      </c>
      <c r="AS175" s="64">
        <f t="shared" si="106"/>
        <v>80.8308153667478</v>
      </c>
      <c r="AT175" s="64">
        <f t="shared" si="106"/>
        <v>81.201820463976901</v>
      </c>
      <c r="AU175" s="64">
        <f t="shared" si="98"/>
        <v>80.470151999395398</v>
      </c>
    </row>
    <row r="176" spans="1:48" ht="12.95" customHeight="1">
      <c r="A176" s="18" t="s">
        <v>89</v>
      </c>
      <c r="B176" s="17" t="s">
        <v>64</v>
      </c>
      <c r="C176" s="18">
        <v>54440.822200000002</v>
      </c>
      <c r="D176" s="18">
        <v>2.0000000000000001E-4</v>
      </c>
      <c r="E176" s="129">
        <f t="shared" si="81"/>
        <v>5549.9798351279878</v>
      </c>
      <c r="F176" s="55">
        <f t="shared" si="82"/>
        <v>5550</v>
      </c>
      <c r="G176" s="55">
        <f t="shared" si="83"/>
        <v>-1.2987554553546943E-2</v>
      </c>
      <c r="K176" s="55">
        <f t="shared" si="104"/>
        <v>-1.2987554553546943E-2</v>
      </c>
      <c r="N176" s="55">
        <f t="shared" ca="1" si="103"/>
        <v>-8.6387755576228433E-3</v>
      </c>
      <c r="Q176" s="123">
        <f t="shared" si="84"/>
        <v>39422.322200000002</v>
      </c>
      <c r="S176" s="58">
        <f t="shared" si="105"/>
        <v>1</v>
      </c>
      <c r="Z176" s="54">
        <f t="shared" si="85"/>
        <v>5550</v>
      </c>
      <c r="AA176" s="64">
        <f t="shared" si="86"/>
        <v>-1.1827395462838579E-2</v>
      </c>
      <c r="AB176" s="64">
        <f t="shared" si="87"/>
        <v>-1.1659552565501319E-2</v>
      </c>
      <c r="AC176" s="64">
        <f t="shared" si="88"/>
        <v>-1.2987554553546943E-2</v>
      </c>
      <c r="AD176" s="64">
        <f t="shared" si="89"/>
        <v>-1.1601590907083636E-3</v>
      </c>
      <c r="AE176" s="64">
        <f t="shared" si="90"/>
        <v>1.3459691157532571E-6</v>
      </c>
      <c r="AF176" s="54">
        <f t="shared" si="91"/>
        <v>-1.2987554553546943E-2</v>
      </c>
      <c r="AG176" s="122"/>
      <c r="AH176" s="54">
        <f t="shared" si="92"/>
        <v>-1.3280019880456235E-3</v>
      </c>
      <c r="AI176" s="54">
        <f t="shared" si="93"/>
        <v>0.23496642173578919</v>
      </c>
      <c r="AJ176" s="54">
        <f t="shared" si="94"/>
        <v>2.512087903097875E-2</v>
      </c>
      <c r="AK176" s="54">
        <f t="shared" si="95"/>
        <v>0.16030256114459257</v>
      </c>
      <c r="AL176" s="54">
        <f t="shared" si="96"/>
        <v>-0.20654835855237352</v>
      </c>
      <c r="AM176" s="54">
        <f t="shared" si="97"/>
        <v>-0.10364291130004996</v>
      </c>
      <c r="AN176" s="64">
        <f t="shared" si="106"/>
        <v>81.105742589883079</v>
      </c>
      <c r="AO176" s="64">
        <f t="shared" si="106"/>
        <v>81.060719805791209</v>
      </c>
      <c r="AP176" s="64">
        <f t="shared" si="106"/>
        <v>81.129872977654387</v>
      </c>
      <c r="AQ176" s="64">
        <f t="shared" si="106"/>
        <v>81.022231191634276</v>
      </c>
      <c r="AR176" s="64">
        <f t="shared" si="106"/>
        <v>81.186722502948555</v>
      </c>
      <c r="AS176" s="64">
        <f t="shared" si="106"/>
        <v>80.926534207242682</v>
      </c>
      <c r="AT176" s="64">
        <f t="shared" si="106"/>
        <v>81.32135373490209</v>
      </c>
      <c r="AU176" s="64">
        <f t="shared" si="98"/>
        <v>80.651139403537542</v>
      </c>
    </row>
    <row r="177" spans="1:48" ht="12.95" customHeight="1">
      <c r="A177" s="18" t="s">
        <v>94</v>
      </c>
      <c r="B177" s="17" t="s">
        <v>60</v>
      </c>
      <c r="C177" s="18">
        <v>54456.602250000004</v>
      </c>
      <c r="D177" s="18">
        <v>4.0000000000000002E-4</v>
      </c>
      <c r="E177" s="129">
        <f t="shared" si="81"/>
        <v>5574.4804204570364</v>
      </c>
      <c r="F177" s="55">
        <f t="shared" si="82"/>
        <v>5574.5</v>
      </c>
      <c r="G177" s="55">
        <f t="shared" si="83"/>
        <v>-1.2610562676854897E-2</v>
      </c>
      <c r="K177" s="55">
        <f t="shared" si="104"/>
        <v>-1.2610562676854897E-2</v>
      </c>
      <c r="N177" s="55">
        <f t="shared" ca="1" si="103"/>
        <v>-8.6421796699334089E-3</v>
      </c>
      <c r="Q177" s="123">
        <f t="shared" si="84"/>
        <v>39438.102250000004</v>
      </c>
      <c r="S177" s="58">
        <f t="shared" si="105"/>
        <v>1</v>
      </c>
      <c r="Z177" s="54">
        <f t="shared" si="85"/>
        <v>5574.5</v>
      </c>
      <c r="AA177" s="64">
        <f t="shared" si="86"/>
        <v>-1.1648573511803133E-2</v>
      </c>
      <c r="AB177" s="64">
        <f t="shared" si="87"/>
        <v>-1.1465298706535901E-2</v>
      </c>
      <c r="AC177" s="64">
        <f t="shared" si="88"/>
        <v>-1.2610562676854897E-2</v>
      </c>
      <c r="AD177" s="64">
        <f t="shared" si="89"/>
        <v>-9.6198916505176382E-4</v>
      </c>
      <c r="AE177" s="64">
        <f t="shared" si="90"/>
        <v>9.2542315367698969E-7</v>
      </c>
      <c r="AF177" s="54">
        <f t="shared" si="91"/>
        <v>-1.2610562676854897E-2</v>
      </c>
      <c r="AG177" s="122"/>
      <c r="AH177" s="54">
        <f t="shared" si="92"/>
        <v>-1.145263970318995E-3</v>
      </c>
      <c r="AI177" s="54">
        <f t="shared" si="93"/>
        <v>0.23322016952197855</v>
      </c>
      <c r="AJ177" s="54">
        <f t="shared" si="94"/>
        <v>3.6308180943575408E-2</v>
      </c>
      <c r="AK177" s="54">
        <f t="shared" si="95"/>
        <v>0.15172995272310238</v>
      </c>
      <c r="AL177" s="54">
        <f t="shared" si="96"/>
        <v>-0.19535571736283422</v>
      </c>
      <c r="AM177" s="54">
        <f t="shared" si="97"/>
        <v>-9.7989695806485283E-2</v>
      </c>
      <c r="AN177" s="64">
        <f t="shared" si="106"/>
        <v>81.135565510052146</v>
      </c>
      <c r="AO177" s="64">
        <f t="shared" si="106"/>
        <v>81.086229509384125</v>
      </c>
      <c r="AP177" s="64">
        <f t="shared" si="106"/>
        <v>81.160649101745122</v>
      </c>
      <c r="AQ177" s="64">
        <f t="shared" si="106"/>
        <v>81.04694234701617</v>
      </c>
      <c r="AR177" s="64">
        <f t="shared" si="106"/>
        <v>81.217689971729783</v>
      </c>
      <c r="AS177" s="64">
        <f t="shared" si="106"/>
        <v>80.952946418252751</v>
      </c>
      <c r="AT177" s="64">
        <f t="shared" si="106"/>
        <v>81.348256388850132</v>
      </c>
      <c r="AU177" s="64">
        <f t="shared" si="98"/>
        <v>80.697328897302981</v>
      </c>
    </row>
    <row r="178" spans="1:48" ht="12.95" customHeight="1">
      <c r="A178" s="18" t="s">
        <v>94</v>
      </c>
      <c r="B178" s="17" t="s">
        <v>60</v>
      </c>
      <c r="C178" s="18">
        <v>54491.384109999999</v>
      </c>
      <c r="D178" s="18">
        <v>4.0000000000000002E-4</v>
      </c>
      <c r="E178" s="129">
        <f t="shared" si="81"/>
        <v>5628.4837936296735</v>
      </c>
      <c r="F178" s="55">
        <f t="shared" si="82"/>
        <v>5628.5</v>
      </c>
      <c r="G178" s="55">
        <f t="shared" si="83"/>
        <v>-1.0438009157951456E-2</v>
      </c>
      <c r="K178" s="55">
        <f t="shared" si="104"/>
        <v>-1.0438009157951456E-2</v>
      </c>
      <c r="N178" s="55">
        <f t="shared" ca="1" si="103"/>
        <v>-8.6496826113526132E-3</v>
      </c>
      <c r="Q178" s="123">
        <f t="shared" si="84"/>
        <v>39472.884109999999</v>
      </c>
      <c r="S178" s="58">
        <f t="shared" si="105"/>
        <v>1</v>
      </c>
      <c r="Z178" s="54">
        <f t="shared" si="85"/>
        <v>5628.5</v>
      </c>
      <c r="AA178" s="64">
        <f t="shared" si="86"/>
        <v>-1.1256492325563814E-2</v>
      </c>
      <c r="AB178" s="64">
        <f t="shared" si="87"/>
        <v>-9.6930582803150863E-3</v>
      </c>
      <c r="AC178" s="64">
        <f t="shared" si="88"/>
        <v>-1.0438009157951456E-2</v>
      </c>
      <c r="AD178" s="64">
        <f t="shared" si="89"/>
        <v>8.1848316761235808E-4</v>
      </c>
      <c r="AE178" s="64">
        <f t="shared" si="90"/>
        <v>6.6991469566475948E-7</v>
      </c>
      <c r="AF178" s="54">
        <f t="shared" si="91"/>
        <v>-1.0438009157951456E-2</v>
      </c>
      <c r="AG178" s="122"/>
      <c r="AH178" s="54">
        <f t="shared" si="92"/>
        <v>-7.4495087763636904E-4</v>
      </c>
      <c r="AI178" s="54">
        <f t="shared" si="93"/>
        <v>0.22979375858693785</v>
      </c>
      <c r="AJ178" s="54">
        <f t="shared" si="94"/>
        <v>6.032501449211404E-2</v>
      </c>
      <c r="AK178" s="54">
        <f t="shared" si="95"/>
        <v>0.1332502633003852</v>
      </c>
      <c r="AL178" s="54">
        <f t="shared" si="96"/>
        <v>-0.17131021771839919</v>
      </c>
      <c r="AM178" s="54">
        <f t="shared" si="97"/>
        <v>-8.5865203517353147E-2</v>
      </c>
      <c r="AN178" s="64">
        <f t="shared" si="106"/>
        <v>81.200359818763317</v>
      </c>
      <c r="AO178" s="64">
        <f t="shared" si="106"/>
        <v>81.142374907397468</v>
      </c>
      <c r="AP178" s="64">
        <f t="shared" si="106"/>
        <v>81.226785183787925</v>
      </c>
      <c r="AQ178" s="64">
        <f t="shared" si="106"/>
        <v>81.102495809628991</v>
      </c>
      <c r="AR178" s="64">
        <f t="shared" si="106"/>
        <v>81.28283435873027</v>
      </c>
      <c r="AS178" s="64">
        <f t="shared" si="106"/>
        <v>81.014168118460006</v>
      </c>
      <c r="AT178" s="64">
        <f t="shared" si="106"/>
        <v>81.402711957938962</v>
      </c>
      <c r="AU178" s="64">
        <f t="shared" si="98"/>
        <v>80.799134312132935</v>
      </c>
    </row>
    <row r="179" spans="1:48" ht="12.95" customHeight="1">
      <c r="A179" s="18" t="s">
        <v>94</v>
      </c>
      <c r="B179" s="17" t="s">
        <v>64</v>
      </c>
      <c r="C179" s="18">
        <v>54508.450629999999</v>
      </c>
      <c r="D179" s="18">
        <v>1E-4</v>
      </c>
      <c r="E179" s="129">
        <f t="shared" si="81"/>
        <v>5654.9817913882298</v>
      </c>
      <c r="F179" s="55">
        <f t="shared" si="82"/>
        <v>5655</v>
      </c>
      <c r="G179" s="55">
        <f t="shared" si="83"/>
        <v>-1.1727589371730573E-2</v>
      </c>
      <c r="K179" s="55">
        <f t="shared" si="104"/>
        <v>-1.1727589371730573E-2</v>
      </c>
      <c r="N179" s="55">
        <f t="shared" ca="1" si="103"/>
        <v>-8.653364610382408E-3</v>
      </c>
      <c r="Q179" s="123">
        <f t="shared" si="84"/>
        <v>39489.950629999999</v>
      </c>
      <c r="S179" s="58">
        <f t="shared" si="105"/>
        <v>1</v>
      </c>
      <c r="Z179" s="54">
        <f t="shared" si="85"/>
        <v>5655</v>
      </c>
      <c r="AA179" s="64">
        <f t="shared" si="86"/>
        <v>-1.1066069416881838E-2</v>
      </c>
      <c r="AB179" s="64">
        <f t="shared" si="87"/>
        <v>-1.1176900126922207E-2</v>
      </c>
      <c r="AC179" s="64">
        <f t="shared" si="88"/>
        <v>-1.1727589371730573E-2</v>
      </c>
      <c r="AD179" s="64">
        <f t="shared" si="89"/>
        <v>-6.6151995484873584E-4</v>
      </c>
      <c r="AE179" s="64">
        <f t="shared" si="90"/>
        <v>4.3760865066307352E-7</v>
      </c>
      <c r="AF179" s="54">
        <f t="shared" si="91"/>
        <v>-1.1727589371730573E-2</v>
      </c>
      <c r="AG179" s="122"/>
      <c r="AH179" s="54">
        <f t="shared" si="92"/>
        <v>-5.5068924480836578E-4</v>
      </c>
      <c r="AI179" s="54">
        <f t="shared" si="93"/>
        <v>0.22831557257392987</v>
      </c>
      <c r="AJ179" s="54">
        <f t="shared" si="94"/>
        <v>7.1773938478888313E-2</v>
      </c>
      <c r="AK179" s="54">
        <f t="shared" si="95"/>
        <v>0.1244043063939369</v>
      </c>
      <c r="AL179" s="54">
        <f t="shared" si="96"/>
        <v>-0.15983617479851089</v>
      </c>
      <c r="AM179" s="54">
        <f t="shared" si="97"/>
        <v>-8.0088666162975539E-2</v>
      </c>
      <c r="AN179" s="64">
        <f t="shared" si="106"/>
        <v>81.231605110533565</v>
      </c>
      <c r="AO179" s="64">
        <f t="shared" si="106"/>
        <v>81.170048037604175</v>
      </c>
      <c r="AP179" s="64">
        <f t="shared" si="106"/>
        <v>81.258284270418969</v>
      </c>
      <c r="AQ179" s="64">
        <f t="shared" si="106"/>
        <v>81.130459445291166</v>
      </c>
      <c r="AR179" s="64">
        <f t="shared" si="106"/>
        <v>81.313179688254678</v>
      </c>
      <c r="AS179" s="64">
        <f t="shared" si="106"/>
        <v>81.045726439894509</v>
      </c>
      <c r="AT179" s="64">
        <f t="shared" si="106"/>
        <v>81.427116260466221</v>
      </c>
      <c r="AU179" s="64">
        <f t="shared" si="98"/>
        <v>80.849094376818002</v>
      </c>
    </row>
    <row r="180" spans="1:48" ht="12.95" customHeight="1">
      <c r="A180" s="18" t="s">
        <v>90</v>
      </c>
      <c r="B180" s="17" t="s">
        <v>64</v>
      </c>
      <c r="C180" s="18">
        <v>54521.332000000002</v>
      </c>
      <c r="D180" s="18">
        <v>5.9999999999999995E-4</v>
      </c>
      <c r="E180" s="129">
        <f t="shared" si="81"/>
        <v>5674.9817980320677</v>
      </c>
      <c r="F180" s="55">
        <f t="shared" si="82"/>
        <v>5675</v>
      </c>
      <c r="G180" s="55">
        <f t="shared" si="83"/>
        <v>-1.1723310286470223E-2</v>
      </c>
      <c r="J180" s="55">
        <f>G180</f>
        <v>-1.1723310286470223E-2</v>
      </c>
      <c r="N180" s="55">
        <f t="shared" ca="1" si="103"/>
        <v>-8.6561434775747053E-3</v>
      </c>
      <c r="Q180" s="123">
        <f t="shared" si="84"/>
        <v>39502.832000000002</v>
      </c>
      <c r="S180" s="58">
        <f>S$17</f>
        <v>1</v>
      </c>
      <c r="Z180" s="54">
        <f t="shared" si="85"/>
        <v>5675</v>
      </c>
      <c r="AA180" s="64">
        <f t="shared" si="86"/>
        <v>-1.0923612109212874E-2</v>
      </c>
      <c r="AB180" s="64">
        <f t="shared" si="87"/>
        <v>-1.1317887869403867E-2</v>
      </c>
      <c r="AC180" s="64">
        <f t="shared" si="88"/>
        <v>-1.1723310286470223E-2</v>
      </c>
      <c r="AD180" s="64">
        <f t="shared" si="89"/>
        <v>-7.9969817725734915E-4</v>
      </c>
      <c r="AE180" s="64">
        <f t="shared" si="90"/>
        <v>6.3951717470872667E-7</v>
      </c>
      <c r="AF180" s="54">
        <f t="shared" si="91"/>
        <v>-1.1723310286470223E-2</v>
      </c>
      <c r="AG180" s="122"/>
      <c r="AH180" s="54">
        <f t="shared" si="92"/>
        <v>-4.0542241706635683E-4</v>
      </c>
      <c r="AI180" s="54">
        <f t="shared" si="93"/>
        <v>0.22728459379166366</v>
      </c>
      <c r="AJ180" s="54">
        <f t="shared" si="94"/>
        <v>8.0261433404113985E-2</v>
      </c>
      <c r="AK180" s="54">
        <f t="shared" si="95"/>
        <v>0.11783118428304172</v>
      </c>
      <c r="AL180" s="54">
        <f t="shared" si="96"/>
        <v>-0.15132402363300002</v>
      </c>
      <c r="AM180" s="54">
        <f t="shared" si="97"/>
        <v>-7.5806724986298646E-2</v>
      </c>
      <c r="AN180" s="64">
        <f t="shared" si="106"/>
        <v>81.254912025501596</v>
      </c>
      <c r="AO180" s="64">
        <f t="shared" si="106"/>
        <v>81.191049008389541</v>
      </c>
      <c r="AP180" s="64">
        <f t="shared" si="106"/>
        <v>81.281602151652095</v>
      </c>
      <c r="AQ180" s="64">
        <f t="shared" si="106"/>
        <v>81.151923378716219</v>
      </c>
      <c r="AR180" s="64">
        <f t="shared" si="106"/>
        <v>81.335358476569397</v>
      </c>
      <c r="AS180" s="64">
        <f t="shared" si="106"/>
        <v>81.070194448579457</v>
      </c>
      <c r="AT180" s="64">
        <f t="shared" si="106"/>
        <v>81.444575886584673</v>
      </c>
      <c r="AU180" s="64">
        <f t="shared" si="98"/>
        <v>80.886800086014276</v>
      </c>
    </row>
    <row r="181" spans="1:48" ht="12.95" customHeight="1">
      <c r="A181" s="18" t="s">
        <v>94</v>
      </c>
      <c r="B181" s="17" t="s">
        <v>64</v>
      </c>
      <c r="C181" s="18">
        <v>54597.333010000002</v>
      </c>
      <c r="D181" s="18">
        <v>2.9999999999999997E-4</v>
      </c>
      <c r="E181" s="129">
        <f t="shared" si="81"/>
        <v>5792.9832765190677</v>
      </c>
      <c r="F181" s="55">
        <f t="shared" si="82"/>
        <v>5793</v>
      </c>
      <c r="G181" s="55">
        <f t="shared" si="83"/>
        <v>-1.0771063702122774E-2</v>
      </c>
      <c r="K181" s="55">
        <f t="shared" ref="K181:K189" si="107">G181</f>
        <v>-1.0771063702122774E-2</v>
      </c>
      <c r="N181" s="55">
        <f t="shared" ca="1" si="103"/>
        <v>-8.6725387940092616E-3</v>
      </c>
      <c r="Q181" s="123">
        <f t="shared" si="84"/>
        <v>39578.833010000002</v>
      </c>
      <c r="S181" s="58">
        <f t="shared" ref="S181:S189" si="108">S$18</f>
        <v>1</v>
      </c>
      <c r="Z181" s="54">
        <f t="shared" si="85"/>
        <v>5793</v>
      </c>
      <c r="AA181" s="64">
        <f t="shared" si="86"/>
        <v>-1.0114909527342928E-2</v>
      </c>
      <c r="AB181" s="64">
        <f t="shared" si="87"/>
        <v>-1.1189385658370538E-2</v>
      </c>
      <c r="AC181" s="64">
        <f t="shared" si="88"/>
        <v>-1.0771063702122774E-2</v>
      </c>
      <c r="AD181" s="64">
        <f t="shared" si="89"/>
        <v>-6.5615417477984592E-4</v>
      </c>
      <c r="AE181" s="64">
        <f t="shared" si="90"/>
        <v>4.3053830108102057E-7</v>
      </c>
      <c r="AF181" s="54">
        <f t="shared" si="91"/>
        <v>-1.0771063702122774E-2</v>
      </c>
      <c r="AG181" s="122"/>
      <c r="AH181" s="54">
        <f t="shared" si="92"/>
        <v>4.1832195624776493E-4</v>
      </c>
      <c r="AI181" s="54">
        <f t="shared" si="93"/>
        <v>0.22255956212157446</v>
      </c>
      <c r="AJ181" s="54">
        <f t="shared" si="94"/>
        <v>0.12752080651202657</v>
      </c>
      <c r="AK181" s="54">
        <f t="shared" si="95"/>
        <v>8.0991681873264998E-2</v>
      </c>
      <c r="AL181" s="54">
        <f t="shared" si="96"/>
        <v>-0.10380290563052536</v>
      </c>
      <c r="AM181" s="54">
        <f t="shared" si="97"/>
        <v>-5.1948106451829873E-2</v>
      </c>
      <c r="AN181" s="64">
        <f t="shared" ref="AN181:AT190" si="109">$AU181+$AB$7*SIN(AO181)</f>
        <v>81.386780834769581</v>
      </c>
      <c r="AO181" s="64">
        <f t="shared" si="109"/>
        <v>81.31845100471854</v>
      </c>
      <c r="AP181" s="64">
        <f t="shared" si="109"/>
        <v>81.410483392213422</v>
      </c>
      <c r="AQ181" s="64">
        <f t="shared" si="109"/>
        <v>81.285805768439872</v>
      </c>
      <c r="AR181" s="64">
        <f t="shared" si="109"/>
        <v>81.453584515074212</v>
      </c>
      <c r="AS181" s="64">
        <f t="shared" si="109"/>
        <v>81.225246484208697</v>
      </c>
      <c r="AT181" s="64">
        <f t="shared" si="109"/>
        <v>81.532476710660589</v>
      </c>
      <c r="AU181" s="64">
        <f t="shared" si="98"/>
        <v>81.109263770272335</v>
      </c>
    </row>
    <row r="182" spans="1:48" ht="12.95" customHeight="1">
      <c r="A182" s="18" t="s">
        <v>94</v>
      </c>
      <c r="B182" s="17" t="s">
        <v>64</v>
      </c>
      <c r="C182" s="18">
        <v>54597.333209999997</v>
      </c>
      <c r="D182" s="18">
        <v>2.0000000000000001E-4</v>
      </c>
      <c r="E182" s="129">
        <f t="shared" si="81"/>
        <v>5792.9835870451398</v>
      </c>
      <c r="F182" s="55">
        <f t="shared" si="82"/>
        <v>5793</v>
      </c>
      <c r="G182" s="55">
        <f t="shared" si="83"/>
        <v>-1.0571063707175199E-2</v>
      </c>
      <c r="K182" s="55">
        <f t="shared" si="107"/>
        <v>-1.0571063707175199E-2</v>
      </c>
      <c r="N182" s="55">
        <f t="shared" ca="1" si="103"/>
        <v>-8.6725387940092616E-3</v>
      </c>
      <c r="Q182" s="123">
        <f t="shared" si="84"/>
        <v>39578.833209999997</v>
      </c>
      <c r="S182" s="58">
        <f t="shared" si="108"/>
        <v>1</v>
      </c>
      <c r="Z182" s="54">
        <f t="shared" si="85"/>
        <v>5793</v>
      </c>
      <c r="AA182" s="64">
        <f t="shared" si="86"/>
        <v>-1.0114909527342928E-2</v>
      </c>
      <c r="AB182" s="64">
        <f t="shared" si="87"/>
        <v>-1.0989385663422963E-2</v>
      </c>
      <c r="AC182" s="64">
        <f t="shared" si="88"/>
        <v>-1.0571063707175199E-2</v>
      </c>
      <c r="AD182" s="64">
        <f t="shared" si="89"/>
        <v>-4.5615417983227088E-4</v>
      </c>
      <c r="AE182" s="64">
        <f t="shared" si="90"/>
        <v>2.0807663577845172E-7</v>
      </c>
      <c r="AF182" s="54">
        <f t="shared" si="91"/>
        <v>-1.0571063707175199E-2</v>
      </c>
      <c r="AG182" s="122"/>
      <c r="AH182" s="54">
        <f t="shared" si="92"/>
        <v>4.1832195624776493E-4</v>
      </c>
      <c r="AI182" s="54">
        <f t="shared" si="93"/>
        <v>0.22255956212157446</v>
      </c>
      <c r="AJ182" s="54">
        <f t="shared" si="94"/>
        <v>0.12752080651202657</v>
      </c>
      <c r="AK182" s="54">
        <f t="shared" si="95"/>
        <v>8.0991681873264998E-2</v>
      </c>
      <c r="AL182" s="54">
        <f t="shared" si="96"/>
        <v>-0.10380290563052536</v>
      </c>
      <c r="AM182" s="54">
        <f t="shared" si="97"/>
        <v>-5.1948106451829873E-2</v>
      </c>
      <c r="AN182" s="64">
        <f t="shared" si="109"/>
        <v>81.386780834769581</v>
      </c>
      <c r="AO182" s="64">
        <f t="shared" si="109"/>
        <v>81.31845100471854</v>
      </c>
      <c r="AP182" s="64">
        <f t="shared" si="109"/>
        <v>81.410483392213422</v>
      </c>
      <c r="AQ182" s="64">
        <f t="shared" si="109"/>
        <v>81.285805768439872</v>
      </c>
      <c r="AR182" s="64">
        <f t="shared" si="109"/>
        <v>81.453584515074212</v>
      </c>
      <c r="AS182" s="64">
        <f t="shared" si="109"/>
        <v>81.225246484208697</v>
      </c>
      <c r="AT182" s="64">
        <f t="shared" si="109"/>
        <v>81.532476710660589</v>
      </c>
      <c r="AU182" s="64">
        <f t="shared" si="98"/>
        <v>81.109263770272335</v>
      </c>
    </row>
    <row r="183" spans="1:48" ht="12.95" customHeight="1">
      <c r="A183" s="18" t="s">
        <v>96</v>
      </c>
      <c r="B183" s="17" t="s">
        <v>64</v>
      </c>
      <c r="C183" s="18">
        <v>54902.624600000003</v>
      </c>
      <c r="D183" s="18">
        <v>1E-4</v>
      </c>
      <c r="E183" s="129">
        <f t="shared" si="81"/>
        <v>6266.9882797374066</v>
      </c>
      <c r="F183" s="55">
        <f t="shared" si="82"/>
        <v>6267</v>
      </c>
      <c r="G183" s="55">
        <f t="shared" si="83"/>
        <v>-7.5486494388314895E-3</v>
      </c>
      <c r="K183" s="55">
        <f t="shared" si="107"/>
        <v>-7.5486494388314895E-3</v>
      </c>
      <c r="N183" s="55">
        <f t="shared" ca="1" si="103"/>
        <v>-8.7383979464667211E-3</v>
      </c>
      <c r="Q183" s="123">
        <f t="shared" si="84"/>
        <v>39884.124600000003</v>
      </c>
      <c r="S183" s="58">
        <f t="shared" si="108"/>
        <v>1</v>
      </c>
      <c r="Z183" s="54">
        <f t="shared" si="85"/>
        <v>6267</v>
      </c>
      <c r="AA183" s="64">
        <f t="shared" si="86"/>
        <v>-7.4584211548003564E-3</v>
      </c>
      <c r="AB183" s="64">
        <f t="shared" si="87"/>
        <v>-1.0657441295774671E-2</v>
      </c>
      <c r="AC183" s="64">
        <f t="shared" si="88"/>
        <v>-7.5486494388314895E-3</v>
      </c>
      <c r="AD183" s="64">
        <f t="shared" si="89"/>
        <v>-9.0228284031133171E-5</v>
      </c>
      <c r="AE183" s="64">
        <f t="shared" si="90"/>
        <v>8.1411432392028413E-9</v>
      </c>
      <c r="AF183" s="54">
        <f t="shared" si="91"/>
        <v>-7.5486494388314895E-3</v>
      </c>
      <c r="AG183" s="122"/>
      <c r="AH183" s="54">
        <f t="shared" si="92"/>
        <v>3.1087918569431814E-3</v>
      </c>
      <c r="AI183" s="54">
        <f t="shared" si="93"/>
        <v>0.21956571206150066</v>
      </c>
      <c r="AJ183" s="54">
        <f t="shared" si="94"/>
        <v>0.28346151726448515</v>
      </c>
      <c r="AK183" s="54">
        <f t="shared" si="95"/>
        <v>-4.3538594272045462E-2</v>
      </c>
      <c r="AL183" s="54">
        <f t="shared" si="96"/>
        <v>5.5729881768437267E-2</v>
      </c>
      <c r="AM183" s="54">
        <f t="shared" si="97"/>
        <v>2.7872155081738983E-2</v>
      </c>
      <c r="AN183" s="64">
        <f t="shared" si="109"/>
        <v>81.840306678011032</v>
      </c>
      <c r="AO183" s="64">
        <f t="shared" si="109"/>
        <v>81.890938338286944</v>
      </c>
      <c r="AP183" s="64">
        <f t="shared" si="109"/>
        <v>81.825127250540433</v>
      </c>
      <c r="AQ183" s="64">
        <f t="shared" si="109"/>
        <v>81.910835752169746</v>
      </c>
      <c r="AR183" s="64">
        <f t="shared" si="109"/>
        <v>81.799451226468804</v>
      </c>
      <c r="AS183" s="64">
        <f t="shared" si="109"/>
        <v>81.944708674297345</v>
      </c>
      <c r="AT183" s="64">
        <f t="shared" si="109"/>
        <v>81.755910911835542</v>
      </c>
      <c r="AU183" s="64">
        <f t="shared" si="98"/>
        <v>82.002889078224143</v>
      </c>
      <c r="AV183" s="64"/>
    </row>
    <row r="184" spans="1:48" ht="12.95" customHeight="1">
      <c r="A184" s="33" t="s">
        <v>95</v>
      </c>
      <c r="B184" s="17" t="s">
        <v>64</v>
      </c>
      <c r="C184" s="18">
        <v>54928.388070000001</v>
      </c>
      <c r="D184" s="18">
        <v>5.9999999999999995E-4</v>
      </c>
      <c r="E184" s="129">
        <f t="shared" si="81"/>
        <v>6306.9894264452623</v>
      </c>
      <c r="F184" s="55">
        <f t="shared" si="82"/>
        <v>6307</v>
      </c>
      <c r="G184" s="55">
        <f t="shared" si="83"/>
        <v>-6.8100912758382037E-3</v>
      </c>
      <c r="K184" s="55">
        <f t="shared" si="107"/>
        <v>-6.8100912758382037E-3</v>
      </c>
      <c r="N184" s="55">
        <f t="shared" ca="1" si="103"/>
        <v>-8.7439556808513157E-3</v>
      </c>
      <c r="Q184" s="123">
        <f t="shared" si="84"/>
        <v>39909.888070000001</v>
      </c>
      <c r="S184" s="58">
        <f t="shared" si="108"/>
        <v>1</v>
      </c>
      <c r="Z184" s="54">
        <f t="shared" si="85"/>
        <v>6307</v>
      </c>
      <c r="AA184" s="64">
        <f t="shared" si="86"/>
        <v>-7.24799051960698E-3</v>
      </c>
      <c r="AB184" s="64">
        <f t="shared" si="87"/>
        <v>-1.0130244119907752E-2</v>
      </c>
      <c r="AC184" s="64">
        <f t="shared" si="88"/>
        <v>-6.8100912758382037E-3</v>
      </c>
      <c r="AD184" s="64">
        <f t="shared" si="89"/>
        <v>4.3789924376877627E-4</v>
      </c>
      <c r="AE184" s="64">
        <f t="shared" si="90"/>
        <v>1.9175574769326615E-7</v>
      </c>
      <c r="AF184" s="54">
        <f t="shared" si="91"/>
        <v>-6.8100912758382037E-3</v>
      </c>
      <c r="AG184" s="122"/>
      <c r="AH184" s="54">
        <f t="shared" si="92"/>
        <v>3.3201528440695489E-3</v>
      </c>
      <c r="AI184" s="54">
        <f t="shared" si="93"/>
        <v>0.22024628809870739</v>
      </c>
      <c r="AJ184" s="54">
        <f t="shared" si="94"/>
        <v>0.29676386528153409</v>
      </c>
      <c r="AK184" s="54">
        <f t="shared" si="95"/>
        <v>-5.4382311070918385E-2</v>
      </c>
      <c r="AL184" s="54">
        <f t="shared" si="96"/>
        <v>6.9630183781989721E-2</v>
      </c>
      <c r="AM184" s="54">
        <f t="shared" si="97"/>
        <v>3.4829165063029237E-2</v>
      </c>
      <c r="AN184" s="64">
        <f t="shared" si="109"/>
        <v>81.879734430671007</v>
      </c>
      <c r="AO184" s="64">
        <f t="shared" si="109"/>
        <v>81.938259055278721</v>
      </c>
      <c r="AP184" s="64">
        <f t="shared" si="109"/>
        <v>81.861543411257173</v>
      </c>
      <c r="AQ184" s="64">
        <f t="shared" si="109"/>
        <v>81.962399940291064</v>
      </c>
      <c r="AR184" s="64">
        <f t="shared" si="109"/>
        <v>81.830234992069009</v>
      </c>
      <c r="AS184" s="64">
        <f t="shared" si="109"/>
        <v>82.004355636593559</v>
      </c>
      <c r="AT184" s="64">
        <f t="shared" si="109"/>
        <v>81.776151919756089</v>
      </c>
      <c r="AU184" s="64">
        <f t="shared" si="98"/>
        <v>82.078300496616706</v>
      </c>
    </row>
    <row r="185" spans="1:48" ht="12.95" customHeight="1">
      <c r="A185" s="33" t="s">
        <v>95</v>
      </c>
      <c r="B185" s="17" t="s">
        <v>64</v>
      </c>
      <c r="C185" s="18">
        <v>54928.388270000003</v>
      </c>
      <c r="D185" s="18">
        <v>2.9999999999999997E-4</v>
      </c>
      <c r="E185" s="129">
        <f t="shared" si="81"/>
        <v>6306.9897369713462</v>
      </c>
      <c r="F185" s="55">
        <f t="shared" si="82"/>
        <v>6307</v>
      </c>
      <c r="G185" s="55">
        <f t="shared" si="83"/>
        <v>-6.6100912736146711E-3</v>
      </c>
      <c r="K185" s="55">
        <f t="shared" si="107"/>
        <v>-6.6100912736146711E-3</v>
      </c>
      <c r="N185" s="55">
        <f t="shared" ca="1" si="103"/>
        <v>-8.7439556808513157E-3</v>
      </c>
      <c r="Q185" s="123">
        <f t="shared" si="84"/>
        <v>39909.888270000003</v>
      </c>
      <c r="S185" s="58">
        <f t="shared" si="108"/>
        <v>1</v>
      </c>
      <c r="Z185" s="54">
        <f t="shared" si="85"/>
        <v>6307</v>
      </c>
      <c r="AA185" s="64">
        <f t="shared" si="86"/>
        <v>-7.24799051960698E-3</v>
      </c>
      <c r="AB185" s="64">
        <f t="shared" si="87"/>
        <v>-9.9302441176842195E-3</v>
      </c>
      <c r="AC185" s="64">
        <f t="shared" si="88"/>
        <v>-6.6100912736146711E-3</v>
      </c>
      <c r="AD185" s="64">
        <f t="shared" si="89"/>
        <v>6.3789924599230892E-4</v>
      </c>
      <c r="AE185" s="64">
        <f t="shared" si="90"/>
        <v>4.0691544803755622E-7</v>
      </c>
      <c r="AF185" s="54">
        <f t="shared" si="91"/>
        <v>-6.6100912736146711E-3</v>
      </c>
      <c r="AG185" s="122"/>
      <c r="AH185" s="54">
        <f t="shared" si="92"/>
        <v>3.3201528440695489E-3</v>
      </c>
      <c r="AI185" s="54">
        <f t="shared" si="93"/>
        <v>0.22024628809870739</v>
      </c>
      <c r="AJ185" s="54">
        <f t="shared" si="94"/>
        <v>0.29676386528153409</v>
      </c>
      <c r="AK185" s="54">
        <f t="shared" si="95"/>
        <v>-5.4382311070918385E-2</v>
      </c>
      <c r="AL185" s="54">
        <f t="shared" si="96"/>
        <v>6.9630183781989721E-2</v>
      </c>
      <c r="AM185" s="54">
        <f t="shared" si="97"/>
        <v>3.4829165063029237E-2</v>
      </c>
      <c r="AN185" s="64">
        <f t="shared" si="109"/>
        <v>81.879734430671007</v>
      </c>
      <c r="AO185" s="64">
        <f t="shared" si="109"/>
        <v>81.938259055278721</v>
      </c>
      <c r="AP185" s="64">
        <f t="shared" si="109"/>
        <v>81.861543411257173</v>
      </c>
      <c r="AQ185" s="64">
        <f t="shared" si="109"/>
        <v>81.962399940291064</v>
      </c>
      <c r="AR185" s="64">
        <f t="shared" si="109"/>
        <v>81.830234992069009</v>
      </c>
      <c r="AS185" s="64">
        <f t="shared" si="109"/>
        <v>82.004355636593559</v>
      </c>
      <c r="AT185" s="64">
        <f t="shared" si="109"/>
        <v>81.776151919756089</v>
      </c>
      <c r="AU185" s="64">
        <f t="shared" si="98"/>
        <v>82.078300496616706</v>
      </c>
    </row>
    <row r="186" spans="1:48" ht="12.95" customHeight="1">
      <c r="A186" s="33" t="s">
        <v>95</v>
      </c>
      <c r="B186" s="17" t="s">
        <v>64</v>
      </c>
      <c r="C186" s="18">
        <v>54928.388370000001</v>
      </c>
      <c r="D186" s="18">
        <v>2.0000000000000001E-4</v>
      </c>
      <c r="E186" s="129">
        <f t="shared" si="81"/>
        <v>6306.9898922343818</v>
      </c>
      <c r="F186" s="55">
        <f t="shared" si="82"/>
        <v>6307</v>
      </c>
      <c r="G186" s="55">
        <f t="shared" si="83"/>
        <v>-6.5100912761408836E-3</v>
      </c>
      <c r="K186" s="55">
        <f t="shared" si="107"/>
        <v>-6.5100912761408836E-3</v>
      </c>
      <c r="N186" s="55">
        <f t="shared" ca="1" si="103"/>
        <v>-8.7439556808513157E-3</v>
      </c>
      <c r="Q186" s="123">
        <f t="shared" si="84"/>
        <v>39909.888370000001</v>
      </c>
      <c r="S186" s="58">
        <f t="shared" si="108"/>
        <v>1</v>
      </c>
      <c r="Z186" s="54">
        <f t="shared" si="85"/>
        <v>6307</v>
      </c>
      <c r="AA186" s="64">
        <f t="shared" si="86"/>
        <v>-7.24799051960698E-3</v>
      </c>
      <c r="AB186" s="64">
        <f t="shared" si="87"/>
        <v>-9.830244120210432E-3</v>
      </c>
      <c r="AC186" s="64">
        <f t="shared" si="88"/>
        <v>-6.5100912761408836E-3</v>
      </c>
      <c r="AD186" s="64">
        <f t="shared" si="89"/>
        <v>7.3789924346609644E-4</v>
      </c>
      <c r="AE186" s="64">
        <f t="shared" si="90"/>
        <v>5.4449529350783745E-7</v>
      </c>
      <c r="AF186" s="54">
        <f t="shared" si="91"/>
        <v>-6.5100912761408836E-3</v>
      </c>
      <c r="AG186" s="122"/>
      <c r="AH186" s="54">
        <f t="shared" si="92"/>
        <v>3.3201528440695489E-3</v>
      </c>
      <c r="AI186" s="54">
        <f t="shared" si="93"/>
        <v>0.22024628809870739</v>
      </c>
      <c r="AJ186" s="54">
        <f t="shared" si="94"/>
        <v>0.29676386528153409</v>
      </c>
      <c r="AK186" s="54">
        <f t="shared" si="95"/>
        <v>-5.4382311070918385E-2</v>
      </c>
      <c r="AL186" s="54">
        <f t="shared" si="96"/>
        <v>6.9630183781989721E-2</v>
      </c>
      <c r="AM186" s="54">
        <f t="shared" si="97"/>
        <v>3.4829165063029237E-2</v>
      </c>
      <c r="AN186" s="64">
        <f t="shared" si="109"/>
        <v>81.879734430671007</v>
      </c>
      <c r="AO186" s="64">
        <f t="shared" si="109"/>
        <v>81.938259055278721</v>
      </c>
      <c r="AP186" s="64">
        <f t="shared" si="109"/>
        <v>81.861543411257173</v>
      </c>
      <c r="AQ186" s="64">
        <f t="shared" si="109"/>
        <v>81.962399940291064</v>
      </c>
      <c r="AR186" s="64">
        <f t="shared" si="109"/>
        <v>81.830234992069009</v>
      </c>
      <c r="AS186" s="64">
        <f t="shared" si="109"/>
        <v>82.004355636593559</v>
      </c>
      <c r="AT186" s="64">
        <f t="shared" si="109"/>
        <v>81.776151919756089</v>
      </c>
      <c r="AU186" s="64">
        <f t="shared" si="98"/>
        <v>82.078300496616706</v>
      </c>
    </row>
    <row r="187" spans="1:48" ht="12.95" customHeight="1">
      <c r="A187" s="33" t="s">
        <v>95</v>
      </c>
      <c r="B187" s="17" t="s">
        <v>60</v>
      </c>
      <c r="C187" s="18">
        <v>54929.35398</v>
      </c>
      <c r="D187" s="18">
        <v>8.0000000000000004E-4</v>
      </c>
      <c r="E187" s="129">
        <f t="shared" si="81"/>
        <v>6308.4891276740391</v>
      </c>
      <c r="F187" s="55">
        <f t="shared" si="82"/>
        <v>6308.5</v>
      </c>
      <c r="G187" s="55">
        <f t="shared" si="83"/>
        <v>-7.0025203458499163E-3</v>
      </c>
      <c r="K187" s="55">
        <f t="shared" si="107"/>
        <v>-7.0025203458499163E-3</v>
      </c>
      <c r="N187" s="55">
        <f t="shared" ca="1" si="103"/>
        <v>-8.7441640958907385E-3</v>
      </c>
      <c r="Q187" s="123">
        <f t="shared" si="84"/>
        <v>39910.85398</v>
      </c>
      <c r="S187" s="58">
        <f t="shared" si="108"/>
        <v>1</v>
      </c>
      <c r="Z187" s="54">
        <f t="shared" si="85"/>
        <v>6308.5</v>
      </c>
      <c r="AA187" s="64">
        <f t="shared" si="86"/>
        <v>-7.2400739034459826E-3</v>
      </c>
      <c r="AB187" s="64">
        <f t="shared" si="87"/>
        <v>-1.0330618828706383E-2</v>
      </c>
      <c r="AC187" s="64">
        <f t="shared" si="88"/>
        <v>-7.0025203458499163E-3</v>
      </c>
      <c r="AD187" s="64">
        <f t="shared" si="89"/>
        <v>2.3755355759606626E-4</v>
      </c>
      <c r="AE187" s="64">
        <f t="shared" si="90"/>
        <v>5.6431692726547573E-8</v>
      </c>
      <c r="AF187" s="54">
        <f t="shared" si="91"/>
        <v>-7.0025203458499163E-3</v>
      </c>
      <c r="AG187" s="122"/>
      <c r="AH187" s="54">
        <f t="shared" si="92"/>
        <v>3.328098482856466E-3</v>
      </c>
      <c r="AI187" s="54">
        <f t="shared" si="93"/>
        <v>0.22027522051045689</v>
      </c>
      <c r="AJ187" s="54">
        <f t="shared" si="94"/>
        <v>0.2972699522871623</v>
      </c>
      <c r="AK187" s="54">
        <f t="shared" si="95"/>
        <v>-5.4795576748873073E-2</v>
      </c>
      <c r="AL187" s="54">
        <f t="shared" si="96"/>
        <v>7.0160188742702023E-2</v>
      </c>
      <c r="AM187" s="54">
        <f t="shared" si="97"/>
        <v>3.5094491465264673E-2</v>
      </c>
      <c r="AN187" s="64">
        <f t="shared" si="109"/>
        <v>81.881235264329334</v>
      </c>
      <c r="AO187" s="64">
        <f t="shared" si="109"/>
        <v>81.940014863566034</v>
      </c>
      <c r="AP187" s="64">
        <f t="shared" si="109"/>
        <v>81.86293776205963</v>
      </c>
      <c r="AQ187" s="64">
        <f t="shared" si="109"/>
        <v>81.964309378142943</v>
      </c>
      <c r="AR187" s="64">
        <f t="shared" si="109"/>
        <v>81.831423302110451</v>
      </c>
      <c r="AS187" s="64">
        <f t="shared" si="109"/>
        <v>82.006568451251653</v>
      </c>
      <c r="AT187" s="64">
        <f t="shared" si="109"/>
        <v>81.776942439302061</v>
      </c>
      <c r="AU187" s="64">
        <f t="shared" si="98"/>
        <v>82.081128424806423</v>
      </c>
    </row>
    <row r="188" spans="1:48" ht="12.95" customHeight="1">
      <c r="A188" s="33" t="s">
        <v>95</v>
      </c>
      <c r="B188" s="17" t="s">
        <v>60</v>
      </c>
      <c r="C188" s="18">
        <v>54929.354780000001</v>
      </c>
      <c r="D188" s="18">
        <v>8.0000000000000004E-4</v>
      </c>
      <c r="E188" s="129">
        <f t="shared" si="81"/>
        <v>6308.4903697783611</v>
      </c>
      <c r="F188" s="55">
        <f t="shared" si="82"/>
        <v>6308.5</v>
      </c>
      <c r="G188" s="55">
        <f t="shared" si="83"/>
        <v>-6.2025203442317434E-3</v>
      </c>
      <c r="K188" s="55">
        <f t="shared" si="107"/>
        <v>-6.2025203442317434E-3</v>
      </c>
      <c r="N188" s="55">
        <f t="shared" ca="1" si="103"/>
        <v>-8.7441640958907385E-3</v>
      </c>
      <c r="Q188" s="123">
        <f t="shared" si="84"/>
        <v>39910.854780000001</v>
      </c>
      <c r="S188" s="58">
        <f t="shared" si="108"/>
        <v>1</v>
      </c>
      <c r="Z188" s="54">
        <f t="shared" si="85"/>
        <v>6308.5</v>
      </c>
      <c r="AA188" s="64">
        <f t="shared" si="86"/>
        <v>-7.2400739034459826E-3</v>
      </c>
      <c r="AB188" s="64">
        <f t="shared" si="87"/>
        <v>-9.5306188270882098E-3</v>
      </c>
      <c r="AC188" s="64">
        <f t="shared" si="88"/>
        <v>-6.2025203442317434E-3</v>
      </c>
      <c r="AD188" s="64">
        <f t="shared" si="89"/>
        <v>1.0375535592142392E-3</v>
      </c>
      <c r="AE188" s="64">
        <f t="shared" si="90"/>
        <v>1.0765173882381359E-6</v>
      </c>
      <c r="AF188" s="54">
        <f t="shared" si="91"/>
        <v>-6.2025203442317434E-3</v>
      </c>
      <c r="AG188" s="122"/>
      <c r="AH188" s="54">
        <f t="shared" si="92"/>
        <v>3.328098482856466E-3</v>
      </c>
      <c r="AI188" s="54">
        <f t="shared" si="93"/>
        <v>0.22027522051045689</v>
      </c>
      <c r="AJ188" s="54">
        <f t="shared" si="94"/>
        <v>0.2972699522871623</v>
      </c>
      <c r="AK188" s="54">
        <f t="shared" si="95"/>
        <v>-5.4795576748873073E-2</v>
      </c>
      <c r="AL188" s="54">
        <f t="shared" si="96"/>
        <v>7.0160188742702023E-2</v>
      </c>
      <c r="AM188" s="54">
        <f t="shared" si="97"/>
        <v>3.5094491465264673E-2</v>
      </c>
      <c r="AN188" s="64">
        <f t="shared" si="109"/>
        <v>81.881235264329334</v>
      </c>
      <c r="AO188" s="64">
        <f t="shared" si="109"/>
        <v>81.940014863566034</v>
      </c>
      <c r="AP188" s="64">
        <f t="shared" si="109"/>
        <v>81.86293776205963</v>
      </c>
      <c r="AQ188" s="64">
        <f t="shared" si="109"/>
        <v>81.964309378142943</v>
      </c>
      <c r="AR188" s="64">
        <f t="shared" si="109"/>
        <v>81.831423302110451</v>
      </c>
      <c r="AS188" s="64">
        <f t="shared" si="109"/>
        <v>82.006568451251653</v>
      </c>
      <c r="AT188" s="64">
        <f t="shared" si="109"/>
        <v>81.776942439302061</v>
      </c>
      <c r="AU188" s="64">
        <f t="shared" si="98"/>
        <v>82.081128424806423</v>
      </c>
    </row>
    <row r="189" spans="1:48" ht="12.95" customHeight="1">
      <c r="A189" s="134" t="s">
        <v>650</v>
      </c>
      <c r="B189" s="135" t="s">
        <v>64</v>
      </c>
      <c r="C189" s="136">
        <v>55189.2405</v>
      </c>
      <c r="D189" s="142"/>
      <c r="E189" s="129">
        <f t="shared" si="81"/>
        <v>6711.9968389378928</v>
      </c>
      <c r="F189" s="55">
        <f t="shared" si="82"/>
        <v>6712</v>
      </c>
      <c r="G189" s="55">
        <f t="shared" si="83"/>
        <v>-2.0359398549771868E-3</v>
      </c>
      <c r="K189" s="55">
        <f t="shared" si="107"/>
        <v>-2.0359398549771868E-3</v>
      </c>
      <c r="N189" s="55">
        <f t="shared" ca="1" si="103"/>
        <v>-8.8002277414953468E-3</v>
      </c>
      <c r="Q189" s="123">
        <f t="shared" si="84"/>
        <v>40170.7405</v>
      </c>
      <c r="S189" s="58">
        <f t="shared" si="108"/>
        <v>1</v>
      </c>
      <c r="Z189" s="54">
        <f t="shared" si="85"/>
        <v>6712</v>
      </c>
      <c r="AA189" s="64">
        <f t="shared" si="86"/>
        <v>-5.2259130439624981E-3</v>
      </c>
      <c r="AB189" s="64">
        <f t="shared" si="87"/>
        <v>-7.3706080982779395E-3</v>
      </c>
      <c r="AC189" s="64">
        <f t="shared" si="88"/>
        <v>-2.0359398549771868E-3</v>
      </c>
      <c r="AD189" s="64">
        <f t="shared" si="89"/>
        <v>3.1899731889853114E-3</v>
      </c>
      <c r="AE189" s="64">
        <f t="shared" si="90"/>
        <v>1.0175928946445117E-5</v>
      </c>
      <c r="AF189" s="54">
        <f t="shared" si="91"/>
        <v>-2.0359398549771868E-3</v>
      </c>
      <c r="AG189" s="122"/>
      <c r="AH189" s="54">
        <f t="shared" si="92"/>
        <v>5.3346682433007527E-3</v>
      </c>
      <c r="AI189" s="54">
        <f t="shared" si="93"/>
        <v>0.24057145540405445</v>
      </c>
      <c r="AJ189" s="54">
        <f t="shared" si="94"/>
        <v>0.45349035884434835</v>
      </c>
      <c r="AK189" s="54">
        <f t="shared" si="95"/>
        <v>-0.18504478548216949</v>
      </c>
      <c r="AL189" s="54">
        <f t="shared" si="96"/>
        <v>0.23900577654965885</v>
      </c>
      <c r="AM189" s="54">
        <f t="shared" si="97"/>
        <v>0.12007502797902989</v>
      </c>
      <c r="AN189" s="64">
        <f t="shared" si="109"/>
        <v>82.342246239078762</v>
      </c>
      <c r="AO189" s="64">
        <f t="shared" si="109"/>
        <v>82.374809315307175</v>
      </c>
      <c r="AP189" s="64">
        <f t="shared" si="109"/>
        <v>82.32178433217392</v>
      </c>
      <c r="AQ189" s="64">
        <f t="shared" si="109"/>
        <v>82.409349973298816</v>
      </c>
      <c r="AR189" s="64">
        <f t="shared" si="109"/>
        <v>82.267738014686429</v>
      </c>
      <c r="AS189" s="64">
        <f t="shared" si="109"/>
        <v>82.506306119436005</v>
      </c>
      <c r="AT189" s="64">
        <f t="shared" si="109"/>
        <v>82.125089158093743</v>
      </c>
      <c r="AU189" s="64">
        <f t="shared" si="98"/>
        <v>82.841841107841361</v>
      </c>
    </row>
    <row r="190" spans="1:48" ht="12.95" customHeight="1">
      <c r="A190" s="18" t="s">
        <v>101</v>
      </c>
      <c r="B190" s="17" t="s">
        <v>60</v>
      </c>
      <c r="C190" s="18">
        <v>55280.377</v>
      </c>
      <c r="D190" s="18">
        <v>6.3E-3</v>
      </c>
      <c r="E190" s="129">
        <f t="shared" si="81"/>
        <v>6853.4981393039079</v>
      </c>
      <c r="F190" s="55">
        <f t="shared" si="82"/>
        <v>6853.5</v>
      </c>
      <c r="G190" s="55">
        <f t="shared" si="83"/>
        <v>-1.1984153461526148E-3</v>
      </c>
      <c r="J190" s="55">
        <f>G190</f>
        <v>-1.1984153461526148E-3</v>
      </c>
      <c r="N190" s="55">
        <f t="shared" ca="1" si="103"/>
        <v>-8.8198882268808541E-3</v>
      </c>
      <c r="Q190" s="123">
        <f t="shared" si="84"/>
        <v>40261.877</v>
      </c>
      <c r="S190" s="58">
        <f>S$17</f>
        <v>1</v>
      </c>
      <c r="Z190" s="54">
        <f t="shared" si="85"/>
        <v>6853.5</v>
      </c>
      <c r="AA190" s="64">
        <f t="shared" si="86"/>
        <v>-4.7218610069180373E-3</v>
      </c>
      <c r="AB190" s="64">
        <f t="shared" si="87"/>
        <v>-7.0272070908658441E-3</v>
      </c>
      <c r="AC190" s="64">
        <f t="shared" si="88"/>
        <v>-1.1984153461526148E-3</v>
      </c>
      <c r="AD190" s="64">
        <f t="shared" si="89"/>
        <v>3.5234456607654225E-3</v>
      </c>
      <c r="AE190" s="64">
        <f t="shared" si="90"/>
        <v>1.2414669324366685E-5</v>
      </c>
      <c r="AF190" s="54">
        <f t="shared" si="91"/>
        <v>-1.1984153461526148E-3</v>
      </c>
      <c r="AG190" s="122"/>
      <c r="AH190" s="54">
        <f t="shared" si="92"/>
        <v>5.8287917447132293E-3</v>
      </c>
      <c r="AI190" s="54">
        <f t="shared" si="93"/>
        <v>0.25559698008114429</v>
      </c>
      <c r="AJ190" s="54">
        <f t="shared" si="94"/>
        <v>0.51552046248485917</v>
      </c>
      <c r="AK190" s="54">
        <f t="shared" si="95"/>
        <v>-0.23840602114239071</v>
      </c>
      <c r="AL190" s="54">
        <f t="shared" si="96"/>
        <v>0.30994305232620911</v>
      </c>
      <c r="AM190" s="54">
        <f t="shared" si="97"/>
        <v>0.15622416872177133</v>
      </c>
      <c r="AN190" s="64">
        <f t="shared" si="109"/>
        <v>82.520874758774937</v>
      </c>
      <c r="AO190" s="64">
        <f t="shared" si="109"/>
        <v>82.532374029629409</v>
      </c>
      <c r="AP190" s="64">
        <f t="shared" si="109"/>
        <v>82.510333895250909</v>
      </c>
      <c r="AQ190" s="64">
        <f t="shared" si="109"/>
        <v>82.553075373663702</v>
      </c>
      <c r="AR190" s="64">
        <f t="shared" si="109"/>
        <v>82.471931802660279</v>
      </c>
      <c r="AS190" s="64">
        <f t="shared" si="109"/>
        <v>82.63333110941447</v>
      </c>
      <c r="AT190" s="64">
        <f t="shared" si="109"/>
        <v>82.335006110921753</v>
      </c>
      <c r="AU190" s="64">
        <f t="shared" si="98"/>
        <v>83.108609000405025</v>
      </c>
      <c r="AV190" s="64"/>
    </row>
    <row r="191" spans="1:48" ht="12.95" customHeight="1">
      <c r="A191" s="134" t="s">
        <v>660</v>
      </c>
      <c r="B191" s="135" t="s">
        <v>64</v>
      </c>
      <c r="C191" s="136">
        <v>55482.289599999996</v>
      </c>
      <c r="D191" s="142"/>
      <c r="E191" s="129">
        <f t="shared" si="81"/>
        <v>7166.9937800217576</v>
      </c>
      <c r="F191" s="55">
        <f t="shared" si="82"/>
        <v>7167</v>
      </c>
      <c r="G191" s="55">
        <f t="shared" si="83"/>
        <v>-4.006090726761613E-3</v>
      </c>
      <c r="K191" s="55">
        <f>G191</f>
        <v>-4.006090726761613E-3</v>
      </c>
      <c r="N191" s="55">
        <f t="shared" ca="1" si="103"/>
        <v>-8.8634469701201236E-3</v>
      </c>
      <c r="Q191" s="123">
        <f t="shared" si="84"/>
        <v>40463.789599999996</v>
      </c>
      <c r="S191" s="58">
        <f>S$18</f>
        <v>1</v>
      </c>
      <c r="Z191" s="54">
        <f t="shared" si="85"/>
        <v>7167</v>
      </c>
      <c r="AA191" s="64">
        <f t="shared" si="86"/>
        <v>-4.2760658739295909E-3</v>
      </c>
      <c r="AB191" s="64">
        <f t="shared" si="87"/>
        <v>-1.0245239820910839E-2</v>
      </c>
      <c r="AC191" s="64">
        <f t="shared" si="88"/>
        <v>-4.006090726761613E-3</v>
      </c>
      <c r="AD191" s="64">
        <f t="shared" si="89"/>
        <v>2.6997514716797788E-4</v>
      </c>
      <c r="AE191" s="64">
        <f t="shared" si="90"/>
        <v>7.2886580088371313E-8</v>
      </c>
      <c r="AF191" s="54">
        <f t="shared" si="91"/>
        <v>-4.006090726761613E-3</v>
      </c>
      <c r="AG191" s="122"/>
      <c r="AH191" s="54">
        <f t="shared" si="92"/>
        <v>6.239149094149226E-3</v>
      </c>
      <c r="AI191" s="54">
        <f t="shared" si="93"/>
        <v>0.31613766763088347</v>
      </c>
      <c r="AJ191" s="54">
        <f t="shared" si="94"/>
        <v>0.67224896769471287</v>
      </c>
      <c r="AK191" s="54">
        <f t="shared" si="95"/>
        <v>-0.37855725768756598</v>
      </c>
      <c r="AL191" s="54">
        <f t="shared" si="96"/>
        <v>0.50557054405103619</v>
      </c>
      <c r="AM191" s="54">
        <f t="shared" si="97"/>
        <v>0.25831091079405288</v>
      </c>
      <c r="AN191" s="64">
        <f t="shared" ref="AN191:AT200" si="110">$AU191+$AB$7*SIN(AO191)</f>
        <v>82.95278328969961</v>
      </c>
      <c r="AO191" s="64">
        <f t="shared" si="110"/>
        <v>82.952751425848319</v>
      </c>
      <c r="AP191" s="64">
        <f t="shared" si="110"/>
        <v>82.952889643862989</v>
      </c>
      <c r="AQ191" s="64">
        <f t="shared" si="110"/>
        <v>82.952290533363836</v>
      </c>
      <c r="AR191" s="64">
        <f t="shared" si="110"/>
        <v>82.954895859410058</v>
      </c>
      <c r="AS191" s="64">
        <f t="shared" si="110"/>
        <v>82.943721565985598</v>
      </c>
      <c r="AT191" s="64">
        <f t="shared" si="110"/>
        <v>82.994945653813247</v>
      </c>
      <c r="AU191" s="64">
        <f t="shared" si="98"/>
        <v>83.699645992056702</v>
      </c>
    </row>
    <row r="192" spans="1:48" ht="12.95" customHeight="1">
      <c r="A192" s="143" t="s">
        <v>111</v>
      </c>
      <c r="B192" s="143"/>
      <c r="C192" s="144">
        <v>55591.473100000003</v>
      </c>
      <c r="D192" s="144">
        <v>1.52E-2</v>
      </c>
      <c r="E192" s="129">
        <f t="shared" si="81"/>
        <v>7336.5154012000294</v>
      </c>
      <c r="F192" s="55">
        <f t="shared" si="82"/>
        <v>7336.5</v>
      </c>
      <c r="G192" s="55">
        <f t="shared" si="83"/>
        <v>9.9194245049147867E-3</v>
      </c>
      <c r="J192" s="55">
        <f>G192</f>
        <v>9.9194245049147867E-3</v>
      </c>
      <c r="N192" s="55">
        <f t="shared" ca="1" si="103"/>
        <v>-8.8869978695748468E-3</v>
      </c>
      <c r="Q192" s="123">
        <f t="shared" si="84"/>
        <v>40572.973100000003</v>
      </c>
      <c r="S192" s="58">
        <f>S$17</f>
        <v>1</v>
      </c>
      <c r="Z192" s="54">
        <f t="shared" si="85"/>
        <v>7336.5</v>
      </c>
      <c r="AA192" s="64">
        <f t="shared" si="86"/>
        <v>-4.6097638006653754E-3</v>
      </c>
      <c r="AB192" s="64">
        <f t="shared" si="87"/>
        <v>4.040847624164878E-3</v>
      </c>
      <c r="AC192" s="64">
        <f t="shared" si="88"/>
        <v>9.9194245049147867E-3</v>
      </c>
      <c r="AD192" s="64">
        <f t="shared" si="89"/>
        <v>1.4529188305580162E-2</v>
      </c>
      <c r="AE192" s="64">
        <f t="shared" si="90"/>
        <v>2.1109731281900734E-4</v>
      </c>
      <c r="AF192" s="54">
        <f t="shared" si="91"/>
        <v>9.9194245049147867E-3</v>
      </c>
      <c r="AG192" s="122"/>
      <c r="AH192" s="54">
        <f t="shared" si="92"/>
        <v>5.8785768807499087E-3</v>
      </c>
      <c r="AI192" s="54">
        <f t="shared" si="93"/>
        <v>0.38464678745287617</v>
      </c>
      <c r="AJ192" s="54">
        <f t="shared" si="94"/>
        <v>0.78091520436083051</v>
      </c>
      <c r="AK192" s="54">
        <f t="shared" si="95"/>
        <v>-0.4819893264266259</v>
      </c>
      <c r="AL192" s="54">
        <f t="shared" si="96"/>
        <v>0.66445777566650222</v>
      </c>
      <c r="AM192" s="54">
        <f t="shared" si="97"/>
        <v>0.34501716267420751</v>
      </c>
      <c r="AN192" s="64">
        <f t="shared" si="110"/>
        <v>83.237637020288133</v>
      </c>
      <c r="AO192" s="64">
        <f t="shared" si="110"/>
        <v>83.237637020410858</v>
      </c>
      <c r="AP192" s="64">
        <f t="shared" si="110"/>
        <v>83.237637009633403</v>
      </c>
      <c r="AQ192" s="64">
        <f t="shared" si="110"/>
        <v>83.237637956143629</v>
      </c>
      <c r="AR192" s="64">
        <f t="shared" si="110"/>
        <v>83.237555063727882</v>
      </c>
      <c r="AS192" s="64">
        <f t="shared" si="110"/>
        <v>83.253795787632598</v>
      </c>
      <c r="AT192" s="64">
        <f t="shared" si="110"/>
        <v>83.456416842737369</v>
      </c>
      <c r="AU192" s="64">
        <f t="shared" si="98"/>
        <v>84.019201877495163</v>
      </c>
    </row>
    <row r="193" spans="1:48" ht="12.95" customHeight="1">
      <c r="A193" s="33" t="s">
        <v>105</v>
      </c>
      <c r="B193" s="17" t="s">
        <v>64</v>
      </c>
      <c r="C193" s="18">
        <v>55599.51</v>
      </c>
      <c r="D193" s="18">
        <v>1E-4</v>
      </c>
      <c r="E193" s="129">
        <f t="shared" si="81"/>
        <v>7348.9937364544176</v>
      </c>
      <c r="F193" s="55">
        <f t="shared" si="82"/>
        <v>7349</v>
      </c>
      <c r="G193" s="55">
        <f t="shared" si="83"/>
        <v>-4.034151068481151E-3</v>
      </c>
      <c r="K193" s="55">
        <f t="shared" ref="K193:K204" si="111">G193</f>
        <v>-4.034151068481151E-3</v>
      </c>
      <c r="N193" s="55">
        <f t="shared" ca="1" si="103"/>
        <v>-8.8887346615700337E-3</v>
      </c>
      <c r="Q193" s="123">
        <f t="shared" si="84"/>
        <v>40581.01</v>
      </c>
      <c r="S193" s="58">
        <f t="shared" ref="S193:S204" si="112">S$18</f>
        <v>1</v>
      </c>
      <c r="Z193" s="54">
        <f t="shared" si="85"/>
        <v>7349</v>
      </c>
      <c r="AA193" s="64">
        <f t="shared" si="86"/>
        <v>-4.6591814022309032E-3</v>
      </c>
      <c r="AB193" s="64">
        <f t="shared" si="87"/>
        <v>-9.8611141038559193E-3</v>
      </c>
      <c r="AC193" s="64">
        <f t="shared" si="88"/>
        <v>-4.034151068481151E-3</v>
      </c>
      <c r="AD193" s="64">
        <f t="shared" si="89"/>
        <v>6.2503033374975217E-4</v>
      </c>
      <c r="AE193" s="64">
        <f t="shared" si="90"/>
        <v>3.9066291810732657E-7</v>
      </c>
      <c r="AF193" s="54">
        <f t="shared" si="91"/>
        <v>-4.034151068481151E-3</v>
      </c>
      <c r="AG193" s="122"/>
      <c r="AH193" s="54">
        <f t="shared" si="92"/>
        <v>5.8269630353747683E-3</v>
      </c>
      <c r="AI193" s="54">
        <f t="shared" si="93"/>
        <v>0.39176618013915976</v>
      </c>
      <c r="AJ193" s="54">
        <f t="shared" si="94"/>
        <v>0.78997260434341465</v>
      </c>
      <c r="AK193" s="54">
        <f t="shared" si="95"/>
        <v>-0.49094287586108137</v>
      </c>
      <c r="AL193" s="54">
        <f t="shared" si="96"/>
        <v>0.67909243490339521</v>
      </c>
      <c r="AM193" s="54">
        <f t="shared" si="97"/>
        <v>0.35322639568828396</v>
      </c>
      <c r="AN193" s="64">
        <f t="shared" si="110"/>
        <v>83.26115142185111</v>
      </c>
      <c r="AO193" s="64">
        <f t="shared" si="110"/>
        <v>83.261151421974148</v>
      </c>
      <c r="AP193" s="64">
        <f t="shared" si="110"/>
        <v>83.26115143957044</v>
      </c>
      <c r="AQ193" s="64">
        <f t="shared" si="110"/>
        <v>83.261153955623342</v>
      </c>
      <c r="AR193" s="64">
        <f t="shared" si="110"/>
        <v>83.261506717011812</v>
      </c>
      <c r="AS193" s="64">
        <f t="shared" si="110"/>
        <v>83.28365697285308</v>
      </c>
      <c r="AT193" s="64">
        <f t="shared" si="110"/>
        <v>83.49292128426309</v>
      </c>
      <c r="AU193" s="64">
        <f t="shared" si="98"/>
        <v>84.042767945742838</v>
      </c>
      <c r="AV193" s="64"/>
    </row>
    <row r="194" spans="1:48" ht="12.95" customHeight="1">
      <c r="A194" s="33" t="s">
        <v>105</v>
      </c>
      <c r="B194" s="17" t="s">
        <v>64</v>
      </c>
      <c r="C194" s="18">
        <v>55599.510060000001</v>
      </c>
      <c r="D194" s="18">
        <v>1E-4</v>
      </c>
      <c r="E194" s="129">
        <f t="shared" si="81"/>
        <v>7348.9938296122391</v>
      </c>
      <c r="F194" s="55">
        <f t="shared" si="82"/>
        <v>7349</v>
      </c>
      <c r="G194" s="55">
        <f t="shared" si="83"/>
        <v>-3.9741510699968785E-3</v>
      </c>
      <c r="K194" s="55">
        <f t="shared" si="111"/>
        <v>-3.9741510699968785E-3</v>
      </c>
      <c r="N194" s="55">
        <f t="shared" ref="N194:N225" ca="1" si="113">+C$11+C$12*F194</f>
        <v>-8.8887346615700337E-3</v>
      </c>
      <c r="Q194" s="123">
        <f t="shared" si="84"/>
        <v>40581.010060000001</v>
      </c>
      <c r="S194" s="58">
        <f t="shared" si="112"/>
        <v>1</v>
      </c>
      <c r="Z194" s="54">
        <f t="shared" si="85"/>
        <v>7349</v>
      </c>
      <c r="AA194" s="64">
        <f t="shared" si="86"/>
        <v>-4.6591814022309032E-3</v>
      </c>
      <c r="AB194" s="64">
        <f t="shared" si="87"/>
        <v>-9.8011141053716468E-3</v>
      </c>
      <c r="AC194" s="64">
        <f t="shared" si="88"/>
        <v>-3.9741510699968785E-3</v>
      </c>
      <c r="AD194" s="64">
        <f t="shared" si="89"/>
        <v>6.8503033223402468E-4</v>
      </c>
      <c r="AE194" s="64">
        <f t="shared" si="90"/>
        <v>4.6926655608065826E-7</v>
      </c>
      <c r="AF194" s="54">
        <f t="shared" si="91"/>
        <v>-3.9741510699968785E-3</v>
      </c>
      <c r="AG194" s="122"/>
      <c r="AH194" s="54">
        <f t="shared" si="92"/>
        <v>5.8269630353747683E-3</v>
      </c>
      <c r="AI194" s="54">
        <f t="shared" si="93"/>
        <v>0.39176618013915976</v>
      </c>
      <c r="AJ194" s="54">
        <f t="shared" si="94"/>
        <v>0.78997260434341465</v>
      </c>
      <c r="AK194" s="54">
        <f t="shared" si="95"/>
        <v>-0.49094287586108137</v>
      </c>
      <c r="AL194" s="54">
        <f t="shared" si="96"/>
        <v>0.67909243490339521</v>
      </c>
      <c r="AM194" s="54">
        <f t="shared" si="97"/>
        <v>0.35322639568828396</v>
      </c>
      <c r="AN194" s="64">
        <f t="shared" si="110"/>
        <v>83.26115142185111</v>
      </c>
      <c r="AO194" s="64">
        <f t="shared" si="110"/>
        <v>83.261151421974148</v>
      </c>
      <c r="AP194" s="64">
        <f t="shared" si="110"/>
        <v>83.26115143957044</v>
      </c>
      <c r="AQ194" s="64">
        <f t="shared" si="110"/>
        <v>83.261153955623342</v>
      </c>
      <c r="AR194" s="64">
        <f t="shared" si="110"/>
        <v>83.261506717011812</v>
      </c>
      <c r="AS194" s="64">
        <f t="shared" si="110"/>
        <v>83.28365697285308</v>
      </c>
      <c r="AT194" s="64">
        <f t="shared" si="110"/>
        <v>83.49292128426309</v>
      </c>
      <c r="AU194" s="64">
        <f t="shared" si="98"/>
        <v>84.042767945742838</v>
      </c>
    </row>
    <row r="195" spans="1:48" ht="12.95" customHeight="1">
      <c r="A195" s="33" t="s">
        <v>105</v>
      </c>
      <c r="B195" s="17" t="s">
        <v>64</v>
      </c>
      <c r="C195" s="18">
        <v>55599.5101</v>
      </c>
      <c r="D195" s="18">
        <v>1E-4</v>
      </c>
      <c r="E195" s="129">
        <f t="shared" si="81"/>
        <v>7348.9938917174532</v>
      </c>
      <c r="F195" s="55">
        <f t="shared" si="82"/>
        <v>7349</v>
      </c>
      <c r="G195" s="55">
        <f t="shared" si="83"/>
        <v>-3.9341510710073635E-3</v>
      </c>
      <c r="K195" s="55">
        <f t="shared" si="111"/>
        <v>-3.9341510710073635E-3</v>
      </c>
      <c r="N195" s="55">
        <f t="shared" ca="1" si="113"/>
        <v>-8.8887346615700337E-3</v>
      </c>
      <c r="Q195" s="123">
        <f t="shared" si="84"/>
        <v>40581.0101</v>
      </c>
      <c r="S195" s="58">
        <f t="shared" si="112"/>
        <v>1</v>
      </c>
      <c r="Z195" s="54">
        <f t="shared" si="85"/>
        <v>7349</v>
      </c>
      <c r="AA195" s="64">
        <f t="shared" si="86"/>
        <v>-4.6591814022309032E-3</v>
      </c>
      <c r="AB195" s="64">
        <f t="shared" si="87"/>
        <v>-9.7611141063821318E-3</v>
      </c>
      <c r="AC195" s="64">
        <f t="shared" si="88"/>
        <v>-3.9341510710073635E-3</v>
      </c>
      <c r="AD195" s="64">
        <f t="shared" si="89"/>
        <v>7.2503033122353969E-4</v>
      </c>
      <c r="AE195" s="64">
        <f t="shared" si="90"/>
        <v>5.2566898119411563E-7</v>
      </c>
      <c r="AF195" s="54">
        <f t="shared" si="91"/>
        <v>-3.9341510710073635E-3</v>
      </c>
      <c r="AG195" s="122"/>
      <c r="AH195" s="54">
        <f t="shared" si="92"/>
        <v>5.8269630353747683E-3</v>
      </c>
      <c r="AI195" s="54">
        <f t="shared" si="93"/>
        <v>0.39176618013915976</v>
      </c>
      <c r="AJ195" s="54">
        <f t="shared" si="94"/>
        <v>0.78997260434341465</v>
      </c>
      <c r="AK195" s="54">
        <f t="shared" si="95"/>
        <v>-0.49094287586108137</v>
      </c>
      <c r="AL195" s="54">
        <f t="shared" si="96"/>
        <v>0.67909243490339521</v>
      </c>
      <c r="AM195" s="54">
        <f t="shared" si="97"/>
        <v>0.35322639568828396</v>
      </c>
      <c r="AN195" s="64">
        <f t="shared" si="110"/>
        <v>83.26115142185111</v>
      </c>
      <c r="AO195" s="64">
        <f t="shared" si="110"/>
        <v>83.261151421974148</v>
      </c>
      <c r="AP195" s="64">
        <f t="shared" si="110"/>
        <v>83.26115143957044</v>
      </c>
      <c r="AQ195" s="64">
        <f t="shared" si="110"/>
        <v>83.261153955623342</v>
      </c>
      <c r="AR195" s="64">
        <f t="shared" si="110"/>
        <v>83.261506717011812</v>
      </c>
      <c r="AS195" s="64">
        <f t="shared" si="110"/>
        <v>83.28365697285308</v>
      </c>
      <c r="AT195" s="64">
        <f t="shared" si="110"/>
        <v>83.49292128426309</v>
      </c>
      <c r="AU195" s="64">
        <f t="shared" si="98"/>
        <v>84.042767945742838</v>
      </c>
    </row>
    <row r="196" spans="1:48" ht="12.95" customHeight="1">
      <c r="A196" s="144" t="s">
        <v>114</v>
      </c>
      <c r="B196" s="145"/>
      <c r="C196" s="144">
        <v>55599.5101</v>
      </c>
      <c r="D196" s="144" t="s">
        <v>116</v>
      </c>
      <c r="E196" s="129">
        <f t="shared" si="81"/>
        <v>7348.9938917174532</v>
      </c>
      <c r="F196" s="55">
        <f t="shared" si="82"/>
        <v>7349</v>
      </c>
      <c r="G196" s="55">
        <f t="shared" si="83"/>
        <v>-3.9341510710073635E-3</v>
      </c>
      <c r="K196" s="55">
        <f t="shared" si="111"/>
        <v>-3.9341510710073635E-3</v>
      </c>
      <c r="N196" s="55">
        <f t="shared" ca="1" si="113"/>
        <v>-8.8887346615700337E-3</v>
      </c>
      <c r="Q196" s="123">
        <f t="shared" si="84"/>
        <v>40581.0101</v>
      </c>
      <c r="S196" s="58">
        <f t="shared" si="112"/>
        <v>1</v>
      </c>
      <c r="Z196" s="54">
        <f t="shared" si="85"/>
        <v>7349</v>
      </c>
      <c r="AA196" s="64">
        <f t="shared" si="86"/>
        <v>-4.6591814022309032E-3</v>
      </c>
      <c r="AB196" s="64">
        <f t="shared" si="87"/>
        <v>-9.7611141063821318E-3</v>
      </c>
      <c r="AC196" s="64">
        <f t="shared" si="88"/>
        <v>-3.9341510710073635E-3</v>
      </c>
      <c r="AD196" s="64">
        <f t="shared" si="89"/>
        <v>7.2503033122353969E-4</v>
      </c>
      <c r="AE196" s="64">
        <f t="shared" si="90"/>
        <v>5.2566898119411563E-7</v>
      </c>
      <c r="AF196" s="54">
        <f t="shared" si="91"/>
        <v>-3.9341510710073635E-3</v>
      </c>
      <c r="AG196" s="122"/>
      <c r="AH196" s="54">
        <f t="shared" si="92"/>
        <v>5.8269630353747683E-3</v>
      </c>
      <c r="AI196" s="54">
        <f t="shared" si="93"/>
        <v>0.39176618013915976</v>
      </c>
      <c r="AJ196" s="54">
        <f t="shared" si="94"/>
        <v>0.78997260434341465</v>
      </c>
      <c r="AK196" s="54">
        <f t="shared" si="95"/>
        <v>-0.49094287586108137</v>
      </c>
      <c r="AL196" s="54">
        <f t="shared" si="96"/>
        <v>0.67909243490339521</v>
      </c>
      <c r="AM196" s="54">
        <f t="shared" si="97"/>
        <v>0.35322639568828396</v>
      </c>
      <c r="AN196" s="64">
        <f t="shared" si="110"/>
        <v>83.26115142185111</v>
      </c>
      <c r="AO196" s="64">
        <f t="shared" si="110"/>
        <v>83.261151421974148</v>
      </c>
      <c r="AP196" s="64">
        <f t="shared" si="110"/>
        <v>83.26115143957044</v>
      </c>
      <c r="AQ196" s="64">
        <f t="shared" si="110"/>
        <v>83.261153955623342</v>
      </c>
      <c r="AR196" s="64">
        <f t="shared" si="110"/>
        <v>83.261506717011812</v>
      </c>
      <c r="AS196" s="64">
        <f t="shared" si="110"/>
        <v>83.28365697285308</v>
      </c>
      <c r="AT196" s="64">
        <f t="shared" si="110"/>
        <v>83.49292128426309</v>
      </c>
      <c r="AU196" s="64">
        <f t="shared" si="98"/>
        <v>84.042767945742838</v>
      </c>
    </row>
    <row r="197" spans="1:48" ht="12.95" customHeight="1">
      <c r="A197" s="144" t="s">
        <v>114</v>
      </c>
      <c r="B197" s="145"/>
      <c r="C197" s="144">
        <v>55599.510159999998</v>
      </c>
      <c r="D197" s="144" t="s">
        <v>115</v>
      </c>
      <c r="E197" s="129">
        <f t="shared" si="81"/>
        <v>7348.9939848752747</v>
      </c>
      <c r="F197" s="55">
        <f t="shared" si="82"/>
        <v>7349</v>
      </c>
      <c r="G197" s="55">
        <f t="shared" si="83"/>
        <v>-3.874151072523091E-3</v>
      </c>
      <c r="K197" s="55">
        <f t="shared" si="111"/>
        <v>-3.874151072523091E-3</v>
      </c>
      <c r="N197" s="55">
        <f t="shared" ca="1" si="113"/>
        <v>-8.8887346615700337E-3</v>
      </c>
      <c r="Q197" s="123">
        <f t="shared" si="84"/>
        <v>40581.010159999998</v>
      </c>
      <c r="S197" s="58">
        <f t="shared" si="112"/>
        <v>1</v>
      </c>
      <c r="Z197" s="54">
        <f t="shared" si="85"/>
        <v>7349</v>
      </c>
      <c r="AA197" s="64">
        <f t="shared" si="86"/>
        <v>-4.6591814022309032E-3</v>
      </c>
      <c r="AB197" s="64">
        <f t="shared" si="87"/>
        <v>-9.7011141078978593E-3</v>
      </c>
      <c r="AC197" s="64">
        <f t="shared" si="88"/>
        <v>-3.874151072523091E-3</v>
      </c>
      <c r="AD197" s="64">
        <f t="shared" si="89"/>
        <v>7.850303297078122E-4</v>
      </c>
      <c r="AE197" s="64">
        <f t="shared" si="90"/>
        <v>6.1627261856115628E-7</v>
      </c>
      <c r="AF197" s="54">
        <f t="shared" si="91"/>
        <v>-3.874151072523091E-3</v>
      </c>
      <c r="AG197" s="122"/>
      <c r="AH197" s="54">
        <f t="shared" si="92"/>
        <v>5.8269630353747683E-3</v>
      </c>
      <c r="AI197" s="54">
        <f t="shared" si="93"/>
        <v>0.39176618013915976</v>
      </c>
      <c r="AJ197" s="54">
        <f t="shared" si="94"/>
        <v>0.78997260434341465</v>
      </c>
      <c r="AK197" s="54">
        <f t="shared" si="95"/>
        <v>-0.49094287586108137</v>
      </c>
      <c r="AL197" s="54">
        <f t="shared" si="96"/>
        <v>0.67909243490339521</v>
      </c>
      <c r="AM197" s="54">
        <f t="shared" si="97"/>
        <v>0.35322639568828396</v>
      </c>
      <c r="AN197" s="64">
        <f t="shared" si="110"/>
        <v>83.26115142185111</v>
      </c>
      <c r="AO197" s="64">
        <f t="shared" si="110"/>
        <v>83.261151421974148</v>
      </c>
      <c r="AP197" s="64">
        <f t="shared" si="110"/>
        <v>83.26115143957044</v>
      </c>
      <c r="AQ197" s="64">
        <f t="shared" si="110"/>
        <v>83.261153955623342</v>
      </c>
      <c r="AR197" s="64">
        <f t="shared" si="110"/>
        <v>83.261506717011812</v>
      </c>
      <c r="AS197" s="64">
        <f t="shared" si="110"/>
        <v>83.28365697285308</v>
      </c>
      <c r="AT197" s="64">
        <f t="shared" si="110"/>
        <v>83.49292128426309</v>
      </c>
      <c r="AU197" s="64">
        <f t="shared" si="98"/>
        <v>84.042767945742838</v>
      </c>
    </row>
    <row r="198" spans="1:48" ht="12.95" customHeight="1">
      <c r="A198" s="144" t="s">
        <v>114</v>
      </c>
      <c r="B198" s="145"/>
      <c r="C198" s="144">
        <v>55599.510199999997</v>
      </c>
      <c r="D198" s="144" t="s">
        <v>117</v>
      </c>
      <c r="E198" s="129">
        <f t="shared" si="81"/>
        <v>7348.9940469804897</v>
      </c>
      <c r="F198" s="55">
        <f t="shared" si="82"/>
        <v>7349</v>
      </c>
      <c r="G198" s="55">
        <f t="shared" si="83"/>
        <v>-3.834151073533576E-3</v>
      </c>
      <c r="K198" s="55">
        <f t="shared" si="111"/>
        <v>-3.834151073533576E-3</v>
      </c>
      <c r="N198" s="55">
        <f t="shared" ca="1" si="113"/>
        <v>-8.8887346615700337E-3</v>
      </c>
      <c r="Q198" s="123">
        <f t="shared" si="84"/>
        <v>40581.010199999997</v>
      </c>
      <c r="S198" s="58">
        <f t="shared" si="112"/>
        <v>1</v>
      </c>
      <c r="Z198" s="54">
        <f t="shared" si="85"/>
        <v>7349</v>
      </c>
      <c r="AA198" s="64">
        <f t="shared" si="86"/>
        <v>-4.6591814022309032E-3</v>
      </c>
      <c r="AB198" s="64">
        <f t="shared" si="87"/>
        <v>-9.6611141089083443E-3</v>
      </c>
      <c r="AC198" s="64">
        <f t="shared" si="88"/>
        <v>-3.834151073533576E-3</v>
      </c>
      <c r="AD198" s="64">
        <f t="shared" si="89"/>
        <v>8.250303286973272E-4</v>
      </c>
      <c r="AE198" s="64">
        <f t="shared" si="90"/>
        <v>6.8067504327041982E-7</v>
      </c>
      <c r="AF198" s="54">
        <f t="shared" si="91"/>
        <v>-3.834151073533576E-3</v>
      </c>
      <c r="AG198" s="122"/>
      <c r="AH198" s="54">
        <f t="shared" si="92"/>
        <v>5.8269630353747683E-3</v>
      </c>
      <c r="AI198" s="54">
        <f t="shared" si="93"/>
        <v>0.39176618013915976</v>
      </c>
      <c r="AJ198" s="54">
        <f t="shared" si="94"/>
        <v>0.78997260434341465</v>
      </c>
      <c r="AK198" s="54">
        <f t="shared" si="95"/>
        <v>-0.49094287586108137</v>
      </c>
      <c r="AL198" s="54">
        <f t="shared" si="96"/>
        <v>0.67909243490339521</v>
      </c>
      <c r="AM198" s="54">
        <f t="shared" si="97"/>
        <v>0.35322639568828396</v>
      </c>
      <c r="AN198" s="64">
        <f t="shared" si="110"/>
        <v>83.26115142185111</v>
      </c>
      <c r="AO198" s="64">
        <f t="shared" si="110"/>
        <v>83.261151421974148</v>
      </c>
      <c r="AP198" s="64">
        <f t="shared" si="110"/>
        <v>83.26115143957044</v>
      </c>
      <c r="AQ198" s="64">
        <f t="shared" si="110"/>
        <v>83.261153955623342</v>
      </c>
      <c r="AR198" s="64">
        <f t="shared" si="110"/>
        <v>83.261506717011812</v>
      </c>
      <c r="AS198" s="64">
        <f t="shared" si="110"/>
        <v>83.28365697285308</v>
      </c>
      <c r="AT198" s="64">
        <f t="shared" si="110"/>
        <v>83.49292128426309</v>
      </c>
      <c r="AU198" s="64">
        <f t="shared" si="98"/>
        <v>84.042767945742838</v>
      </c>
    </row>
    <row r="199" spans="1:48" ht="12.95" customHeight="1">
      <c r="A199" s="33" t="s">
        <v>105</v>
      </c>
      <c r="B199" s="17" t="s">
        <v>64</v>
      </c>
      <c r="C199" s="18">
        <v>55599.510289999998</v>
      </c>
      <c r="D199" s="18">
        <v>1E-4</v>
      </c>
      <c r="E199" s="129">
        <f t="shared" si="81"/>
        <v>7348.9941867172274</v>
      </c>
      <c r="F199" s="55">
        <f t="shared" si="82"/>
        <v>7349</v>
      </c>
      <c r="G199" s="55">
        <f t="shared" si="83"/>
        <v>-3.7441510721691884E-3</v>
      </c>
      <c r="K199" s="55">
        <f t="shared" si="111"/>
        <v>-3.7441510721691884E-3</v>
      </c>
      <c r="N199" s="55">
        <f t="shared" ca="1" si="113"/>
        <v>-8.8887346615700337E-3</v>
      </c>
      <c r="Q199" s="123">
        <f t="shared" si="84"/>
        <v>40581.010289999998</v>
      </c>
      <c r="S199" s="58">
        <f t="shared" si="112"/>
        <v>1</v>
      </c>
      <c r="Z199" s="54">
        <f t="shared" si="85"/>
        <v>7349</v>
      </c>
      <c r="AA199" s="64">
        <f t="shared" si="86"/>
        <v>-4.6591814022309032E-3</v>
      </c>
      <c r="AB199" s="64">
        <f t="shared" si="87"/>
        <v>-9.5711141075439567E-3</v>
      </c>
      <c r="AC199" s="64">
        <f t="shared" si="88"/>
        <v>-3.7441510721691884E-3</v>
      </c>
      <c r="AD199" s="64">
        <f t="shared" si="89"/>
        <v>9.1503033006171478E-4</v>
      </c>
      <c r="AE199" s="64">
        <f t="shared" si="90"/>
        <v>8.3728050493285064E-7</v>
      </c>
      <c r="AF199" s="54">
        <f t="shared" si="91"/>
        <v>-3.7441510721691884E-3</v>
      </c>
      <c r="AG199" s="122"/>
      <c r="AH199" s="54">
        <f t="shared" si="92"/>
        <v>5.8269630353747683E-3</v>
      </c>
      <c r="AI199" s="54">
        <f t="shared" si="93"/>
        <v>0.39176618013915976</v>
      </c>
      <c r="AJ199" s="54">
        <f t="shared" si="94"/>
        <v>0.78997260434341465</v>
      </c>
      <c r="AK199" s="54">
        <f t="shared" si="95"/>
        <v>-0.49094287586108137</v>
      </c>
      <c r="AL199" s="54">
        <f t="shared" si="96"/>
        <v>0.67909243490339521</v>
      </c>
      <c r="AM199" s="54">
        <f t="shared" si="97"/>
        <v>0.35322639568828396</v>
      </c>
      <c r="AN199" s="64">
        <f t="shared" si="110"/>
        <v>83.26115142185111</v>
      </c>
      <c r="AO199" s="64">
        <f t="shared" si="110"/>
        <v>83.261151421974148</v>
      </c>
      <c r="AP199" s="64">
        <f t="shared" si="110"/>
        <v>83.26115143957044</v>
      </c>
      <c r="AQ199" s="64">
        <f t="shared" si="110"/>
        <v>83.261153955623342</v>
      </c>
      <c r="AR199" s="64">
        <f t="shared" si="110"/>
        <v>83.261506717011812</v>
      </c>
      <c r="AS199" s="64">
        <f t="shared" si="110"/>
        <v>83.28365697285308</v>
      </c>
      <c r="AT199" s="64">
        <f t="shared" si="110"/>
        <v>83.49292128426309</v>
      </c>
      <c r="AU199" s="64">
        <f t="shared" si="98"/>
        <v>84.042767945742838</v>
      </c>
    </row>
    <row r="200" spans="1:48" ht="12.95" customHeight="1">
      <c r="A200" s="144" t="s">
        <v>114</v>
      </c>
      <c r="B200" s="145"/>
      <c r="C200" s="144">
        <v>55599.510390000003</v>
      </c>
      <c r="D200" s="144" t="s">
        <v>115</v>
      </c>
      <c r="E200" s="129">
        <f t="shared" si="81"/>
        <v>7348.9943419802748</v>
      </c>
      <c r="F200" s="55">
        <f t="shared" si="82"/>
        <v>7349</v>
      </c>
      <c r="G200" s="55">
        <f t="shared" si="83"/>
        <v>-3.6441510674194433E-3</v>
      </c>
      <c r="K200" s="55">
        <f t="shared" si="111"/>
        <v>-3.6441510674194433E-3</v>
      </c>
      <c r="N200" s="55">
        <f t="shared" ca="1" si="113"/>
        <v>-8.8887346615700337E-3</v>
      </c>
      <c r="Q200" s="123">
        <f t="shared" si="84"/>
        <v>40581.010390000003</v>
      </c>
      <c r="S200" s="58">
        <f t="shared" si="112"/>
        <v>1</v>
      </c>
      <c r="Z200" s="54">
        <f t="shared" si="85"/>
        <v>7349</v>
      </c>
      <c r="AA200" s="64">
        <f t="shared" si="86"/>
        <v>-4.6591814022309032E-3</v>
      </c>
      <c r="AB200" s="64">
        <f t="shared" si="87"/>
        <v>-9.4711141027942116E-3</v>
      </c>
      <c r="AC200" s="64">
        <f t="shared" si="88"/>
        <v>-3.6441510674194433E-3</v>
      </c>
      <c r="AD200" s="64">
        <f t="shared" si="89"/>
        <v>1.0150303348114599E-3</v>
      </c>
      <c r="AE200" s="64">
        <f t="shared" si="90"/>
        <v>1.0302865805874645E-6</v>
      </c>
      <c r="AF200" s="54">
        <f t="shared" si="91"/>
        <v>-3.6441510674194433E-3</v>
      </c>
      <c r="AG200" s="122"/>
      <c r="AH200" s="54">
        <f t="shared" si="92"/>
        <v>5.8269630353747683E-3</v>
      </c>
      <c r="AI200" s="54">
        <f t="shared" si="93"/>
        <v>0.39176618013915976</v>
      </c>
      <c r="AJ200" s="54">
        <f t="shared" si="94"/>
        <v>0.78997260434341465</v>
      </c>
      <c r="AK200" s="54">
        <f t="shared" si="95"/>
        <v>-0.49094287586108137</v>
      </c>
      <c r="AL200" s="54">
        <f t="shared" si="96"/>
        <v>0.67909243490339521</v>
      </c>
      <c r="AM200" s="54">
        <f t="shared" si="97"/>
        <v>0.35322639568828396</v>
      </c>
      <c r="AN200" s="64">
        <f t="shared" si="110"/>
        <v>83.26115142185111</v>
      </c>
      <c r="AO200" s="64">
        <f t="shared" si="110"/>
        <v>83.261151421974148</v>
      </c>
      <c r="AP200" s="64">
        <f t="shared" si="110"/>
        <v>83.26115143957044</v>
      </c>
      <c r="AQ200" s="64">
        <f t="shared" si="110"/>
        <v>83.261153955623342</v>
      </c>
      <c r="AR200" s="64">
        <f t="shared" si="110"/>
        <v>83.261506717011812</v>
      </c>
      <c r="AS200" s="64">
        <f t="shared" si="110"/>
        <v>83.28365697285308</v>
      </c>
      <c r="AT200" s="64">
        <f t="shared" si="110"/>
        <v>83.49292128426309</v>
      </c>
      <c r="AU200" s="64">
        <f t="shared" si="98"/>
        <v>84.042767945742838</v>
      </c>
    </row>
    <row r="201" spans="1:48" ht="12.95" customHeight="1">
      <c r="A201" s="33" t="s">
        <v>99</v>
      </c>
      <c r="B201" s="17" t="s">
        <v>64</v>
      </c>
      <c r="C201" s="18">
        <v>55601.442349999998</v>
      </c>
      <c r="D201" s="18">
        <v>2.0000000000000001E-4</v>
      </c>
      <c r="E201" s="129">
        <f t="shared" si="81"/>
        <v>7351.993961806078</v>
      </c>
      <c r="F201" s="55">
        <f t="shared" si="82"/>
        <v>7352</v>
      </c>
      <c r="G201" s="55">
        <f t="shared" si="83"/>
        <v>-3.889009210979566E-3</v>
      </c>
      <c r="K201" s="55">
        <f t="shared" si="111"/>
        <v>-3.889009210979566E-3</v>
      </c>
      <c r="N201" s="55">
        <f t="shared" ca="1" si="113"/>
        <v>-8.8891514916488775E-3</v>
      </c>
      <c r="Q201" s="123">
        <f t="shared" si="84"/>
        <v>40582.942349999998</v>
      </c>
      <c r="S201" s="58">
        <f t="shared" si="112"/>
        <v>1</v>
      </c>
      <c r="Z201" s="54">
        <f t="shared" si="85"/>
        <v>7352</v>
      </c>
      <c r="AA201" s="64">
        <f t="shared" si="86"/>
        <v>-4.6716671615549881E-3</v>
      </c>
      <c r="AB201" s="64">
        <f t="shared" si="87"/>
        <v>-9.7029550070046496E-3</v>
      </c>
      <c r="AC201" s="64">
        <f t="shared" si="88"/>
        <v>-3.889009210979566E-3</v>
      </c>
      <c r="AD201" s="64">
        <f t="shared" si="89"/>
        <v>7.8265795057542217E-4</v>
      </c>
      <c r="AE201" s="64">
        <f t="shared" si="90"/>
        <v>6.1255346759892E-7</v>
      </c>
      <c r="AF201" s="54">
        <f t="shared" si="91"/>
        <v>-3.889009210979566E-3</v>
      </c>
      <c r="AG201" s="122"/>
      <c r="AH201" s="54">
        <f t="shared" si="92"/>
        <v>5.8139457960250827E-3</v>
      </c>
      <c r="AI201" s="54">
        <f t="shared" si="93"/>
        <v>0.39353438737560253</v>
      </c>
      <c r="AJ201" s="54">
        <f t="shared" si="94"/>
        <v>0.79217092518288423</v>
      </c>
      <c r="AK201" s="54">
        <f t="shared" si="95"/>
        <v>-0.49312548878087059</v>
      </c>
      <c r="AL201" s="54">
        <f t="shared" si="96"/>
        <v>0.68268609850854212</v>
      </c>
      <c r="AM201" s="54">
        <f t="shared" si="97"/>
        <v>0.35524870190504115</v>
      </c>
      <c r="AN201" s="64">
        <f t="shared" ref="AN201:AT210" si="114">$AU201+$AB$7*SIN(AO201)</f>
        <v>83.266859930645538</v>
      </c>
      <c r="AO201" s="64">
        <f t="shared" si="114"/>
        <v>83.266859931406842</v>
      </c>
      <c r="AP201" s="64">
        <f t="shared" si="114"/>
        <v>83.266859997870895</v>
      </c>
      <c r="AQ201" s="64">
        <f t="shared" si="114"/>
        <v>83.266865799220454</v>
      </c>
      <c r="AR201" s="64">
        <f t="shared" si="114"/>
        <v>83.267363621282456</v>
      </c>
      <c r="AS201" s="64">
        <f t="shared" si="114"/>
        <v>83.2909833294636</v>
      </c>
      <c r="AT201" s="64">
        <f t="shared" si="114"/>
        <v>83.501728060542149</v>
      </c>
      <c r="AU201" s="64">
        <f t="shared" si="98"/>
        <v>84.048423802122286</v>
      </c>
    </row>
    <row r="202" spans="1:48" ht="12.95" customHeight="1">
      <c r="A202" s="33" t="s">
        <v>99</v>
      </c>
      <c r="B202" s="17" t="s">
        <v>64</v>
      </c>
      <c r="C202" s="18">
        <v>55601.442450000002</v>
      </c>
      <c r="D202" s="18">
        <v>1E-4</v>
      </c>
      <c r="E202" s="129">
        <f t="shared" si="81"/>
        <v>7351.9941170691254</v>
      </c>
      <c r="F202" s="55">
        <f t="shared" si="82"/>
        <v>7352</v>
      </c>
      <c r="G202" s="55">
        <f t="shared" si="83"/>
        <v>-3.7890092062298208E-3</v>
      </c>
      <c r="K202" s="55">
        <f t="shared" si="111"/>
        <v>-3.7890092062298208E-3</v>
      </c>
      <c r="N202" s="55">
        <f t="shared" ca="1" si="113"/>
        <v>-8.8891514916488775E-3</v>
      </c>
      <c r="Q202" s="123">
        <f t="shared" si="84"/>
        <v>40582.942450000002</v>
      </c>
      <c r="S202" s="58">
        <f t="shared" si="112"/>
        <v>1</v>
      </c>
      <c r="Z202" s="54">
        <f t="shared" si="85"/>
        <v>7352</v>
      </c>
      <c r="AA202" s="64">
        <f t="shared" si="86"/>
        <v>-4.6716671615549881E-3</v>
      </c>
      <c r="AB202" s="64">
        <f t="shared" si="87"/>
        <v>-9.6029550022549044E-3</v>
      </c>
      <c r="AC202" s="64">
        <f t="shared" si="88"/>
        <v>-3.7890092062298208E-3</v>
      </c>
      <c r="AD202" s="64">
        <f t="shared" si="89"/>
        <v>8.826579553251673E-4</v>
      </c>
      <c r="AE202" s="64">
        <f t="shared" si="90"/>
        <v>7.7908506609880504E-7</v>
      </c>
      <c r="AF202" s="54">
        <f t="shared" si="91"/>
        <v>-3.7890092062298208E-3</v>
      </c>
      <c r="AG202" s="122"/>
      <c r="AH202" s="54">
        <f t="shared" si="92"/>
        <v>5.8139457960250827E-3</v>
      </c>
      <c r="AI202" s="54">
        <f t="shared" si="93"/>
        <v>0.39353438737560253</v>
      </c>
      <c r="AJ202" s="54">
        <f t="shared" si="94"/>
        <v>0.79217092518288423</v>
      </c>
      <c r="AK202" s="54">
        <f t="shared" si="95"/>
        <v>-0.49312548878087059</v>
      </c>
      <c r="AL202" s="54">
        <f t="shared" si="96"/>
        <v>0.68268609850854212</v>
      </c>
      <c r="AM202" s="54">
        <f t="shared" si="97"/>
        <v>0.35524870190504115</v>
      </c>
      <c r="AN202" s="64">
        <f t="shared" si="114"/>
        <v>83.266859930645538</v>
      </c>
      <c r="AO202" s="64">
        <f t="shared" si="114"/>
        <v>83.266859931406842</v>
      </c>
      <c r="AP202" s="64">
        <f t="shared" si="114"/>
        <v>83.266859997870895</v>
      </c>
      <c r="AQ202" s="64">
        <f t="shared" si="114"/>
        <v>83.266865799220454</v>
      </c>
      <c r="AR202" s="64">
        <f t="shared" si="114"/>
        <v>83.267363621282456</v>
      </c>
      <c r="AS202" s="64">
        <f t="shared" si="114"/>
        <v>83.2909833294636</v>
      </c>
      <c r="AT202" s="64">
        <f t="shared" si="114"/>
        <v>83.501728060542149</v>
      </c>
      <c r="AU202" s="64">
        <f t="shared" si="98"/>
        <v>84.048423802122286</v>
      </c>
    </row>
    <row r="203" spans="1:48" ht="12.95" customHeight="1">
      <c r="A203" s="33" t="s">
        <v>99</v>
      </c>
      <c r="B203" s="17" t="s">
        <v>64</v>
      </c>
      <c r="C203" s="18">
        <v>55601.442849999999</v>
      </c>
      <c r="D203" s="18">
        <v>2.0000000000000001E-4</v>
      </c>
      <c r="E203" s="129">
        <f t="shared" si="81"/>
        <v>7351.9947381212805</v>
      </c>
      <c r="F203" s="55">
        <f t="shared" si="82"/>
        <v>7352</v>
      </c>
      <c r="G203" s="55">
        <f t="shared" si="83"/>
        <v>-3.3890092090587132E-3</v>
      </c>
      <c r="K203" s="55">
        <f t="shared" si="111"/>
        <v>-3.3890092090587132E-3</v>
      </c>
      <c r="N203" s="55">
        <f t="shared" ca="1" si="113"/>
        <v>-8.8891514916488775E-3</v>
      </c>
      <c r="Q203" s="123">
        <f t="shared" si="84"/>
        <v>40582.942849999999</v>
      </c>
      <c r="S203" s="58">
        <f t="shared" si="112"/>
        <v>1</v>
      </c>
      <c r="Z203" s="54">
        <f t="shared" si="85"/>
        <v>7352</v>
      </c>
      <c r="AA203" s="64">
        <f t="shared" si="86"/>
        <v>-4.6716671615549881E-3</v>
      </c>
      <c r="AB203" s="64">
        <f t="shared" si="87"/>
        <v>-9.2029550050837967E-3</v>
      </c>
      <c r="AC203" s="64">
        <f t="shared" si="88"/>
        <v>-3.3890092090587132E-3</v>
      </c>
      <c r="AD203" s="64">
        <f t="shared" si="89"/>
        <v>1.282657952496275E-3</v>
      </c>
      <c r="AE203" s="64">
        <f t="shared" si="90"/>
        <v>1.6452114231019364E-6</v>
      </c>
      <c r="AF203" s="54">
        <f t="shared" si="91"/>
        <v>-3.3890092090587132E-3</v>
      </c>
      <c r="AG203" s="122"/>
      <c r="AH203" s="54">
        <f t="shared" si="92"/>
        <v>5.8139457960250827E-3</v>
      </c>
      <c r="AI203" s="54">
        <f t="shared" si="93"/>
        <v>0.39353438737560253</v>
      </c>
      <c r="AJ203" s="54">
        <f t="shared" si="94"/>
        <v>0.79217092518288423</v>
      </c>
      <c r="AK203" s="54">
        <f t="shared" si="95"/>
        <v>-0.49312548878087059</v>
      </c>
      <c r="AL203" s="54">
        <f t="shared" si="96"/>
        <v>0.68268609850854212</v>
      </c>
      <c r="AM203" s="54">
        <f t="shared" si="97"/>
        <v>0.35524870190504115</v>
      </c>
      <c r="AN203" s="64">
        <f t="shared" si="114"/>
        <v>83.266859930645538</v>
      </c>
      <c r="AO203" s="64">
        <f t="shared" si="114"/>
        <v>83.266859931406842</v>
      </c>
      <c r="AP203" s="64">
        <f t="shared" si="114"/>
        <v>83.266859997870895</v>
      </c>
      <c r="AQ203" s="64">
        <f t="shared" si="114"/>
        <v>83.266865799220454</v>
      </c>
      <c r="AR203" s="64">
        <f t="shared" si="114"/>
        <v>83.267363621282456</v>
      </c>
      <c r="AS203" s="64">
        <f t="shared" si="114"/>
        <v>83.2909833294636</v>
      </c>
      <c r="AT203" s="64">
        <f t="shared" si="114"/>
        <v>83.501728060542149</v>
      </c>
      <c r="AU203" s="64">
        <f t="shared" si="98"/>
        <v>84.048423802122286</v>
      </c>
    </row>
    <row r="204" spans="1:48" ht="12.95" customHeight="1">
      <c r="A204" s="134" t="s">
        <v>687</v>
      </c>
      <c r="B204" s="135" t="s">
        <v>64</v>
      </c>
      <c r="C204" s="136">
        <v>55623.336300000003</v>
      </c>
      <c r="D204" s="142"/>
      <c r="E204" s="129">
        <f t="shared" si="81"/>
        <v>7385.9871741320858</v>
      </c>
      <c r="F204" s="55">
        <f t="shared" si="82"/>
        <v>7386</v>
      </c>
      <c r="G204" s="55">
        <f t="shared" si="83"/>
        <v>-8.260734764917288E-3</v>
      </c>
      <c r="K204" s="55">
        <f t="shared" si="111"/>
        <v>-8.260734764917288E-3</v>
      </c>
      <c r="N204" s="55">
        <f t="shared" ca="1" si="113"/>
        <v>-8.8938755658757845E-3</v>
      </c>
      <c r="Q204" s="123">
        <f t="shared" si="84"/>
        <v>40604.836300000003</v>
      </c>
      <c r="S204" s="58">
        <f t="shared" si="112"/>
        <v>1</v>
      </c>
      <c r="Z204" s="54">
        <f t="shared" si="85"/>
        <v>7386</v>
      </c>
      <c r="AA204" s="64">
        <f t="shared" si="86"/>
        <v>-4.8312618804123254E-3</v>
      </c>
      <c r="AB204" s="64">
        <f t="shared" si="87"/>
        <v>-1.3908943865424891E-2</v>
      </c>
      <c r="AC204" s="64">
        <f t="shared" si="88"/>
        <v>-8.260734764917288E-3</v>
      </c>
      <c r="AD204" s="64">
        <f t="shared" si="89"/>
        <v>-3.4294728845049626E-3</v>
      </c>
      <c r="AE204" s="64">
        <f t="shared" si="90"/>
        <v>1.1761284265554788E-5</v>
      </c>
      <c r="AF204" s="54">
        <f t="shared" si="91"/>
        <v>-8.260734764917288E-3</v>
      </c>
      <c r="AG204" s="122"/>
      <c r="AH204" s="54">
        <f t="shared" si="92"/>
        <v>5.6482091005076026E-3</v>
      </c>
      <c r="AI204" s="54">
        <f t="shared" si="93"/>
        <v>0.41537754060463372</v>
      </c>
      <c r="AJ204" s="54">
        <f t="shared" si="94"/>
        <v>0.81776743720389944</v>
      </c>
      <c r="AK204" s="54">
        <f t="shared" si="95"/>
        <v>-0.5188351057434063</v>
      </c>
      <c r="AL204" s="54">
        <f t="shared" si="96"/>
        <v>0.72584936389561483</v>
      </c>
      <c r="AM204" s="54">
        <f t="shared" si="97"/>
        <v>0.37974558932826868</v>
      </c>
      <c r="AN204" s="64">
        <f t="shared" si="114"/>
        <v>83.333454328305109</v>
      </c>
      <c r="AO204" s="64">
        <f t="shared" si="114"/>
        <v>83.33345521891836</v>
      </c>
      <c r="AP204" s="64">
        <f t="shared" si="114"/>
        <v>83.333469256610826</v>
      </c>
      <c r="AQ204" s="64">
        <f t="shared" si="114"/>
        <v>83.333690197544158</v>
      </c>
      <c r="AR204" s="64">
        <f t="shared" si="114"/>
        <v>83.33709206216983</v>
      </c>
      <c r="AS204" s="64">
        <f t="shared" si="114"/>
        <v>83.378407150682705</v>
      </c>
      <c r="AT204" s="64">
        <f t="shared" si="114"/>
        <v>83.602735703904457</v>
      </c>
      <c r="AU204" s="64">
        <f t="shared" si="98"/>
        <v>84.112523507755967</v>
      </c>
    </row>
    <row r="205" spans="1:48" ht="12.95" customHeight="1">
      <c r="A205" s="18" t="s">
        <v>103</v>
      </c>
      <c r="B205" s="17" t="s">
        <v>64</v>
      </c>
      <c r="C205" s="18">
        <v>55623.3364</v>
      </c>
      <c r="D205" s="18">
        <v>1.1000000000000001E-3</v>
      </c>
      <c r="E205" s="129">
        <f t="shared" si="81"/>
        <v>7385.9873293951223</v>
      </c>
      <c r="F205" s="55">
        <f t="shared" si="82"/>
        <v>7386</v>
      </c>
      <c r="G205" s="55">
        <f t="shared" si="83"/>
        <v>-8.1607347674435005E-3</v>
      </c>
      <c r="J205" s="55">
        <f>G205</f>
        <v>-8.1607347674435005E-3</v>
      </c>
      <c r="N205" s="55">
        <f t="shared" ca="1" si="113"/>
        <v>-8.8938755658757845E-3</v>
      </c>
      <c r="Q205" s="123">
        <f t="shared" si="84"/>
        <v>40604.8364</v>
      </c>
      <c r="S205" s="58">
        <f>S$17</f>
        <v>1</v>
      </c>
      <c r="Z205" s="54">
        <f t="shared" si="85"/>
        <v>7386</v>
      </c>
      <c r="AA205" s="64">
        <f t="shared" si="86"/>
        <v>-4.8312618804123254E-3</v>
      </c>
      <c r="AB205" s="64">
        <f t="shared" si="87"/>
        <v>-1.3808943867951104E-2</v>
      </c>
      <c r="AC205" s="64">
        <f t="shared" si="88"/>
        <v>-8.1607347674435005E-3</v>
      </c>
      <c r="AD205" s="64">
        <f t="shared" si="89"/>
        <v>-3.3294728870311751E-3</v>
      </c>
      <c r="AE205" s="64">
        <f t="shared" si="90"/>
        <v>1.1085389705475707E-5</v>
      </c>
      <c r="AF205" s="54">
        <f t="shared" si="91"/>
        <v>-8.1607347674435005E-3</v>
      </c>
      <c r="AG205" s="122"/>
      <c r="AH205" s="54">
        <f t="shared" si="92"/>
        <v>5.6482091005076026E-3</v>
      </c>
      <c r="AI205" s="54">
        <f t="shared" si="93"/>
        <v>0.41537754060463372</v>
      </c>
      <c r="AJ205" s="54">
        <f t="shared" si="94"/>
        <v>0.81776743720389944</v>
      </c>
      <c r="AK205" s="54">
        <f t="shared" si="95"/>
        <v>-0.5188351057434063</v>
      </c>
      <c r="AL205" s="54">
        <f t="shared" si="96"/>
        <v>0.72584936389561483</v>
      </c>
      <c r="AM205" s="54">
        <f t="shared" si="97"/>
        <v>0.37974558932826868</v>
      </c>
      <c r="AN205" s="64">
        <f t="shared" si="114"/>
        <v>83.333454328305109</v>
      </c>
      <c r="AO205" s="64">
        <f t="shared" si="114"/>
        <v>83.33345521891836</v>
      </c>
      <c r="AP205" s="64">
        <f t="shared" si="114"/>
        <v>83.333469256610826</v>
      </c>
      <c r="AQ205" s="64">
        <f t="shared" si="114"/>
        <v>83.333690197544158</v>
      </c>
      <c r="AR205" s="64">
        <f t="shared" si="114"/>
        <v>83.33709206216983</v>
      </c>
      <c r="AS205" s="64">
        <f t="shared" si="114"/>
        <v>83.378407150682705</v>
      </c>
      <c r="AT205" s="64">
        <f t="shared" si="114"/>
        <v>83.602735703904457</v>
      </c>
      <c r="AU205" s="64">
        <f t="shared" si="98"/>
        <v>84.112523507755967</v>
      </c>
    </row>
    <row r="206" spans="1:48" ht="12.95" customHeight="1">
      <c r="A206" s="18" t="s">
        <v>102</v>
      </c>
      <c r="B206" s="17" t="s">
        <v>60</v>
      </c>
      <c r="C206" s="18">
        <v>55623.663699999997</v>
      </c>
      <c r="D206" s="18">
        <v>1.5E-3</v>
      </c>
      <c r="E206" s="129">
        <f t="shared" si="81"/>
        <v>7386.4955053247377</v>
      </c>
      <c r="F206" s="55">
        <f t="shared" si="82"/>
        <v>7386.5</v>
      </c>
      <c r="G206" s="55">
        <f t="shared" si="83"/>
        <v>-2.8948777908226475E-3</v>
      </c>
      <c r="K206" s="55">
        <f t="shared" ref="K206:K213" si="115">G206</f>
        <v>-2.8948777908226475E-3</v>
      </c>
      <c r="N206" s="55">
        <f t="shared" ca="1" si="113"/>
        <v>-8.8939450375555909E-3</v>
      </c>
      <c r="Q206" s="123">
        <f t="shared" si="84"/>
        <v>40605.163699999997</v>
      </c>
      <c r="S206" s="58">
        <f t="shared" ref="S206:S213" si="116">S$18</f>
        <v>1</v>
      </c>
      <c r="Z206" s="54">
        <f t="shared" si="85"/>
        <v>7386.5</v>
      </c>
      <c r="AA206" s="64">
        <f t="shared" si="86"/>
        <v>-4.8338700560537429E-3</v>
      </c>
      <c r="AB206" s="64">
        <f t="shared" si="87"/>
        <v>-8.540386767103305E-3</v>
      </c>
      <c r="AC206" s="64">
        <f t="shared" si="88"/>
        <v>-2.8948777908226475E-3</v>
      </c>
      <c r="AD206" s="64">
        <f t="shared" si="89"/>
        <v>1.9389922652310954E-3</v>
      </c>
      <c r="AE206" s="64">
        <f t="shared" si="90"/>
        <v>3.7596910046260147E-6</v>
      </c>
      <c r="AF206" s="54">
        <f t="shared" si="91"/>
        <v>-2.8948777908226475E-3</v>
      </c>
      <c r="AG206" s="122"/>
      <c r="AH206" s="54">
        <f t="shared" si="92"/>
        <v>5.6455089762806566E-3</v>
      </c>
      <c r="AI206" s="54">
        <f t="shared" si="93"/>
        <v>0.41572573606896535</v>
      </c>
      <c r="AJ206" s="54">
        <f t="shared" si="94"/>
        <v>0.81815336384620563</v>
      </c>
      <c r="AK206" s="54">
        <f t="shared" si="95"/>
        <v>-0.51922718677772062</v>
      </c>
      <c r="AL206" s="54">
        <f t="shared" si="96"/>
        <v>0.72652022045939046</v>
      </c>
      <c r="AM206" s="54">
        <f t="shared" si="97"/>
        <v>0.380129437527991</v>
      </c>
      <c r="AN206" s="64">
        <f t="shared" si="114"/>
        <v>83.334461247070521</v>
      </c>
      <c r="AO206" s="64">
        <f t="shared" si="114"/>
        <v>83.334462188005659</v>
      </c>
      <c r="AP206" s="64">
        <f t="shared" si="114"/>
        <v>83.334476837670437</v>
      </c>
      <c r="AQ206" s="64">
        <f t="shared" si="114"/>
        <v>83.334704587341591</v>
      </c>
      <c r="AR206" s="64">
        <f t="shared" si="114"/>
        <v>83.338167878631396</v>
      </c>
      <c r="AS206" s="64">
        <f t="shared" si="114"/>
        <v>83.379753621656249</v>
      </c>
      <c r="AT206" s="64">
        <f t="shared" si="114"/>
        <v>83.604237115455362</v>
      </c>
      <c r="AU206" s="64">
        <f t="shared" si="98"/>
        <v>84.113466150485863</v>
      </c>
    </row>
    <row r="207" spans="1:48" ht="12.95" customHeight="1">
      <c r="A207" s="134" t="s">
        <v>696</v>
      </c>
      <c r="B207" s="135" t="s">
        <v>64</v>
      </c>
      <c r="C207" s="136">
        <v>55670.355300000003</v>
      </c>
      <c r="D207" s="142"/>
      <c r="E207" s="129">
        <f t="shared" si="81"/>
        <v>7458.9903028665631</v>
      </c>
      <c r="F207" s="55">
        <f t="shared" si="82"/>
        <v>7459</v>
      </c>
      <c r="G207" s="55">
        <f t="shared" si="83"/>
        <v>-6.2456161103909835E-3</v>
      </c>
      <c r="K207" s="55">
        <f t="shared" si="115"/>
        <v>-6.2456161103909835E-3</v>
      </c>
      <c r="N207" s="55">
        <f t="shared" ca="1" si="113"/>
        <v>-8.9040184311276714E-3</v>
      </c>
      <c r="Q207" s="123">
        <f t="shared" si="84"/>
        <v>40651.855300000003</v>
      </c>
      <c r="S207" s="58">
        <f t="shared" si="116"/>
        <v>1</v>
      </c>
      <c r="Z207" s="54">
        <f t="shared" si="85"/>
        <v>7459</v>
      </c>
      <c r="AA207" s="64">
        <f t="shared" si="86"/>
        <v>-5.3062901640080319E-3</v>
      </c>
      <c r="AB207" s="64">
        <f t="shared" si="87"/>
        <v>-1.1404873742449737E-2</v>
      </c>
      <c r="AC207" s="64">
        <f t="shared" si="88"/>
        <v>-6.2456161103909835E-3</v>
      </c>
      <c r="AD207" s="64">
        <f t="shared" si="89"/>
        <v>-9.3932594638295158E-4</v>
      </c>
      <c r="AE207" s="64">
        <f t="shared" si="90"/>
        <v>8.8233323354822764E-7</v>
      </c>
      <c r="AF207" s="54">
        <f t="shared" si="91"/>
        <v>-6.2456161103909835E-3</v>
      </c>
      <c r="AG207" s="122"/>
      <c r="AH207" s="54">
        <f t="shared" si="92"/>
        <v>5.1592576320587521E-3</v>
      </c>
      <c r="AI207" s="54">
        <f t="shared" si="93"/>
        <v>0.47710481485935896</v>
      </c>
      <c r="AJ207" s="54">
        <f t="shared" si="94"/>
        <v>0.87703359076397369</v>
      </c>
      <c r="AK207" s="54">
        <f t="shared" si="95"/>
        <v>-0.58099390043097099</v>
      </c>
      <c r="AL207" s="54">
        <f t="shared" si="96"/>
        <v>0.83798058336418602</v>
      </c>
      <c r="AM207" s="54">
        <f t="shared" si="97"/>
        <v>0.44536202025100707</v>
      </c>
      <c r="AN207" s="64">
        <f t="shared" si="114"/>
        <v>83.490638018264207</v>
      </c>
      <c r="AO207" s="64">
        <f t="shared" si="114"/>
        <v>83.490763315345774</v>
      </c>
      <c r="AP207" s="64">
        <f t="shared" si="114"/>
        <v>83.491440736199394</v>
      </c>
      <c r="AQ207" s="64">
        <f t="shared" si="114"/>
        <v>83.495071127486412</v>
      </c>
      <c r="AR207" s="64">
        <f t="shared" si="114"/>
        <v>83.513686091671801</v>
      </c>
      <c r="AS207" s="64">
        <f t="shared" si="114"/>
        <v>83.593884913351872</v>
      </c>
      <c r="AT207" s="64">
        <f t="shared" si="114"/>
        <v>83.826471846093682</v>
      </c>
      <c r="AU207" s="64">
        <f t="shared" si="98"/>
        <v>84.250149346322374</v>
      </c>
      <c r="AV207" s="64"/>
    </row>
    <row r="208" spans="1:48" ht="12.95" customHeight="1">
      <c r="A208" s="134" t="s">
        <v>699</v>
      </c>
      <c r="B208" s="135" t="s">
        <v>64</v>
      </c>
      <c r="C208" s="136">
        <v>55891.262799999997</v>
      </c>
      <c r="D208" s="142"/>
      <c r="E208" s="129">
        <f t="shared" si="81"/>
        <v>7801.9780027519482</v>
      </c>
      <c r="F208" s="55">
        <f t="shared" si="82"/>
        <v>7802</v>
      </c>
      <c r="G208" s="55">
        <f t="shared" si="83"/>
        <v>-1.4167729852488264E-2</v>
      </c>
      <c r="K208" s="55">
        <f t="shared" si="115"/>
        <v>-1.4167729852488264E-2</v>
      </c>
      <c r="N208" s="55">
        <f t="shared" ca="1" si="113"/>
        <v>-8.9516760034755796E-3</v>
      </c>
      <c r="Q208" s="123">
        <f t="shared" si="84"/>
        <v>40872.762799999997</v>
      </c>
      <c r="S208" s="58">
        <f t="shared" si="116"/>
        <v>1</v>
      </c>
      <c r="Z208" s="54">
        <f t="shared" si="85"/>
        <v>7802</v>
      </c>
      <c r="AA208" s="64">
        <f t="shared" si="86"/>
        <v>-1.4150436612215262E-2</v>
      </c>
      <c r="AB208" s="64">
        <f t="shared" si="87"/>
        <v>-1.0403976213863672E-2</v>
      </c>
      <c r="AC208" s="64">
        <f t="shared" si="88"/>
        <v>-1.4167729852488264E-2</v>
      </c>
      <c r="AD208" s="64">
        <f t="shared" si="89"/>
        <v>-1.7293240273002705E-5</v>
      </c>
      <c r="AE208" s="64">
        <f t="shared" si="90"/>
        <v>2.9905615913980269E-10</v>
      </c>
      <c r="AF208" s="54">
        <f t="shared" si="91"/>
        <v>-1.4167729852488264E-2</v>
      </c>
      <c r="AG208" s="122"/>
      <c r="AH208" s="54">
        <f t="shared" si="92"/>
        <v>-3.7637536386245923E-3</v>
      </c>
      <c r="AI208" s="54">
        <f t="shared" si="93"/>
        <v>1.5575087627173991</v>
      </c>
      <c r="AJ208" s="54">
        <f t="shared" si="94"/>
        <v>-0.84595143449168408</v>
      </c>
      <c r="AK208" s="54">
        <f t="shared" si="95"/>
        <v>0.54786610268803182</v>
      </c>
      <c r="AL208" s="54">
        <f t="shared" si="96"/>
        <v>-2.364917698712699</v>
      </c>
      <c r="AM208" s="54">
        <f t="shared" si="97"/>
        <v>-2.4443135987736735</v>
      </c>
      <c r="AN208" s="64">
        <f t="shared" si="114"/>
        <v>85.107511613439414</v>
      </c>
      <c r="AO208" s="64">
        <f t="shared" si="114"/>
        <v>85.095948859349022</v>
      </c>
      <c r="AP208" s="64">
        <f t="shared" si="114"/>
        <v>85.080619683082105</v>
      </c>
      <c r="AQ208" s="64">
        <f t="shared" si="114"/>
        <v>85.060391576388824</v>
      </c>
      <c r="AR208" s="64">
        <f t="shared" si="114"/>
        <v>85.03384817899483</v>
      </c>
      <c r="AS208" s="64">
        <f t="shared" si="114"/>
        <v>84.999242091506943</v>
      </c>
      <c r="AT208" s="64">
        <f t="shared" si="114"/>
        <v>84.954435994734524</v>
      </c>
      <c r="AU208" s="64">
        <f t="shared" si="98"/>
        <v>84.896802259038566</v>
      </c>
      <c r="AV208" s="64"/>
    </row>
    <row r="209" spans="1:48" ht="12.95" customHeight="1">
      <c r="A209" s="134" t="s">
        <v>703</v>
      </c>
      <c r="B209" s="135" t="s">
        <v>64</v>
      </c>
      <c r="C209" s="136">
        <v>55953.091399999998</v>
      </c>
      <c r="D209" s="142"/>
      <c r="E209" s="129">
        <f t="shared" si="81"/>
        <v>7897.9749666446833</v>
      </c>
      <c r="F209" s="55">
        <f t="shared" si="82"/>
        <v>7898</v>
      </c>
      <c r="G209" s="55">
        <f t="shared" si="83"/>
        <v>-1.6123190252983477E-2</v>
      </c>
      <c r="K209" s="55">
        <f t="shared" si="115"/>
        <v>-1.6123190252983477E-2</v>
      </c>
      <c r="N209" s="55">
        <f t="shared" ca="1" si="113"/>
        <v>-8.9650145659986094E-3</v>
      </c>
      <c r="Q209" s="123">
        <f t="shared" si="84"/>
        <v>40934.591399999998</v>
      </c>
      <c r="S209" s="58">
        <f t="shared" si="116"/>
        <v>1</v>
      </c>
      <c r="Z209" s="54">
        <f t="shared" si="85"/>
        <v>7898</v>
      </c>
      <c r="AA209" s="64">
        <f t="shared" si="86"/>
        <v>-1.6146699946767085E-2</v>
      </c>
      <c r="AB209" s="64">
        <f t="shared" si="87"/>
        <v>-1.0337129263955962E-2</v>
      </c>
      <c r="AC209" s="64">
        <f t="shared" si="88"/>
        <v>-1.6123190252983477E-2</v>
      </c>
      <c r="AD209" s="64">
        <f t="shared" si="89"/>
        <v>2.3509693783608371E-5</v>
      </c>
      <c r="AE209" s="64">
        <f t="shared" si="90"/>
        <v>5.527057017990341E-10</v>
      </c>
      <c r="AF209" s="54">
        <f t="shared" si="91"/>
        <v>-1.6123190252983477E-2</v>
      </c>
      <c r="AG209" s="122"/>
      <c r="AH209" s="54">
        <f t="shared" si="92"/>
        <v>-5.7860609890275161E-3</v>
      </c>
      <c r="AI209" s="54">
        <f t="shared" si="93"/>
        <v>0.83248296959943291</v>
      </c>
      <c r="AJ209" s="54">
        <f t="shared" si="94"/>
        <v>-0.90146246429799681</v>
      </c>
      <c r="AK209" s="54">
        <f t="shared" si="95"/>
        <v>0.76348630079853674</v>
      </c>
      <c r="AL209" s="54">
        <f t="shared" si="96"/>
        <v>-1.3548082275076485</v>
      </c>
      <c r="AM209" s="54">
        <f t="shared" si="97"/>
        <v>-0.80437693688439349</v>
      </c>
      <c r="AN209" s="64">
        <f t="shared" si="114"/>
        <v>85.643990908026737</v>
      </c>
      <c r="AO209" s="64">
        <f t="shared" si="114"/>
        <v>85.633119971932217</v>
      </c>
      <c r="AP209" s="64">
        <f t="shared" si="114"/>
        <v>85.613154767991404</v>
      </c>
      <c r="AQ209" s="64">
        <f t="shared" si="114"/>
        <v>85.577493597754099</v>
      </c>
      <c r="AR209" s="64">
        <f t="shared" si="114"/>
        <v>85.516583411961406</v>
      </c>
      <c r="AS209" s="64">
        <f t="shared" si="114"/>
        <v>85.419042166957539</v>
      </c>
      <c r="AT209" s="64">
        <f t="shared" si="114"/>
        <v>85.274796389529342</v>
      </c>
      <c r="AU209" s="64">
        <f t="shared" si="98"/>
        <v>85.07778966318071</v>
      </c>
      <c r="AV209" s="64"/>
    </row>
    <row r="210" spans="1:48" ht="12.95" customHeight="1">
      <c r="A210" s="33" t="s">
        <v>105</v>
      </c>
      <c r="B210" s="17" t="s">
        <v>64</v>
      </c>
      <c r="C210" s="18">
        <v>55968.549189999998</v>
      </c>
      <c r="D210" s="18">
        <v>1E-4</v>
      </c>
      <c r="E210" s="129">
        <f t="shared" si="81"/>
        <v>7921.9752013013231</v>
      </c>
      <c r="F210" s="55">
        <f t="shared" si="82"/>
        <v>7922</v>
      </c>
      <c r="G210" s="55">
        <f t="shared" si="83"/>
        <v>-1.5972055356542114E-2</v>
      </c>
      <c r="K210" s="55">
        <f t="shared" si="115"/>
        <v>-1.5972055356542114E-2</v>
      </c>
      <c r="N210" s="55">
        <f t="shared" ca="1" si="113"/>
        <v>-8.9683492066293669E-3</v>
      </c>
      <c r="Q210" s="123">
        <f t="shared" si="84"/>
        <v>40950.049189999998</v>
      </c>
      <c r="S210" s="58">
        <f t="shared" si="116"/>
        <v>1</v>
      </c>
      <c r="Z210" s="54">
        <f t="shared" si="85"/>
        <v>7922</v>
      </c>
      <c r="AA210" s="64">
        <f t="shared" si="86"/>
        <v>-1.6339472661461171E-2</v>
      </c>
      <c r="AB210" s="64">
        <f t="shared" si="87"/>
        <v>-9.9864392778357541E-3</v>
      </c>
      <c r="AC210" s="64">
        <f t="shared" si="88"/>
        <v>-1.5972055356542114E-2</v>
      </c>
      <c r="AD210" s="64">
        <f t="shared" si="89"/>
        <v>3.6741730491905711E-4</v>
      </c>
      <c r="AE210" s="64">
        <f t="shared" si="90"/>
        <v>1.3499547595398338E-7</v>
      </c>
      <c r="AF210" s="54">
        <f t="shared" si="91"/>
        <v>-1.5972055356542114E-2</v>
      </c>
      <c r="AG210" s="122"/>
      <c r="AH210" s="54">
        <f t="shared" si="92"/>
        <v>-5.9856160787063592E-3</v>
      </c>
      <c r="AI210" s="54">
        <f t="shared" si="93"/>
        <v>0.74188104878827277</v>
      </c>
      <c r="AJ210" s="54">
        <f t="shared" si="94"/>
        <v>-0.84286401920421483</v>
      </c>
      <c r="AK210" s="54">
        <f t="shared" si="95"/>
        <v>0.73779935890905746</v>
      </c>
      <c r="AL210" s="54">
        <f t="shared" si="96"/>
        <v>-1.234255330521473</v>
      </c>
      <c r="AM210" s="54">
        <f t="shared" si="97"/>
        <v>-0.7095816021749819</v>
      </c>
      <c r="AN210" s="64">
        <f t="shared" si="114"/>
        <v>85.739647547880239</v>
      </c>
      <c r="AO210" s="64">
        <f t="shared" si="114"/>
        <v>85.731954208053793</v>
      </c>
      <c r="AP210" s="64">
        <f t="shared" si="114"/>
        <v>85.716099724086817</v>
      </c>
      <c r="AQ210" s="64">
        <f t="shared" si="114"/>
        <v>85.684369927640333</v>
      </c>
      <c r="AR210" s="64">
        <f t="shared" si="114"/>
        <v>85.624129045546283</v>
      </c>
      <c r="AS210" s="64">
        <f t="shared" si="114"/>
        <v>85.518895895776268</v>
      </c>
      <c r="AT210" s="64">
        <f t="shared" si="114"/>
        <v>85.354055270859817</v>
      </c>
      <c r="AU210" s="64">
        <f t="shared" si="98"/>
        <v>85.123036514216238</v>
      </c>
    </row>
    <row r="211" spans="1:48" ht="12.95" customHeight="1">
      <c r="A211" s="33" t="s">
        <v>105</v>
      </c>
      <c r="B211" s="17" t="s">
        <v>64</v>
      </c>
      <c r="C211" s="18">
        <v>55968.54941</v>
      </c>
      <c r="D211" s="18">
        <v>1E-4</v>
      </c>
      <c r="E211" s="129">
        <f t="shared" si="81"/>
        <v>7921.9755428800136</v>
      </c>
      <c r="F211" s="55">
        <f t="shared" si="82"/>
        <v>7922</v>
      </c>
      <c r="G211" s="55">
        <f t="shared" si="83"/>
        <v>-1.5752055354823824E-2</v>
      </c>
      <c r="K211" s="55">
        <f t="shared" si="115"/>
        <v>-1.5752055354823824E-2</v>
      </c>
      <c r="N211" s="55">
        <f t="shared" ca="1" si="113"/>
        <v>-8.9683492066293669E-3</v>
      </c>
      <c r="Q211" s="123">
        <f t="shared" si="84"/>
        <v>40950.04941</v>
      </c>
      <c r="S211" s="58">
        <f t="shared" si="116"/>
        <v>1</v>
      </c>
      <c r="Z211" s="54">
        <f t="shared" si="85"/>
        <v>7922</v>
      </c>
      <c r="AA211" s="64">
        <f t="shared" si="86"/>
        <v>-1.6339472661461171E-2</v>
      </c>
      <c r="AB211" s="64">
        <f t="shared" si="87"/>
        <v>-9.766439276117464E-3</v>
      </c>
      <c r="AC211" s="64">
        <f t="shared" si="88"/>
        <v>-1.5752055354823824E-2</v>
      </c>
      <c r="AD211" s="64">
        <f t="shared" si="89"/>
        <v>5.8741730663734726E-4</v>
      </c>
      <c r="AE211" s="64">
        <f t="shared" si="90"/>
        <v>3.4505909213707527E-7</v>
      </c>
      <c r="AF211" s="54">
        <f t="shared" si="91"/>
        <v>-1.5752055354823824E-2</v>
      </c>
      <c r="AG211" s="122"/>
      <c r="AH211" s="54">
        <f t="shared" si="92"/>
        <v>-5.9856160787063592E-3</v>
      </c>
      <c r="AI211" s="54">
        <f t="shared" si="93"/>
        <v>0.74188104878827277</v>
      </c>
      <c r="AJ211" s="54">
        <f t="shared" si="94"/>
        <v>-0.84286401920421483</v>
      </c>
      <c r="AK211" s="54">
        <f t="shared" si="95"/>
        <v>0.73779935890905746</v>
      </c>
      <c r="AL211" s="54">
        <f t="shared" si="96"/>
        <v>-1.234255330521473</v>
      </c>
      <c r="AM211" s="54">
        <f t="shared" si="97"/>
        <v>-0.7095816021749819</v>
      </c>
      <c r="AN211" s="64">
        <f t="shared" ref="AN211:AT220" si="117">$AU211+$AB$7*SIN(AO211)</f>
        <v>85.739647547880239</v>
      </c>
      <c r="AO211" s="64">
        <f t="shared" si="117"/>
        <v>85.731954208053793</v>
      </c>
      <c r="AP211" s="64">
        <f t="shared" si="117"/>
        <v>85.716099724086817</v>
      </c>
      <c r="AQ211" s="64">
        <f t="shared" si="117"/>
        <v>85.684369927640333</v>
      </c>
      <c r="AR211" s="64">
        <f t="shared" si="117"/>
        <v>85.624129045546283</v>
      </c>
      <c r="AS211" s="64">
        <f t="shared" si="117"/>
        <v>85.518895895776268</v>
      </c>
      <c r="AT211" s="64">
        <f t="shared" si="117"/>
        <v>85.354055270859817</v>
      </c>
      <c r="AU211" s="64">
        <f t="shared" si="98"/>
        <v>85.123036514216238</v>
      </c>
    </row>
    <row r="212" spans="1:48" ht="12.95" customHeight="1">
      <c r="A212" s="33" t="s">
        <v>105</v>
      </c>
      <c r="B212" s="17" t="s">
        <v>64</v>
      </c>
      <c r="C212" s="18">
        <v>55968.549440000003</v>
      </c>
      <c r="D212" s="18">
        <v>2.0000000000000001E-4</v>
      </c>
      <c r="E212" s="129">
        <f t="shared" si="81"/>
        <v>7921.9755894589298</v>
      </c>
      <c r="F212" s="55">
        <f t="shared" si="82"/>
        <v>7922</v>
      </c>
      <c r="G212" s="55">
        <f t="shared" si="83"/>
        <v>-1.5722055351943709E-2</v>
      </c>
      <c r="K212" s="55">
        <f t="shared" si="115"/>
        <v>-1.5722055351943709E-2</v>
      </c>
      <c r="N212" s="55">
        <f t="shared" ca="1" si="113"/>
        <v>-8.9683492066293669E-3</v>
      </c>
      <c r="Q212" s="123">
        <f t="shared" si="84"/>
        <v>40950.049440000003</v>
      </c>
      <c r="S212" s="58">
        <f t="shared" si="116"/>
        <v>1</v>
      </c>
      <c r="Z212" s="54">
        <f t="shared" si="85"/>
        <v>7922</v>
      </c>
      <c r="AA212" s="64">
        <f t="shared" si="86"/>
        <v>-1.6339472661461171E-2</v>
      </c>
      <c r="AB212" s="64">
        <f t="shared" si="87"/>
        <v>-9.7364392732373489E-3</v>
      </c>
      <c r="AC212" s="64">
        <f t="shared" si="88"/>
        <v>-1.5722055351943709E-2</v>
      </c>
      <c r="AD212" s="64">
        <f t="shared" si="89"/>
        <v>6.1741730951746232E-4</v>
      </c>
      <c r="AE212" s="64">
        <f t="shared" si="90"/>
        <v>3.8120413409178186E-7</v>
      </c>
      <c r="AF212" s="54">
        <f t="shared" si="91"/>
        <v>-1.5722055351943709E-2</v>
      </c>
      <c r="AG212" s="122"/>
      <c r="AH212" s="54">
        <f t="shared" si="92"/>
        <v>-5.9856160787063592E-3</v>
      </c>
      <c r="AI212" s="54">
        <f t="shared" si="93"/>
        <v>0.74188104878827277</v>
      </c>
      <c r="AJ212" s="54">
        <f t="shared" si="94"/>
        <v>-0.84286401920421483</v>
      </c>
      <c r="AK212" s="54">
        <f t="shared" si="95"/>
        <v>0.73779935890905746</v>
      </c>
      <c r="AL212" s="54">
        <f t="shared" si="96"/>
        <v>-1.234255330521473</v>
      </c>
      <c r="AM212" s="54">
        <f t="shared" si="97"/>
        <v>-0.7095816021749819</v>
      </c>
      <c r="AN212" s="64">
        <f t="shared" si="117"/>
        <v>85.739647547880239</v>
      </c>
      <c r="AO212" s="64">
        <f t="shared" si="117"/>
        <v>85.731954208053793</v>
      </c>
      <c r="AP212" s="64">
        <f t="shared" si="117"/>
        <v>85.716099724086817</v>
      </c>
      <c r="AQ212" s="64">
        <f t="shared" si="117"/>
        <v>85.684369927640333</v>
      </c>
      <c r="AR212" s="64">
        <f t="shared" si="117"/>
        <v>85.624129045546283</v>
      </c>
      <c r="AS212" s="64">
        <f t="shared" si="117"/>
        <v>85.518895895776268</v>
      </c>
      <c r="AT212" s="64">
        <f t="shared" si="117"/>
        <v>85.354055270859817</v>
      </c>
      <c r="AU212" s="64">
        <f t="shared" si="98"/>
        <v>85.123036514216238</v>
      </c>
    </row>
    <row r="213" spans="1:48" ht="12.95" customHeight="1">
      <c r="A213" s="33" t="s">
        <v>105</v>
      </c>
      <c r="B213" s="17" t="s">
        <v>64</v>
      </c>
      <c r="C213" s="18">
        <v>55968.549599999998</v>
      </c>
      <c r="D213" s="18">
        <v>1E-4</v>
      </c>
      <c r="E213" s="129">
        <f t="shared" ref="E213:E255" si="118">(C213-C$7)/C$8</f>
        <v>7921.9758378797878</v>
      </c>
      <c r="F213" s="55">
        <f t="shared" ref="F213:F276" si="119">ROUND(2*E213,0)/2</f>
        <v>7922</v>
      </c>
      <c r="G213" s="55">
        <f t="shared" ref="G213:G276" si="120">C213-(C$7+C$8*F213)</f>
        <v>-1.5562055355985649E-2</v>
      </c>
      <c r="K213" s="55">
        <f t="shared" si="115"/>
        <v>-1.5562055355985649E-2</v>
      </c>
      <c r="N213" s="55">
        <f t="shared" ca="1" si="113"/>
        <v>-8.9683492066293669E-3</v>
      </c>
      <c r="Q213" s="123">
        <f t="shared" ref="Q213:Q255" si="121">C213-15018.5</f>
        <v>40950.049599999998</v>
      </c>
      <c r="S213" s="58">
        <f t="shared" si="116"/>
        <v>1</v>
      </c>
      <c r="Z213" s="54">
        <f t="shared" ref="Z213:Z255" si="122">F213</f>
        <v>7922</v>
      </c>
      <c r="AA213" s="64">
        <f t="shared" ref="AA213:AA276" si="123">AB$3+AB$4*Z213+AB$5*Z213^2+AH213</f>
        <v>-1.6339472661461171E-2</v>
      </c>
      <c r="AB213" s="64">
        <f t="shared" ref="AB213:AB255" si="124">IF(S213&lt;&gt;0,G213-AH213, -9999)</f>
        <v>-9.5764392772792889E-3</v>
      </c>
      <c r="AC213" s="64">
        <f t="shared" ref="AC213:AC255" si="125">+G213-P213</f>
        <v>-1.5562055355985649E-2</v>
      </c>
      <c r="AD213" s="64">
        <f t="shared" ref="AD213:AD255" si="126">IF(S213&lt;&gt;0,G213-AA213, -9999)</f>
        <v>7.7741730547552235E-4</v>
      </c>
      <c r="AE213" s="64">
        <f t="shared" ref="AE213:AE255" si="127">+(G213-AA213)^2*S213</f>
        <v>6.0437766685282164E-7</v>
      </c>
      <c r="AF213" s="54">
        <f t="shared" ref="AF213:AF255" si="128">IF(S213&lt;&gt;0,G213-P213, -9999)</f>
        <v>-1.5562055355985649E-2</v>
      </c>
      <c r="AG213" s="122"/>
      <c r="AH213" s="54">
        <f t="shared" ref="AH213:AH276" si="129">$AB$6*($AB$11/AI213*AJ213+$AB$12)</f>
        <v>-5.9856160787063592E-3</v>
      </c>
      <c r="AI213" s="54">
        <f t="shared" ref="AI213:AI255" si="130">1+$AB$7*COS(AL213)</f>
        <v>0.74188104878827277</v>
      </c>
      <c r="AJ213" s="54">
        <f t="shared" ref="AJ213:AJ255" si="131">SIN(AL213+RADIANS($AB$9))</f>
        <v>-0.84286401920421483</v>
      </c>
      <c r="AK213" s="54">
        <f t="shared" ref="AK213:AK276" si="132">$AB$7*SIN(AL213)</f>
        <v>0.73779935890905746</v>
      </c>
      <c r="AL213" s="54">
        <f t="shared" ref="AL213:AL276" si="133">2*ATAN(AM213)</f>
        <v>-1.234255330521473</v>
      </c>
      <c r="AM213" s="54">
        <f t="shared" ref="AM213:AM276" si="134">SQRT((1+$AB$7)/(1-$AB$7))*TAN(AN213/2)</f>
        <v>-0.7095816021749819</v>
      </c>
      <c r="AN213" s="64">
        <f t="shared" si="117"/>
        <v>85.739647547880239</v>
      </c>
      <c r="AO213" s="64">
        <f t="shared" si="117"/>
        <v>85.731954208053793</v>
      </c>
      <c r="AP213" s="64">
        <f t="shared" si="117"/>
        <v>85.716099724086817</v>
      </c>
      <c r="AQ213" s="64">
        <f t="shared" si="117"/>
        <v>85.684369927640333</v>
      </c>
      <c r="AR213" s="64">
        <f t="shared" si="117"/>
        <v>85.624129045546283</v>
      </c>
      <c r="AS213" s="64">
        <f t="shared" si="117"/>
        <v>85.518895895776268</v>
      </c>
      <c r="AT213" s="64">
        <f t="shared" si="117"/>
        <v>85.354055270859817</v>
      </c>
      <c r="AU213" s="64">
        <f t="shared" ref="AU213:AU255" si="135">RADIANS($AB$9)+$AB$18*(F213-AB$15)</f>
        <v>85.123036514216238</v>
      </c>
    </row>
    <row r="214" spans="1:48" ht="12.95" customHeight="1">
      <c r="A214" s="146" t="s">
        <v>106</v>
      </c>
      <c r="B214" s="131" t="s">
        <v>64</v>
      </c>
      <c r="C214" s="9">
        <v>56008.481699999997</v>
      </c>
      <c r="D214" s="9">
        <v>2.3999999999999998E-3</v>
      </c>
      <c r="E214" s="129">
        <f t="shared" si="118"/>
        <v>7983.9756302390006</v>
      </c>
      <c r="F214" s="55">
        <f t="shared" si="119"/>
        <v>7984</v>
      </c>
      <c r="G214" s="55">
        <f t="shared" si="120"/>
        <v>-1.5695790199970361E-2</v>
      </c>
      <c r="J214" s="55">
        <f>G214</f>
        <v>-1.5695790199970361E-2</v>
      </c>
      <c r="N214" s="55">
        <f t="shared" ca="1" si="113"/>
        <v>-8.9769636949254897E-3</v>
      </c>
      <c r="Q214" s="123">
        <f t="shared" si="121"/>
        <v>40989.981699999997</v>
      </c>
      <c r="S214" s="58">
        <f>S$17</f>
        <v>1</v>
      </c>
      <c r="Z214" s="54">
        <f t="shared" si="122"/>
        <v>7984</v>
      </c>
      <c r="AA214" s="64">
        <f t="shared" si="123"/>
        <v>-1.6562013108259919E-2</v>
      </c>
      <c r="AB214" s="64">
        <f t="shared" si="124"/>
        <v>-9.4696101257931084E-3</v>
      </c>
      <c r="AC214" s="64">
        <f t="shared" si="125"/>
        <v>-1.5695790199970361E-2</v>
      </c>
      <c r="AD214" s="64">
        <f t="shared" si="126"/>
        <v>8.6622290828955797E-4</v>
      </c>
      <c r="AE214" s="64">
        <f t="shared" si="127"/>
        <v>7.5034212684561995E-7</v>
      </c>
      <c r="AF214" s="54">
        <f t="shared" si="128"/>
        <v>-1.5695790199970361E-2</v>
      </c>
      <c r="AG214" s="122"/>
      <c r="AH214" s="54">
        <f t="shared" si="129"/>
        <v>-6.2261800741772533E-3</v>
      </c>
      <c r="AI214" s="54">
        <f t="shared" si="130"/>
        <v>0.59014621236343334</v>
      </c>
      <c r="AJ214" s="54">
        <f t="shared" si="131"/>
        <v>-0.70836400683006018</v>
      </c>
      <c r="AK214" s="54">
        <f t="shared" si="132"/>
        <v>0.66557731312088642</v>
      </c>
      <c r="AL214" s="54">
        <f t="shared" si="133"/>
        <v>-1.0188496137851333</v>
      </c>
      <c r="AM214" s="54">
        <f t="shared" si="134"/>
        <v>-0.55860379767180623</v>
      </c>
      <c r="AN214" s="64">
        <f t="shared" si="117"/>
        <v>85.942652215881822</v>
      </c>
      <c r="AO214" s="64">
        <f t="shared" si="117"/>
        <v>85.940560205617331</v>
      </c>
      <c r="AP214" s="64">
        <f t="shared" si="117"/>
        <v>85.934485828127436</v>
      </c>
      <c r="AQ214" s="64">
        <f t="shared" si="117"/>
        <v>85.917255891446558</v>
      </c>
      <c r="AR214" s="64">
        <f t="shared" si="117"/>
        <v>85.871235953838081</v>
      </c>
      <c r="AS214" s="64">
        <f t="shared" si="117"/>
        <v>85.763187625959077</v>
      </c>
      <c r="AT214" s="64">
        <f t="shared" si="117"/>
        <v>85.556451361209042</v>
      </c>
      <c r="AU214" s="64">
        <f t="shared" si="135"/>
        <v>85.239924212724702</v>
      </c>
    </row>
    <row r="215" spans="1:48" ht="12.95" customHeight="1">
      <c r="A215" s="146" t="s">
        <v>106</v>
      </c>
      <c r="B215" s="131" t="s">
        <v>64</v>
      </c>
      <c r="C215" s="9">
        <v>56012.3465</v>
      </c>
      <c r="D215" s="9">
        <v>1.1999999999999999E-3</v>
      </c>
      <c r="E215" s="129">
        <f t="shared" si="118"/>
        <v>7989.9762362053807</v>
      </c>
      <c r="F215" s="55">
        <f t="shared" si="119"/>
        <v>7990</v>
      </c>
      <c r="G215" s="55">
        <f t="shared" si="120"/>
        <v>-1.5305506472941488E-2</v>
      </c>
      <c r="J215" s="55">
        <f>G215</f>
        <v>-1.5305506472941488E-2</v>
      </c>
      <c r="N215" s="55">
        <f t="shared" ca="1" si="113"/>
        <v>-8.977797355083179E-3</v>
      </c>
      <c r="Q215" s="123">
        <f t="shared" si="121"/>
        <v>40993.8465</v>
      </c>
      <c r="S215" s="58">
        <f>S$17</f>
        <v>1</v>
      </c>
      <c r="Z215" s="54">
        <f t="shared" si="122"/>
        <v>7990</v>
      </c>
      <c r="AA215" s="64">
        <f t="shared" si="123"/>
        <v>-1.6568921268169671E-2</v>
      </c>
      <c r="AB215" s="64">
        <f t="shared" si="124"/>
        <v>-9.0706355802387395E-3</v>
      </c>
      <c r="AC215" s="64">
        <f t="shared" si="125"/>
        <v>-1.5305506472941488E-2</v>
      </c>
      <c r="AD215" s="64">
        <f t="shared" si="126"/>
        <v>1.2634147952281828E-3</v>
      </c>
      <c r="AE215" s="64">
        <f t="shared" si="127"/>
        <v>1.5962169448014712E-6</v>
      </c>
      <c r="AF215" s="54">
        <f t="shared" si="128"/>
        <v>-1.5305506472941488E-2</v>
      </c>
      <c r="AG215" s="122"/>
      <c r="AH215" s="54">
        <f t="shared" si="129"/>
        <v>-6.2348708927027477E-3</v>
      </c>
      <c r="AI215" s="54">
        <f t="shared" si="130"/>
        <v>0.57947122871715173</v>
      </c>
      <c r="AJ215" s="54">
        <f t="shared" si="131"/>
        <v>-0.69689465117900284</v>
      </c>
      <c r="AK215" s="54">
        <f t="shared" si="132"/>
        <v>0.65888454186192291</v>
      </c>
      <c r="AL215" s="54">
        <f t="shared" si="133"/>
        <v>-1.0027302329798804</v>
      </c>
      <c r="AM215" s="54">
        <f t="shared" si="134"/>
        <v>-0.54807634443322406</v>
      </c>
      <c r="AN215" s="64">
        <f t="shared" si="117"/>
        <v>85.959844871465265</v>
      </c>
      <c r="AO215" s="64">
        <f t="shared" si="117"/>
        <v>85.958057720224261</v>
      </c>
      <c r="AP215" s="64">
        <f t="shared" si="117"/>
        <v>85.952671908182083</v>
      </c>
      <c r="AQ215" s="64">
        <f t="shared" si="117"/>
        <v>85.93679982158416</v>
      </c>
      <c r="AR215" s="64">
        <f t="shared" si="117"/>
        <v>85.89274070874697</v>
      </c>
      <c r="AS215" s="64">
        <f t="shared" si="117"/>
        <v>85.785651140169833</v>
      </c>
      <c r="AT215" s="64">
        <f t="shared" si="117"/>
        <v>85.575827035443282</v>
      </c>
      <c r="AU215" s="64">
        <f t="shared" si="135"/>
        <v>85.251235925483584</v>
      </c>
    </row>
    <row r="216" spans="1:48" ht="12.95" customHeight="1">
      <c r="A216" s="146" t="s">
        <v>107</v>
      </c>
      <c r="B216" s="131" t="s">
        <v>64</v>
      </c>
      <c r="C216" s="9">
        <v>56019.430500000002</v>
      </c>
      <c r="D216" s="9">
        <v>2.0000000000000001E-4</v>
      </c>
      <c r="E216" s="129">
        <f t="shared" si="118"/>
        <v>8000.9750699524875</v>
      </c>
      <c r="F216" s="55">
        <f t="shared" si="119"/>
        <v>8001</v>
      </c>
      <c r="G216" s="55">
        <f t="shared" si="120"/>
        <v>-1.6056652973929886E-2</v>
      </c>
      <c r="J216" s="55">
        <f>G216</f>
        <v>-1.6056652973929886E-2</v>
      </c>
      <c r="N216" s="55">
        <f t="shared" ca="1" si="113"/>
        <v>-8.9793257320389432E-3</v>
      </c>
      <c r="Q216" s="123">
        <f t="shared" si="121"/>
        <v>41000.930500000002</v>
      </c>
      <c r="S216" s="58">
        <f>S$17</f>
        <v>1</v>
      </c>
      <c r="Z216" s="54">
        <f t="shared" si="122"/>
        <v>8001</v>
      </c>
      <c r="AA216" s="64">
        <f t="shared" si="123"/>
        <v>-1.6576560184098418E-2</v>
      </c>
      <c r="AB216" s="64">
        <f t="shared" si="124"/>
        <v>-9.8108573375649856E-3</v>
      </c>
      <c r="AC216" s="64">
        <f t="shared" si="125"/>
        <v>-1.6056652973929886E-2</v>
      </c>
      <c r="AD216" s="64">
        <f t="shared" si="126"/>
        <v>5.1990721016853189E-4</v>
      </c>
      <c r="AE216" s="64">
        <f t="shared" si="127"/>
        <v>2.7030350718522598E-7</v>
      </c>
      <c r="AF216" s="54">
        <f t="shared" si="128"/>
        <v>-1.6056652973929886E-2</v>
      </c>
      <c r="AG216" s="122"/>
      <c r="AH216" s="54">
        <f t="shared" si="129"/>
        <v>-6.2457956363649002E-3</v>
      </c>
      <c r="AI216" s="54">
        <f t="shared" si="130"/>
        <v>0.56116672187341443</v>
      </c>
      <c r="AJ216" s="54">
        <f t="shared" si="131"/>
        <v>-0.67651708207202954</v>
      </c>
      <c r="AK216" s="54">
        <f t="shared" si="132"/>
        <v>0.64683741464910105</v>
      </c>
      <c r="AL216" s="54">
        <f t="shared" si="133"/>
        <v>-0.97469469631021088</v>
      </c>
      <c r="AM216" s="54">
        <f t="shared" si="134"/>
        <v>-0.52998561384931098</v>
      </c>
      <c r="AN216" s="64">
        <f t="shared" si="117"/>
        <v>85.990509625497182</v>
      </c>
      <c r="AO216" s="64">
        <f t="shared" si="117"/>
        <v>85.989191652461614</v>
      </c>
      <c r="AP216" s="64">
        <f t="shared" si="117"/>
        <v>85.984929558595027</v>
      </c>
      <c r="AQ216" s="64">
        <f t="shared" si="117"/>
        <v>85.971424576865132</v>
      </c>
      <c r="AR216" s="64">
        <f t="shared" si="117"/>
        <v>85.931076556873094</v>
      </c>
      <c r="AS216" s="64">
        <f t="shared" si="117"/>
        <v>85.82625036533814</v>
      </c>
      <c r="AT216" s="64">
        <f t="shared" si="117"/>
        <v>85.611240494848332</v>
      </c>
      <c r="AU216" s="64">
        <f t="shared" si="135"/>
        <v>85.271974065541542</v>
      </c>
    </row>
    <row r="217" spans="1:48" ht="12.95" customHeight="1">
      <c r="A217" s="9" t="s">
        <v>108</v>
      </c>
      <c r="B217" s="131" t="s">
        <v>64</v>
      </c>
      <c r="C217" s="9">
        <v>56356.2808</v>
      </c>
      <c r="D217" s="9">
        <v>1E-4</v>
      </c>
      <c r="E217" s="129">
        <f t="shared" si="118"/>
        <v>8523.9790856726631</v>
      </c>
      <c r="F217" s="55">
        <f t="shared" si="119"/>
        <v>8524</v>
      </c>
      <c r="G217" s="55">
        <f t="shared" si="120"/>
        <v>-1.3470254962157924E-2</v>
      </c>
      <c r="J217" s="55">
        <f>G217</f>
        <v>-1.3470254962157924E-2</v>
      </c>
      <c r="N217" s="55">
        <f t="shared" ca="1" si="113"/>
        <v>-9.0519931091175305E-3</v>
      </c>
      <c r="Q217" s="123">
        <f t="shared" si="121"/>
        <v>41337.7808</v>
      </c>
      <c r="S217" s="58">
        <f>S$17</f>
        <v>1</v>
      </c>
      <c r="Z217" s="54">
        <f t="shared" si="122"/>
        <v>8524</v>
      </c>
      <c r="AA217" s="64">
        <f t="shared" si="123"/>
        <v>-1.404293775791763E-2</v>
      </c>
      <c r="AB217" s="64">
        <f t="shared" si="124"/>
        <v>-9.575539939330583E-3</v>
      </c>
      <c r="AC217" s="64">
        <f t="shared" si="125"/>
        <v>-1.3470254962157924E-2</v>
      </c>
      <c r="AD217" s="64">
        <f t="shared" si="126"/>
        <v>5.726827957597061E-4</v>
      </c>
      <c r="AE217" s="64">
        <f t="shared" si="127"/>
        <v>3.2796558455915325E-7</v>
      </c>
      <c r="AF217" s="54">
        <f t="shared" si="128"/>
        <v>-1.3470254962157924E-2</v>
      </c>
      <c r="AG217" s="122"/>
      <c r="AH217" s="54">
        <f t="shared" si="129"/>
        <v>-3.8947150228273407E-3</v>
      </c>
      <c r="AI217" s="54">
        <f t="shared" si="130"/>
        <v>0.27795909760511672</v>
      </c>
      <c r="AJ217" s="54">
        <f t="shared" si="131"/>
        <v>-0.16068678595375474</v>
      </c>
      <c r="AK217" s="54">
        <f t="shared" si="132"/>
        <v>0.29938306941114906</v>
      </c>
      <c r="AL217" s="54">
        <f t="shared" si="133"/>
        <v>-0.39305832198327034</v>
      </c>
      <c r="AM217" s="54">
        <f t="shared" si="134"/>
        <v>-0.19909910106956649</v>
      </c>
      <c r="AN217" s="64">
        <f t="shared" si="117"/>
        <v>86.930384705598456</v>
      </c>
      <c r="AO217" s="64">
        <f t="shared" si="117"/>
        <v>86.928850011897012</v>
      </c>
      <c r="AP217" s="64">
        <f t="shared" si="117"/>
        <v>86.932688275931596</v>
      </c>
      <c r="AQ217" s="64">
        <f t="shared" si="117"/>
        <v>86.923041658384449</v>
      </c>
      <c r="AR217" s="64">
        <f t="shared" si="117"/>
        <v>86.946997556747078</v>
      </c>
      <c r="AS217" s="64">
        <f t="shared" si="117"/>
        <v>86.885573786605548</v>
      </c>
      <c r="AT217" s="64">
        <f t="shared" si="117"/>
        <v>87.032427723726599</v>
      </c>
      <c r="AU217" s="64">
        <f t="shared" si="135"/>
        <v>86.257978361024243</v>
      </c>
    </row>
    <row r="218" spans="1:48" ht="12.95" customHeight="1">
      <c r="A218" s="9" t="s">
        <v>108</v>
      </c>
      <c r="B218" s="131" t="s">
        <v>64</v>
      </c>
      <c r="C218" s="9">
        <v>56371.421600000001</v>
      </c>
      <c r="D218" s="9">
        <v>2.5000000000000001E-3</v>
      </c>
      <c r="E218" s="129">
        <f t="shared" si="118"/>
        <v>8547.4871520190991</v>
      </c>
      <c r="F218" s="55">
        <f t="shared" si="119"/>
        <v>8547.5</v>
      </c>
      <c r="G218" s="55">
        <f t="shared" si="120"/>
        <v>-8.274977037217468E-3</v>
      </c>
      <c r="J218" s="55">
        <f>G218</f>
        <v>-8.274977037217468E-3</v>
      </c>
      <c r="N218" s="55">
        <f t="shared" ca="1" si="113"/>
        <v>-9.0552582780684815E-3</v>
      </c>
      <c r="Q218" s="123">
        <f t="shared" si="121"/>
        <v>41352.921600000001</v>
      </c>
      <c r="S218" s="58">
        <f>S$17</f>
        <v>1</v>
      </c>
      <c r="Z218" s="54">
        <f t="shared" si="122"/>
        <v>8547.5</v>
      </c>
      <c r="AA218" s="64">
        <f t="shared" si="123"/>
        <v>-1.3876682176633954E-2</v>
      </c>
      <c r="AB218" s="64">
        <f t="shared" si="124"/>
        <v>-4.5371053085015156E-3</v>
      </c>
      <c r="AC218" s="64">
        <f t="shared" si="125"/>
        <v>-8.274977037217468E-3</v>
      </c>
      <c r="AD218" s="64">
        <f t="shared" si="126"/>
        <v>5.6017051394164855E-3</v>
      </c>
      <c r="AE218" s="64">
        <f t="shared" si="127"/>
        <v>3.1379100468965069E-5</v>
      </c>
      <c r="AF218" s="54">
        <f t="shared" si="128"/>
        <v>-8.274977037217468E-3</v>
      </c>
      <c r="AG218" s="122"/>
      <c r="AH218" s="54">
        <f t="shared" si="129"/>
        <v>-3.7378717287159528E-3</v>
      </c>
      <c r="AI218" s="54">
        <f t="shared" si="130"/>
        <v>0.27383476867633749</v>
      </c>
      <c r="AJ218" s="54">
        <f t="shared" si="131"/>
        <v>-0.1468402074830277</v>
      </c>
      <c r="AK218" s="54">
        <f t="shared" si="132"/>
        <v>0.28923579273303973</v>
      </c>
      <c r="AL218" s="54">
        <f t="shared" si="133"/>
        <v>-0.37904497072589011</v>
      </c>
      <c r="AM218" s="54">
        <f t="shared" si="134"/>
        <v>-0.191824706555726</v>
      </c>
      <c r="AN218" s="64">
        <f t="shared" si="117"/>
        <v>86.962066632582079</v>
      </c>
      <c r="AO218" s="64">
        <f t="shared" si="117"/>
        <v>86.95972144482981</v>
      </c>
      <c r="AP218" s="64">
        <f t="shared" si="117"/>
        <v>86.965292600250422</v>
      </c>
      <c r="AQ218" s="64">
        <f t="shared" si="117"/>
        <v>86.951977085729325</v>
      </c>
      <c r="AR218" s="64">
        <f t="shared" si="117"/>
        <v>86.983357336204307</v>
      </c>
      <c r="AS218" s="64">
        <f t="shared" si="117"/>
        <v>86.906683902232473</v>
      </c>
      <c r="AT218" s="64">
        <f t="shared" si="117"/>
        <v>87.080659478272779</v>
      </c>
      <c r="AU218" s="64">
        <f t="shared" si="135"/>
        <v>86.302282569329876</v>
      </c>
    </row>
    <row r="219" spans="1:48" ht="12.95" customHeight="1">
      <c r="A219" s="146" t="s">
        <v>105</v>
      </c>
      <c r="B219" s="131" t="s">
        <v>60</v>
      </c>
      <c r="C219" s="9">
        <v>56398.472629999997</v>
      </c>
      <c r="D219" s="9">
        <v>1E-3</v>
      </c>
      <c r="E219" s="129">
        <f t="shared" si="118"/>
        <v>8589.4874035235935</v>
      </c>
      <c r="F219" s="55">
        <f t="shared" si="119"/>
        <v>8589.5</v>
      </c>
      <c r="G219" s="55">
        <f t="shared" si="120"/>
        <v>-8.11299096676521E-3</v>
      </c>
      <c r="K219" s="55">
        <f t="shared" ref="K219:K225" si="136">G219</f>
        <v>-8.11299096676521E-3</v>
      </c>
      <c r="N219" s="55">
        <f t="shared" ca="1" si="113"/>
        <v>-9.0610938991723053E-3</v>
      </c>
      <c r="Q219" s="123">
        <f t="shared" si="121"/>
        <v>41379.972629999997</v>
      </c>
      <c r="S219" s="58">
        <f t="shared" ref="S219:S225" si="137">S$18</f>
        <v>1</v>
      </c>
      <c r="Z219" s="54">
        <f t="shared" si="122"/>
        <v>8589.5</v>
      </c>
      <c r="AA219" s="64">
        <f t="shared" si="123"/>
        <v>-1.3574574626806796E-2</v>
      </c>
      <c r="AB219" s="64">
        <f t="shared" si="124"/>
        <v>-4.6601456119621971E-3</v>
      </c>
      <c r="AC219" s="64">
        <f t="shared" si="125"/>
        <v>-8.11299096676521E-3</v>
      </c>
      <c r="AD219" s="64">
        <f t="shared" si="126"/>
        <v>5.4615836600415864E-3</v>
      </c>
      <c r="AE219" s="64">
        <f t="shared" si="127"/>
        <v>2.982889607563325E-5</v>
      </c>
      <c r="AF219" s="54">
        <f t="shared" si="128"/>
        <v>-8.11299096676521E-3</v>
      </c>
      <c r="AG219" s="122"/>
      <c r="AH219" s="54">
        <f t="shared" si="129"/>
        <v>-3.4528453548030129E-3</v>
      </c>
      <c r="AI219" s="54">
        <f t="shared" si="130"/>
        <v>0.2670565307575764</v>
      </c>
      <c r="AJ219" s="54">
        <f t="shared" si="131"/>
        <v>-0.12289095663133086</v>
      </c>
      <c r="AK219" s="54">
        <f t="shared" si="132"/>
        <v>0.27160110065340054</v>
      </c>
      <c r="AL219" s="54">
        <f t="shared" si="133"/>
        <v>-0.35487427869177968</v>
      </c>
      <c r="AM219" s="54">
        <f t="shared" si="134"/>
        <v>-0.17932303304551145</v>
      </c>
      <c r="AN219" s="64">
        <f t="shared" si="117"/>
        <v>87.017820959998787</v>
      </c>
      <c r="AO219" s="64">
        <f t="shared" si="117"/>
        <v>87.01337929302521</v>
      </c>
      <c r="AP219" s="64">
        <f t="shared" si="117"/>
        <v>87.023098820533733</v>
      </c>
      <c r="AQ219" s="64">
        <f t="shared" si="117"/>
        <v>87.001654821229778</v>
      </c>
      <c r="AR219" s="64">
        <f t="shared" si="117"/>
        <v>87.048154853046981</v>
      </c>
      <c r="AS219" s="64">
        <f t="shared" si="117"/>
        <v>86.943023112235892</v>
      </c>
      <c r="AT219" s="64">
        <f t="shared" si="117"/>
        <v>87.163052912339822</v>
      </c>
      <c r="AU219" s="64">
        <f t="shared" si="135"/>
        <v>86.381464558642051</v>
      </c>
    </row>
    <row r="220" spans="1:48" ht="12.95" customHeight="1">
      <c r="A220" s="146" t="s">
        <v>105</v>
      </c>
      <c r="B220" s="131" t="s">
        <v>60</v>
      </c>
      <c r="C220" s="9">
        <v>56398.475539999999</v>
      </c>
      <c r="D220" s="9">
        <v>1.4E-3</v>
      </c>
      <c r="E220" s="129">
        <f t="shared" si="118"/>
        <v>8589.4919216780581</v>
      </c>
      <c r="F220" s="55">
        <f t="shared" si="119"/>
        <v>8589.5</v>
      </c>
      <c r="G220" s="55">
        <f t="shared" si="120"/>
        <v>-5.2029909638804384E-3</v>
      </c>
      <c r="K220" s="55">
        <f t="shared" si="136"/>
        <v>-5.2029909638804384E-3</v>
      </c>
      <c r="N220" s="55">
        <f t="shared" ca="1" si="113"/>
        <v>-9.0610938991723053E-3</v>
      </c>
      <c r="Q220" s="123">
        <f t="shared" si="121"/>
        <v>41379.975539999999</v>
      </c>
      <c r="S220" s="58">
        <f t="shared" si="137"/>
        <v>1</v>
      </c>
      <c r="Z220" s="54">
        <f t="shared" si="122"/>
        <v>8589.5</v>
      </c>
      <c r="AA220" s="64">
        <f t="shared" si="123"/>
        <v>-1.3574574626806796E-2</v>
      </c>
      <c r="AB220" s="64">
        <f t="shared" si="124"/>
        <v>-1.7501456090774255E-3</v>
      </c>
      <c r="AC220" s="64">
        <f t="shared" si="125"/>
        <v>-5.2029909638804384E-3</v>
      </c>
      <c r="AD220" s="64">
        <f t="shared" si="126"/>
        <v>8.3715836629263581E-3</v>
      </c>
      <c r="AE220" s="64">
        <f t="shared" si="127"/>
        <v>7.0083413025375497E-5</v>
      </c>
      <c r="AF220" s="54">
        <f t="shared" si="128"/>
        <v>-5.2029909638804384E-3</v>
      </c>
      <c r="AG220" s="122"/>
      <c r="AH220" s="54">
        <f t="shared" si="129"/>
        <v>-3.4528453548030129E-3</v>
      </c>
      <c r="AI220" s="54">
        <f t="shared" si="130"/>
        <v>0.2670565307575764</v>
      </c>
      <c r="AJ220" s="54">
        <f t="shared" si="131"/>
        <v>-0.12289095663133086</v>
      </c>
      <c r="AK220" s="54">
        <f t="shared" si="132"/>
        <v>0.27160110065340054</v>
      </c>
      <c r="AL220" s="54">
        <f t="shared" si="133"/>
        <v>-0.35487427869177968</v>
      </c>
      <c r="AM220" s="54">
        <f t="shared" si="134"/>
        <v>-0.17932303304551145</v>
      </c>
      <c r="AN220" s="64">
        <f t="shared" si="117"/>
        <v>87.017820959998787</v>
      </c>
      <c r="AO220" s="64">
        <f t="shared" si="117"/>
        <v>87.01337929302521</v>
      </c>
      <c r="AP220" s="64">
        <f t="shared" si="117"/>
        <v>87.023098820533733</v>
      </c>
      <c r="AQ220" s="64">
        <f t="shared" si="117"/>
        <v>87.001654821229778</v>
      </c>
      <c r="AR220" s="64">
        <f t="shared" si="117"/>
        <v>87.048154853046981</v>
      </c>
      <c r="AS220" s="64">
        <f t="shared" si="117"/>
        <v>86.943023112235892</v>
      </c>
      <c r="AT220" s="64">
        <f t="shared" si="117"/>
        <v>87.163052912339822</v>
      </c>
      <c r="AU220" s="64">
        <f t="shared" si="135"/>
        <v>86.381464558642051</v>
      </c>
    </row>
    <row r="221" spans="1:48" ht="12.95" customHeight="1">
      <c r="A221" s="146" t="s">
        <v>105</v>
      </c>
      <c r="B221" s="131" t="s">
        <v>64</v>
      </c>
      <c r="C221" s="9">
        <v>56401.365310000001</v>
      </c>
      <c r="D221" s="9">
        <v>2.0000000000000001E-4</v>
      </c>
      <c r="E221" s="129">
        <f t="shared" si="118"/>
        <v>8593.9786664264193</v>
      </c>
      <c r="F221" s="55">
        <f t="shared" si="119"/>
        <v>8594</v>
      </c>
      <c r="G221" s="55">
        <f t="shared" si="120"/>
        <v>-1.3740278169279918E-2</v>
      </c>
      <c r="K221" s="55">
        <f t="shared" si="136"/>
        <v>-1.3740278169279918E-2</v>
      </c>
      <c r="N221" s="55">
        <f t="shared" ca="1" si="113"/>
        <v>-9.0617191442905736E-3</v>
      </c>
      <c r="Q221" s="123">
        <f t="shared" si="121"/>
        <v>41382.865310000001</v>
      </c>
      <c r="S221" s="58">
        <f t="shared" si="137"/>
        <v>1</v>
      </c>
      <c r="Z221" s="54">
        <f t="shared" si="122"/>
        <v>8594</v>
      </c>
      <c r="AA221" s="64">
        <f t="shared" si="123"/>
        <v>-1.3541837860040597E-2</v>
      </c>
      <c r="AB221" s="64">
        <f t="shared" si="124"/>
        <v>-1.0318319738451478E-2</v>
      </c>
      <c r="AC221" s="64">
        <f t="shared" si="125"/>
        <v>-1.3740278169279918E-2</v>
      </c>
      <c r="AD221" s="64">
        <f t="shared" si="126"/>
        <v>-1.9844030923932103E-4</v>
      </c>
      <c r="AE221" s="64">
        <f t="shared" si="127"/>
        <v>3.9378556330997357E-8</v>
      </c>
      <c r="AF221" s="54">
        <f t="shared" si="128"/>
        <v>-1.3740278169279918E-2</v>
      </c>
      <c r="AG221" s="122"/>
      <c r="AH221" s="54">
        <f t="shared" si="129"/>
        <v>-3.4219584308284403E-3</v>
      </c>
      <c r="AI221" s="54">
        <f t="shared" si="130"/>
        <v>0.26637183435995682</v>
      </c>
      <c r="AJ221" s="54">
        <f t="shared" si="131"/>
        <v>-0.12038014006966792</v>
      </c>
      <c r="AK221" s="54">
        <f t="shared" si="132"/>
        <v>0.26974617988190958</v>
      </c>
      <c r="AL221" s="54">
        <f t="shared" si="133"/>
        <v>-0.35234467872099856</v>
      </c>
      <c r="AM221" s="54">
        <f t="shared" si="134"/>
        <v>-0.17801785653116436</v>
      </c>
      <c r="AN221" s="64">
        <f t="shared" ref="AN221:AT230" si="138">$AU221+$AB$7*SIN(AO221)</f>
        <v>87.023736526278526</v>
      </c>
      <c r="AO221" s="64">
        <f t="shared" si="138"/>
        <v>87.019015191019776</v>
      </c>
      <c r="AP221" s="64">
        <f t="shared" si="138"/>
        <v>87.029262987701713</v>
      </c>
      <c r="AQ221" s="64">
        <f t="shared" si="138"/>
        <v>87.006831783386161</v>
      </c>
      <c r="AR221" s="64">
        <f t="shared" si="138"/>
        <v>87.055074467174819</v>
      </c>
      <c r="AS221" s="64">
        <f t="shared" si="138"/>
        <v>86.946844558637821</v>
      </c>
      <c r="AT221" s="64">
        <f t="shared" si="138"/>
        <v>87.171590353733066</v>
      </c>
      <c r="AU221" s="64">
        <f t="shared" si="135"/>
        <v>86.389948343211216</v>
      </c>
    </row>
    <row r="222" spans="1:48" ht="12.95" customHeight="1">
      <c r="A222" s="146" t="s">
        <v>105</v>
      </c>
      <c r="B222" s="131" t="s">
        <v>64</v>
      </c>
      <c r="C222" s="9">
        <v>56401.365720000002</v>
      </c>
      <c r="D222" s="9">
        <v>2.0000000000000001E-4</v>
      </c>
      <c r="E222" s="129">
        <f t="shared" si="118"/>
        <v>8593.9793030048841</v>
      </c>
      <c r="F222" s="55">
        <f t="shared" si="119"/>
        <v>8594</v>
      </c>
      <c r="G222" s="55">
        <f t="shared" si="120"/>
        <v>-1.3330278168723453E-2</v>
      </c>
      <c r="K222" s="55">
        <f t="shared" si="136"/>
        <v>-1.3330278168723453E-2</v>
      </c>
      <c r="N222" s="55">
        <f t="shared" ca="1" si="113"/>
        <v>-9.0617191442905736E-3</v>
      </c>
      <c r="Q222" s="123">
        <f t="shared" si="121"/>
        <v>41382.865720000002</v>
      </c>
      <c r="S222" s="58">
        <f t="shared" si="137"/>
        <v>1</v>
      </c>
      <c r="Z222" s="54">
        <f t="shared" si="122"/>
        <v>8594</v>
      </c>
      <c r="AA222" s="64">
        <f t="shared" si="123"/>
        <v>-1.3541837860040597E-2</v>
      </c>
      <c r="AB222" s="64">
        <f t="shared" si="124"/>
        <v>-9.908319737895013E-3</v>
      </c>
      <c r="AC222" s="64">
        <f t="shared" si="125"/>
        <v>-1.3330278168723453E-2</v>
      </c>
      <c r="AD222" s="64">
        <f t="shared" si="126"/>
        <v>2.1155969131714421E-4</v>
      </c>
      <c r="AE222" s="64">
        <f t="shared" si="127"/>
        <v>4.4757502990205341E-8</v>
      </c>
      <c r="AF222" s="54">
        <f t="shared" si="128"/>
        <v>-1.3330278168723453E-2</v>
      </c>
      <c r="AG222" s="122"/>
      <c r="AH222" s="54">
        <f t="shared" si="129"/>
        <v>-3.4219584308284403E-3</v>
      </c>
      <c r="AI222" s="54">
        <f t="shared" si="130"/>
        <v>0.26637183435995682</v>
      </c>
      <c r="AJ222" s="54">
        <f t="shared" si="131"/>
        <v>-0.12038014006966792</v>
      </c>
      <c r="AK222" s="54">
        <f t="shared" si="132"/>
        <v>0.26974617988190958</v>
      </c>
      <c r="AL222" s="54">
        <f t="shared" si="133"/>
        <v>-0.35234467872099856</v>
      </c>
      <c r="AM222" s="54">
        <f t="shared" si="134"/>
        <v>-0.17801785653116436</v>
      </c>
      <c r="AN222" s="64">
        <f t="shared" si="138"/>
        <v>87.023736526278526</v>
      </c>
      <c r="AO222" s="64">
        <f t="shared" si="138"/>
        <v>87.019015191019776</v>
      </c>
      <c r="AP222" s="64">
        <f t="shared" si="138"/>
        <v>87.029262987701713</v>
      </c>
      <c r="AQ222" s="64">
        <f t="shared" si="138"/>
        <v>87.006831783386161</v>
      </c>
      <c r="AR222" s="64">
        <f t="shared" si="138"/>
        <v>87.055074467174819</v>
      </c>
      <c r="AS222" s="64">
        <f t="shared" si="138"/>
        <v>86.946844558637821</v>
      </c>
      <c r="AT222" s="64">
        <f t="shared" si="138"/>
        <v>87.171590353733066</v>
      </c>
      <c r="AU222" s="64">
        <f t="shared" si="135"/>
        <v>86.389948343211216</v>
      </c>
    </row>
    <row r="223" spans="1:48" ht="12.95" customHeight="1">
      <c r="A223" s="146" t="s">
        <v>105</v>
      </c>
      <c r="B223" s="131" t="s">
        <v>64</v>
      </c>
      <c r="C223" s="9">
        <v>56401.366699999999</v>
      </c>
      <c r="D223" s="9">
        <v>2.0000000000000001E-4</v>
      </c>
      <c r="E223" s="129">
        <f t="shared" si="118"/>
        <v>8593.9808245826698</v>
      </c>
      <c r="F223" s="55">
        <f t="shared" si="119"/>
        <v>8594</v>
      </c>
      <c r="G223" s="55">
        <f t="shared" si="120"/>
        <v>-1.2350278171652462E-2</v>
      </c>
      <c r="K223" s="55">
        <f t="shared" si="136"/>
        <v>-1.2350278171652462E-2</v>
      </c>
      <c r="N223" s="55">
        <f t="shared" ca="1" si="113"/>
        <v>-9.0617191442905736E-3</v>
      </c>
      <c r="Q223" s="123">
        <f t="shared" si="121"/>
        <v>41382.866699999999</v>
      </c>
      <c r="S223" s="58">
        <f t="shared" si="137"/>
        <v>1</v>
      </c>
      <c r="Z223" s="54">
        <f t="shared" si="122"/>
        <v>8594</v>
      </c>
      <c r="AA223" s="64">
        <f t="shared" si="123"/>
        <v>-1.3541837860040597E-2</v>
      </c>
      <c r="AB223" s="64">
        <f t="shared" si="124"/>
        <v>-8.9283197408240225E-3</v>
      </c>
      <c r="AC223" s="64">
        <f t="shared" si="125"/>
        <v>-1.2350278171652462E-2</v>
      </c>
      <c r="AD223" s="64">
        <f t="shared" si="126"/>
        <v>1.1915596883881347E-3</v>
      </c>
      <c r="AE223" s="64">
        <f t="shared" si="127"/>
        <v>1.4198144909916287E-6</v>
      </c>
      <c r="AF223" s="54">
        <f t="shared" si="128"/>
        <v>-1.2350278171652462E-2</v>
      </c>
      <c r="AG223" s="122"/>
      <c r="AH223" s="54">
        <f t="shared" si="129"/>
        <v>-3.4219584308284403E-3</v>
      </c>
      <c r="AI223" s="54">
        <f t="shared" si="130"/>
        <v>0.26637183435995682</v>
      </c>
      <c r="AJ223" s="54">
        <f t="shared" si="131"/>
        <v>-0.12038014006966792</v>
      </c>
      <c r="AK223" s="54">
        <f t="shared" si="132"/>
        <v>0.26974617988190958</v>
      </c>
      <c r="AL223" s="54">
        <f t="shared" si="133"/>
        <v>-0.35234467872099856</v>
      </c>
      <c r="AM223" s="54">
        <f t="shared" si="134"/>
        <v>-0.17801785653116436</v>
      </c>
      <c r="AN223" s="64">
        <f t="shared" si="138"/>
        <v>87.023736526278526</v>
      </c>
      <c r="AO223" s="64">
        <f t="shared" si="138"/>
        <v>87.019015191019776</v>
      </c>
      <c r="AP223" s="64">
        <f t="shared" si="138"/>
        <v>87.029262987701713</v>
      </c>
      <c r="AQ223" s="64">
        <f t="shared" si="138"/>
        <v>87.006831783386161</v>
      </c>
      <c r="AR223" s="64">
        <f t="shared" si="138"/>
        <v>87.055074467174819</v>
      </c>
      <c r="AS223" s="64">
        <f t="shared" si="138"/>
        <v>86.946844558637821</v>
      </c>
      <c r="AT223" s="64">
        <f t="shared" si="138"/>
        <v>87.171590353733066</v>
      </c>
      <c r="AU223" s="64">
        <f t="shared" si="135"/>
        <v>86.389948343211216</v>
      </c>
    </row>
    <row r="224" spans="1:48" ht="12.95" customHeight="1">
      <c r="A224" s="147" t="s">
        <v>118</v>
      </c>
      <c r="B224" s="148" t="s">
        <v>64</v>
      </c>
      <c r="C224" s="149">
        <v>56692.488259999998</v>
      </c>
      <c r="D224" s="147">
        <v>1E-4</v>
      </c>
      <c r="E224" s="129">
        <f t="shared" si="118"/>
        <v>9045.9850084670907</v>
      </c>
      <c r="F224" s="55">
        <f t="shared" si="119"/>
        <v>9046</v>
      </c>
      <c r="G224" s="55">
        <f t="shared" si="120"/>
        <v>-9.6555709023959935E-3</v>
      </c>
      <c r="K224" s="55">
        <f t="shared" si="136"/>
        <v>-9.6555709023959935E-3</v>
      </c>
      <c r="N224" s="55">
        <f t="shared" ca="1" si="113"/>
        <v>-9.1245215428365049E-3</v>
      </c>
      <c r="Q224" s="123">
        <f t="shared" si="121"/>
        <v>41673.988259999998</v>
      </c>
      <c r="S224" s="58">
        <f t="shared" si="137"/>
        <v>1</v>
      </c>
      <c r="Z224" s="54">
        <f t="shared" si="122"/>
        <v>9046</v>
      </c>
      <c r="AA224" s="64">
        <f t="shared" si="123"/>
        <v>-1.0046197802105701E-2</v>
      </c>
      <c r="AB224" s="64">
        <f t="shared" si="124"/>
        <v>-9.5240036834279701E-3</v>
      </c>
      <c r="AC224" s="64">
        <f t="shared" si="125"/>
        <v>-9.6555709023959935E-3</v>
      </c>
      <c r="AD224" s="64">
        <f t="shared" si="126"/>
        <v>3.906268997097076E-4</v>
      </c>
      <c r="AE224" s="64">
        <f t="shared" si="127"/>
        <v>1.5258937477681796E-7</v>
      </c>
      <c r="AF224" s="54">
        <f t="shared" si="128"/>
        <v>-9.6555709023959935E-3</v>
      </c>
      <c r="AG224" s="122"/>
      <c r="AH224" s="54">
        <f t="shared" si="129"/>
        <v>-1.3156721896802253E-4</v>
      </c>
      <c r="AI224" s="54">
        <f t="shared" si="130"/>
        <v>0.22550713035951064</v>
      </c>
      <c r="AJ224" s="54">
        <f t="shared" si="131"/>
        <v>9.6115355998400681E-2</v>
      </c>
      <c r="AK224" s="54">
        <f t="shared" si="132"/>
        <v>0.10551815889835364</v>
      </c>
      <c r="AL224" s="54">
        <f t="shared" si="133"/>
        <v>-0.13540791764348611</v>
      </c>
      <c r="AM224" s="54">
        <f t="shared" si="134"/>
        <v>-6.780759657201485E-2</v>
      </c>
      <c r="AN224" s="64">
        <f t="shared" si="138"/>
        <v>87.581949555341325</v>
      </c>
      <c r="AO224" s="64">
        <f t="shared" si="138"/>
        <v>87.514789891165577</v>
      </c>
      <c r="AP224" s="64">
        <f t="shared" si="138"/>
        <v>87.60823051928368</v>
      </c>
      <c r="AQ224" s="64">
        <f t="shared" si="138"/>
        <v>87.477101846749804</v>
      </c>
      <c r="AR224" s="64">
        <f t="shared" si="138"/>
        <v>87.65921741972582</v>
      </c>
      <c r="AS224" s="64">
        <f t="shared" si="138"/>
        <v>87.401693191297298</v>
      </c>
      <c r="AT224" s="64">
        <f t="shared" si="138"/>
        <v>87.758969656457566</v>
      </c>
      <c r="AU224" s="64">
        <f t="shared" si="135"/>
        <v>87.242097371047123</v>
      </c>
    </row>
    <row r="225" spans="1:48" ht="12.95" customHeight="1">
      <c r="A225" s="147" t="s">
        <v>118</v>
      </c>
      <c r="B225" s="148" t="s">
        <v>64</v>
      </c>
      <c r="C225" s="149">
        <v>56692.48835</v>
      </c>
      <c r="D225" s="147">
        <v>1E-4</v>
      </c>
      <c r="E225" s="129">
        <f t="shared" si="118"/>
        <v>9045.9851482038284</v>
      </c>
      <c r="F225" s="55">
        <f t="shared" si="119"/>
        <v>9046</v>
      </c>
      <c r="G225" s="55">
        <f t="shared" si="120"/>
        <v>-9.5655709010316059E-3</v>
      </c>
      <c r="K225" s="55">
        <f t="shared" si="136"/>
        <v>-9.5655709010316059E-3</v>
      </c>
      <c r="N225" s="55">
        <f t="shared" ca="1" si="113"/>
        <v>-9.1245215428365049E-3</v>
      </c>
      <c r="Q225" s="123">
        <f t="shared" si="121"/>
        <v>41673.98835</v>
      </c>
      <c r="S225" s="58">
        <f t="shared" si="137"/>
        <v>1</v>
      </c>
      <c r="Z225" s="54">
        <f t="shared" si="122"/>
        <v>9046</v>
      </c>
      <c r="AA225" s="64">
        <f t="shared" si="123"/>
        <v>-1.0046197802105701E-2</v>
      </c>
      <c r="AB225" s="64">
        <f t="shared" si="124"/>
        <v>-9.4340036820635825E-3</v>
      </c>
      <c r="AC225" s="64">
        <f t="shared" si="125"/>
        <v>-9.5655709010316059E-3</v>
      </c>
      <c r="AD225" s="64">
        <f t="shared" si="126"/>
        <v>4.8062690107409517E-4</v>
      </c>
      <c r="AE225" s="64">
        <f t="shared" si="127"/>
        <v>2.3100221803608807E-7</v>
      </c>
      <c r="AF225" s="54">
        <f t="shared" si="128"/>
        <v>-9.5655709010316059E-3</v>
      </c>
      <c r="AG225" s="122"/>
      <c r="AH225" s="54">
        <f t="shared" si="129"/>
        <v>-1.3156721896802253E-4</v>
      </c>
      <c r="AI225" s="54">
        <f t="shared" si="130"/>
        <v>0.22550713035951064</v>
      </c>
      <c r="AJ225" s="54">
        <f t="shared" si="131"/>
        <v>9.6115355998400681E-2</v>
      </c>
      <c r="AK225" s="54">
        <f t="shared" si="132"/>
        <v>0.10551815889835364</v>
      </c>
      <c r="AL225" s="54">
        <f t="shared" si="133"/>
        <v>-0.13540791764348611</v>
      </c>
      <c r="AM225" s="54">
        <f t="shared" si="134"/>
        <v>-6.780759657201485E-2</v>
      </c>
      <c r="AN225" s="64">
        <f t="shared" si="138"/>
        <v>87.581949555341325</v>
      </c>
      <c r="AO225" s="64">
        <f t="shared" si="138"/>
        <v>87.514789891165577</v>
      </c>
      <c r="AP225" s="64">
        <f t="shared" si="138"/>
        <v>87.60823051928368</v>
      </c>
      <c r="AQ225" s="64">
        <f t="shared" si="138"/>
        <v>87.477101846749804</v>
      </c>
      <c r="AR225" s="64">
        <f t="shared" si="138"/>
        <v>87.65921741972582</v>
      </c>
      <c r="AS225" s="64">
        <f t="shared" si="138"/>
        <v>87.401693191297298</v>
      </c>
      <c r="AT225" s="64">
        <f t="shared" si="138"/>
        <v>87.758969656457566</v>
      </c>
      <c r="AU225" s="64">
        <f t="shared" si="135"/>
        <v>87.242097371047123</v>
      </c>
    </row>
    <row r="226" spans="1:48" ht="12.95" customHeight="1">
      <c r="A226" s="150" t="s">
        <v>110</v>
      </c>
      <c r="B226" s="15" t="s">
        <v>64</v>
      </c>
      <c r="C226" s="9">
        <v>56698.284299999999</v>
      </c>
      <c r="D226" s="151">
        <v>1.5E-3</v>
      </c>
      <c r="E226" s="129">
        <f t="shared" si="118"/>
        <v>9054.9841163653928</v>
      </c>
      <c r="F226" s="55">
        <f t="shared" si="119"/>
        <v>9055</v>
      </c>
      <c r="G226" s="55">
        <f t="shared" si="120"/>
        <v>-1.0230145315290429E-2</v>
      </c>
      <c r="J226" s="55">
        <f>G226</f>
        <v>-1.0230145315290429E-2</v>
      </c>
      <c r="N226" s="55">
        <f t="shared" ref="N226:N255" ca="1" si="139">+C$11+C$12*F226</f>
        <v>-9.1257720330730381E-3</v>
      </c>
      <c r="Q226" s="123">
        <f t="shared" si="121"/>
        <v>41679.784299999999</v>
      </c>
      <c r="S226" s="58">
        <f>S$17</f>
        <v>1</v>
      </c>
      <c r="Z226" s="54">
        <f t="shared" si="122"/>
        <v>9055</v>
      </c>
      <c r="AA226" s="64">
        <f t="shared" si="123"/>
        <v>-9.9781447314875125E-3</v>
      </c>
      <c r="AB226" s="64">
        <f t="shared" si="124"/>
        <v>-1.0162153409755259E-2</v>
      </c>
      <c r="AC226" s="64">
        <f t="shared" si="125"/>
        <v>-1.0230145315290429E-2</v>
      </c>
      <c r="AD226" s="64">
        <f t="shared" si="126"/>
        <v>-2.5200058380291622E-4</v>
      </c>
      <c r="AE226" s="64">
        <f t="shared" si="127"/>
        <v>6.3504294237010597E-8</v>
      </c>
      <c r="AF226" s="54">
        <f t="shared" si="128"/>
        <v>-1.0230145315290429E-2</v>
      </c>
      <c r="AG226" s="122"/>
      <c r="AH226" s="54">
        <f t="shared" si="129"/>
        <v>-6.7991905535168829E-5</v>
      </c>
      <c r="AI226" s="54">
        <f t="shared" si="130"/>
        <v>0.22512464856995362</v>
      </c>
      <c r="AJ226" s="54">
        <f t="shared" si="131"/>
        <v>9.9772039041510982E-2</v>
      </c>
      <c r="AK226" s="54">
        <f t="shared" si="132"/>
        <v>0.10267169389573924</v>
      </c>
      <c r="AL226" s="54">
        <f t="shared" si="133"/>
        <v>-0.131733566044652</v>
      </c>
      <c r="AM226" s="54">
        <f t="shared" si="134"/>
        <v>-6.5962201489746297E-2</v>
      </c>
      <c r="AN226" s="64">
        <f t="shared" si="138"/>
        <v>87.592120947247807</v>
      </c>
      <c r="AO226" s="64">
        <f t="shared" si="138"/>
        <v>87.524422686211551</v>
      </c>
      <c r="AP226" s="64">
        <f t="shared" si="138"/>
        <v>87.618224916407925</v>
      </c>
      <c r="AQ226" s="64">
        <f t="shared" si="138"/>
        <v>87.48717248950534</v>
      </c>
      <c r="AR226" s="64">
        <f t="shared" si="138"/>
        <v>87.668455709718657</v>
      </c>
      <c r="AS226" s="64">
        <f t="shared" si="138"/>
        <v>87.413343102510737</v>
      </c>
      <c r="AT226" s="64">
        <f t="shared" si="138"/>
        <v>87.765914222484341</v>
      </c>
      <c r="AU226" s="64">
        <f t="shared" si="135"/>
        <v>87.259064940185453</v>
      </c>
    </row>
    <row r="227" spans="1:48" ht="12.95" customHeight="1">
      <c r="A227" s="152" t="s">
        <v>112</v>
      </c>
      <c r="B227" s="153" t="s">
        <v>64</v>
      </c>
      <c r="C227" s="152">
        <v>56714.387000000002</v>
      </c>
      <c r="D227" s="152">
        <v>1.5E-3</v>
      </c>
      <c r="E227" s="129">
        <f t="shared" si="118"/>
        <v>9079.9856578927102</v>
      </c>
      <c r="F227" s="55">
        <f t="shared" si="119"/>
        <v>9080</v>
      </c>
      <c r="G227" s="55">
        <f t="shared" si="120"/>
        <v>-9.2372964572859928E-3</v>
      </c>
      <c r="J227" s="55">
        <f>G227</f>
        <v>-9.2372964572859928E-3</v>
      </c>
      <c r="N227" s="55">
        <f t="shared" ca="1" si="139"/>
        <v>-9.1292456170634102E-3</v>
      </c>
      <c r="Q227" s="123">
        <f t="shared" si="121"/>
        <v>41695.887000000002</v>
      </c>
      <c r="S227" s="58">
        <f>S$17</f>
        <v>1</v>
      </c>
      <c r="Z227" s="54">
        <f t="shared" si="122"/>
        <v>9080</v>
      </c>
      <c r="AA227" s="64">
        <f t="shared" si="123"/>
        <v>-9.7909512794421959E-3</v>
      </c>
      <c r="AB227" s="64">
        <f t="shared" si="124"/>
        <v>-9.3439796972505391E-3</v>
      </c>
      <c r="AC227" s="64">
        <f t="shared" si="125"/>
        <v>-9.2372964572859928E-3</v>
      </c>
      <c r="AD227" s="64">
        <f t="shared" si="126"/>
        <v>5.5365482215620314E-4</v>
      </c>
      <c r="AE227" s="64">
        <f t="shared" si="127"/>
        <v>3.065336620968169E-7</v>
      </c>
      <c r="AF227" s="54">
        <f t="shared" si="128"/>
        <v>-9.2372964572859928E-3</v>
      </c>
      <c r="AG227" s="122"/>
      <c r="AH227" s="54">
        <f t="shared" si="129"/>
        <v>1.0668323996454546E-4</v>
      </c>
      <c r="AI227" s="54">
        <f t="shared" si="130"/>
        <v>0.2241306815919899</v>
      </c>
      <c r="AJ227" s="54">
        <f t="shared" si="131"/>
        <v>0.10977994577410884</v>
      </c>
      <c r="AK227" s="54">
        <f t="shared" si="132"/>
        <v>9.4868792204539726E-2</v>
      </c>
      <c r="AL227" s="54">
        <f t="shared" si="133"/>
        <v>-0.12167022551886381</v>
      </c>
      <c r="AM227" s="54">
        <f t="shared" si="134"/>
        <v>-6.0910272470024077E-2</v>
      </c>
      <c r="AN227" s="64">
        <f t="shared" si="138"/>
        <v>87.620064524221959</v>
      </c>
      <c r="AO227" s="64">
        <f t="shared" si="138"/>
        <v>87.551390148957353</v>
      </c>
      <c r="AP227" s="64">
        <f t="shared" si="138"/>
        <v>87.645520328878106</v>
      </c>
      <c r="AQ227" s="64">
        <f t="shared" si="138"/>
        <v>87.515541186798401</v>
      </c>
      <c r="AR227" s="64">
        <f t="shared" si="138"/>
        <v>87.693460396789447</v>
      </c>
      <c r="AS227" s="64">
        <f t="shared" si="138"/>
        <v>87.446247506448444</v>
      </c>
      <c r="AT227" s="64">
        <f t="shared" si="138"/>
        <v>87.78444819412087</v>
      </c>
      <c r="AU227" s="64">
        <f t="shared" si="135"/>
        <v>87.306197076680803</v>
      </c>
    </row>
    <row r="228" spans="1:48" ht="12.95" customHeight="1">
      <c r="A228" s="147" t="s">
        <v>118</v>
      </c>
      <c r="B228" s="148" t="s">
        <v>64</v>
      </c>
      <c r="C228" s="149">
        <v>56725.334949999997</v>
      </c>
      <c r="D228" s="147">
        <v>1E-4</v>
      </c>
      <c r="E228" s="129">
        <f t="shared" si="118"/>
        <v>9096.9837778703404</v>
      </c>
      <c r="F228" s="55">
        <f t="shared" si="119"/>
        <v>9097</v>
      </c>
      <c r="G228" s="55">
        <f t="shared" si="120"/>
        <v>-1.0448159249790478E-2</v>
      </c>
      <c r="K228" s="55">
        <f>G228</f>
        <v>-1.0448159249790478E-2</v>
      </c>
      <c r="N228" s="55">
        <f t="shared" ca="1" si="139"/>
        <v>-9.1316076541768636E-3</v>
      </c>
      <c r="Q228" s="123">
        <f t="shared" si="121"/>
        <v>41706.834949999997</v>
      </c>
      <c r="S228" s="58">
        <f>S$18</f>
        <v>1</v>
      </c>
      <c r="Z228" s="54">
        <f t="shared" si="122"/>
        <v>9097</v>
      </c>
      <c r="AA228" s="64">
        <f t="shared" si="123"/>
        <v>-9.6653115149144247E-3</v>
      </c>
      <c r="AB228" s="64">
        <f t="shared" si="124"/>
        <v>-1.0671902528432585E-2</v>
      </c>
      <c r="AC228" s="64">
        <f t="shared" si="125"/>
        <v>-1.0448159249790478E-2</v>
      </c>
      <c r="AD228" s="64">
        <f t="shared" si="126"/>
        <v>-7.8284773487605382E-4</v>
      </c>
      <c r="AE228" s="64">
        <f t="shared" si="127"/>
        <v>6.1285057600056821E-7</v>
      </c>
      <c r="AF228" s="54">
        <f t="shared" si="128"/>
        <v>-1.0448159249790478E-2</v>
      </c>
      <c r="AG228" s="122"/>
      <c r="AH228" s="54">
        <f t="shared" si="129"/>
        <v>2.2374327864210666E-4</v>
      </c>
      <c r="AI228" s="54">
        <f t="shared" si="130"/>
        <v>0.22351049712274584</v>
      </c>
      <c r="AJ228" s="54">
        <f t="shared" si="131"/>
        <v>0.11645889905621137</v>
      </c>
      <c r="AK228" s="54">
        <f t="shared" si="132"/>
        <v>8.9651206922678264E-2</v>
      </c>
      <c r="AL228" s="54">
        <f t="shared" si="133"/>
        <v>-0.11494811261153901</v>
      </c>
      <c r="AM228" s="54">
        <f t="shared" si="134"/>
        <v>-5.7537424089397521E-2</v>
      </c>
      <c r="AN228" s="64">
        <f t="shared" si="138"/>
        <v>87.638797269546927</v>
      </c>
      <c r="AO228" s="64">
        <f t="shared" si="138"/>
        <v>87.569918808891288</v>
      </c>
      <c r="AP228" s="64">
        <f t="shared" si="138"/>
        <v>87.663684669337101</v>
      </c>
      <c r="AQ228" s="64">
        <f t="shared" si="138"/>
        <v>87.535169048001364</v>
      </c>
      <c r="AR228" s="64">
        <f t="shared" si="138"/>
        <v>87.709918136563502</v>
      </c>
      <c r="AS228" s="64">
        <f t="shared" si="138"/>
        <v>87.469065368853478</v>
      </c>
      <c r="AT228" s="64">
        <f t="shared" si="138"/>
        <v>87.796440593387544</v>
      </c>
      <c r="AU228" s="64">
        <f t="shared" si="135"/>
        <v>87.338246929497643</v>
      </c>
    </row>
    <row r="229" spans="1:48" ht="12.95" customHeight="1">
      <c r="A229" s="147" t="s">
        <v>118</v>
      </c>
      <c r="B229" s="148" t="s">
        <v>64</v>
      </c>
      <c r="C229" s="149">
        <v>56725.335180000002</v>
      </c>
      <c r="D229" s="147">
        <v>1E-4</v>
      </c>
      <c r="E229" s="129">
        <f t="shared" si="118"/>
        <v>9096.9841349753387</v>
      </c>
      <c r="F229" s="55">
        <f t="shared" si="119"/>
        <v>9097</v>
      </c>
      <c r="G229" s="55">
        <f t="shared" si="120"/>
        <v>-1.0218159244686831E-2</v>
      </c>
      <c r="K229" s="55">
        <f>G229</f>
        <v>-1.0218159244686831E-2</v>
      </c>
      <c r="N229" s="55">
        <f t="shared" ca="1" si="139"/>
        <v>-9.1316076541768636E-3</v>
      </c>
      <c r="Q229" s="123">
        <f t="shared" si="121"/>
        <v>41706.835180000002</v>
      </c>
      <c r="S229" s="58">
        <f>S$18</f>
        <v>1</v>
      </c>
      <c r="Z229" s="54">
        <f t="shared" si="122"/>
        <v>9097</v>
      </c>
      <c r="AA229" s="64">
        <f t="shared" si="123"/>
        <v>-9.6653115149144247E-3</v>
      </c>
      <c r="AB229" s="64">
        <f t="shared" si="124"/>
        <v>-1.0441902523328937E-2</v>
      </c>
      <c r="AC229" s="64">
        <f t="shared" si="125"/>
        <v>-1.0218159244686831E-2</v>
      </c>
      <c r="AD229" s="64">
        <f t="shared" si="126"/>
        <v>-5.5284772977240611E-4</v>
      </c>
      <c r="AE229" s="64">
        <f t="shared" si="127"/>
        <v>3.0564061231450336E-7</v>
      </c>
      <c r="AF229" s="54">
        <f t="shared" si="128"/>
        <v>-1.0218159244686831E-2</v>
      </c>
      <c r="AG229" s="122"/>
      <c r="AH229" s="54">
        <f t="shared" si="129"/>
        <v>2.2374327864210666E-4</v>
      </c>
      <c r="AI229" s="54">
        <f t="shared" si="130"/>
        <v>0.22351049712274584</v>
      </c>
      <c r="AJ229" s="54">
        <f t="shared" si="131"/>
        <v>0.11645889905621137</v>
      </c>
      <c r="AK229" s="54">
        <f t="shared" si="132"/>
        <v>8.9651206922678264E-2</v>
      </c>
      <c r="AL229" s="54">
        <f t="shared" si="133"/>
        <v>-0.11494811261153901</v>
      </c>
      <c r="AM229" s="54">
        <f t="shared" si="134"/>
        <v>-5.7537424089397521E-2</v>
      </c>
      <c r="AN229" s="64">
        <f t="shared" si="138"/>
        <v>87.638797269546927</v>
      </c>
      <c r="AO229" s="64">
        <f t="shared" si="138"/>
        <v>87.569918808891288</v>
      </c>
      <c r="AP229" s="64">
        <f t="shared" si="138"/>
        <v>87.663684669337101</v>
      </c>
      <c r="AQ229" s="64">
        <f t="shared" si="138"/>
        <v>87.535169048001364</v>
      </c>
      <c r="AR229" s="64">
        <f t="shared" si="138"/>
        <v>87.709918136563502</v>
      </c>
      <c r="AS229" s="64">
        <f t="shared" si="138"/>
        <v>87.469065368853478</v>
      </c>
      <c r="AT229" s="64">
        <f t="shared" si="138"/>
        <v>87.796440593387544</v>
      </c>
      <c r="AU229" s="64">
        <f t="shared" si="135"/>
        <v>87.338246929497643</v>
      </c>
    </row>
    <row r="230" spans="1:48" ht="12.95" customHeight="1">
      <c r="A230" s="147" t="s">
        <v>118</v>
      </c>
      <c r="B230" s="148" t="s">
        <v>64</v>
      </c>
      <c r="C230" s="149">
        <v>56725.335249999996</v>
      </c>
      <c r="D230" s="147">
        <v>1E-4</v>
      </c>
      <c r="E230" s="129">
        <f t="shared" si="118"/>
        <v>9096.984243659459</v>
      </c>
      <c r="F230" s="55">
        <f t="shared" si="119"/>
        <v>9097</v>
      </c>
      <c r="G230" s="55">
        <f t="shared" si="120"/>
        <v>-1.0148159250093158E-2</v>
      </c>
      <c r="K230" s="55">
        <f>G230</f>
        <v>-1.0148159250093158E-2</v>
      </c>
      <c r="N230" s="55">
        <f t="shared" ca="1" si="139"/>
        <v>-9.1316076541768636E-3</v>
      </c>
      <c r="Q230" s="123">
        <f t="shared" si="121"/>
        <v>41706.835249999996</v>
      </c>
      <c r="S230" s="58">
        <f>S$18</f>
        <v>1</v>
      </c>
      <c r="Z230" s="54">
        <f t="shared" si="122"/>
        <v>9097</v>
      </c>
      <c r="AA230" s="64">
        <f t="shared" si="123"/>
        <v>-9.6653115149144247E-3</v>
      </c>
      <c r="AB230" s="64">
        <f t="shared" si="124"/>
        <v>-1.0371902528735264E-2</v>
      </c>
      <c r="AC230" s="64">
        <f t="shared" si="125"/>
        <v>-1.0148159250093158E-2</v>
      </c>
      <c r="AD230" s="64">
        <f t="shared" si="126"/>
        <v>-4.8284773517873365E-4</v>
      </c>
      <c r="AE230" s="64">
        <f t="shared" si="127"/>
        <v>2.331419353672325E-7</v>
      </c>
      <c r="AF230" s="54">
        <f t="shared" si="128"/>
        <v>-1.0148159250093158E-2</v>
      </c>
      <c r="AG230" s="122"/>
      <c r="AH230" s="54">
        <f t="shared" si="129"/>
        <v>2.2374327864210666E-4</v>
      </c>
      <c r="AI230" s="54">
        <f t="shared" si="130"/>
        <v>0.22351049712274584</v>
      </c>
      <c r="AJ230" s="54">
        <f t="shared" si="131"/>
        <v>0.11645889905621137</v>
      </c>
      <c r="AK230" s="54">
        <f t="shared" si="132"/>
        <v>8.9651206922678264E-2</v>
      </c>
      <c r="AL230" s="54">
        <f t="shared" si="133"/>
        <v>-0.11494811261153901</v>
      </c>
      <c r="AM230" s="54">
        <f t="shared" si="134"/>
        <v>-5.7537424089397521E-2</v>
      </c>
      <c r="AN230" s="64">
        <f t="shared" si="138"/>
        <v>87.638797269546927</v>
      </c>
      <c r="AO230" s="64">
        <f t="shared" si="138"/>
        <v>87.569918808891288</v>
      </c>
      <c r="AP230" s="64">
        <f t="shared" si="138"/>
        <v>87.663684669337101</v>
      </c>
      <c r="AQ230" s="64">
        <f t="shared" si="138"/>
        <v>87.535169048001364</v>
      </c>
      <c r="AR230" s="64">
        <f t="shared" si="138"/>
        <v>87.709918136563502</v>
      </c>
      <c r="AS230" s="64">
        <f t="shared" si="138"/>
        <v>87.469065368853478</v>
      </c>
      <c r="AT230" s="64">
        <f t="shared" si="138"/>
        <v>87.796440593387544</v>
      </c>
      <c r="AU230" s="64">
        <f t="shared" si="135"/>
        <v>87.338246929497643</v>
      </c>
    </row>
    <row r="231" spans="1:48" ht="12.95" customHeight="1">
      <c r="A231" s="147" t="s">
        <v>118</v>
      </c>
      <c r="B231" s="148" t="s">
        <v>64</v>
      </c>
      <c r="C231" s="149">
        <v>56725.335449999999</v>
      </c>
      <c r="D231" s="147">
        <v>1E-4</v>
      </c>
      <c r="E231" s="129">
        <f t="shared" si="118"/>
        <v>9096.9845541855429</v>
      </c>
      <c r="F231" s="55">
        <f t="shared" si="119"/>
        <v>9097</v>
      </c>
      <c r="G231" s="55">
        <f t="shared" si="120"/>
        <v>-9.9481592478696257E-3</v>
      </c>
      <c r="K231" s="55">
        <f>G231</f>
        <v>-9.9481592478696257E-3</v>
      </c>
      <c r="N231" s="55">
        <f t="shared" ca="1" si="139"/>
        <v>-9.1316076541768636E-3</v>
      </c>
      <c r="Q231" s="123">
        <f t="shared" si="121"/>
        <v>41706.835449999999</v>
      </c>
      <c r="S231" s="58">
        <f>S$18</f>
        <v>1</v>
      </c>
      <c r="Z231" s="54">
        <f t="shared" si="122"/>
        <v>9097</v>
      </c>
      <c r="AA231" s="64">
        <f t="shared" si="123"/>
        <v>-9.6653115149144247E-3</v>
      </c>
      <c r="AB231" s="64">
        <f t="shared" si="124"/>
        <v>-1.0171902526511732E-2</v>
      </c>
      <c r="AC231" s="64">
        <f t="shared" si="125"/>
        <v>-9.9481592478696257E-3</v>
      </c>
      <c r="AD231" s="64">
        <f t="shared" si="126"/>
        <v>-2.8284773295520101E-4</v>
      </c>
      <c r="AE231" s="64">
        <f t="shared" si="127"/>
        <v>8.0002840037896698E-8</v>
      </c>
      <c r="AF231" s="54">
        <f t="shared" si="128"/>
        <v>-9.9481592478696257E-3</v>
      </c>
      <c r="AG231" s="122"/>
      <c r="AH231" s="54">
        <f t="shared" si="129"/>
        <v>2.2374327864210666E-4</v>
      </c>
      <c r="AI231" s="54">
        <f t="shared" si="130"/>
        <v>0.22351049712274584</v>
      </c>
      <c r="AJ231" s="54">
        <f t="shared" si="131"/>
        <v>0.11645889905621137</v>
      </c>
      <c r="AK231" s="54">
        <f t="shared" si="132"/>
        <v>8.9651206922678264E-2</v>
      </c>
      <c r="AL231" s="54">
        <f t="shared" si="133"/>
        <v>-0.11494811261153901</v>
      </c>
      <c r="AM231" s="54">
        <f t="shared" si="134"/>
        <v>-5.7537424089397521E-2</v>
      </c>
      <c r="AN231" s="64">
        <f t="shared" ref="AN231:AT240" si="140">$AU231+$AB$7*SIN(AO231)</f>
        <v>87.638797269546927</v>
      </c>
      <c r="AO231" s="64">
        <f t="shared" si="140"/>
        <v>87.569918808891288</v>
      </c>
      <c r="AP231" s="64">
        <f t="shared" si="140"/>
        <v>87.663684669337101</v>
      </c>
      <c r="AQ231" s="64">
        <f t="shared" si="140"/>
        <v>87.535169048001364</v>
      </c>
      <c r="AR231" s="64">
        <f t="shared" si="140"/>
        <v>87.709918136563502</v>
      </c>
      <c r="AS231" s="64">
        <f t="shared" si="140"/>
        <v>87.469065368853478</v>
      </c>
      <c r="AT231" s="64">
        <f t="shared" si="140"/>
        <v>87.796440593387544</v>
      </c>
      <c r="AU231" s="64">
        <f t="shared" si="135"/>
        <v>87.338246929497643</v>
      </c>
      <c r="AV231" s="64"/>
    </row>
    <row r="232" spans="1:48" ht="12.95" customHeight="1">
      <c r="A232" s="37" t="s">
        <v>778</v>
      </c>
      <c r="B232" s="39" t="s">
        <v>64</v>
      </c>
      <c r="C232" s="37">
        <v>57046.727400000003</v>
      </c>
      <c r="D232" s="37">
        <v>1E-4</v>
      </c>
      <c r="E232" s="129">
        <f t="shared" si="118"/>
        <v>9595.9874657760647</v>
      </c>
      <c r="F232" s="55">
        <f t="shared" si="119"/>
        <v>9596</v>
      </c>
      <c r="G232" s="55">
        <f t="shared" si="120"/>
        <v>-8.0728961256681941E-3</v>
      </c>
      <c r="K232" s="55">
        <f>G232</f>
        <v>-8.0728961256681941E-3</v>
      </c>
      <c r="N232" s="55">
        <f t="shared" ca="1" si="139"/>
        <v>-9.2009403906246935E-3</v>
      </c>
      <c r="Q232" s="123">
        <f t="shared" si="121"/>
        <v>42028.227400000003</v>
      </c>
      <c r="S232" s="58">
        <f>S$18</f>
        <v>1</v>
      </c>
      <c r="Z232" s="54">
        <f t="shared" si="122"/>
        <v>9596</v>
      </c>
      <c r="AA232" s="64">
        <f t="shared" si="123"/>
        <v>-6.5239242412753673E-3</v>
      </c>
      <c r="AB232" s="64">
        <f t="shared" si="124"/>
        <v>-1.1161924789680318E-2</v>
      </c>
      <c r="AC232" s="64">
        <f t="shared" si="125"/>
        <v>-8.0728961256681941E-3</v>
      </c>
      <c r="AD232" s="64">
        <f t="shared" si="126"/>
        <v>-1.5489718843928269E-3</v>
      </c>
      <c r="AE232" s="64">
        <f t="shared" si="127"/>
        <v>2.3993138986394648E-6</v>
      </c>
      <c r="AF232" s="54">
        <f t="shared" si="128"/>
        <v>-8.0728961256681941E-3</v>
      </c>
      <c r="AG232" s="122"/>
      <c r="AH232" s="54">
        <f t="shared" si="129"/>
        <v>3.0890286640121245E-3</v>
      </c>
      <c r="AI232" s="54">
        <f t="shared" si="130"/>
        <v>0.21951056635294708</v>
      </c>
      <c r="AJ232" s="54">
        <f t="shared" si="131"/>
        <v>0.28223253123233827</v>
      </c>
      <c r="AK232" s="54">
        <f t="shared" si="132"/>
        <v>-4.2538581858835335E-2</v>
      </c>
      <c r="AL232" s="54">
        <f t="shared" si="133"/>
        <v>5.4448573447515539E-2</v>
      </c>
      <c r="AM232" s="54">
        <f t="shared" si="134"/>
        <v>2.7231014585343306E-2</v>
      </c>
      <c r="AN232" s="64">
        <f t="shared" si="140"/>
        <v>88.11985171522042</v>
      </c>
      <c r="AO232" s="64">
        <f t="shared" si="140"/>
        <v>88.169639820678626</v>
      </c>
      <c r="AP232" s="64">
        <f t="shared" si="140"/>
        <v>88.104970259199021</v>
      </c>
      <c r="AQ232" s="64">
        <f t="shared" si="140"/>
        <v>88.189126466840818</v>
      </c>
      <c r="AR232" s="64">
        <f t="shared" si="140"/>
        <v>88.079834373293465</v>
      </c>
      <c r="AS232" s="64">
        <f t="shared" si="140"/>
        <v>88.222243295645441</v>
      </c>
      <c r="AT232" s="64">
        <f t="shared" si="140"/>
        <v>88.037275478467137</v>
      </c>
      <c r="AU232" s="64">
        <f t="shared" si="135"/>
        <v>88.279004373944801</v>
      </c>
    </row>
    <row r="233" spans="1:48" ht="12.95" customHeight="1">
      <c r="A233" s="154" t="s">
        <v>113</v>
      </c>
      <c r="B233" s="145"/>
      <c r="C233" s="154">
        <v>57057.356699999997</v>
      </c>
      <c r="D233" s="154">
        <v>7.1999999999999998E-3</v>
      </c>
      <c r="E233" s="129">
        <f t="shared" si="118"/>
        <v>9612.4908400770255</v>
      </c>
      <c r="F233" s="55">
        <f t="shared" si="119"/>
        <v>9612.5</v>
      </c>
      <c r="G233" s="55">
        <f t="shared" si="120"/>
        <v>-5.8996158913942054E-3</v>
      </c>
      <c r="J233" s="55">
        <f>G233</f>
        <v>-5.8996158913942054E-3</v>
      </c>
      <c r="N233" s="55">
        <f t="shared" ca="1" si="139"/>
        <v>-9.2032329560583406E-3</v>
      </c>
      <c r="Q233" s="123">
        <f t="shared" si="121"/>
        <v>42038.856699999997</v>
      </c>
      <c r="S233" s="58">
        <f>S$17</f>
        <v>1</v>
      </c>
      <c r="Z233" s="54">
        <f t="shared" si="122"/>
        <v>9612.5</v>
      </c>
      <c r="AA233" s="64">
        <f t="shared" si="123"/>
        <v>-6.4269707818363168E-3</v>
      </c>
      <c r="AB233" s="64">
        <f t="shared" si="124"/>
        <v>-9.0756669300705688E-3</v>
      </c>
      <c r="AC233" s="64">
        <f t="shared" si="125"/>
        <v>-5.8996158913942054E-3</v>
      </c>
      <c r="AD233" s="64">
        <f t="shared" si="126"/>
        <v>5.2735489044211138E-4</v>
      </c>
      <c r="AE233" s="64">
        <f t="shared" si="127"/>
        <v>2.7810318047321129E-7</v>
      </c>
      <c r="AF233" s="54">
        <f t="shared" si="128"/>
        <v>-5.8996158913942054E-3</v>
      </c>
      <c r="AG233" s="122"/>
      <c r="AH233" s="54">
        <f t="shared" si="129"/>
        <v>3.1760510386763634E-3</v>
      </c>
      <c r="AI233" s="54">
        <f t="shared" si="130"/>
        <v>0.2197640564777259</v>
      </c>
      <c r="AJ233" s="54">
        <f t="shared" si="131"/>
        <v>0.28766239456633863</v>
      </c>
      <c r="AK233" s="54">
        <f t="shared" si="132"/>
        <v>-4.6959124961661103E-2</v>
      </c>
      <c r="AL233" s="54">
        <f t="shared" si="133"/>
        <v>6.0113287235847482E-2</v>
      </c>
      <c r="AM233" s="54">
        <f t="shared" si="134"/>
        <v>3.0065697965395127E-2</v>
      </c>
      <c r="AN233" s="64">
        <f t="shared" si="140"/>
        <v>88.135938369903045</v>
      </c>
      <c r="AO233" s="64">
        <f t="shared" si="140"/>
        <v>88.189309009259233</v>
      </c>
      <c r="AP233" s="64">
        <f t="shared" si="140"/>
        <v>88.119764849653066</v>
      </c>
      <c r="AQ233" s="64">
        <f t="shared" si="140"/>
        <v>88.210587580394176</v>
      </c>
      <c r="AR233" s="64">
        <f t="shared" si="140"/>
        <v>88.09226675886957</v>
      </c>
      <c r="AS233" s="64">
        <f t="shared" si="140"/>
        <v>88.247033953978217</v>
      </c>
      <c r="AT233" s="64">
        <f t="shared" si="140"/>
        <v>88.045380421515361</v>
      </c>
      <c r="AU233" s="64">
        <f t="shared" si="135"/>
        <v>88.310111584031731</v>
      </c>
    </row>
    <row r="234" spans="1:48" ht="12.95" customHeight="1">
      <c r="A234" s="155" t="s">
        <v>769</v>
      </c>
      <c r="B234" s="156" t="s">
        <v>60</v>
      </c>
      <c r="C234" s="157">
        <v>57066.370519999997</v>
      </c>
      <c r="D234" s="157">
        <v>2.9999999999999997E-4</v>
      </c>
      <c r="E234" s="129">
        <f t="shared" si="118"/>
        <v>9626.4859710208875</v>
      </c>
      <c r="F234" s="55">
        <f t="shared" si="119"/>
        <v>9626.5</v>
      </c>
      <c r="G234" s="55">
        <f t="shared" si="120"/>
        <v>-9.035620532813482E-3</v>
      </c>
      <c r="K234" s="55">
        <f>G234</f>
        <v>-9.035620532813482E-3</v>
      </c>
      <c r="N234" s="55">
        <f t="shared" ca="1" si="139"/>
        <v>-9.2051781630929485E-3</v>
      </c>
      <c r="Q234" s="123">
        <f t="shared" si="121"/>
        <v>42047.870519999997</v>
      </c>
      <c r="S234" s="58">
        <f>S$18</f>
        <v>1</v>
      </c>
      <c r="Z234" s="54">
        <f t="shared" si="122"/>
        <v>9626.5</v>
      </c>
      <c r="AA234" s="64">
        <f t="shared" si="123"/>
        <v>-6.344529499317653E-3</v>
      </c>
      <c r="AB234" s="64">
        <f t="shared" si="124"/>
        <v>-1.2285646244525012E-2</v>
      </c>
      <c r="AC234" s="64">
        <f t="shared" si="125"/>
        <v>-9.035620532813482E-3</v>
      </c>
      <c r="AD234" s="64">
        <f t="shared" si="126"/>
        <v>-2.691091033495829E-3</v>
      </c>
      <c r="AE234" s="64">
        <f t="shared" si="127"/>
        <v>7.2419709505616491E-6</v>
      </c>
      <c r="AF234" s="54">
        <f t="shared" si="128"/>
        <v>-9.035620532813482E-3</v>
      </c>
      <c r="AG234" s="122"/>
      <c r="AH234" s="54">
        <f t="shared" si="129"/>
        <v>3.2500257117115306E-3</v>
      </c>
      <c r="AI234" s="54">
        <f t="shared" si="130"/>
        <v>0.2200016627045287</v>
      </c>
      <c r="AJ234" s="54">
        <f t="shared" si="131"/>
        <v>0.29231678499350905</v>
      </c>
      <c r="AK234" s="54">
        <f t="shared" si="132"/>
        <v>-5.0753135839655211E-2</v>
      </c>
      <c r="AL234" s="54">
        <f t="shared" si="133"/>
        <v>6.4976663776799809E-2</v>
      </c>
      <c r="AM234" s="54">
        <f t="shared" si="134"/>
        <v>3.2499767104649184E-2</v>
      </c>
      <c r="AN234" s="64">
        <f t="shared" si="140"/>
        <v>88.149733929140922</v>
      </c>
      <c r="AO234" s="64">
        <f t="shared" si="140"/>
        <v>88.205874611004646</v>
      </c>
      <c r="AP234" s="64">
        <f t="shared" si="140"/>
        <v>88.132504742101091</v>
      </c>
      <c r="AQ234" s="64">
        <f t="shared" si="140"/>
        <v>88.228640021283738</v>
      </c>
      <c r="AR234" s="64">
        <f t="shared" si="140"/>
        <v>88.103033735730136</v>
      </c>
      <c r="AS234" s="64">
        <f t="shared" si="140"/>
        <v>88.267915958104709</v>
      </c>
      <c r="AT234" s="64">
        <f t="shared" si="140"/>
        <v>88.052457341516032</v>
      </c>
      <c r="AU234" s="64">
        <f t="shared" si="135"/>
        <v>88.336505580469137</v>
      </c>
    </row>
    <row r="235" spans="1:48" ht="12.95" customHeight="1">
      <c r="A235" s="158" t="s">
        <v>766</v>
      </c>
      <c r="B235" s="159"/>
      <c r="C235" s="158">
        <v>57067.337299999999</v>
      </c>
      <c r="D235" s="158">
        <v>1E-3</v>
      </c>
      <c r="E235" s="129">
        <f t="shared" si="118"/>
        <v>9627.9870230381166</v>
      </c>
      <c r="F235" s="55">
        <f t="shared" si="119"/>
        <v>9628</v>
      </c>
      <c r="G235" s="55">
        <f t="shared" si="120"/>
        <v>-8.3580495993373916E-3</v>
      </c>
      <c r="J235" s="55">
        <f>G235</f>
        <v>-8.3580495993373916E-3</v>
      </c>
      <c r="N235" s="55">
        <f t="shared" ca="1" si="139"/>
        <v>-9.2053865781323713E-3</v>
      </c>
      <c r="Q235" s="123">
        <f t="shared" si="121"/>
        <v>42048.837299999999</v>
      </c>
      <c r="S235" s="58">
        <f>S$17</f>
        <v>1</v>
      </c>
      <c r="Z235" s="54">
        <f t="shared" si="122"/>
        <v>9628</v>
      </c>
      <c r="AA235" s="64">
        <f t="shared" si="123"/>
        <v>-6.335686832427273E-3</v>
      </c>
      <c r="AB235" s="64">
        <f t="shared" si="124"/>
        <v>-1.1616008650453284E-2</v>
      </c>
      <c r="AC235" s="64">
        <f t="shared" si="125"/>
        <v>-8.3580495993373916E-3</v>
      </c>
      <c r="AD235" s="64">
        <f t="shared" si="126"/>
        <v>-2.0223627669101185E-3</v>
      </c>
      <c r="AE235" s="64">
        <f t="shared" si="127"/>
        <v>4.0899511609843502E-6</v>
      </c>
      <c r="AF235" s="54">
        <f t="shared" si="128"/>
        <v>-8.3580495993373916E-3</v>
      </c>
      <c r="AG235" s="122"/>
      <c r="AH235" s="54">
        <f t="shared" si="129"/>
        <v>3.2579590511158927E-3</v>
      </c>
      <c r="AI235" s="54">
        <f t="shared" si="130"/>
        <v>0.22002837961440469</v>
      </c>
      <c r="AJ235" s="54">
        <f t="shared" si="131"/>
        <v>0.29281814109368087</v>
      </c>
      <c r="AK235" s="54">
        <f t="shared" si="132"/>
        <v>-5.1162079456634715E-2</v>
      </c>
      <c r="AL235" s="54">
        <f t="shared" si="133"/>
        <v>6.550096055007823E-2</v>
      </c>
      <c r="AM235" s="54">
        <f t="shared" si="134"/>
        <v>3.2762194623384706E-2</v>
      </c>
      <c r="AN235" s="64">
        <f t="shared" si="140"/>
        <v>88.151220256938117</v>
      </c>
      <c r="AO235" s="64">
        <f t="shared" si="140"/>
        <v>88.207642572700365</v>
      </c>
      <c r="AP235" s="64">
        <f t="shared" si="140"/>
        <v>88.133880313113764</v>
      </c>
      <c r="AQ235" s="64">
        <f t="shared" si="140"/>
        <v>88.230565303661038</v>
      </c>
      <c r="AR235" s="64">
        <f t="shared" si="140"/>
        <v>88.104199784545074</v>
      </c>
      <c r="AS235" s="64">
        <f t="shared" si="140"/>
        <v>88.270144561238936</v>
      </c>
      <c r="AT235" s="64">
        <f t="shared" si="140"/>
        <v>88.053227082497955</v>
      </c>
      <c r="AU235" s="64">
        <f t="shared" si="135"/>
        <v>88.339333508658854</v>
      </c>
    </row>
    <row r="236" spans="1:48" ht="12.95" customHeight="1">
      <c r="A236" s="152" t="s">
        <v>113</v>
      </c>
      <c r="B236" s="148"/>
      <c r="C236" s="152">
        <v>57069.271000000001</v>
      </c>
      <c r="D236" s="152">
        <v>1.1000000000000001E-3</v>
      </c>
      <c r="E236" s="129">
        <f t="shared" si="118"/>
        <v>9630.9893444408244</v>
      </c>
      <c r="F236" s="55">
        <f t="shared" si="119"/>
        <v>9631</v>
      </c>
      <c r="G236" s="55">
        <f t="shared" si="120"/>
        <v>-6.8629077359219082E-3</v>
      </c>
      <c r="J236" s="55">
        <f>G236</f>
        <v>-6.8629077359219082E-3</v>
      </c>
      <c r="N236" s="55">
        <f t="shared" ca="1" si="139"/>
        <v>-9.2058034082112151E-3</v>
      </c>
      <c r="Q236" s="123">
        <f t="shared" si="121"/>
        <v>42050.771000000001</v>
      </c>
      <c r="S236" s="58">
        <f>S$17</f>
        <v>1</v>
      </c>
      <c r="Z236" s="54">
        <f t="shared" si="122"/>
        <v>9631</v>
      </c>
      <c r="AA236" s="64">
        <f t="shared" si="123"/>
        <v>-6.3179959456694575E-3</v>
      </c>
      <c r="AB236" s="64">
        <f t="shared" si="124"/>
        <v>-1.0136737746771906E-2</v>
      </c>
      <c r="AC236" s="64">
        <f t="shared" si="125"/>
        <v>-6.8629077359219082E-3</v>
      </c>
      <c r="AD236" s="64">
        <f t="shared" si="126"/>
        <v>-5.4491179025245064E-4</v>
      </c>
      <c r="AE236" s="64">
        <f t="shared" si="127"/>
        <v>2.9692885915613077E-7</v>
      </c>
      <c r="AF236" s="54">
        <f t="shared" si="128"/>
        <v>-6.8629077359219082E-3</v>
      </c>
      <c r="AG236" s="122"/>
      <c r="AH236" s="54">
        <f t="shared" si="129"/>
        <v>3.2738300108499981E-3</v>
      </c>
      <c r="AI236" s="54">
        <f t="shared" si="130"/>
        <v>0.22008255580650837</v>
      </c>
      <c r="AJ236" s="54">
        <f t="shared" si="131"/>
        <v>0.29382243524543816</v>
      </c>
      <c r="AK236" s="54">
        <f t="shared" si="132"/>
        <v>-5.1981412292762312E-2</v>
      </c>
      <c r="AL236" s="54">
        <f t="shared" si="133"/>
        <v>6.655146187018407E-2</v>
      </c>
      <c r="AM236" s="54">
        <f t="shared" si="134"/>
        <v>3.3288018164138893E-2</v>
      </c>
      <c r="AN236" s="64">
        <f t="shared" si="140"/>
        <v>88.15419777424276</v>
      </c>
      <c r="AO236" s="64">
        <f t="shared" si="140"/>
        <v>88.211174414892255</v>
      </c>
      <c r="AP236" s="64">
        <f t="shared" si="140"/>
        <v>88.136637727966985</v>
      </c>
      <c r="AQ236" s="64">
        <f t="shared" si="140"/>
        <v>88.234410581776388</v>
      </c>
      <c r="AR236" s="64">
        <f t="shared" si="140"/>
        <v>88.106539289294957</v>
      </c>
      <c r="AS236" s="64">
        <f t="shared" si="140"/>
        <v>88.27459653451659</v>
      </c>
      <c r="AT236" s="64">
        <f t="shared" si="140"/>
        <v>88.05477344503052</v>
      </c>
      <c r="AU236" s="64">
        <f t="shared" si="135"/>
        <v>88.344989365038288</v>
      </c>
    </row>
    <row r="237" spans="1:48" ht="12.95" customHeight="1">
      <c r="A237" s="160" t="s">
        <v>769</v>
      </c>
      <c r="B237" s="161" t="s">
        <v>60</v>
      </c>
      <c r="C237" s="162">
        <v>57089.560259999998</v>
      </c>
      <c r="D237" s="162">
        <v>1.1999999999999999E-3</v>
      </c>
      <c r="E237" s="129">
        <f t="shared" si="118"/>
        <v>9662.4910662917173</v>
      </c>
      <c r="F237" s="55">
        <f t="shared" si="119"/>
        <v>9662.5</v>
      </c>
      <c r="G237" s="55">
        <f t="shared" si="120"/>
        <v>-5.7539181798347272E-3</v>
      </c>
      <c r="K237" s="55">
        <f>G237</f>
        <v>-5.7539181798347272E-3</v>
      </c>
      <c r="N237" s="55">
        <f t="shared" ca="1" si="139"/>
        <v>-9.2101801240390847E-3</v>
      </c>
      <c r="Q237" s="123">
        <f t="shared" si="121"/>
        <v>42071.060259999998</v>
      </c>
      <c r="S237" s="58">
        <f>S$18</f>
        <v>1</v>
      </c>
      <c r="Z237" s="54">
        <f t="shared" si="122"/>
        <v>9662.5</v>
      </c>
      <c r="AA237" s="64">
        <f t="shared" si="123"/>
        <v>-6.1318181901929532E-3</v>
      </c>
      <c r="AB237" s="64">
        <f t="shared" si="124"/>
        <v>-9.1947143122532299E-3</v>
      </c>
      <c r="AC237" s="64">
        <f t="shared" si="125"/>
        <v>-5.7539181798347272E-3</v>
      </c>
      <c r="AD237" s="64">
        <f t="shared" si="126"/>
        <v>3.7790001035822602E-4</v>
      </c>
      <c r="AE237" s="64">
        <f t="shared" si="127"/>
        <v>1.4280841782874733E-7</v>
      </c>
      <c r="AF237" s="54">
        <f t="shared" si="128"/>
        <v>-5.7539181798347272E-3</v>
      </c>
      <c r="AG237" s="122"/>
      <c r="AH237" s="54">
        <f t="shared" si="129"/>
        <v>3.4407961324185036E-3</v>
      </c>
      <c r="AI237" s="54">
        <f t="shared" si="130"/>
        <v>0.22071299433551395</v>
      </c>
      <c r="AJ237" s="54">
        <f t="shared" si="131"/>
        <v>0.30449910664120861</v>
      </c>
      <c r="AK237" s="54">
        <f t="shared" si="132"/>
        <v>-6.0704610893552037E-2</v>
      </c>
      <c r="AL237" s="54">
        <f t="shared" si="133"/>
        <v>7.7740639262583552E-2</v>
      </c>
      <c r="AM237" s="54">
        <f t="shared" si="134"/>
        <v>3.8889907881040443E-2</v>
      </c>
      <c r="AN237" s="64">
        <f t="shared" si="140"/>
        <v>88.185864049993981</v>
      </c>
      <c r="AO237" s="64">
        <f t="shared" si="140"/>
        <v>88.247922575043873</v>
      </c>
      <c r="AP237" s="64">
        <f t="shared" si="140"/>
        <v>88.166113770802809</v>
      </c>
      <c r="AQ237" s="64">
        <f t="shared" si="140"/>
        <v>88.274344002647723</v>
      </c>
      <c r="AR237" s="64">
        <f t="shared" si="140"/>
        <v>88.131727382805209</v>
      </c>
      <c r="AS237" s="64">
        <f t="shared" si="140"/>
        <v>88.320897954622382</v>
      </c>
      <c r="AT237" s="64">
        <f t="shared" si="140"/>
        <v>88.071595700759232</v>
      </c>
      <c r="AU237" s="64">
        <f t="shared" si="135"/>
        <v>88.40437585702243</v>
      </c>
    </row>
    <row r="238" spans="1:48" ht="12.95" customHeight="1">
      <c r="A238" s="158" t="s">
        <v>766</v>
      </c>
      <c r="B238" s="159"/>
      <c r="C238" s="158">
        <v>57090.524799999999</v>
      </c>
      <c r="D238" s="158">
        <v>2.7000000000000001E-3</v>
      </c>
      <c r="E238" s="129">
        <f t="shared" si="118"/>
        <v>9663.9886404168501</v>
      </c>
      <c r="F238" s="55">
        <f t="shared" si="119"/>
        <v>9664</v>
      </c>
      <c r="G238" s="55">
        <f t="shared" si="120"/>
        <v>-7.316347247979138E-3</v>
      </c>
      <c r="J238" s="55">
        <f>G238</f>
        <v>-7.316347247979138E-3</v>
      </c>
      <c r="N238" s="55">
        <f t="shared" ca="1" si="139"/>
        <v>-9.2103885390785074E-3</v>
      </c>
      <c r="Q238" s="123">
        <f t="shared" si="121"/>
        <v>42072.024799999999</v>
      </c>
      <c r="S238" s="58">
        <f>S$17</f>
        <v>1</v>
      </c>
      <c r="Z238" s="54">
        <f t="shared" si="122"/>
        <v>9664</v>
      </c>
      <c r="AA238" s="64">
        <f t="shared" si="123"/>
        <v>-6.1229348317096248E-3</v>
      </c>
      <c r="AB238" s="64">
        <f t="shared" si="124"/>
        <v>-1.0765107234981627E-2</v>
      </c>
      <c r="AC238" s="64">
        <f t="shared" si="125"/>
        <v>-7.316347247979138E-3</v>
      </c>
      <c r="AD238" s="64">
        <f t="shared" si="126"/>
        <v>-1.1934124162695132E-3</v>
      </c>
      <c r="AE238" s="64">
        <f t="shared" si="127"/>
        <v>1.4242331953062379E-6</v>
      </c>
      <c r="AF238" s="54">
        <f t="shared" si="128"/>
        <v>-7.316347247979138E-3</v>
      </c>
      <c r="AG238" s="122"/>
      <c r="AH238" s="54">
        <f t="shared" si="129"/>
        <v>3.4487599870024893E-3</v>
      </c>
      <c r="AI238" s="54">
        <f t="shared" si="130"/>
        <v>0.22074590555815776</v>
      </c>
      <c r="AJ238" s="54">
        <f t="shared" si="131"/>
        <v>0.30501368568025899</v>
      </c>
      <c r="AK238" s="54">
        <f t="shared" si="132"/>
        <v>-6.1125635185923836E-2</v>
      </c>
      <c r="AL238" s="54">
        <f t="shared" si="133"/>
        <v>7.8280919248913811E-2</v>
      </c>
      <c r="AM238" s="54">
        <f t="shared" si="134"/>
        <v>3.9160459289585593E-2</v>
      </c>
      <c r="AN238" s="64">
        <f t="shared" si="140"/>
        <v>88.187390731164243</v>
      </c>
      <c r="AO238" s="64">
        <f t="shared" si="140"/>
        <v>88.249656891445284</v>
      </c>
      <c r="AP238" s="64">
        <f t="shared" si="140"/>
        <v>88.167541988113683</v>
      </c>
      <c r="AQ238" s="64">
        <f t="shared" si="140"/>
        <v>88.276224766691556</v>
      </c>
      <c r="AR238" s="64">
        <f t="shared" si="140"/>
        <v>88.132956387100251</v>
      </c>
      <c r="AS238" s="64">
        <f t="shared" si="140"/>
        <v>88.323081512497936</v>
      </c>
      <c r="AT238" s="64">
        <f t="shared" si="140"/>
        <v>88.072424853890709</v>
      </c>
      <c r="AU238" s="64">
        <f t="shared" si="135"/>
        <v>88.407203785212147</v>
      </c>
    </row>
    <row r="239" spans="1:48" ht="12.95" customHeight="1">
      <c r="A239" s="160" t="s">
        <v>769</v>
      </c>
      <c r="B239" s="161" t="s">
        <v>64</v>
      </c>
      <c r="C239" s="162">
        <v>57132.389210000001</v>
      </c>
      <c r="D239" s="162">
        <v>1E-4</v>
      </c>
      <c r="E239" s="129">
        <f t="shared" si="118"/>
        <v>9728.9885960225201</v>
      </c>
      <c r="F239" s="55">
        <f t="shared" si="119"/>
        <v>9729</v>
      </c>
      <c r="G239" s="55">
        <f t="shared" si="120"/>
        <v>-7.3449402261758223E-3</v>
      </c>
      <c r="K239" s="55">
        <f t="shared" ref="K239:K255" si="141">G239</f>
        <v>-7.3449402261758223E-3</v>
      </c>
      <c r="N239" s="55">
        <f t="shared" ca="1" si="139"/>
        <v>-9.2194198574534758E-3</v>
      </c>
      <c r="Q239" s="123">
        <f t="shared" si="121"/>
        <v>42113.889210000001</v>
      </c>
      <c r="S239" s="58">
        <f t="shared" ref="S239:S255" si="142">S$18</f>
        <v>1</v>
      </c>
      <c r="Z239" s="54">
        <f t="shared" si="122"/>
        <v>9729</v>
      </c>
      <c r="AA239" s="64">
        <f t="shared" si="123"/>
        <v>-5.7370896047962824E-3</v>
      </c>
      <c r="AB239" s="64">
        <f t="shared" si="124"/>
        <v>-1.1139292979021945E-2</v>
      </c>
      <c r="AC239" s="64">
        <f t="shared" si="125"/>
        <v>-7.3449402261758223E-3</v>
      </c>
      <c r="AD239" s="64">
        <f t="shared" si="126"/>
        <v>-1.6078506213795399E-3</v>
      </c>
      <c r="AE239" s="64">
        <f t="shared" si="127"/>
        <v>2.5851836206705728E-6</v>
      </c>
      <c r="AF239" s="54">
        <f t="shared" si="128"/>
        <v>-7.3449402261758223E-3</v>
      </c>
      <c r="AG239" s="122"/>
      <c r="AH239" s="54">
        <f t="shared" si="129"/>
        <v>3.7943527528461222E-3</v>
      </c>
      <c r="AI239" s="54">
        <f t="shared" si="130"/>
        <v>0.22244554460427335</v>
      </c>
      <c r="AJ239" s="54">
        <f t="shared" si="131"/>
        <v>0.32787879908503481</v>
      </c>
      <c r="AK239" s="54">
        <f t="shared" si="132"/>
        <v>-7.9889648112337494E-2</v>
      </c>
      <c r="AL239" s="54">
        <f t="shared" si="133"/>
        <v>0.10238549444648826</v>
      </c>
      <c r="AM239" s="54">
        <f t="shared" si="134"/>
        <v>5.1237514384943686E-2</v>
      </c>
      <c r="AN239" s="64">
        <f t="shared" si="140"/>
        <v>88.255249163889246</v>
      </c>
      <c r="AO239" s="64">
        <f t="shared" si="140"/>
        <v>88.323424147462987</v>
      </c>
      <c r="AP239" s="64">
        <f t="shared" si="140"/>
        <v>88.231719077708391</v>
      </c>
      <c r="AQ239" s="64">
        <f t="shared" si="140"/>
        <v>88.355776993019305</v>
      </c>
      <c r="AR239" s="64">
        <f t="shared" si="140"/>
        <v>88.189042786024771</v>
      </c>
      <c r="AS239" s="64">
        <f t="shared" si="140"/>
        <v>88.415609990635474</v>
      </c>
      <c r="AT239" s="64">
        <f t="shared" si="140"/>
        <v>88.111139716781949</v>
      </c>
      <c r="AU239" s="64">
        <f t="shared" si="135"/>
        <v>88.529747340100059</v>
      </c>
    </row>
    <row r="240" spans="1:48" ht="12.95" customHeight="1">
      <c r="A240" s="160" t="s">
        <v>769</v>
      </c>
      <c r="B240" s="161" t="s">
        <v>64</v>
      </c>
      <c r="C240" s="162">
        <v>57132.3894</v>
      </c>
      <c r="D240" s="162">
        <v>1E-4</v>
      </c>
      <c r="E240" s="129">
        <f t="shared" si="118"/>
        <v>9728.9888910222944</v>
      </c>
      <c r="F240" s="55">
        <f t="shared" si="119"/>
        <v>9729</v>
      </c>
      <c r="G240" s="55">
        <f t="shared" si="120"/>
        <v>-7.1549402273376472E-3</v>
      </c>
      <c r="K240" s="55">
        <f t="shared" si="141"/>
        <v>-7.1549402273376472E-3</v>
      </c>
      <c r="N240" s="55">
        <f t="shared" ca="1" si="139"/>
        <v>-9.2194198574534758E-3</v>
      </c>
      <c r="Q240" s="123">
        <f t="shared" si="121"/>
        <v>42113.8894</v>
      </c>
      <c r="S240" s="58">
        <f t="shared" si="142"/>
        <v>1</v>
      </c>
      <c r="Z240" s="54">
        <f t="shared" si="122"/>
        <v>9729</v>
      </c>
      <c r="AA240" s="64">
        <f t="shared" si="123"/>
        <v>-5.7370896047962824E-3</v>
      </c>
      <c r="AB240" s="64">
        <f t="shared" si="124"/>
        <v>-1.094929298018377E-2</v>
      </c>
      <c r="AC240" s="64">
        <f t="shared" si="125"/>
        <v>-7.1549402273376472E-3</v>
      </c>
      <c r="AD240" s="64">
        <f t="shared" si="126"/>
        <v>-1.4178506225413648E-3</v>
      </c>
      <c r="AE240" s="64">
        <f t="shared" si="127"/>
        <v>2.0103003878409359E-6</v>
      </c>
      <c r="AF240" s="54">
        <f t="shared" si="128"/>
        <v>-7.1549402273376472E-3</v>
      </c>
      <c r="AG240" s="122"/>
      <c r="AH240" s="54">
        <f t="shared" si="129"/>
        <v>3.7943527528461222E-3</v>
      </c>
      <c r="AI240" s="54">
        <f t="shared" si="130"/>
        <v>0.22244554460427335</v>
      </c>
      <c r="AJ240" s="54">
        <f t="shared" si="131"/>
        <v>0.32787879908503481</v>
      </c>
      <c r="AK240" s="54">
        <f t="shared" si="132"/>
        <v>-7.9889648112337494E-2</v>
      </c>
      <c r="AL240" s="54">
        <f t="shared" si="133"/>
        <v>0.10238549444648826</v>
      </c>
      <c r="AM240" s="54">
        <f t="shared" si="134"/>
        <v>5.1237514384943686E-2</v>
      </c>
      <c r="AN240" s="64">
        <f t="shared" si="140"/>
        <v>88.255249163889246</v>
      </c>
      <c r="AO240" s="64">
        <f t="shared" si="140"/>
        <v>88.323424147462987</v>
      </c>
      <c r="AP240" s="64">
        <f t="shared" si="140"/>
        <v>88.231719077708391</v>
      </c>
      <c r="AQ240" s="64">
        <f t="shared" si="140"/>
        <v>88.355776993019305</v>
      </c>
      <c r="AR240" s="64">
        <f t="shared" si="140"/>
        <v>88.189042786024771</v>
      </c>
      <c r="AS240" s="64">
        <f t="shared" si="140"/>
        <v>88.415609990635474</v>
      </c>
      <c r="AT240" s="64">
        <f t="shared" si="140"/>
        <v>88.111139716781949</v>
      </c>
      <c r="AU240" s="64">
        <f t="shared" si="135"/>
        <v>88.529747340100059</v>
      </c>
    </row>
    <row r="241" spans="1:48" ht="12.95" customHeight="1">
      <c r="A241" s="160" t="s">
        <v>769</v>
      </c>
      <c r="B241" s="161" t="s">
        <v>64</v>
      </c>
      <c r="C241" s="162">
        <v>57132.389470000002</v>
      </c>
      <c r="D241" s="162">
        <v>1E-4</v>
      </c>
      <c r="E241" s="129">
        <f t="shared" si="118"/>
        <v>9728.9889997064256</v>
      </c>
      <c r="F241" s="55">
        <f t="shared" si="119"/>
        <v>9729</v>
      </c>
      <c r="G241" s="55">
        <f t="shared" si="120"/>
        <v>-7.0849402254680172E-3</v>
      </c>
      <c r="K241" s="55">
        <f t="shared" si="141"/>
        <v>-7.0849402254680172E-3</v>
      </c>
      <c r="N241" s="55">
        <f t="shared" ca="1" si="139"/>
        <v>-9.2194198574534758E-3</v>
      </c>
      <c r="Q241" s="123">
        <f t="shared" si="121"/>
        <v>42113.889470000002</v>
      </c>
      <c r="S241" s="58">
        <f t="shared" si="142"/>
        <v>1</v>
      </c>
      <c r="Z241" s="54">
        <f t="shared" si="122"/>
        <v>9729</v>
      </c>
      <c r="AA241" s="64">
        <f t="shared" si="123"/>
        <v>-5.7370896047962824E-3</v>
      </c>
      <c r="AB241" s="64">
        <f t="shared" si="124"/>
        <v>-1.087929297831414E-2</v>
      </c>
      <c r="AC241" s="64">
        <f t="shared" si="125"/>
        <v>-7.0849402254680172E-3</v>
      </c>
      <c r="AD241" s="64">
        <f t="shared" si="126"/>
        <v>-1.3478506206717348E-3</v>
      </c>
      <c r="AE241" s="64">
        <f t="shared" si="127"/>
        <v>1.8167012956451806E-6</v>
      </c>
      <c r="AF241" s="54">
        <f t="shared" si="128"/>
        <v>-7.0849402254680172E-3</v>
      </c>
      <c r="AG241" s="122"/>
      <c r="AH241" s="54">
        <f t="shared" si="129"/>
        <v>3.7943527528461222E-3</v>
      </c>
      <c r="AI241" s="54">
        <f t="shared" si="130"/>
        <v>0.22244554460427335</v>
      </c>
      <c r="AJ241" s="54">
        <f t="shared" si="131"/>
        <v>0.32787879908503481</v>
      </c>
      <c r="AK241" s="54">
        <f t="shared" si="132"/>
        <v>-7.9889648112337494E-2</v>
      </c>
      <c r="AL241" s="54">
        <f t="shared" si="133"/>
        <v>0.10238549444648826</v>
      </c>
      <c r="AM241" s="54">
        <f t="shared" si="134"/>
        <v>5.1237514384943686E-2</v>
      </c>
      <c r="AN241" s="64">
        <f t="shared" ref="AN241:AT250" si="143">$AU241+$AB$7*SIN(AO241)</f>
        <v>88.255249163889246</v>
      </c>
      <c r="AO241" s="64">
        <f t="shared" si="143"/>
        <v>88.323424147462987</v>
      </c>
      <c r="AP241" s="64">
        <f t="shared" si="143"/>
        <v>88.231719077708391</v>
      </c>
      <c r="AQ241" s="64">
        <f t="shared" si="143"/>
        <v>88.355776993019305</v>
      </c>
      <c r="AR241" s="64">
        <f t="shared" si="143"/>
        <v>88.189042786024771</v>
      </c>
      <c r="AS241" s="64">
        <f t="shared" si="143"/>
        <v>88.415609990635474</v>
      </c>
      <c r="AT241" s="64">
        <f t="shared" si="143"/>
        <v>88.111139716781949</v>
      </c>
      <c r="AU241" s="64">
        <f t="shared" si="135"/>
        <v>88.529747340100059</v>
      </c>
    </row>
    <row r="242" spans="1:48" ht="12.95" customHeight="1">
      <c r="A242" s="160" t="s">
        <v>769</v>
      </c>
      <c r="B242" s="161" t="s">
        <v>64</v>
      </c>
      <c r="C242" s="162">
        <v>57132.389580000003</v>
      </c>
      <c r="D242" s="162">
        <v>1E-4</v>
      </c>
      <c r="E242" s="129">
        <f t="shared" si="118"/>
        <v>9728.9891704957718</v>
      </c>
      <c r="F242" s="55">
        <f t="shared" si="119"/>
        <v>9729</v>
      </c>
      <c r="G242" s="55">
        <f t="shared" si="120"/>
        <v>-6.9749402246088721E-3</v>
      </c>
      <c r="K242" s="55">
        <f t="shared" si="141"/>
        <v>-6.9749402246088721E-3</v>
      </c>
      <c r="N242" s="55">
        <f t="shared" ca="1" si="139"/>
        <v>-9.2194198574534758E-3</v>
      </c>
      <c r="Q242" s="123">
        <f t="shared" si="121"/>
        <v>42113.889580000003</v>
      </c>
      <c r="S242" s="58">
        <f t="shared" si="142"/>
        <v>1</v>
      </c>
      <c r="Z242" s="54">
        <f t="shared" si="122"/>
        <v>9729</v>
      </c>
      <c r="AA242" s="64">
        <f t="shared" si="123"/>
        <v>-5.7370896047962824E-3</v>
      </c>
      <c r="AB242" s="64">
        <f t="shared" si="124"/>
        <v>-1.0769292977454995E-2</v>
      </c>
      <c r="AC242" s="64">
        <f t="shared" si="125"/>
        <v>-6.9749402246088721E-3</v>
      </c>
      <c r="AD242" s="64">
        <f t="shared" si="126"/>
        <v>-1.2378506198125897E-3</v>
      </c>
      <c r="AE242" s="64">
        <f t="shared" si="127"/>
        <v>1.5322741569704124E-6</v>
      </c>
      <c r="AF242" s="54">
        <f t="shared" si="128"/>
        <v>-6.9749402246088721E-3</v>
      </c>
      <c r="AG242" s="122"/>
      <c r="AH242" s="54">
        <f t="shared" si="129"/>
        <v>3.7943527528461222E-3</v>
      </c>
      <c r="AI242" s="54">
        <f t="shared" si="130"/>
        <v>0.22244554460427335</v>
      </c>
      <c r="AJ242" s="54">
        <f t="shared" si="131"/>
        <v>0.32787879908503481</v>
      </c>
      <c r="AK242" s="54">
        <f t="shared" si="132"/>
        <v>-7.9889648112337494E-2</v>
      </c>
      <c r="AL242" s="54">
        <f t="shared" si="133"/>
        <v>0.10238549444648826</v>
      </c>
      <c r="AM242" s="54">
        <f t="shared" si="134"/>
        <v>5.1237514384943686E-2</v>
      </c>
      <c r="AN242" s="64">
        <f t="shared" si="143"/>
        <v>88.255249163889246</v>
      </c>
      <c r="AO242" s="64">
        <f t="shared" si="143"/>
        <v>88.323424147462987</v>
      </c>
      <c r="AP242" s="64">
        <f t="shared" si="143"/>
        <v>88.231719077708391</v>
      </c>
      <c r="AQ242" s="64">
        <f t="shared" si="143"/>
        <v>88.355776993019305</v>
      </c>
      <c r="AR242" s="64">
        <f t="shared" si="143"/>
        <v>88.189042786024771</v>
      </c>
      <c r="AS242" s="64">
        <f t="shared" si="143"/>
        <v>88.415609990635474</v>
      </c>
      <c r="AT242" s="64">
        <f t="shared" si="143"/>
        <v>88.111139716781949</v>
      </c>
      <c r="AU242" s="64">
        <f t="shared" si="135"/>
        <v>88.529747340100059</v>
      </c>
    </row>
    <row r="243" spans="1:48" ht="12.95" customHeight="1">
      <c r="A243" s="163" t="s">
        <v>768</v>
      </c>
      <c r="B243" s="164" t="s">
        <v>64</v>
      </c>
      <c r="C243" s="165">
        <v>57414.492899999997</v>
      </c>
      <c r="D243" s="165" t="s">
        <v>771</v>
      </c>
      <c r="E243" s="129">
        <f t="shared" si="118"/>
        <v>10166.99136080996</v>
      </c>
      <c r="F243" s="55">
        <f t="shared" si="119"/>
        <v>10167</v>
      </c>
      <c r="G243" s="55">
        <f t="shared" si="120"/>
        <v>-5.5642283259658143E-3</v>
      </c>
      <c r="K243" s="55">
        <f t="shared" si="141"/>
        <v>-5.5642283259658143E-3</v>
      </c>
      <c r="N243" s="55">
        <f t="shared" ca="1" si="139"/>
        <v>-9.2802770489647975E-3</v>
      </c>
      <c r="Q243" s="123">
        <f t="shared" si="121"/>
        <v>42395.992899999997</v>
      </c>
      <c r="S243" s="58">
        <f t="shared" si="142"/>
        <v>1</v>
      </c>
      <c r="Z243" s="54">
        <f t="shared" si="122"/>
        <v>10167</v>
      </c>
      <c r="AA243" s="64">
        <f t="shared" si="123"/>
        <v>-3.4680220263090073E-3</v>
      </c>
      <c r="AB243" s="64">
        <f t="shared" si="124"/>
        <v>-1.1335649678727397E-2</v>
      </c>
      <c r="AC243" s="64">
        <f t="shared" si="125"/>
        <v>-5.5642283259658143E-3</v>
      </c>
      <c r="AD243" s="64">
        <f t="shared" si="126"/>
        <v>-2.0962062996568069E-3</v>
      </c>
      <c r="AE243" s="64">
        <f t="shared" si="127"/>
        <v>4.3940808507208833E-6</v>
      </c>
      <c r="AF243" s="54">
        <f t="shared" si="128"/>
        <v>-5.5642283259658143E-3</v>
      </c>
      <c r="AG243" s="122"/>
      <c r="AH243" s="54">
        <f t="shared" si="129"/>
        <v>5.7714213527615835E-3</v>
      </c>
      <c r="AI243" s="54">
        <f t="shared" si="130"/>
        <v>0.25324067361014402</v>
      </c>
      <c r="AJ243" s="54">
        <f t="shared" si="131"/>
        <v>0.50689057480814148</v>
      </c>
      <c r="AK243" s="54">
        <f t="shared" si="132"/>
        <v>-0.23091945658828048</v>
      </c>
      <c r="AL243" s="54">
        <f t="shared" si="133"/>
        <v>0.29990188991376826</v>
      </c>
      <c r="AM243" s="54">
        <f t="shared" si="134"/>
        <v>0.15108504287899538</v>
      </c>
      <c r="AN243" s="64">
        <f t="shared" si="143"/>
        <v>88.779442888516542</v>
      </c>
      <c r="AO243" s="64">
        <f t="shared" si="143"/>
        <v>88.79318698432732</v>
      </c>
      <c r="AP243" s="64">
        <f t="shared" si="143"/>
        <v>88.767528660308898</v>
      </c>
      <c r="AQ243" s="64">
        <f t="shared" si="143"/>
        <v>88.816024172071053</v>
      </c>
      <c r="AR243" s="64">
        <f t="shared" si="143"/>
        <v>88.726332984882404</v>
      </c>
      <c r="AS243" s="64">
        <f t="shared" si="143"/>
        <v>88.900146659805898</v>
      </c>
      <c r="AT243" s="64">
        <f t="shared" si="143"/>
        <v>88.586467478670201</v>
      </c>
      <c r="AU243" s="64">
        <f t="shared" si="135"/>
        <v>89.355502371498574</v>
      </c>
    </row>
    <row r="244" spans="1:48" ht="12.95" customHeight="1">
      <c r="A244" s="163" t="s">
        <v>768</v>
      </c>
      <c r="B244" s="164" t="s">
        <v>64</v>
      </c>
      <c r="C244" s="165">
        <v>57474.392800000001</v>
      </c>
      <c r="D244" s="165" t="s">
        <v>772</v>
      </c>
      <c r="E244" s="129">
        <f t="shared" si="118"/>
        <v>10259.993766451989</v>
      </c>
      <c r="F244" s="55">
        <f t="shared" si="119"/>
        <v>10260</v>
      </c>
      <c r="G244" s="55">
        <f t="shared" si="120"/>
        <v>-4.0148305852198973E-3</v>
      </c>
      <c r="K244" s="55">
        <f t="shared" si="141"/>
        <v>-4.0148305852198973E-3</v>
      </c>
      <c r="N244" s="55">
        <f t="shared" ca="1" si="139"/>
        <v>-9.2931987814089817E-3</v>
      </c>
      <c r="Q244" s="123">
        <f t="shared" si="121"/>
        <v>42455.892800000001</v>
      </c>
      <c r="S244" s="58">
        <f t="shared" si="142"/>
        <v>1</v>
      </c>
      <c r="Z244" s="54">
        <f t="shared" si="122"/>
        <v>10260</v>
      </c>
      <c r="AA244" s="64">
        <f t="shared" si="123"/>
        <v>-3.1550841796462005E-3</v>
      </c>
      <c r="AB244" s="64">
        <f t="shared" si="124"/>
        <v>-1.0032536836530367E-2</v>
      </c>
      <c r="AC244" s="64">
        <f t="shared" si="125"/>
        <v>-4.0148305852198973E-3</v>
      </c>
      <c r="AD244" s="64">
        <f t="shared" si="126"/>
        <v>-8.597464055736968E-4</v>
      </c>
      <c r="AE244" s="64">
        <f t="shared" si="127"/>
        <v>7.3916388189689154E-7</v>
      </c>
      <c r="AF244" s="54">
        <f t="shared" si="128"/>
        <v>-4.0148305852198973E-3</v>
      </c>
      <c r="AG244" s="122"/>
      <c r="AH244" s="54">
        <f t="shared" si="129"/>
        <v>6.0177062513104692E-3</v>
      </c>
      <c r="AI244" s="54">
        <f t="shared" si="130"/>
        <v>0.26570087444446655</v>
      </c>
      <c r="AJ244" s="54">
        <f t="shared" si="131"/>
        <v>0.54929532033235007</v>
      </c>
      <c r="AK244" s="54">
        <f t="shared" si="132"/>
        <v>-0.26791431688067213</v>
      </c>
      <c r="AL244" s="54">
        <f t="shared" si="133"/>
        <v>0.34984883023954394</v>
      </c>
      <c r="AM244" s="54">
        <f t="shared" si="134"/>
        <v>0.17673067040924934</v>
      </c>
      <c r="AN244" s="64">
        <f t="shared" si="143"/>
        <v>88.899600566890157</v>
      </c>
      <c r="AO244" s="64">
        <f t="shared" si="143"/>
        <v>88.904610217788459</v>
      </c>
      <c r="AP244" s="64">
        <f t="shared" si="143"/>
        <v>88.893822675109163</v>
      </c>
      <c r="AQ244" s="64">
        <f t="shared" si="143"/>
        <v>88.917253478172142</v>
      </c>
      <c r="AR244" s="64">
        <f t="shared" si="143"/>
        <v>88.867263408097159</v>
      </c>
      <c r="AS244" s="64">
        <f t="shared" si="143"/>
        <v>88.97856682339318</v>
      </c>
      <c r="AT244" s="64">
        <f t="shared" si="143"/>
        <v>88.749194231763695</v>
      </c>
      <c r="AU244" s="64">
        <f t="shared" si="135"/>
        <v>89.530833919261269</v>
      </c>
    </row>
    <row r="245" spans="1:48" ht="12.95" customHeight="1">
      <c r="A245" s="36" t="s">
        <v>778</v>
      </c>
      <c r="B245" s="38" t="s">
        <v>64</v>
      </c>
      <c r="C245" s="36">
        <v>57504.6639</v>
      </c>
      <c r="D245" s="36">
        <v>1E-4</v>
      </c>
      <c r="E245" s="129">
        <f t="shared" si="118"/>
        <v>10306.993596525663</v>
      </c>
      <c r="F245" s="55">
        <f t="shared" si="119"/>
        <v>10307</v>
      </c>
      <c r="G245" s="55">
        <f t="shared" si="120"/>
        <v>-4.1242747392971069E-3</v>
      </c>
      <c r="K245" s="55">
        <f t="shared" si="141"/>
        <v>-4.1242747392971069E-3</v>
      </c>
      <c r="N245" s="55">
        <f t="shared" ca="1" si="139"/>
        <v>-9.299729119310882E-3</v>
      </c>
      <c r="Q245" s="123">
        <f t="shared" si="121"/>
        <v>42486.1639</v>
      </c>
      <c r="S245" s="58">
        <f t="shared" si="142"/>
        <v>1</v>
      </c>
      <c r="Z245" s="54">
        <f t="shared" si="122"/>
        <v>10307</v>
      </c>
      <c r="AA245" s="64">
        <f t="shared" si="123"/>
        <v>-3.0271741639157877E-3</v>
      </c>
      <c r="AB245" s="64">
        <f t="shared" si="124"/>
        <v>-1.0235586175693236E-2</v>
      </c>
      <c r="AC245" s="64">
        <f t="shared" si="125"/>
        <v>-4.1242747392971069E-3</v>
      </c>
      <c r="AD245" s="64">
        <f t="shared" si="126"/>
        <v>-1.0971005753813191E-3</v>
      </c>
      <c r="AE245" s="64">
        <f t="shared" si="127"/>
        <v>1.2036296725020215E-6</v>
      </c>
      <c r="AF245" s="54">
        <f t="shared" si="128"/>
        <v>-4.1242747392971069E-3</v>
      </c>
      <c r="AG245" s="122"/>
      <c r="AH245" s="54">
        <f t="shared" si="129"/>
        <v>6.1113114363961288E-3</v>
      </c>
      <c r="AI245" s="54">
        <f t="shared" si="130"/>
        <v>0.27316445683005197</v>
      </c>
      <c r="AJ245" s="54">
        <f t="shared" si="131"/>
        <v>0.57154916917405141</v>
      </c>
      <c r="AK245" s="54">
        <f t="shared" si="132"/>
        <v>-0.28754717902651206</v>
      </c>
      <c r="AL245" s="54">
        <f t="shared" si="133"/>
        <v>0.37672065958173523</v>
      </c>
      <c r="AM245" s="54">
        <f t="shared" si="134"/>
        <v>0.19062005548344815</v>
      </c>
      <c r="AN245" s="64">
        <f t="shared" si="143"/>
        <v>88.961821332256619</v>
      </c>
      <c r="AO245" s="64">
        <f t="shared" si="143"/>
        <v>88.964326926741677</v>
      </c>
      <c r="AP245" s="64">
        <f t="shared" si="143"/>
        <v>88.958423639620989</v>
      </c>
      <c r="AQ245" s="64">
        <f t="shared" si="143"/>
        <v>88.972419824868354</v>
      </c>
      <c r="AR245" s="64">
        <f t="shared" si="143"/>
        <v>88.939710920011464</v>
      </c>
      <c r="AS245" s="64">
        <f t="shared" si="143"/>
        <v>89.019013099639565</v>
      </c>
      <c r="AT245" s="64">
        <f t="shared" si="143"/>
        <v>88.840553957962754</v>
      </c>
      <c r="AU245" s="64">
        <f t="shared" si="135"/>
        <v>89.61944233587252</v>
      </c>
    </row>
    <row r="246" spans="1:48" ht="12.95" customHeight="1">
      <c r="A246" s="166" t="s">
        <v>770</v>
      </c>
      <c r="B246" s="167" t="s">
        <v>60</v>
      </c>
      <c r="C246" s="168">
        <v>57715.596510000003</v>
      </c>
      <c r="D246" s="168">
        <v>2.7E-4</v>
      </c>
      <c r="E246" s="129">
        <f t="shared" si="118"/>
        <v>10634.493978969556</v>
      </c>
      <c r="F246" s="55">
        <f t="shared" si="119"/>
        <v>10634.5</v>
      </c>
      <c r="G246" s="55">
        <f t="shared" si="120"/>
        <v>-3.8779547612648457E-3</v>
      </c>
      <c r="K246" s="55">
        <f t="shared" si="141"/>
        <v>-3.8779547612648457E-3</v>
      </c>
      <c r="N246" s="55">
        <f t="shared" ca="1" si="139"/>
        <v>-9.3452330695847595E-3</v>
      </c>
      <c r="Q246" s="123">
        <f t="shared" si="121"/>
        <v>42697.096510000003</v>
      </c>
      <c r="S246" s="58">
        <f t="shared" si="142"/>
        <v>1</v>
      </c>
      <c r="Z246" s="54">
        <f t="shared" si="122"/>
        <v>10634.5</v>
      </c>
      <c r="AA246" s="64">
        <f t="shared" si="123"/>
        <v>-2.8867143644743069E-3</v>
      </c>
      <c r="AB246" s="64">
        <f t="shared" si="124"/>
        <v>-9.8791303104458668E-3</v>
      </c>
      <c r="AC246" s="64">
        <f t="shared" si="125"/>
        <v>-3.8779547612648457E-3</v>
      </c>
      <c r="AD246" s="64">
        <f t="shared" si="126"/>
        <v>-9.912403967905388E-4</v>
      </c>
      <c r="AE246" s="64">
        <f t="shared" si="127"/>
        <v>9.8255752422946482E-7</v>
      </c>
      <c r="AF246" s="54">
        <f t="shared" si="128"/>
        <v>-3.8779547612648457E-3</v>
      </c>
      <c r="AG246" s="122"/>
      <c r="AH246" s="54">
        <f t="shared" si="129"/>
        <v>6.0011755491810211E-3</v>
      </c>
      <c r="AI246" s="54">
        <f t="shared" si="130"/>
        <v>0.36674636233031677</v>
      </c>
      <c r="AJ246" s="54">
        <f t="shared" si="131"/>
        <v>0.7565731961078388</v>
      </c>
      <c r="AK246" s="54">
        <f t="shared" si="132"/>
        <v>-0.45821732546835436</v>
      </c>
      <c r="AL246" s="54">
        <f t="shared" si="133"/>
        <v>0.62638473560034758</v>
      </c>
      <c r="AM246" s="54">
        <f t="shared" si="134"/>
        <v>0.32385105597814395</v>
      </c>
      <c r="AN246" s="64">
        <f t="shared" si="143"/>
        <v>89.457589961922778</v>
      </c>
      <c r="AO246" s="64">
        <f t="shared" si="143"/>
        <v>89.457589988930607</v>
      </c>
      <c r="AP246" s="64">
        <f t="shared" si="143"/>
        <v>89.45758954436856</v>
      </c>
      <c r="AQ246" s="64">
        <f t="shared" si="143"/>
        <v>89.457596862399399</v>
      </c>
      <c r="AR246" s="64">
        <f t="shared" si="143"/>
        <v>89.457476486021562</v>
      </c>
      <c r="AS246" s="64">
        <f t="shared" si="143"/>
        <v>89.459480794016756</v>
      </c>
      <c r="AT246" s="64">
        <f t="shared" si="143"/>
        <v>89.639783379846691</v>
      </c>
      <c r="AU246" s="64">
        <f t="shared" si="135"/>
        <v>90.236873323961603</v>
      </c>
    </row>
    <row r="247" spans="1:48" ht="12.95" customHeight="1">
      <c r="A247" s="169" t="s">
        <v>767</v>
      </c>
      <c r="B247" s="170"/>
      <c r="C247" s="142">
        <v>57735.882100000003</v>
      </c>
      <c r="D247" s="142">
        <v>2.0000000000000001E-4</v>
      </c>
      <c r="E247" s="129">
        <f t="shared" si="118"/>
        <v>10665.990002666886</v>
      </c>
      <c r="F247" s="55">
        <f t="shared" si="119"/>
        <v>10666</v>
      </c>
      <c r="G247" s="55">
        <f t="shared" si="120"/>
        <v>-6.4389652034151368E-3</v>
      </c>
      <c r="K247" s="55">
        <f t="shared" si="141"/>
        <v>-6.4389652034151368E-3</v>
      </c>
      <c r="N247" s="55">
        <f t="shared" ca="1" si="139"/>
        <v>-9.3496097854126291E-3</v>
      </c>
      <c r="Q247" s="123">
        <f t="shared" si="121"/>
        <v>42717.382100000003</v>
      </c>
      <c r="S247" s="58">
        <f t="shared" si="142"/>
        <v>1</v>
      </c>
      <c r="Z247" s="54">
        <f t="shared" si="122"/>
        <v>10666</v>
      </c>
      <c r="AA247" s="64">
        <f t="shared" si="123"/>
        <v>-2.9714012917975065E-3</v>
      </c>
      <c r="AB247" s="64">
        <f t="shared" si="124"/>
        <v>-1.233028517341528E-2</v>
      </c>
      <c r="AC247" s="64">
        <f t="shared" si="125"/>
        <v>-6.4389652034151368E-3</v>
      </c>
      <c r="AD247" s="64">
        <f t="shared" si="126"/>
        <v>-3.4675639116176302E-3</v>
      </c>
      <c r="AE247" s="64">
        <f t="shared" si="127"/>
        <v>1.202399948115296E-5</v>
      </c>
      <c r="AF247" s="54">
        <f t="shared" si="128"/>
        <v>-6.4389652034151368E-3</v>
      </c>
      <c r="AG247" s="122"/>
      <c r="AH247" s="54">
        <f t="shared" si="129"/>
        <v>5.8913199700001435E-3</v>
      </c>
      <c r="AI247" s="54">
        <f t="shared" si="130"/>
        <v>0.38285862060717146</v>
      </c>
      <c r="AJ247" s="54">
        <f t="shared" si="131"/>
        <v>0.77858690431342781</v>
      </c>
      <c r="AK247" s="54">
        <f t="shared" si="132"/>
        <v>-0.47969761811205108</v>
      </c>
      <c r="AL247" s="54">
        <f t="shared" si="133"/>
        <v>0.66073896718092207</v>
      </c>
      <c r="AM247" s="54">
        <f t="shared" si="134"/>
        <v>0.34293775242143404</v>
      </c>
      <c r="AN247" s="64">
        <f t="shared" si="143"/>
        <v>89.514778060114651</v>
      </c>
      <c r="AO247" s="64">
        <f t="shared" si="143"/>
        <v>89.514778060762751</v>
      </c>
      <c r="AP247" s="64">
        <f t="shared" si="143"/>
        <v>89.51477802053499</v>
      </c>
      <c r="AQ247" s="64">
        <f t="shared" si="143"/>
        <v>89.514780517652213</v>
      </c>
      <c r="AR247" s="64">
        <f t="shared" si="143"/>
        <v>89.514626079576246</v>
      </c>
      <c r="AS247" s="64">
        <f t="shared" si="143"/>
        <v>89.529391394465961</v>
      </c>
      <c r="AT247" s="64">
        <f t="shared" si="143"/>
        <v>89.730161607823263</v>
      </c>
      <c r="AU247" s="64">
        <f t="shared" si="135"/>
        <v>90.296259815945731</v>
      </c>
    </row>
    <row r="248" spans="1:48" ht="12.95" customHeight="1">
      <c r="A248" s="171" t="s">
        <v>777</v>
      </c>
      <c r="B248" s="38" t="s">
        <v>64</v>
      </c>
      <c r="C248" s="172">
        <v>57779.033199999998</v>
      </c>
      <c r="D248" s="36" t="s">
        <v>776</v>
      </c>
      <c r="E248" s="129">
        <f t="shared" si="118"/>
        <v>10732.987712280743</v>
      </c>
      <c r="F248" s="55">
        <f t="shared" si="119"/>
        <v>10733</v>
      </c>
      <c r="G248" s="55">
        <f t="shared" si="120"/>
        <v>-7.9141302776406519E-3</v>
      </c>
      <c r="K248" s="55">
        <f t="shared" si="141"/>
        <v>-7.9141302776406519E-3</v>
      </c>
      <c r="N248" s="55">
        <f t="shared" ca="1" si="139"/>
        <v>-9.3589189905068267E-3</v>
      </c>
      <c r="Q248" s="123">
        <f t="shared" si="121"/>
        <v>42760.533199999998</v>
      </c>
      <c r="S248" s="58">
        <f t="shared" si="142"/>
        <v>1</v>
      </c>
      <c r="Z248" s="54">
        <f t="shared" si="122"/>
        <v>10733</v>
      </c>
      <c r="AA248" s="64">
        <f t="shared" si="123"/>
        <v>-3.2405048525756923E-3</v>
      </c>
      <c r="AB248" s="64">
        <f t="shared" si="124"/>
        <v>-1.34821915190514E-2</v>
      </c>
      <c r="AC248" s="64">
        <f t="shared" si="125"/>
        <v>-7.9141302776406519E-3</v>
      </c>
      <c r="AD248" s="64">
        <f t="shared" si="126"/>
        <v>-4.6736254250649596E-3</v>
      </c>
      <c r="AE248" s="64">
        <f t="shared" si="127"/>
        <v>2.1842774613813626E-5</v>
      </c>
      <c r="AF248" s="54">
        <f t="shared" si="128"/>
        <v>-7.9141302776406519E-3</v>
      </c>
      <c r="AG248" s="122"/>
      <c r="AH248" s="54">
        <f t="shared" si="129"/>
        <v>5.5680612414107482E-3</v>
      </c>
      <c r="AI248" s="54">
        <f t="shared" si="130"/>
        <v>0.42564446691662639</v>
      </c>
      <c r="AJ248" s="54">
        <f t="shared" si="131"/>
        <v>0.82887575282099057</v>
      </c>
      <c r="AK248" s="54">
        <f t="shared" si="132"/>
        <v>-0.53017828001321599</v>
      </c>
      <c r="AL248" s="54">
        <f t="shared" si="133"/>
        <v>0.74542318182451439</v>
      </c>
      <c r="AM248" s="54">
        <f t="shared" si="134"/>
        <v>0.39098597042027045</v>
      </c>
      <c r="AN248" s="64">
        <f t="shared" si="143"/>
        <v>89.645675086565689</v>
      </c>
      <c r="AO248" s="64">
        <f t="shared" si="143"/>
        <v>89.645678621934294</v>
      </c>
      <c r="AP248" s="64">
        <f t="shared" si="143"/>
        <v>89.645719708095598</v>
      </c>
      <c r="AQ248" s="64">
        <f t="shared" si="143"/>
        <v>89.646196076706445</v>
      </c>
      <c r="AR248" s="64">
        <f t="shared" si="143"/>
        <v>89.651577342746876</v>
      </c>
      <c r="AS248" s="64">
        <f t="shared" si="143"/>
        <v>89.700664110794847</v>
      </c>
      <c r="AT248" s="64">
        <f t="shared" si="143"/>
        <v>89.928886523520859</v>
      </c>
      <c r="AU248" s="64">
        <f t="shared" si="135"/>
        <v>90.422573941753271</v>
      </c>
    </row>
    <row r="249" spans="1:48" ht="12.95" customHeight="1">
      <c r="A249" s="169" t="s">
        <v>775</v>
      </c>
      <c r="B249" s="170"/>
      <c r="C249" s="142">
        <v>58224.717900000003</v>
      </c>
      <c r="D249" s="142">
        <v>2.9999999999999997E-4</v>
      </c>
      <c r="E249" s="129">
        <f t="shared" si="118"/>
        <v>11424.971325906872</v>
      </c>
      <c r="F249" s="55">
        <f t="shared" si="119"/>
        <v>11425</v>
      </c>
      <c r="G249" s="55">
        <f t="shared" si="120"/>
        <v>-1.84680740130716E-2</v>
      </c>
      <c r="K249" s="55">
        <f t="shared" si="141"/>
        <v>-1.84680740130716E-2</v>
      </c>
      <c r="N249" s="55">
        <f t="shared" ca="1" si="139"/>
        <v>-9.4550677953603307E-3</v>
      </c>
      <c r="Q249" s="123">
        <f t="shared" si="121"/>
        <v>43206.217900000003</v>
      </c>
      <c r="S249" s="58">
        <f t="shared" si="142"/>
        <v>1</v>
      </c>
      <c r="Z249" s="54">
        <f t="shared" si="122"/>
        <v>11425</v>
      </c>
      <c r="AA249" s="64">
        <f t="shared" si="123"/>
        <v>-1.4349196760948922E-2</v>
      </c>
      <c r="AB249" s="64">
        <f t="shared" si="124"/>
        <v>-1.2318619214667894E-2</v>
      </c>
      <c r="AC249" s="64">
        <f t="shared" si="125"/>
        <v>-1.84680740130716E-2</v>
      </c>
      <c r="AD249" s="64">
        <f t="shared" si="126"/>
        <v>-4.1188772521226786E-3</v>
      </c>
      <c r="AE249" s="64">
        <f t="shared" si="127"/>
        <v>1.6965149818053669E-5</v>
      </c>
      <c r="AF249" s="54">
        <f t="shared" si="128"/>
        <v>-1.84680740130716E-2</v>
      </c>
      <c r="AG249" s="122"/>
      <c r="AH249" s="54">
        <f t="shared" si="129"/>
        <v>-6.1494547984037064E-3</v>
      </c>
      <c r="AI249" s="54">
        <f t="shared" si="130"/>
        <v>0.4526900687315053</v>
      </c>
      <c r="AJ249" s="54">
        <f t="shared" si="131"/>
        <v>-0.53410319026779596</v>
      </c>
      <c r="AK249" s="54">
        <f t="shared" si="132"/>
        <v>0.55805476981756363</v>
      </c>
      <c r="AL249" s="54">
        <f t="shared" si="133"/>
        <v>-0.79511848478002178</v>
      </c>
      <c r="AM249" s="54">
        <f t="shared" si="134"/>
        <v>-0.41991912585605989</v>
      </c>
      <c r="AN249" s="64">
        <f t="shared" si="143"/>
        <v>92.496078997135129</v>
      </c>
      <c r="AO249" s="64">
        <f t="shared" si="143"/>
        <v>92.49604426446561</v>
      </c>
      <c r="AP249" s="64">
        <f t="shared" si="143"/>
        <v>92.495797504702765</v>
      </c>
      <c r="AQ249" s="64">
        <f t="shared" si="143"/>
        <v>92.494053866982895</v>
      </c>
      <c r="AR249" s="64">
        <f t="shared" si="143"/>
        <v>92.48217241560728</v>
      </c>
      <c r="AS249" s="64">
        <f t="shared" si="143"/>
        <v>92.415021496138166</v>
      </c>
      <c r="AT249" s="64">
        <f t="shared" si="143"/>
        <v>92.181995152534199</v>
      </c>
      <c r="AU249" s="64">
        <f t="shared" si="135"/>
        <v>91.727191479944537</v>
      </c>
    </row>
    <row r="250" spans="1:48" ht="12.95" customHeight="1">
      <c r="A250" s="173" t="s">
        <v>840</v>
      </c>
      <c r="B250" s="174" t="s">
        <v>64</v>
      </c>
      <c r="C250" s="175">
        <v>58493.939100000003</v>
      </c>
      <c r="D250" s="175" t="s">
        <v>776</v>
      </c>
      <c r="E250" s="129">
        <f t="shared" si="118"/>
        <v>11842.972345104436</v>
      </c>
      <c r="F250" s="55">
        <f t="shared" si="119"/>
        <v>11843</v>
      </c>
      <c r="G250" s="55">
        <f t="shared" si="120"/>
        <v>-1.7811641184380278E-2</v>
      </c>
      <c r="K250" s="55">
        <f t="shared" si="141"/>
        <v>-1.7811641184380278E-2</v>
      </c>
      <c r="N250" s="55">
        <f t="shared" ca="1" si="139"/>
        <v>-9.5131461196793551E-3</v>
      </c>
      <c r="Q250" s="123">
        <f t="shared" si="121"/>
        <v>43475.439100000003</v>
      </c>
      <c r="S250" s="58">
        <f t="shared" si="142"/>
        <v>1</v>
      </c>
      <c r="Z250" s="54">
        <f t="shared" si="122"/>
        <v>11843</v>
      </c>
      <c r="AA250" s="64">
        <f t="shared" si="123"/>
        <v>-1.1773839777911681E-2</v>
      </c>
      <c r="AB250" s="64">
        <f t="shared" si="124"/>
        <v>-1.3826066437552735E-2</v>
      </c>
      <c r="AC250" s="64">
        <f t="shared" si="125"/>
        <v>-1.7811641184380278E-2</v>
      </c>
      <c r="AD250" s="64">
        <f t="shared" si="126"/>
        <v>-6.0378014064685973E-3</v>
      </c>
      <c r="AE250" s="64">
        <f t="shared" si="127"/>
        <v>3.6455045823954171E-5</v>
      </c>
      <c r="AF250" s="54">
        <f t="shared" si="128"/>
        <v>-1.7811641184380278E-2</v>
      </c>
      <c r="AG250" s="122"/>
      <c r="AH250" s="54">
        <f t="shared" si="129"/>
        <v>-3.9855747468275438E-3</v>
      </c>
      <c r="AI250" s="54">
        <f t="shared" si="130"/>
        <v>0.28049371868725392</v>
      </c>
      <c r="AJ250" s="54">
        <f t="shared" si="131"/>
        <v>-0.16895366313814073</v>
      </c>
      <c r="AK250" s="54">
        <f t="shared" si="132"/>
        <v>0.30542429198209137</v>
      </c>
      <c r="AL250" s="54">
        <f t="shared" si="133"/>
        <v>-0.40143985437126528</v>
      </c>
      <c r="AM250" s="54">
        <f t="shared" si="134"/>
        <v>-0.20345965500670887</v>
      </c>
      <c r="AN250" s="64">
        <f t="shared" si="143"/>
        <v>93.194847411232473</v>
      </c>
      <c r="AO250" s="64">
        <f t="shared" si="143"/>
        <v>93.193684112558074</v>
      </c>
      <c r="AP250" s="64">
        <f t="shared" si="143"/>
        <v>93.196688766214123</v>
      </c>
      <c r="AQ250" s="64">
        <f t="shared" si="143"/>
        <v>93.188895358786368</v>
      </c>
      <c r="AR250" s="64">
        <f t="shared" si="143"/>
        <v>93.208895121231961</v>
      </c>
      <c r="AS250" s="64">
        <f t="shared" si="143"/>
        <v>93.156049660144276</v>
      </c>
      <c r="AT250" s="64">
        <f t="shared" si="143"/>
        <v>93.28668667514718</v>
      </c>
      <c r="AU250" s="64">
        <f t="shared" si="135"/>
        <v>92.515240802146764</v>
      </c>
    </row>
    <row r="251" spans="1:48" ht="12.95" customHeight="1">
      <c r="A251" s="49" t="s">
        <v>841</v>
      </c>
      <c r="B251" s="50" t="s">
        <v>64</v>
      </c>
      <c r="C251" s="182">
        <v>59260.386500000001</v>
      </c>
      <c r="D251" s="183">
        <v>1E-3</v>
      </c>
      <c r="E251" s="129">
        <f t="shared" si="118"/>
        <v>13032.981877642445</v>
      </c>
      <c r="F251" s="55">
        <f t="shared" si="119"/>
        <v>13033</v>
      </c>
      <c r="G251" s="55">
        <f t="shared" si="120"/>
        <v>-1.1672035769151989E-2</v>
      </c>
      <c r="K251" s="55">
        <f t="shared" si="141"/>
        <v>-1.1672035769151989E-2</v>
      </c>
      <c r="N251" s="55">
        <f t="shared" ca="1" si="139"/>
        <v>-9.6784887176210761E-3</v>
      </c>
      <c r="Q251" s="123">
        <f t="shared" si="121"/>
        <v>44241.886500000001</v>
      </c>
      <c r="S251" s="58">
        <f t="shared" si="142"/>
        <v>1</v>
      </c>
      <c r="Z251" s="54">
        <f t="shared" si="122"/>
        <v>13033</v>
      </c>
      <c r="AA251" s="64">
        <f t="shared" si="123"/>
        <v>-2.7950789866501144E-3</v>
      </c>
      <c r="AB251" s="64">
        <f t="shared" si="124"/>
        <v>-1.5313488842012998E-2</v>
      </c>
      <c r="AC251" s="64">
        <f t="shared" si="125"/>
        <v>-1.1672035769151989E-2</v>
      </c>
      <c r="AD251" s="64">
        <f t="shared" si="126"/>
        <v>-8.8769567825018741E-3</v>
      </c>
      <c r="AE251" s="64">
        <f t="shared" si="127"/>
        <v>7.8800361718406019E-5</v>
      </c>
      <c r="AF251" s="54">
        <f t="shared" si="128"/>
        <v>-1.1672035769151989E-2</v>
      </c>
      <c r="AG251" s="122"/>
      <c r="AH251" s="54">
        <f t="shared" si="129"/>
        <v>3.6414530728610091E-3</v>
      </c>
      <c r="AI251" s="54">
        <f t="shared" si="130"/>
        <v>0.22162583779545864</v>
      </c>
      <c r="AJ251" s="54">
        <f t="shared" si="131"/>
        <v>0.31762689469678984</v>
      </c>
      <c r="AK251" s="54">
        <f t="shared" si="132"/>
        <v>-7.1462931605389413E-2</v>
      </c>
      <c r="AL251" s="54">
        <f t="shared" si="133"/>
        <v>9.1553848286031386E-2</v>
      </c>
      <c r="AM251" s="54">
        <f t="shared" si="134"/>
        <v>4.5808926558260916E-2</v>
      </c>
      <c r="AN251" s="64">
        <f t="shared" ref="AN251:AT260" si="144">$AU251+$AB$7*SIN(AO251)</f>
        <v>94.508006236421664</v>
      </c>
      <c r="AO251" s="64">
        <f t="shared" si="144"/>
        <v>94.574315320148614</v>
      </c>
      <c r="AP251" s="64">
        <f t="shared" si="144"/>
        <v>94.485956415143519</v>
      </c>
      <c r="AQ251" s="64">
        <f t="shared" si="144"/>
        <v>94.604254735697083</v>
      </c>
      <c r="AR251" s="64">
        <f t="shared" si="144"/>
        <v>94.446717566272824</v>
      </c>
      <c r="AS251" s="64">
        <f t="shared" si="144"/>
        <v>94.658394627931386</v>
      </c>
      <c r="AT251" s="64">
        <f t="shared" si="144"/>
        <v>94.376499321595489</v>
      </c>
      <c r="AU251" s="64">
        <f t="shared" si="135"/>
        <v>94.758730499325367</v>
      </c>
      <c r="AV251" s="64"/>
    </row>
    <row r="252" spans="1:48" ht="12.95" customHeight="1">
      <c r="A252" s="49" t="s">
        <v>842</v>
      </c>
      <c r="B252" s="50" t="s">
        <v>64</v>
      </c>
      <c r="C252" s="182">
        <v>59328.341000000015</v>
      </c>
      <c r="D252" s="183"/>
      <c r="E252" s="129">
        <f t="shared" si="118"/>
        <v>13138.490100096942</v>
      </c>
      <c r="F252" s="55">
        <f t="shared" si="119"/>
        <v>13138.5</v>
      </c>
      <c r="G252" s="55">
        <f t="shared" si="120"/>
        <v>-6.3762135978322476E-3</v>
      </c>
      <c r="K252" s="55">
        <f t="shared" si="141"/>
        <v>-6.3762135978322476E-3</v>
      </c>
      <c r="N252" s="55">
        <f t="shared" ca="1" si="139"/>
        <v>-9.6931472420604473E-3</v>
      </c>
      <c r="Q252" s="123">
        <f t="shared" si="121"/>
        <v>44309.841000000015</v>
      </c>
      <c r="S252" s="58">
        <f t="shared" si="142"/>
        <v>1</v>
      </c>
      <c r="Z252" s="54">
        <f t="shared" si="122"/>
        <v>13138.5</v>
      </c>
      <c r="AA252" s="64">
        <f t="shared" si="123"/>
        <v>-2.1041596153874836E-3</v>
      </c>
      <c r="AB252" s="64">
        <f t="shared" si="124"/>
        <v>-1.0575869161766166E-2</v>
      </c>
      <c r="AC252" s="64">
        <f t="shared" si="125"/>
        <v>-6.3762135978322476E-3</v>
      </c>
      <c r="AD252" s="64">
        <f t="shared" si="126"/>
        <v>-4.272053982444764E-3</v>
      </c>
      <c r="AE252" s="64">
        <f t="shared" si="127"/>
        <v>1.8250445228922167E-5</v>
      </c>
      <c r="AF252" s="54">
        <f t="shared" si="128"/>
        <v>-6.3762135978322476E-3</v>
      </c>
      <c r="AG252" s="122"/>
      <c r="AH252" s="54">
        <f t="shared" si="129"/>
        <v>4.1996555639339187E-3</v>
      </c>
      <c r="AI252" s="54">
        <f t="shared" si="130"/>
        <v>0.22522075155792276</v>
      </c>
      <c r="AJ252" s="54">
        <f t="shared" si="131"/>
        <v>0.35633100003953089</v>
      </c>
      <c r="AK252" s="54">
        <f t="shared" si="132"/>
        <v>-0.10339440586795925</v>
      </c>
      <c r="AL252" s="54">
        <f t="shared" si="133"/>
        <v>0.13266630540461372</v>
      </c>
      <c r="AM252" s="54">
        <f t="shared" si="134"/>
        <v>6.6430614793464182E-2</v>
      </c>
      <c r="AN252" s="64">
        <f t="shared" si="144"/>
        <v>94.62283661520955</v>
      </c>
      <c r="AO252" s="64">
        <f t="shared" si="144"/>
        <v>94.690406887090731</v>
      </c>
      <c r="AP252" s="64">
        <f t="shared" si="144"/>
        <v>94.596684722474166</v>
      </c>
      <c r="AQ252" s="64">
        <f t="shared" si="144"/>
        <v>94.727771985098897</v>
      </c>
      <c r="AR252" s="64">
        <f t="shared" si="144"/>
        <v>94.546257889390901</v>
      </c>
      <c r="AS252" s="64">
        <f t="shared" si="144"/>
        <v>94.802006303612586</v>
      </c>
      <c r="AT252" s="64">
        <f t="shared" si="144"/>
        <v>94.448213486951289</v>
      </c>
      <c r="AU252" s="64">
        <f t="shared" si="135"/>
        <v>94.957628115335737</v>
      </c>
    </row>
    <row r="253" spans="1:48" ht="12.95" customHeight="1">
      <c r="A253" s="53" t="s">
        <v>846</v>
      </c>
      <c r="B253" s="176" t="s">
        <v>64</v>
      </c>
      <c r="C253" s="177">
        <v>59621.71</v>
      </c>
      <c r="D253" s="178">
        <v>2.0000000000000001E-4</v>
      </c>
      <c r="E253" s="129">
        <f t="shared" si="118"/>
        <v>13593.983727645455</v>
      </c>
      <c r="F253" s="55">
        <f t="shared" si="119"/>
        <v>13594</v>
      </c>
      <c r="G253" s="55">
        <f t="shared" si="120"/>
        <v>-1.0480507502506953E-2</v>
      </c>
      <c r="K253" s="55">
        <f t="shared" si="141"/>
        <v>-1.0480507502506953E-2</v>
      </c>
      <c r="N253" s="55">
        <f t="shared" ca="1" si="139"/>
        <v>-9.7564359423650306E-3</v>
      </c>
      <c r="Q253" s="123">
        <f t="shared" si="121"/>
        <v>44603.21</v>
      </c>
      <c r="S253" s="58">
        <f t="shared" si="142"/>
        <v>1</v>
      </c>
      <c r="Z253" s="54">
        <f t="shared" si="122"/>
        <v>13594</v>
      </c>
      <c r="AA253" s="64">
        <f t="shared" si="123"/>
        <v>3.1374563516380766E-4</v>
      </c>
      <c r="AB253" s="64">
        <f t="shared" si="124"/>
        <v>-1.6500980368727859E-2</v>
      </c>
      <c r="AC253" s="64">
        <f t="shared" si="125"/>
        <v>-1.0480507502506953E-2</v>
      </c>
      <c r="AD253" s="64">
        <f t="shared" si="126"/>
        <v>-1.079425313767076E-2</v>
      </c>
      <c r="AE253" s="64">
        <f t="shared" si="127"/>
        <v>1.1651590080011506E-4</v>
      </c>
      <c r="AF253" s="54">
        <f t="shared" si="128"/>
        <v>-1.0480507502506953E-2</v>
      </c>
      <c r="AG253" s="122"/>
      <c r="AH253" s="54">
        <f t="shared" si="129"/>
        <v>6.0204728662209064E-3</v>
      </c>
      <c r="AI253" s="54">
        <f t="shared" si="130"/>
        <v>0.26588820865382967</v>
      </c>
      <c r="AJ253" s="54">
        <f t="shared" si="131"/>
        <v>0.54987892536374705</v>
      </c>
      <c r="AK253" s="54">
        <f t="shared" si="132"/>
        <v>-0.26842720575190415</v>
      </c>
      <c r="AL253" s="54">
        <f t="shared" si="133"/>
        <v>0.35054739335218693</v>
      </c>
      <c r="AM253" s="54">
        <f t="shared" si="134"/>
        <v>0.17709088358150935</v>
      </c>
      <c r="AN253" s="64">
        <f t="shared" si="144"/>
        <v>95.184425139838126</v>
      </c>
      <c r="AO253" s="64">
        <f t="shared" si="144"/>
        <v>95.189352837996552</v>
      </c>
      <c r="AP253" s="64">
        <f t="shared" si="144"/>
        <v>95.17871823241704</v>
      </c>
      <c r="AQ253" s="64">
        <f t="shared" si="144"/>
        <v>95.201866700035268</v>
      </c>
      <c r="AR253" s="64">
        <f t="shared" si="144"/>
        <v>95.152368475236315</v>
      </c>
      <c r="AS253" s="64">
        <f t="shared" si="144"/>
        <v>95.262810064762178</v>
      </c>
      <c r="AT253" s="64">
        <f t="shared" si="144"/>
        <v>95.034729731980349</v>
      </c>
      <c r="AU253" s="64">
        <f t="shared" si="135"/>
        <v>95.816375642281002</v>
      </c>
      <c r="AV253" s="64"/>
    </row>
    <row r="254" spans="1:48" ht="12.95" customHeight="1">
      <c r="A254" s="49" t="s">
        <v>843</v>
      </c>
      <c r="B254" s="50" t="s">
        <v>64</v>
      </c>
      <c r="C254" s="182">
        <v>59687.404300000002</v>
      </c>
      <c r="D254" s="183">
        <v>1E-4</v>
      </c>
      <c r="E254" s="129">
        <f t="shared" si="118"/>
        <v>13695.982694871927</v>
      </c>
      <c r="F254" s="55">
        <f t="shared" si="119"/>
        <v>13696</v>
      </c>
      <c r="G254" s="55">
        <f t="shared" si="120"/>
        <v>-1.1145684176881332E-2</v>
      </c>
      <c r="K254" s="55">
        <f t="shared" si="141"/>
        <v>-1.1145684176881332E-2</v>
      </c>
      <c r="N254" s="55">
        <f t="shared" ca="1" si="139"/>
        <v>-9.7706081650457497E-3</v>
      </c>
      <c r="Q254" s="123">
        <f t="shared" si="121"/>
        <v>44668.904300000002</v>
      </c>
      <c r="S254" s="58">
        <f t="shared" si="142"/>
        <v>1</v>
      </c>
      <c r="Z254" s="54">
        <f t="shared" si="122"/>
        <v>13696</v>
      </c>
      <c r="AA254" s="64">
        <f t="shared" si="123"/>
        <v>6.261663031265222E-4</v>
      </c>
      <c r="AB254" s="64">
        <f t="shared" si="124"/>
        <v>-1.7339513793263452E-2</v>
      </c>
      <c r="AC254" s="64">
        <f t="shared" si="125"/>
        <v>-1.1145684176881332E-2</v>
      </c>
      <c r="AD254" s="64">
        <f t="shared" si="126"/>
        <v>-1.1771850480007853E-2</v>
      </c>
      <c r="AE254" s="64">
        <f t="shared" si="127"/>
        <v>1.3857646372366112E-4</v>
      </c>
      <c r="AF254" s="54">
        <f t="shared" si="128"/>
        <v>-1.1145684176881332E-2</v>
      </c>
      <c r="AG254" s="122"/>
      <c r="AH254" s="54">
        <f t="shared" si="129"/>
        <v>6.1938296163821212E-3</v>
      </c>
      <c r="AI254" s="54">
        <f t="shared" si="130"/>
        <v>0.28337591856313737</v>
      </c>
      <c r="AJ254" s="54">
        <f t="shared" si="131"/>
        <v>0.59915554174134333</v>
      </c>
      <c r="AK254" s="54">
        <f t="shared" si="132"/>
        <v>-0.31212691791326025</v>
      </c>
      <c r="AL254" s="54">
        <f t="shared" si="133"/>
        <v>0.41077407282332445</v>
      </c>
      <c r="AM254" s="54">
        <f t="shared" si="134"/>
        <v>0.20832461803662208</v>
      </c>
      <c r="AN254" s="64">
        <f t="shared" si="144"/>
        <v>95.321362313694181</v>
      </c>
      <c r="AO254" s="64">
        <f t="shared" si="144"/>
        <v>95.322195656005931</v>
      </c>
      <c r="AP254" s="64">
        <f t="shared" si="144"/>
        <v>95.319961637502402</v>
      </c>
      <c r="AQ254" s="64">
        <f t="shared" si="144"/>
        <v>95.32597149087178</v>
      </c>
      <c r="AR254" s="64">
        <f t="shared" si="144"/>
        <v>95.309952013512927</v>
      </c>
      <c r="AS254" s="64">
        <f t="shared" si="144"/>
        <v>95.353773067284635</v>
      </c>
      <c r="AT254" s="64">
        <f t="shared" si="144"/>
        <v>95.241107899226961</v>
      </c>
      <c r="AU254" s="64">
        <f t="shared" si="135"/>
        <v>96.008674759182028</v>
      </c>
    </row>
    <row r="255" spans="1:48" ht="12.95" customHeight="1">
      <c r="A255" s="51" t="s">
        <v>844</v>
      </c>
      <c r="B255" s="52" t="s">
        <v>64</v>
      </c>
      <c r="C255" s="182">
        <v>59874.825900000003</v>
      </c>
      <c r="D255" s="183">
        <v>2.9999999999999997E-4</v>
      </c>
      <c r="E255" s="129">
        <f t="shared" si="118"/>
        <v>13986.979168476677</v>
      </c>
      <c r="F255" s="55">
        <f t="shared" si="119"/>
        <v>13987</v>
      </c>
      <c r="G255" s="55">
        <f t="shared" si="120"/>
        <v>-1.3416923524346203E-2</v>
      </c>
      <c r="K255" s="55">
        <f t="shared" si="141"/>
        <v>-1.3416923524346203E-2</v>
      </c>
      <c r="N255" s="55">
        <f t="shared" ca="1" si="139"/>
        <v>-9.8110406826936829E-3</v>
      </c>
      <c r="Q255" s="123">
        <f t="shared" si="121"/>
        <v>44856.325900000003</v>
      </c>
      <c r="S255" s="58">
        <f t="shared" si="142"/>
        <v>1</v>
      </c>
      <c r="Z255" s="54">
        <f t="shared" si="122"/>
        <v>13987</v>
      </c>
      <c r="AA255" s="64">
        <f t="shared" si="123"/>
        <v>7.7499273212563828E-4</v>
      </c>
      <c r="AB255" s="64">
        <f t="shared" si="124"/>
        <v>-1.9352062418794287E-2</v>
      </c>
      <c r="AC255" s="64">
        <f t="shared" si="125"/>
        <v>-1.3416923524346203E-2</v>
      </c>
      <c r="AD255" s="64">
        <f t="shared" si="126"/>
        <v>-1.4191916256471841E-2</v>
      </c>
      <c r="AE255" s="64">
        <f t="shared" si="127"/>
        <v>2.0141048703070972E-4</v>
      </c>
      <c r="AF255" s="54">
        <f t="shared" si="128"/>
        <v>-1.3416923524346203E-2</v>
      </c>
      <c r="AG255" s="122"/>
      <c r="AH255" s="54">
        <f t="shared" si="129"/>
        <v>5.9351388944480863E-3</v>
      </c>
      <c r="AI255" s="54">
        <f t="shared" si="130"/>
        <v>0.37659813783355367</v>
      </c>
      <c r="AJ255" s="54">
        <f t="shared" si="131"/>
        <v>0.77025960341721744</v>
      </c>
      <c r="AK255" s="54">
        <f t="shared" si="132"/>
        <v>-0.47153303726108664</v>
      </c>
      <c r="AL255" s="54">
        <f t="shared" si="133"/>
        <v>0.64757624508299505</v>
      </c>
      <c r="AM255" s="54">
        <f t="shared" si="134"/>
        <v>0.3355988397818751</v>
      </c>
      <c r="AN255" s="64">
        <f t="shared" si="144"/>
        <v>95.77634203511937</v>
      </c>
      <c r="AO255" s="64">
        <f t="shared" si="144"/>
        <v>95.776342045378527</v>
      </c>
      <c r="AP255" s="64">
        <f t="shared" si="144"/>
        <v>95.776341734516976</v>
      </c>
      <c r="AQ255" s="64">
        <f t="shared" si="144"/>
        <v>95.776351154913101</v>
      </c>
      <c r="AR255" s="64">
        <f t="shared" si="144"/>
        <v>95.776066604178396</v>
      </c>
      <c r="AS255" s="64">
        <f t="shared" si="144"/>
        <v>95.785731012674006</v>
      </c>
      <c r="AT255" s="64">
        <f t="shared" si="144"/>
        <v>95.979394708717592</v>
      </c>
      <c r="AU255" s="64">
        <f t="shared" si="135"/>
        <v>96.557292827987879</v>
      </c>
      <c r="AV255" s="64"/>
    </row>
    <row r="256" spans="1:48" ht="12.95" customHeight="1">
      <c r="B256" s="58"/>
      <c r="AA256" s="64"/>
      <c r="AB256" s="64"/>
      <c r="AC256" s="64"/>
      <c r="AD256" s="64"/>
      <c r="AE256" s="64"/>
      <c r="AG256" s="122"/>
      <c r="AN256" s="64"/>
      <c r="AO256" s="64"/>
      <c r="AP256" s="64"/>
      <c r="AQ256" s="64"/>
      <c r="AR256" s="64"/>
      <c r="AS256" s="64"/>
      <c r="AT256" s="64"/>
      <c r="AU256" s="64"/>
      <c r="AV256" s="64"/>
    </row>
    <row r="257" spans="2:48" ht="12.95" customHeight="1">
      <c r="B257" s="58"/>
      <c r="AA257" s="64"/>
      <c r="AB257" s="64"/>
      <c r="AC257" s="64"/>
      <c r="AD257" s="64"/>
      <c r="AE257" s="64"/>
      <c r="AG257" s="122"/>
      <c r="AN257" s="64"/>
      <c r="AO257" s="64"/>
      <c r="AP257" s="64"/>
      <c r="AQ257" s="64"/>
      <c r="AR257" s="64"/>
      <c r="AS257" s="64"/>
      <c r="AT257" s="64"/>
      <c r="AU257" s="64"/>
    </row>
    <row r="258" spans="2:48" ht="12.95" customHeight="1">
      <c r="B258" s="58"/>
      <c r="AA258" s="64"/>
      <c r="AB258" s="64"/>
      <c r="AC258" s="64"/>
      <c r="AD258" s="64"/>
      <c r="AE258" s="64"/>
      <c r="AG258" s="122"/>
      <c r="AN258" s="64"/>
      <c r="AO258" s="64"/>
      <c r="AP258" s="64"/>
      <c r="AQ258" s="64"/>
      <c r="AR258" s="64"/>
      <c r="AS258" s="64"/>
      <c r="AT258" s="64"/>
      <c r="AU258" s="64"/>
      <c r="AV258" s="64"/>
    </row>
    <row r="259" spans="2:48" ht="12.95" customHeight="1">
      <c r="B259" s="58"/>
      <c r="AA259" s="64"/>
      <c r="AB259" s="64"/>
      <c r="AC259" s="64"/>
      <c r="AD259" s="64"/>
      <c r="AE259" s="64"/>
      <c r="AG259" s="122"/>
      <c r="AN259" s="64"/>
      <c r="AO259" s="64"/>
      <c r="AP259" s="64"/>
      <c r="AQ259" s="64"/>
      <c r="AR259" s="64"/>
      <c r="AS259" s="64"/>
      <c r="AT259" s="64"/>
      <c r="AU259" s="64"/>
      <c r="AV259" s="64"/>
    </row>
    <row r="260" spans="2:48" ht="12.95" customHeight="1">
      <c r="B260" s="58"/>
      <c r="AA260" s="64"/>
      <c r="AB260" s="64"/>
      <c r="AC260" s="64"/>
      <c r="AD260" s="64"/>
      <c r="AE260" s="64"/>
      <c r="AG260" s="122"/>
      <c r="AN260" s="64"/>
      <c r="AO260" s="64"/>
      <c r="AP260" s="64"/>
      <c r="AQ260" s="64"/>
      <c r="AR260" s="64"/>
      <c r="AS260" s="64"/>
      <c r="AT260" s="64"/>
      <c r="AU260" s="64"/>
    </row>
    <row r="261" spans="2:48" ht="12.95" customHeight="1">
      <c r="B261" s="58"/>
      <c r="AA261" s="64"/>
      <c r="AB261" s="64"/>
      <c r="AC261" s="64"/>
      <c r="AD261" s="64"/>
      <c r="AE261" s="64"/>
      <c r="AG261" s="122"/>
      <c r="AN261" s="64"/>
      <c r="AO261" s="64"/>
      <c r="AP261" s="64"/>
      <c r="AQ261" s="64"/>
      <c r="AR261" s="64"/>
      <c r="AS261" s="64"/>
      <c r="AT261" s="64"/>
      <c r="AU261" s="64"/>
      <c r="AV261" s="64"/>
    </row>
    <row r="262" spans="2:48" ht="12.95" customHeight="1">
      <c r="B262" s="58"/>
      <c r="AA262" s="64"/>
      <c r="AB262" s="64"/>
      <c r="AC262" s="64"/>
      <c r="AD262" s="64"/>
      <c r="AE262" s="64"/>
      <c r="AG262" s="122"/>
      <c r="AN262" s="64"/>
      <c r="AO262" s="64"/>
      <c r="AP262" s="64"/>
      <c r="AQ262" s="64"/>
      <c r="AR262" s="64"/>
      <c r="AS262" s="64"/>
      <c r="AT262" s="64"/>
      <c r="AU262" s="64"/>
      <c r="AV262" s="64"/>
    </row>
    <row r="263" spans="2:48" ht="12.95" customHeight="1">
      <c r="B263" s="58"/>
      <c r="AA263" s="64"/>
      <c r="AB263" s="64"/>
      <c r="AC263" s="64"/>
      <c r="AD263" s="64"/>
      <c r="AE263" s="64"/>
      <c r="AG263" s="122"/>
      <c r="AN263" s="64"/>
      <c r="AO263" s="64"/>
      <c r="AP263" s="64"/>
      <c r="AQ263" s="64"/>
      <c r="AR263" s="64"/>
      <c r="AS263" s="64"/>
      <c r="AT263" s="64"/>
      <c r="AU263" s="64"/>
      <c r="AV263" s="64"/>
    </row>
    <row r="264" spans="2:48" ht="12.95" customHeight="1">
      <c r="B264" s="58"/>
      <c r="AA264" s="64"/>
      <c r="AB264" s="64"/>
      <c r="AC264" s="64"/>
      <c r="AD264" s="64"/>
      <c r="AE264" s="64"/>
      <c r="AG264" s="122"/>
      <c r="AN264" s="64"/>
      <c r="AO264" s="64"/>
      <c r="AP264" s="64"/>
      <c r="AQ264" s="64"/>
      <c r="AR264" s="64"/>
      <c r="AS264" s="64"/>
      <c r="AT264" s="64"/>
      <c r="AU264" s="64"/>
      <c r="AV264" s="64"/>
    </row>
    <row r="265" spans="2:48" ht="12.95" customHeight="1">
      <c r="B265" s="58"/>
      <c r="AA265" s="64"/>
      <c r="AB265" s="64"/>
      <c r="AC265" s="64"/>
      <c r="AD265" s="64"/>
      <c r="AE265" s="64"/>
      <c r="AG265" s="122"/>
      <c r="AN265" s="64"/>
      <c r="AO265" s="64"/>
      <c r="AP265" s="64"/>
      <c r="AQ265" s="64"/>
      <c r="AR265" s="64"/>
      <c r="AS265" s="64"/>
      <c r="AT265" s="64"/>
      <c r="AU265" s="64"/>
    </row>
    <row r="266" spans="2:48" ht="12.95" customHeight="1">
      <c r="B266" s="58"/>
      <c r="AA266" s="64"/>
      <c r="AB266" s="64"/>
      <c r="AC266" s="64"/>
      <c r="AD266" s="64"/>
      <c r="AE266" s="64"/>
      <c r="AG266" s="122"/>
      <c r="AN266" s="64"/>
      <c r="AO266" s="64"/>
      <c r="AP266" s="64"/>
      <c r="AQ266" s="64"/>
      <c r="AR266" s="64"/>
      <c r="AS266" s="64"/>
      <c r="AT266" s="64"/>
      <c r="AU266" s="64"/>
      <c r="AV266" s="64"/>
    </row>
    <row r="267" spans="2:48" ht="12.95" customHeight="1">
      <c r="B267" s="58"/>
      <c r="AA267" s="64"/>
      <c r="AB267" s="64"/>
      <c r="AC267" s="64"/>
      <c r="AD267" s="64"/>
      <c r="AE267" s="64"/>
      <c r="AG267" s="122"/>
      <c r="AN267" s="64"/>
      <c r="AO267" s="64"/>
      <c r="AP267" s="64"/>
      <c r="AQ267" s="64"/>
      <c r="AR267" s="64"/>
      <c r="AS267" s="64"/>
      <c r="AT267" s="64"/>
      <c r="AU267" s="64"/>
    </row>
    <row r="268" spans="2:48" ht="12.95" customHeight="1">
      <c r="B268" s="58"/>
      <c r="AA268" s="64"/>
      <c r="AB268" s="64"/>
      <c r="AC268" s="64"/>
      <c r="AD268" s="64"/>
      <c r="AE268" s="64"/>
      <c r="AG268" s="122"/>
      <c r="AN268" s="64"/>
      <c r="AO268" s="64"/>
      <c r="AP268" s="64"/>
      <c r="AQ268" s="64"/>
      <c r="AR268" s="64"/>
      <c r="AS268" s="64"/>
      <c r="AT268" s="64"/>
      <c r="AU268" s="64"/>
    </row>
    <row r="269" spans="2:48" ht="12.95" customHeight="1">
      <c r="B269" s="58"/>
      <c r="AA269" s="64"/>
      <c r="AB269" s="64"/>
      <c r="AC269" s="64"/>
      <c r="AD269" s="64"/>
      <c r="AE269" s="64"/>
      <c r="AG269" s="122"/>
      <c r="AN269" s="64"/>
      <c r="AO269" s="64"/>
      <c r="AP269" s="64"/>
      <c r="AQ269" s="64"/>
      <c r="AR269" s="64"/>
      <c r="AS269" s="64"/>
      <c r="AT269" s="64"/>
      <c r="AU269" s="64"/>
    </row>
    <row r="270" spans="2:48" ht="12.95" customHeight="1">
      <c r="B270" s="58"/>
      <c r="AA270" s="64"/>
      <c r="AB270" s="64"/>
      <c r="AC270" s="64"/>
      <c r="AD270" s="64"/>
      <c r="AE270" s="64"/>
      <c r="AG270" s="122"/>
      <c r="AN270" s="64"/>
      <c r="AO270" s="64"/>
      <c r="AP270" s="64"/>
      <c r="AQ270" s="64"/>
      <c r="AR270" s="64"/>
      <c r="AS270" s="64"/>
      <c r="AT270" s="64"/>
      <c r="AU270" s="64"/>
    </row>
    <row r="271" spans="2:48" ht="12.95" customHeight="1">
      <c r="B271" s="58"/>
      <c r="AA271" s="64"/>
      <c r="AB271" s="64"/>
      <c r="AC271" s="64"/>
      <c r="AD271" s="64"/>
      <c r="AE271" s="64"/>
      <c r="AG271" s="122"/>
      <c r="AN271" s="64"/>
      <c r="AO271" s="64"/>
      <c r="AP271" s="64"/>
      <c r="AQ271" s="64"/>
      <c r="AR271" s="64"/>
      <c r="AS271" s="64"/>
      <c r="AT271" s="64"/>
      <c r="AU271" s="64"/>
    </row>
    <row r="272" spans="2:48" ht="12.95" customHeight="1">
      <c r="B272" s="58"/>
      <c r="AA272" s="64"/>
      <c r="AB272" s="64"/>
      <c r="AC272" s="64"/>
      <c r="AD272" s="64"/>
      <c r="AE272" s="64"/>
      <c r="AG272" s="122"/>
      <c r="AN272" s="64"/>
      <c r="AO272" s="64"/>
      <c r="AP272" s="64"/>
      <c r="AQ272" s="64"/>
      <c r="AR272" s="64"/>
      <c r="AS272" s="64"/>
      <c r="AT272" s="64"/>
      <c r="AU272" s="64"/>
    </row>
    <row r="273" spans="2:48" ht="12.95" customHeight="1">
      <c r="B273" s="58"/>
      <c r="AA273" s="64"/>
      <c r="AB273" s="64"/>
      <c r="AC273" s="64"/>
      <c r="AD273" s="64"/>
      <c r="AE273" s="64"/>
      <c r="AG273" s="122"/>
      <c r="AN273" s="64"/>
      <c r="AO273" s="64"/>
      <c r="AP273" s="64"/>
      <c r="AQ273" s="64"/>
      <c r="AR273" s="64"/>
      <c r="AS273" s="64"/>
      <c r="AT273" s="64"/>
      <c r="AU273" s="64"/>
    </row>
    <row r="274" spans="2:48" ht="12.95" customHeight="1">
      <c r="B274" s="58"/>
      <c r="AA274" s="64"/>
      <c r="AB274" s="64"/>
      <c r="AC274" s="64"/>
      <c r="AD274" s="64"/>
      <c r="AE274" s="64"/>
      <c r="AG274" s="122"/>
      <c r="AN274" s="64"/>
      <c r="AO274" s="64"/>
      <c r="AP274" s="64"/>
      <c r="AQ274" s="64"/>
      <c r="AR274" s="64"/>
      <c r="AS274" s="64"/>
      <c r="AT274" s="64"/>
      <c r="AU274" s="64"/>
      <c r="AV274" s="64"/>
    </row>
    <row r="275" spans="2:48" ht="12.95" customHeight="1">
      <c r="B275" s="58"/>
      <c r="AA275" s="64"/>
      <c r="AB275" s="64"/>
      <c r="AC275" s="64"/>
      <c r="AD275" s="64"/>
      <c r="AE275" s="64"/>
      <c r="AG275" s="122"/>
      <c r="AN275" s="64"/>
      <c r="AO275" s="64"/>
      <c r="AP275" s="64"/>
      <c r="AQ275" s="64"/>
      <c r="AR275" s="64"/>
      <c r="AS275" s="64"/>
      <c r="AT275" s="64"/>
      <c r="AU275" s="64"/>
    </row>
    <row r="276" spans="2:48" ht="12.95" customHeight="1">
      <c r="B276" s="58"/>
      <c r="AA276" s="64"/>
      <c r="AB276" s="64"/>
      <c r="AC276" s="64"/>
      <c r="AD276" s="64"/>
      <c r="AE276" s="64"/>
      <c r="AG276" s="122"/>
      <c r="AN276" s="64"/>
      <c r="AO276" s="64"/>
      <c r="AP276" s="64"/>
      <c r="AQ276" s="64"/>
      <c r="AR276" s="64"/>
      <c r="AS276" s="64"/>
      <c r="AT276" s="64"/>
      <c r="AU276" s="64"/>
    </row>
    <row r="277" spans="2:48" ht="12.95" customHeight="1">
      <c r="B277" s="58"/>
      <c r="AA277" s="64"/>
      <c r="AB277" s="64"/>
      <c r="AC277" s="64"/>
      <c r="AD277" s="64"/>
      <c r="AE277" s="64"/>
      <c r="AG277" s="122"/>
      <c r="AN277" s="64"/>
      <c r="AO277" s="64"/>
      <c r="AP277" s="64"/>
      <c r="AQ277" s="64"/>
      <c r="AR277" s="64"/>
      <c r="AS277" s="64"/>
      <c r="AT277" s="64"/>
      <c r="AU277" s="64"/>
    </row>
    <row r="278" spans="2:48" ht="12.95" customHeight="1">
      <c r="B278" s="58"/>
      <c r="AA278" s="64"/>
      <c r="AB278" s="64"/>
      <c r="AC278" s="64"/>
      <c r="AD278" s="64"/>
      <c r="AE278" s="64"/>
      <c r="AG278" s="122"/>
      <c r="AN278" s="64"/>
      <c r="AO278" s="64"/>
      <c r="AP278" s="64"/>
      <c r="AQ278" s="64"/>
      <c r="AR278" s="64"/>
      <c r="AS278" s="64"/>
      <c r="AT278" s="64"/>
      <c r="AU278" s="64"/>
    </row>
    <row r="279" spans="2:48" ht="12.95" customHeight="1">
      <c r="B279" s="58"/>
      <c r="AA279" s="64"/>
      <c r="AB279" s="64"/>
      <c r="AC279" s="64"/>
      <c r="AD279" s="64"/>
      <c r="AE279" s="64"/>
      <c r="AG279" s="122"/>
      <c r="AN279" s="64"/>
      <c r="AO279" s="64"/>
      <c r="AP279" s="64"/>
      <c r="AQ279" s="64"/>
      <c r="AR279" s="64"/>
      <c r="AS279" s="64"/>
      <c r="AT279" s="64"/>
      <c r="AU279" s="64"/>
      <c r="AV279" s="64"/>
    </row>
    <row r="280" spans="2:48" ht="12.95" customHeight="1">
      <c r="B280" s="58"/>
      <c r="AA280" s="64"/>
      <c r="AB280" s="64"/>
      <c r="AC280" s="64"/>
      <c r="AD280" s="64"/>
      <c r="AE280" s="64"/>
      <c r="AG280" s="122"/>
      <c r="AN280" s="64"/>
      <c r="AO280" s="64"/>
      <c r="AP280" s="64"/>
      <c r="AQ280" s="64"/>
      <c r="AR280" s="64"/>
      <c r="AS280" s="64"/>
      <c r="AT280" s="64"/>
      <c r="AU280" s="64"/>
      <c r="AV280" s="64"/>
    </row>
    <row r="281" spans="2:48" ht="12.95" customHeight="1">
      <c r="B281" s="58"/>
      <c r="AA281" s="64"/>
      <c r="AB281" s="64"/>
      <c r="AC281" s="64"/>
      <c r="AD281" s="64"/>
      <c r="AE281" s="64"/>
      <c r="AG281" s="122"/>
      <c r="AN281" s="64"/>
      <c r="AO281" s="64"/>
      <c r="AP281" s="64"/>
      <c r="AQ281" s="64"/>
      <c r="AR281" s="64"/>
      <c r="AS281" s="64"/>
      <c r="AT281" s="64"/>
      <c r="AU281" s="64"/>
    </row>
    <row r="282" spans="2:48" ht="12.95" customHeight="1">
      <c r="B282" s="58"/>
      <c r="AA282" s="64"/>
      <c r="AB282" s="64"/>
      <c r="AC282" s="64"/>
      <c r="AD282" s="64"/>
      <c r="AE282" s="64"/>
      <c r="AG282" s="122"/>
      <c r="AN282" s="64"/>
      <c r="AO282" s="64"/>
      <c r="AP282" s="64"/>
      <c r="AQ282" s="64"/>
      <c r="AR282" s="64"/>
      <c r="AS282" s="64"/>
      <c r="AT282" s="64"/>
      <c r="AU282" s="64"/>
    </row>
    <row r="283" spans="2:48" ht="12.95" customHeight="1">
      <c r="B283" s="58"/>
      <c r="AA283" s="64"/>
      <c r="AB283" s="64"/>
      <c r="AC283" s="64"/>
      <c r="AD283" s="64"/>
      <c r="AE283" s="64"/>
      <c r="AG283" s="122"/>
      <c r="AN283" s="64"/>
      <c r="AO283" s="64"/>
      <c r="AP283" s="64"/>
      <c r="AQ283" s="64"/>
      <c r="AR283" s="64"/>
      <c r="AS283" s="64"/>
      <c r="AT283" s="64"/>
      <c r="AU283" s="64"/>
    </row>
    <row r="284" spans="2:48" ht="12.95" customHeight="1">
      <c r="B284" s="58"/>
      <c r="AA284" s="64"/>
      <c r="AB284" s="64"/>
      <c r="AC284" s="64"/>
      <c r="AD284" s="64"/>
      <c r="AE284" s="64"/>
      <c r="AG284" s="122"/>
      <c r="AN284" s="64"/>
      <c r="AO284" s="64"/>
      <c r="AP284" s="64"/>
      <c r="AQ284" s="64"/>
      <c r="AR284" s="64"/>
      <c r="AS284" s="64"/>
      <c r="AT284" s="64"/>
      <c r="AU284" s="64"/>
    </row>
    <row r="285" spans="2:48" ht="12.95" customHeight="1">
      <c r="B285" s="58"/>
      <c r="AA285" s="64"/>
      <c r="AB285" s="64"/>
      <c r="AC285" s="64"/>
      <c r="AD285" s="64"/>
      <c r="AE285" s="64"/>
      <c r="AG285" s="122"/>
      <c r="AN285" s="64"/>
      <c r="AO285" s="64"/>
      <c r="AP285" s="64"/>
      <c r="AQ285" s="64"/>
      <c r="AR285" s="64"/>
      <c r="AS285" s="64"/>
      <c r="AT285" s="64"/>
      <c r="AU285" s="64"/>
      <c r="AV285" s="64"/>
    </row>
    <row r="286" spans="2:48" ht="12.95" customHeight="1">
      <c r="B286" s="58"/>
      <c r="AA286" s="64"/>
      <c r="AB286" s="64"/>
      <c r="AC286" s="64"/>
      <c r="AD286" s="64"/>
      <c r="AE286" s="64"/>
      <c r="AG286" s="122"/>
      <c r="AN286" s="64"/>
      <c r="AO286" s="64"/>
      <c r="AP286" s="64"/>
      <c r="AQ286" s="64"/>
      <c r="AR286" s="64"/>
      <c r="AS286" s="64"/>
      <c r="AT286" s="64"/>
      <c r="AU286" s="64"/>
      <c r="AV286" s="64"/>
    </row>
    <row r="287" spans="2:48" ht="12.95" customHeight="1">
      <c r="B287" s="58"/>
      <c r="AA287" s="64"/>
      <c r="AB287" s="64"/>
      <c r="AC287" s="64"/>
      <c r="AD287" s="64"/>
      <c r="AE287" s="64"/>
      <c r="AG287" s="122"/>
      <c r="AN287" s="64"/>
      <c r="AO287" s="64"/>
      <c r="AP287" s="64"/>
      <c r="AQ287" s="64"/>
      <c r="AR287" s="64"/>
      <c r="AS287" s="64"/>
      <c r="AT287" s="64"/>
      <c r="AU287" s="64"/>
    </row>
    <row r="288" spans="2:48" ht="12.95" customHeight="1">
      <c r="B288" s="58"/>
      <c r="AA288" s="64"/>
      <c r="AB288" s="64"/>
      <c r="AC288" s="64"/>
      <c r="AD288" s="64"/>
      <c r="AE288" s="64"/>
      <c r="AG288" s="122"/>
      <c r="AN288" s="64"/>
      <c r="AO288" s="64"/>
      <c r="AP288" s="64"/>
      <c r="AQ288" s="64"/>
      <c r="AR288" s="64"/>
      <c r="AS288" s="64"/>
      <c r="AT288" s="64"/>
      <c r="AU288" s="64"/>
    </row>
    <row r="289" spans="2:48" ht="12.95" customHeight="1">
      <c r="B289" s="58"/>
      <c r="AA289" s="64"/>
      <c r="AB289" s="64"/>
      <c r="AC289" s="64"/>
      <c r="AD289" s="64"/>
      <c r="AE289" s="64"/>
      <c r="AG289" s="122"/>
      <c r="AN289" s="64"/>
      <c r="AO289" s="64"/>
      <c r="AP289" s="64"/>
      <c r="AQ289" s="64"/>
      <c r="AR289" s="64"/>
      <c r="AS289" s="64"/>
      <c r="AT289" s="64"/>
      <c r="AU289" s="64"/>
    </row>
    <row r="290" spans="2:48" ht="12.95" customHeight="1">
      <c r="B290" s="58"/>
      <c r="AA290" s="64"/>
      <c r="AB290" s="64"/>
      <c r="AC290" s="64"/>
      <c r="AD290" s="64"/>
      <c r="AE290" s="64"/>
      <c r="AG290" s="122"/>
      <c r="AN290" s="64"/>
      <c r="AO290" s="64"/>
      <c r="AP290" s="64"/>
      <c r="AQ290" s="64"/>
      <c r="AR290" s="64"/>
      <c r="AS290" s="64"/>
      <c r="AT290" s="64"/>
      <c r="AU290" s="64"/>
    </row>
    <row r="291" spans="2:48" ht="12.95" customHeight="1">
      <c r="B291" s="58"/>
      <c r="AA291" s="64"/>
      <c r="AB291" s="64"/>
      <c r="AC291" s="64"/>
      <c r="AD291" s="64"/>
      <c r="AE291" s="64"/>
      <c r="AG291" s="122"/>
      <c r="AN291" s="64"/>
      <c r="AO291" s="64"/>
      <c r="AP291" s="64"/>
      <c r="AQ291" s="64"/>
      <c r="AR291" s="64"/>
      <c r="AS291" s="64"/>
      <c r="AT291" s="64"/>
      <c r="AU291" s="64"/>
    </row>
    <row r="292" spans="2:48" ht="12.95" customHeight="1">
      <c r="B292" s="58"/>
      <c r="AA292" s="64"/>
      <c r="AB292" s="64"/>
      <c r="AC292" s="64"/>
      <c r="AD292" s="64"/>
      <c r="AE292" s="64"/>
      <c r="AG292" s="122"/>
      <c r="AN292" s="64"/>
      <c r="AO292" s="64"/>
      <c r="AP292" s="64"/>
      <c r="AQ292" s="64"/>
      <c r="AR292" s="64"/>
      <c r="AS292" s="64"/>
      <c r="AT292" s="64"/>
      <c r="AU292" s="64"/>
    </row>
    <row r="293" spans="2:48" ht="12.95" customHeight="1">
      <c r="B293" s="58"/>
      <c r="AA293" s="64"/>
      <c r="AB293" s="64"/>
      <c r="AC293" s="64"/>
      <c r="AD293" s="64"/>
      <c r="AE293" s="64"/>
      <c r="AG293" s="122"/>
      <c r="AN293" s="64"/>
      <c r="AO293" s="64"/>
      <c r="AP293" s="64"/>
      <c r="AQ293" s="64"/>
      <c r="AR293" s="64"/>
      <c r="AS293" s="64"/>
      <c r="AT293" s="64"/>
      <c r="AU293" s="64"/>
      <c r="AV293" s="64"/>
    </row>
    <row r="294" spans="2:48" ht="12.95" customHeight="1">
      <c r="B294" s="58"/>
      <c r="AA294" s="64"/>
      <c r="AB294" s="64"/>
      <c r="AC294" s="64"/>
      <c r="AD294" s="64"/>
      <c r="AE294" s="64"/>
      <c r="AG294" s="122"/>
      <c r="AN294" s="64"/>
      <c r="AO294" s="64"/>
      <c r="AP294" s="64"/>
      <c r="AQ294" s="64"/>
      <c r="AR294" s="64"/>
      <c r="AS294" s="64"/>
      <c r="AT294" s="64"/>
      <c r="AU294" s="64"/>
      <c r="AV294" s="64"/>
    </row>
    <row r="295" spans="2:48" ht="12.95" customHeight="1">
      <c r="B295" s="58"/>
      <c r="AA295" s="64"/>
      <c r="AB295" s="64"/>
      <c r="AC295" s="64"/>
      <c r="AD295" s="64"/>
      <c r="AE295" s="64"/>
      <c r="AG295" s="122"/>
      <c r="AN295" s="64"/>
      <c r="AO295" s="64"/>
      <c r="AP295" s="64"/>
      <c r="AQ295" s="64"/>
      <c r="AR295" s="64"/>
      <c r="AS295" s="64"/>
      <c r="AT295" s="64"/>
      <c r="AU295" s="64"/>
      <c r="AV295" s="64"/>
    </row>
    <row r="296" spans="2:48" ht="12.95" customHeight="1">
      <c r="B296" s="58"/>
      <c r="AA296" s="64"/>
      <c r="AB296" s="64"/>
      <c r="AC296" s="64"/>
      <c r="AD296" s="64"/>
      <c r="AE296" s="64"/>
      <c r="AG296" s="122"/>
      <c r="AN296" s="64"/>
      <c r="AO296" s="64"/>
      <c r="AP296" s="64"/>
      <c r="AQ296" s="64"/>
      <c r="AR296" s="64"/>
      <c r="AS296" s="64"/>
      <c r="AT296" s="64"/>
      <c r="AU296" s="64"/>
    </row>
    <row r="297" spans="2:48" ht="12.95" customHeight="1">
      <c r="B297" s="58"/>
      <c r="AA297" s="64"/>
      <c r="AB297" s="64"/>
      <c r="AC297" s="64"/>
      <c r="AD297" s="64"/>
      <c r="AE297" s="64"/>
      <c r="AG297" s="122"/>
      <c r="AN297" s="64"/>
      <c r="AO297" s="64"/>
      <c r="AP297" s="64"/>
      <c r="AQ297" s="64"/>
      <c r="AR297" s="64"/>
      <c r="AS297" s="64"/>
      <c r="AT297" s="64"/>
      <c r="AU297" s="64"/>
    </row>
    <row r="298" spans="2:48" ht="12.95" customHeight="1">
      <c r="B298" s="58"/>
      <c r="AA298" s="64"/>
      <c r="AB298" s="64"/>
      <c r="AC298" s="64"/>
      <c r="AD298" s="64"/>
      <c r="AE298" s="64"/>
      <c r="AG298" s="122"/>
      <c r="AN298" s="64"/>
      <c r="AO298" s="64"/>
      <c r="AP298" s="64"/>
      <c r="AQ298" s="64"/>
      <c r="AR298" s="64"/>
      <c r="AS298" s="64"/>
      <c r="AT298" s="64"/>
      <c r="AU298" s="64"/>
    </row>
    <row r="299" spans="2:48" ht="12.95" customHeight="1">
      <c r="B299" s="58"/>
      <c r="AA299" s="64"/>
      <c r="AB299" s="64"/>
      <c r="AC299" s="64"/>
      <c r="AD299" s="64"/>
      <c r="AE299" s="64"/>
      <c r="AG299" s="122"/>
      <c r="AN299" s="64"/>
      <c r="AO299" s="64"/>
      <c r="AP299" s="64"/>
      <c r="AQ299" s="64"/>
      <c r="AR299" s="64"/>
      <c r="AS299" s="64"/>
      <c r="AT299" s="64"/>
      <c r="AU299" s="64"/>
    </row>
    <row r="300" spans="2:48" ht="12.95" customHeight="1">
      <c r="B300" s="58"/>
      <c r="AA300" s="64"/>
      <c r="AB300" s="64"/>
      <c r="AC300" s="64"/>
      <c r="AD300" s="64"/>
      <c r="AE300" s="64"/>
      <c r="AG300" s="122"/>
      <c r="AN300" s="64"/>
      <c r="AO300" s="64"/>
      <c r="AP300" s="64"/>
      <c r="AQ300" s="64"/>
      <c r="AR300" s="64"/>
      <c r="AS300" s="64"/>
      <c r="AT300" s="64"/>
      <c r="AU300" s="64"/>
    </row>
    <row r="301" spans="2:48" ht="12.95" customHeight="1">
      <c r="B301" s="58"/>
      <c r="AA301" s="64"/>
      <c r="AB301" s="64"/>
      <c r="AC301" s="64"/>
      <c r="AD301" s="64"/>
      <c r="AE301" s="64"/>
      <c r="AG301" s="122"/>
      <c r="AN301" s="64"/>
      <c r="AO301" s="64"/>
      <c r="AP301" s="64"/>
      <c r="AQ301" s="64"/>
      <c r="AR301" s="64"/>
      <c r="AS301" s="64"/>
      <c r="AT301" s="64"/>
      <c r="AU301" s="64"/>
    </row>
    <row r="302" spans="2:48" ht="12.95" customHeight="1">
      <c r="B302" s="58"/>
      <c r="AA302" s="64"/>
      <c r="AB302" s="64"/>
      <c r="AC302" s="64"/>
      <c r="AD302" s="64"/>
      <c r="AE302" s="64"/>
      <c r="AG302" s="122"/>
      <c r="AN302" s="64"/>
      <c r="AO302" s="64"/>
      <c r="AP302" s="64"/>
      <c r="AQ302" s="64"/>
      <c r="AR302" s="64"/>
      <c r="AS302" s="64"/>
      <c r="AT302" s="64"/>
      <c r="AU302" s="64"/>
    </row>
    <row r="303" spans="2:48" ht="12.95" customHeight="1">
      <c r="B303" s="58"/>
      <c r="AA303" s="64"/>
      <c r="AB303" s="64"/>
      <c r="AC303" s="64"/>
      <c r="AD303" s="64"/>
      <c r="AE303" s="64"/>
      <c r="AG303" s="122"/>
      <c r="AN303" s="64"/>
      <c r="AO303" s="64"/>
      <c r="AP303" s="64"/>
      <c r="AQ303" s="64"/>
      <c r="AR303" s="64"/>
      <c r="AS303" s="64"/>
      <c r="AT303" s="64"/>
      <c r="AU303" s="64"/>
      <c r="AV303" s="64"/>
    </row>
    <row r="304" spans="2:48" ht="12.95" customHeight="1">
      <c r="B304" s="58"/>
      <c r="AA304" s="64"/>
      <c r="AB304" s="64"/>
      <c r="AC304" s="64"/>
      <c r="AD304" s="64"/>
      <c r="AE304" s="64"/>
      <c r="AG304" s="122"/>
      <c r="AN304" s="64"/>
      <c r="AO304" s="64"/>
      <c r="AP304" s="64"/>
      <c r="AQ304" s="64"/>
      <c r="AR304" s="64"/>
      <c r="AS304" s="64"/>
      <c r="AT304" s="64"/>
      <c r="AU304" s="64"/>
      <c r="AV304" s="64"/>
    </row>
    <row r="305" spans="2:48" ht="12.95" customHeight="1">
      <c r="B305" s="58"/>
      <c r="AA305" s="64"/>
      <c r="AB305" s="64"/>
      <c r="AC305" s="64"/>
      <c r="AD305" s="64"/>
      <c r="AE305" s="64"/>
      <c r="AG305" s="122"/>
      <c r="AN305" s="64"/>
      <c r="AO305" s="64"/>
      <c r="AP305" s="64"/>
      <c r="AQ305" s="64"/>
      <c r="AR305" s="64"/>
      <c r="AS305" s="64"/>
      <c r="AT305" s="64"/>
      <c r="AU305" s="64"/>
      <c r="AV305" s="64"/>
    </row>
    <row r="306" spans="2:48" ht="12.95" customHeight="1">
      <c r="B306" s="58"/>
      <c r="AA306" s="64"/>
      <c r="AB306" s="64"/>
      <c r="AC306" s="64"/>
      <c r="AD306" s="64"/>
      <c r="AE306" s="64"/>
      <c r="AG306" s="122"/>
      <c r="AN306" s="64"/>
      <c r="AO306" s="64"/>
      <c r="AP306" s="64"/>
      <c r="AQ306" s="64"/>
      <c r="AR306" s="64"/>
      <c r="AS306" s="64"/>
      <c r="AT306" s="64"/>
      <c r="AU306" s="64"/>
    </row>
    <row r="307" spans="2:48" ht="12.95" customHeight="1">
      <c r="B307" s="58"/>
      <c r="AA307" s="64"/>
      <c r="AB307" s="64"/>
      <c r="AC307" s="64"/>
      <c r="AD307" s="64"/>
      <c r="AE307" s="64"/>
      <c r="AG307" s="122"/>
      <c r="AN307" s="64"/>
      <c r="AO307" s="64"/>
      <c r="AP307" s="64"/>
      <c r="AQ307" s="64"/>
      <c r="AR307" s="64"/>
      <c r="AS307" s="64"/>
      <c r="AT307" s="64"/>
      <c r="AU307" s="64"/>
    </row>
    <row r="308" spans="2:48" ht="12.95" customHeight="1">
      <c r="B308" s="58"/>
      <c r="AA308" s="64"/>
      <c r="AB308" s="64"/>
      <c r="AC308" s="64"/>
      <c r="AD308" s="64"/>
      <c r="AE308" s="64"/>
      <c r="AG308" s="122"/>
      <c r="AN308" s="64"/>
      <c r="AO308" s="64"/>
      <c r="AP308" s="64"/>
      <c r="AQ308" s="64"/>
      <c r="AR308" s="64"/>
      <c r="AS308" s="64"/>
      <c r="AT308" s="64"/>
      <c r="AU308" s="64"/>
    </row>
    <row r="309" spans="2:48" ht="12.95" customHeight="1">
      <c r="B309" s="58"/>
      <c r="AA309" s="64"/>
      <c r="AB309" s="64"/>
      <c r="AC309" s="64"/>
      <c r="AD309" s="64"/>
      <c r="AE309" s="64"/>
      <c r="AG309" s="122"/>
      <c r="AN309" s="64"/>
      <c r="AO309" s="64"/>
      <c r="AP309" s="64"/>
      <c r="AQ309" s="64"/>
      <c r="AR309" s="64"/>
      <c r="AS309" s="64"/>
      <c r="AT309" s="64"/>
      <c r="AU309" s="64"/>
    </row>
    <row r="310" spans="2:48" ht="12.95" customHeight="1">
      <c r="B310" s="58"/>
      <c r="AA310" s="64"/>
      <c r="AB310" s="64"/>
      <c r="AC310" s="64"/>
      <c r="AD310" s="64"/>
      <c r="AE310" s="64"/>
      <c r="AG310" s="122"/>
      <c r="AN310" s="64"/>
      <c r="AO310" s="64"/>
      <c r="AP310" s="64"/>
      <c r="AQ310" s="64"/>
      <c r="AR310" s="64"/>
      <c r="AS310" s="64"/>
      <c r="AT310" s="64"/>
      <c r="AU310" s="64"/>
    </row>
    <row r="311" spans="2:48" ht="12.95" customHeight="1">
      <c r="B311" s="58"/>
      <c r="AA311" s="64"/>
      <c r="AB311" s="64"/>
      <c r="AC311" s="64"/>
      <c r="AD311" s="64"/>
      <c r="AE311" s="64"/>
      <c r="AG311" s="122"/>
      <c r="AN311" s="64"/>
      <c r="AO311" s="64"/>
      <c r="AP311" s="64"/>
      <c r="AQ311" s="64"/>
      <c r="AR311" s="64"/>
      <c r="AS311" s="64"/>
      <c r="AT311" s="64"/>
      <c r="AU311" s="64"/>
    </row>
    <row r="312" spans="2:48" ht="12.95" customHeight="1">
      <c r="B312" s="58"/>
      <c r="AA312" s="64"/>
      <c r="AB312" s="64"/>
      <c r="AC312" s="64"/>
      <c r="AD312" s="64"/>
      <c r="AE312" s="64"/>
      <c r="AG312" s="122"/>
      <c r="AN312" s="64"/>
      <c r="AO312" s="64"/>
      <c r="AP312" s="64"/>
      <c r="AQ312" s="64"/>
      <c r="AR312" s="64"/>
      <c r="AS312" s="64"/>
      <c r="AT312" s="64"/>
      <c r="AU312" s="64"/>
    </row>
    <row r="313" spans="2:48" ht="12.95" customHeight="1">
      <c r="B313" s="58"/>
      <c r="AA313" s="64"/>
      <c r="AB313" s="64"/>
      <c r="AC313" s="64"/>
      <c r="AD313" s="64"/>
      <c r="AE313" s="64"/>
      <c r="AG313" s="122"/>
      <c r="AN313" s="64"/>
      <c r="AO313" s="64"/>
      <c r="AP313" s="64"/>
      <c r="AQ313" s="64"/>
      <c r="AR313" s="64"/>
      <c r="AS313" s="64"/>
      <c r="AT313" s="64"/>
      <c r="AU313" s="64"/>
    </row>
    <row r="314" spans="2:48" ht="12.95" customHeight="1">
      <c r="B314" s="58"/>
      <c r="AA314" s="64"/>
      <c r="AB314" s="64"/>
      <c r="AC314" s="64"/>
      <c r="AD314" s="64"/>
      <c r="AE314" s="64"/>
      <c r="AG314" s="122"/>
      <c r="AN314" s="64"/>
      <c r="AO314" s="64"/>
      <c r="AP314" s="64"/>
      <c r="AQ314" s="64"/>
      <c r="AR314" s="64"/>
      <c r="AS314" s="64"/>
      <c r="AT314" s="64"/>
      <c r="AU314" s="64"/>
    </row>
    <row r="315" spans="2:48" ht="12.95" customHeight="1">
      <c r="B315" s="58"/>
      <c r="AA315" s="64"/>
      <c r="AB315" s="64"/>
      <c r="AC315" s="64"/>
      <c r="AD315" s="64"/>
      <c r="AE315" s="64"/>
      <c r="AG315" s="122"/>
      <c r="AN315" s="64"/>
      <c r="AO315" s="64"/>
      <c r="AP315" s="64"/>
      <c r="AQ315" s="64"/>
      <c r="AR315" s="64"/>
      <c r="AS315" s="64"/>
      <c r="AT315" s="64"/>
      <c r="AU315" s="64"/>
    </row>
    <row r="316" spans="2:48" ht="12.95" customHeight="1">
      <c r="B316" s="58"/>
      <c r="AA316" s="64"/>
      <c r="AB316" s="64"/>
      <c r="AC316" s="64"/>
      <c r="AD316" s="64"/>
      <c r="AE316" s="64"/>
      <c r="AG316" s="122"/>
      <c r="AN316" s="64"/>
      <c r="AO316" s="64"/>
      <c r="AP316" s="64"/>
      <c r="AQ316" s="64"/>
      <c r="AR316" s="64"/>
      <c r="AS316" s="64"/>
      <c r="AT316" s="64"/>
      <c r="AU316" s="64"/>
    </row>
    <row r="317" spans="2:48" ht="12.95" customHeight="1">
      <c r="B317" s="58"/>
      <c r="AA317" s="64"/>
      <c r="AB317" s="64"/>
      <c r="AC317" s="64"/>
      <c r="AD317" s="64"/>
      <c r="AE317" s="64"/>
      <c r="AG317" s="122"/>
      <c r="AN317" s="64"/>
      <c r="AO317" s="64"/>
      <c r="AP317" s="64"/>
      <c r="AQ317" s="64"/>
      <c r="AR317" s="64"/>
      <c r="AS317" s="64"/>
      <c r="AT317" s="64"/>
      <c r="AU317" s="64"/>
    </row>
    <row r="318" spans="2:48" ht="12.95" customHeight="1">
      <c r="B318" s="58"/>
      <c r="AA318" s="64"/>
      <c r="AB318" s="64"/>
      <c r="AC318" s="64"/>
      <c r="AD318" s="64"/>
      <c r="AE318" s="64"/>
      <c r="AG318" s="122"/>
      <c r="AN318" s="64"/>
      <c r="AO318" s="64"/>
      <c r="AP318" s="64"/>
      <c r="AQ318" s="64"/>
      <c r="AR318" s="64"/>
      <c r="AS318" s="64"/>
      <c r="AT318" s="64"/>
      <c r="AU318" s="64"/>
    </row>
    <row r="319" spans="2:48" ht="12.95" customHeight="1">
      <c r="B319" s="58"/>
      <c r="AA319" s="64"/>
      <c r="AB319" s="64"/>
      <c r="AC319" s="64"/>
      <c r="AD319" s="64"/>
      <c r="AE319" s="64"/>
      <c r="AG319" s="122"/>
      <c r="AN319" s="64"/>
      <c r="AO319" s="64"/>
      <c r="AP319" s="64"/>
      <c r="AQ319" s="64"/>
      <c r="AR319" s="64"/>
      <c r="AS319" s="64"/>
      <c r="AT319" s="64"/>
      <c r="AU319" s="64"/>
    </row>
    <row r="320" spans="2:48" ht="12.95" customHeight="1">
      <c r="B320" s="58"/>
      <c r="AA320" s="64"/>
      <c r="AB320" s="64"/>
      <c r="AC320" s="64"/>
      <c r="AD320" s="64"/>
      <c r="AE320" s="64"/>
      <c r="AG320" s="122"/>
      <c r="AN320" s="64"/>
      <c r="AO320" s="64"/>
      <c r="AP320" s="64"/>
      <c r="AQ320" s="64"/>
      <c r="AR320" s="64"/>
      <c r="AS320" s="64"/>
      <c r="AT320" s="64"/>
      <c r="AU320" s="64"/>
    </row>
    <row r="321" spans="2:48" ht="12.95" customHeight="1">
      <c r="B321" s="58"/>
      <c r="AA321" s="64"/>
      <c r="AB321" s="64"/>
      <c r="AC321" s="64"/>
      <c r="AD321" s="64"/>
      <c r="AE321" s="64"/>
      <c r="AG321" s="122"/>
      <c r="AN321" s="64"/>
      <c r="AO321" s="64"/>
      <c r="AP321" s="64"/>
      <c r="AQ321" s="64"/>
      <c r="AR321" s="64"/>
      <c r="AS321" s="64"/>
      <c r="AT321" s="64"/>
      <c r="AU321" s="64"/>
      <c r="AV321" s="64"/>
    </row>
    <row r="322" spans="2:48" ht="12.95" customHeight="1">
      <c r="B322" s="58"/>
      <c r="AA322" s="64"/>
      <c r="AB322" s="64"/>
      <c r="AC322" s="64"/>
      <c r="AD322" s="64"/>
      <c r="AE322" s="64"/>
      <c r="AG322" s="122"/>
      <c r="AN322" s="64"/>
      <c r="AO322" s="64"/>
      <c r="AP322" s="64"/>
      <c r="AQ322" s="64"/>
      <c r="AR322" s="64"/>
      <c r="AS322" s="64"/>
      <c r="AT322" s="64"/>
      <c r="AU322" s="64"/>
    </row>
    <row r="323" spans="2:48" ht="12.95" customHeight="1">
      <c r="B323" s="58"/>
      <c r="AA323" s="64"/>
      <c r="AB323" s="64"/>
      <c r="AC323" s="64"/>
      <c r="AD323" s="64"/>
      <c r="AE323" s="64"/>
      <c r="AG323" s="122"/>
      <c r="AN323" s="64"/>
      <c r="AO323" s="64"/>
      <c r="AP323" s="64"/>
      <c r="AQ323" s="64"/>
      <c r="AR323" s="64"/>
      <c r="AS323" s="64"/>
      <c r="AT323" s="64"/>
      <c r="AU323" s="64"/>
    </row>
    <row r="324" spans="2:48" ht="12.95" customHeight="1">
      <c r="B324" s="58"/>
      <c r="AA324" s="64"/>
      <c r="AB324" s="64"/>
      <c r="AC324" s="64"/>
      <c r="AD324" s="64"/>
      <c r="AE324" s="64"/>
      <c r="AG324" s="122"/>
      <c r="AN324" s="64"/>
      <c r="AO324" s="64"/>
      <c r="AP324" s="64"/>
      <c r="AQ324" s="64"/>
      <c r="AR324" s="64"/>
      <c r="AS324" s="64"/>
      <c r="AT324" s="64"/>
      <c r="AU324" s="64"/>
    </row>
    <row r="325" spans="2:48" ht="12.95" customHeight="1">
      <c r="B325" s="58"/>
      <c r="AA325" s="64"/>
      <c r="AB325" s="64"/>
      <c r="AC325" s="64"/>
      <c r="AD325" s="64"/>
      <c r="AE325" s="64"/>
      <c r="AG325" s="122"/>
      <c r="AN325" s="64"/>
      <c r="AO325" s="64"/>
      <c r="AP325" s="64"/>
      <c r="AQ325" s="64"/>
      <c r="AR325" s="64"/>
      <c r="AS325" s="64"/>
      <c r="AT325" s="64"/>
      <c r="AU325" s="64"/>
    </row>
    <row r="326" spans="2:48" ht="12.95" customHeight="1">
      <c r="B326" s="58"/>
      <c r="AA326" s="64"/>
      <c r="AB326" s="64"/>
      <c r="AC326" s="64"/>
      <c r="AD326" s="64"/>
      <c r="AE326" s="64"/>
      <c r="AG326" s="122"/>
      <c r="AN326" s="64"/>
      <c r="AO326" s="64"/>
      <c r="AP326" s="64"/>
      <c r="AQ326" s="64"/>
      <c r="AR326" s="64"/>
      <c r="AS326" s="64"/>
      <c r="AT326" s="64"/>
      <c r="AU326" s="64"/>
    </row>
    <row r="327" spans="2:48" ht="12.95" customHeight="1">
      <c r="B327" s="58"/>
      <c r="AA327" s="64"/>
      <c r="AB327" s="64"/>
      <c r="AC327" s="64"/>
      <c r="AD327" s="64"/>
      <c r="AE327" s="64"/>
      <c r="AG327" s="122"/>
      <c r="AN327" s="64"/>
      <c r="AO327" s="64"/>
      <c r="AP327" s="64"/>
      <c r="AQ327" s="64"/>
      <c r="AR327" s="64"/>
      <c r="AS327" s="64"/>
      <c r="AT327" s="64"/>
      <c r="AU327" s="64"/>
    </row>
    <row r="328" spans="2:48" ht="12.95" customHeight="1">
      <c r="B328" s="58"/>
      <c r="AA328" s="64"/>
      <c r="AB328" s="64"/>
      <c r="AC328" s="64"/>
      <c r="AD328" s="64"/>
      <c r="AE328" s="64"/>
      <c r="AG328" s="122"/>
      <c r="AN328" s="64"/>
      <c r="AO328" s="64"/>
      <c r="AP328" s="64"/>
      <c r="AQ328" s="64"/>
      <c r="AR328" s="64"/>
      <c r="AS328" s="64"/>
      <c r="AT328" s="64"/>
      <c r="AU328" s="64"/>
    </row>
    <row r="329" spans="2:48" ht="12.95" customHeight="1">
      <c r="B329" s="58"/>
      <c r="AA329" s="64"/>
      <c r="AB329" s="64"/>
      <c r="AC329" s="64"/>
      <c r="AD329" s="64"/>
      <c r="AE329" s="64"/>
      <c r="AG329" s="122"/>
      <c r="AN329" s="64"/>
      <c r="AO329" s="64"/>
      <c r="AP329" s="64"/>
      <c r="AQ329" s="64"/>
      <c r="AR329" s="64"/>
      <c r="AS329" s="64"/>
      <c r="AT329" s="64"/>
      <c r="AU329" s="64"/>
    </row>
    <row r="330" spans="2:48" ht="12.95" customHeight="1">
      <c r="B330" s="58"/>
      <c r="AA330" s="64"/>
      <c r="AB330" s="64"/>
      <c r="AC330" s="64"/>
      <c r="AD330" s="64"/>
      <c r="AE330" s="64"/>
      <c r="AG330" s="122"/>
      <c r="AN330" s="64"/>
      <c r="AO330" s="64"/>
      <c r="AP330" s="64"/>
      <c r="AQ330" s="64"/>
      <c r="AR330" s="64"/>
      <c r="AS330" s="64"/>
      <c r="AT330" s="64"/>
      <c r="AU330" s="64"/>
    </row>
    <row r="331" spans="2:48" ht="12.95" customHeight="1">
      <c r="B331" s="58"/>
      <c r="AA331" s="64"/>
      <c r="AB331" s="64"/>
      <c r="AC331" s="64"/>
      <c r="AD331" s="64"/>
      <c r="AE331" s="64"/>
      <c r="AG331" s="122"/>
      <c r="AN331" s="64"/>
      <c r="AO331" s="64"/>
      <c r="AP331" s="64"/>
      <c r="AQ331" s="64"/>
      <c r="AR331" s="64"/>
      <c r="AS331" s="64"/>
      <c r="AT331" s="64"/>
      <c r="AU331" s="64"/>
    </row>
    <row r="332" spans="2:48" ht="12.95" customHeight="1">
      <c r="B332" s="58"/>
      <c r="AA332" s="64"/>
      <c r="AB332" s="64"/>
      <c r="AC332" s="64"/>
      <c r="AD332" s="64"/>
      <c r="AE332" s="64"/>
      <c r="AG332" s="122"/>
      <c r="AN332" s="64"/>
      <c r="AO332" s="64"/>
      <c r="AP332" s="64"/>
      <c r="AQ332" s="64"/>
      <c r="AR332" s="64"/>
      <c r="AS332" s="64"/>
      <c r="AT332" s="64"/>
      <c r="AU332" s="64"/>
    </row>
    <row r="333" spans="2:48" ht="12.95" customHeight="1">
      <c r="B333" s="58"/>
      <c r="AA333" s="64"/>
      <c r="AB333" s="64"/>
      <c r="AC333" s="64"/>
      <c r="AD333" s="64"/>
      <c r="AE333" s="64"/>
      <c r="AG333" s="122"/>
      <c r="AN333" s="64"/>
      <c r="AO333" s="64"/>
      <c r="AP333" s="64"/>
      <c r="AQ333" s="64"/>
      <c r="AR333" s="64"/>
      <c r="AS333" s="64"/>
      <c r="AT333" s="64"/>
      <c r="AU333" s="64"/>
    </row>
    <row r="334" spans="2:48" ht="12.95" customHeight="1">
      <c r="B334" s="58"/>
      <c r="AA334" s="64"/>
      <c r="AB334" s="64"/>
      <c r="AC334" s="64"/>
      <c r="AD334" s="64"/>
      <c r="AE334" s="64"/>
      <c r="AG334" s="122"/>
      <c r="AN334" s="64"/>
      <c r="AO334" s="64"/>
      <c r="AP334" s="64"/>
      <c r="AQ334" s="64"/>
      <c r="AR334" s="64"/>
      <c r="AS334" s="64"/>
      <c r="AT334" s="64"/>
      <c r="AU334" s="64"/>
    </row>
    <row r="335" spans="2:48" ht="12.95" customHeight="1">
      <c r="B335" s="58"/>
      <c r="AA335" s="64"/>
      <c r="AB335" s="64"/>
      <c r="AC335" s="64"/>
      <c r="AD335" s="64"/>
      <c r="AE335" s="64"/>
      <c r="AG335" s="122"/>
      <c r="AN335" s="64"/>
      <c r="AO335" s="64"/>
      <c r="AP335" s="64"/>
      <c r="AQ335" s="64"/>
      <c r="AR335" s="64"/>
      <c r="AS335" s="64"/>
      <c r="AT335" s="64"/>
      <c r="AU335" s="64"/>
      <c r="AV335" s="64"/>
    </row>
    <row r="336" spans="2:48" ht="12.95" customHeight="1">
      <c r="B336" s="58"/>
      <c r="AA336" s="64"/>
      <c r="AB336" s="64"/>
      <c r="AC336" s="64"/>
      <c r="AD336" s="64"/>
      <c r="AE336" s="64"/>
      <c r="AG336" s="122"/>
      <c r="AN336" s="64"/>
      <c r="AO336" s="64"/>
      <c r="AP336" s="64"/>
      <c r="AQ336" s="64"/>
      <c r="AR336" s="64"/>
      <c r="AS336" s="64"/>
      <c r="AT336" s="64"/>
      <c r="AU336" s="64"/>
    </row>
    <row r="337" spans="2:47" ht="12.95" customHeight="1">
      <c r="B337" s="58"/>
      <c r="AA337" s="64"/>
      <c r="AB337" s="64"/>
      <c r="AC337" s="64"/>
      <c r="AD337" s="64"/>
      <c r="AE337" s="64"/>
      <c r="AG337" s="122"/>
      <c r="AN337" s="64"/>
      <c r="AO337" s="64"/>
      <c r="AP337" s="64"/>
      <c r="AQ337" s="64"/>
      <c r="AR337" s="64"/>
      <c r="AS337" s="64"/>
      <c r="AT337" s="64"/>
      <c r="AU337" s="64"/>
    </row>
    <row r="338" spans="2:47" ht="12.95" customHeight="1">
      <c r="B338" s="58"/>
      <c r="AA338" s="64"/>
      <c r="AB338" s="64"/>
      <c r="AC338" s="64"/>
      <c r="AD338" s="64"/>
      <c r="AE338" s="64"/>
      <c r="AG338" s="122"/>
      <c r="AN338" s="64"/>
      <c r="AO338" s="64"/>
      <c r="AP338" s="64"/>
      <c r="AQ338" s="64"/>
      <c r="AR338" s="64"/>
      <c r="AS338" s="64"/>
      <c r="AT338" s="64"/>
      <c r="AU338" s="64"/>
    </row>
    <row r="339" spans="2:47" ht="12.95" customHeight="1">
      <c r="B339" s="58"/>
      <c r="AA339" s="64"/>
      <c r="AB339" s="64"/>
      <c r="AC339" s="64"/>
      <c r="AD339" s="64"/>
      <c r="AE339" s="64"/>
      <c r="AG339" s="122"/>
      <c r="AN339" s="64"/>
      <c r="AO339" s="64"/>
      <c r="AP339" s="64"/>
      <c r="AQ339" s="64"/>
      <c r="AR339" s="64"/>
      <c r="AS339" s="64"/>
      <c r="AT339" s="64"/>
      <c r="AU339" s="64"/>
    </row>
    <row r="340" spans="2:47" ht="12.95" customHeight="1">
      <c r="B340" s="58"/>
      <c r="AA340" s="64"/>
      <c r="AB340" s="64"/>
      <c r="AC340" s="64"/>
      <c r="AD340" s="64"/>
      <c r="AE340" s="64"/>
      <c r="AG340" s="122"/>
      <c r="AN340" s="64"/>
      <c r="AO340" s="64"/>
      <c r="AP340" s="64"/>
      <c r="AQ340" s="64"/>
      <c r="AR340" s="64"/>
      <c r="AS340" s="64"/>
      <c r="AT340" s="64"/>
      <c r="AU340" s="64"/>
    </row>
    <row r="341" spans="2:47" ht="12.95" customHeight="1">
      <c r="B341" s="58"/>
      <c r="AA341" s="64"/>
      <c r="AB341" s="64"/>
      <c r="AC341" s="64"/>
      <c r="AD341" s="64"/>
      <c r="AE341" s="64"/>
      <c r="AG341" s="122"/>
      <c r="AN341" s="64"/>
      <c r="AO341" s="64"/>
      <c r="AP341" s="64"/>
      <c r="AQ341" s="64"/>
      <c r="AR341" s="64"/>
      <c r="AS341" s="64"/>
      <c r="AT341" s="64"/>
      <c r="AU341" s="64"/>
    </row>
    <row r="342" spans="2:47" ht="12.95" customHeight="1">
      <c r="B342" s="58"/>
      <c r="AA342" s="64"/>
      <c r="AB342" s="64"/>
      <c r="AC342" s="64"/>
      <c r="AD342" s="64"/>
      <c r="AE342" s="64"/>
      <c r="AG342" s="122"/>
      <c r="AN342" s="64"/>
      <c r="AO342" s="64"/>
      <c r="AP342" s="64"/>
      <c r="AQ342" s="64"/>
      <c r="AR342" s="64"/>
      <c r="AS342" s="64"/>
      <c r="AT342" s="64"/>
      <c r="AU342" s="64"/>
    </row>
    <row r="343" spans="2:47" ht="12.95" customHeight="1">
      <c r="B343" s="58"/>
      <c r="AA343" s="64"/>
      <c r="AB343" s="64"/>
      <c r="AC343" s="64"/>
      <c r="AD343" s="64"/>
      <c r="AE343" s="64"/>
      <c r="AG343" s="122"/>
      <c r="AN343" s="64"/>
      <c r="AO343" s="64"/>
      <c r="AP343" s="64"/>
      <c r="AQ343" s="64"/>
      <c r="AR343" s="64"/>
      <c r="AS343" s="64"/>
      <c r="AT343" s="64"/>
      <c r="AU343" s="64"/>
    </row>
    <row r="344" spans="2:47" ht="12.95" customHeight="1">
      <c r="B344" s="58"/>
      <c r="AA344" s="64"/>
      <c r="AB344" s="64"/>
      <c r="AC344" s="64"/>
      <c r="AD344" s="64"/>
      <c r="AE344" s="64"/>
      <c r="AG344" s="122"/>
      <c r="AN344" s="64"/>
      <c r="AO344" s="64"/>
      <c r="AP344" s="64"/>
      <c r="AQ344" s="64"/>
      <c r="AR344" s="64"/>
      <c r="AS344" s="64"/>
      <c r="AT344" s="64"/>
      <c r="AU344" s="64"/>
    </row>
    <row r="345" spans="2:47" ht="12.95" customHeight="1">
      <c r="B345" s="58"/>
      <c r="AA345" s="64"/>
      <c r="AB345" s="64"/>
      <c r="AC345" s="64"/>
      <c r="AD345" s="64"/>
      <c r="AE345" s="64"/>
      <c r="AG345" s="122"/>
      <c r="AN345" s="64"/>
      <c r="AO345" s="64"/>
      <c r="AP345" s="64"/>
      <c r="AQ345" s="64"/>
      <c r="AR345" s="64"/>
      <c r="AS345" s="64"/>
      <c r="AT345" s="64"/>
      <c r="AU345" s="64"/>
    </row>
    <row r="346" spans="2:47" ht="12.95" customHeight="1">
      <c r="B346" s="58"/>
      <c r="AA346" s="64"/>
      <c r="AB346" s="64"/>
      <c r="AC346" s="64"/>
      <c r="AD346" s="64"/>
      <c r="AE346" s="64"/>
      <c r="AG346" s="122"/>
      <c r="AN346" s="64"/>
      <c r="AO346" s="64"/>
      <c r="AP346" s="64"/>
      <c r="AQ346" s="64"/>
      <c r="AR346" s="64"/>
      <c r="AS346" s="64"/>
      <c r="AT346" s="64"/>
      <c r="AU346" s="64"/>
    </row>
    <row r="347" spans="2:47" ht="12.95" customHeight="1">
      <c r="B347" s="58"/>
      <c r="AA347" s="64"/>
      <c r="AB347" s="64"/>
      <c r="AC347" s="64"/>
      <c r="AD347" s="64"/>
      <c r="AE347" s="64"/>
      <c r="AG347" s="122"/>
      <c r="AN347" s="64"/>
      <c r="AO347" s="64"/>
      <c r="AP347" s="64"/>
      <c r="AQ347" s="64"/>
      <c r="AR347" s="64"/>
      <c r="AS347" s="64"/>
      <c r="AT347" s="64"/>
      <c r="AU347" s="64"/>
    </row>
    <row r="348" spans="2:47" ht="12.95" customHeight="1">
      <c r="B348" s="58"/>
      <c r="AA348" s="64"/>
      <c r="AB348" s="64"/>
      <c r="AC348" s="64"/>
      <c r="AD348" s="64"/>
      <c r="AE348" s="64"/>
      <c r="AG348" s="122"/>
      <c r="AN348" s="64"/>
      <c r="AO348" s="64"/>
      <c r="AP348" s="64"/>
      <c r="AQ348" s="64"/>
      <c r="AR348" s="64"/>
      <c r="AS348" s="64"/>
      <c r="AT348" s="64"/>
      <c r="AU348" s="64"/>
    </row>
    <row r="349" spans="2:47" ht="12.95" customHeight="1">
      <c r="B349" s="58"/>
      <c r="AA349" s="64"/>
      <c r="AB349" s="64"/>
      <c r="AC349" s="64"/>
      <c r="AD349" s="64"/>
      <c r="AE349" s="64"/>
      <c r="AG349" s="122"/>
      <c r="AN349" s="64"/>
      <c r="AO349" s="64"/>
      <c r="AP349" s="64"/>
      <c r="AQ349" s="64"/>
      <c r="AR349" s="64"/>
      <c r="AS349" s="64"/>
      <c r="AT349" s="64"/>
      <c r="AU349" s="64"/>
    </row>
    <row r="350" spans="2:47" ht="12.95" customHeight="1">
      <c r="B350" s="58"/>
      <c r="AA350" s="64"/>
      <c r="AB350" s="64"/>
      <c r="AC350" s="64"/>
      <c r="AD350" s="64"/>
      <c r="AE350" s="64"/>
      <c r="AG350" s="122"/>
      <c r="AN350" s="64"/>
      <c r="AO350" s="64"/>
      <c r="AP350" s="64"/>
      <c r="AQ350" s="64"/>
      <c r="AR350" s="64"/>
      <c r="AS350" s="64"/>
      <c r="AT350" s="64"/>
      <c r="AU350" s="64"/>
    </row>
    <row r="351" spans="2:47" ht="12.95" customHeight="1">
      <c r="B351" s="58"/>
      <c r="AA351" s="64"/>
      <c r="AB351" s="64"/>
      <c r="AC351" s="64"/>
      <c r="AD351" s="64"/>
      <c r="AE351" s="64"/>
      <c r="AG351" s="122"/>
      <c r="AN351" s="64"/>
      <c r="AO351" s="64"/>
      <c r="AP351" s="64"/>
      <c r="AQ351" s="64"/>
      <c r="AR351" s="64"/>
      <c r="AS351" s="64"/>
      <c r="AT351" s="64"/>
      <c r="AU351" s="64"/>
    </row>
    <row r="352" spans="2:47" ht="12.95" customHeight="1">
      <c r="B352" s="58"/>
      <c r="AA352" s="64"/>
      <c r="AB352" s="64"/>
      <c r="AC352" s="64"/>
      <c r="AD352" s="64"/>
      <c r="AE352" s="64"/>
      <c r="AG352" s="122"/>
      <c r="AN352" s="64"/>
      <c r="AO352" s="64"/>
      <c r="AP352" s="64"/>
      <c r="AQ352" s="64"/>
      <c r="AR352" s="64"/>
      <c r="AS352" s="64"/>
      <c r="AT352" s="64"/>
      <c r="AU352" s="64"/>
    </row>
    <row r="353" spans="2:64" ht="12.95" customHeight="1">
      <c r="B353" s="58"/>
      <c r="AA353" s="64"/>
      <c r="AB353" s="64"/>
      <c r="AC353" s="64"/>
      <c r="AD353" s="64"/>
      <c r="AE353" s="64"/>
      <c r="AG353" s="122"/>
      <c r="AN353" s="64"/>
      <c r="AO353" s="64"/>
      <c r="AP353" s="64"/>
      <c r="AQ353" s="64"/>
      <c r="AR353" s="64"/>
      <c r="AS353" s="64"/>
      <c r="AT353" s="64"/>
      <c r="AU353" s="64"/>
      <c r="AV353" s="64"/>
    </row>
    <row r="354" spans="2:64" ht="12.95" customHeight="1">
      <c r="B354" s="58"/>
      <c r="AA354" s="64"/>
      <c r="AB354" s="64"/>
      <c r="AC354" s="64"/>
      <c r="AD354" s="64"/>
      <c r="AE354" s="64"/>
      <c r="AG354" s="122"/>
      <c r="AN354" s="64"/>
      <c r="AO354" s="64"/>
      <c r="AP354" s="64"/>
      <c r="AQ354" s="64"/>
      <c r="AR354" s="64"/>
      <c r="AS354" s="64"/>
      <c r="AT354" s="64"/>
      <c r="AU354" s="64"/>
    </row>
    <row r="355" spans="2:64" ht="12.95" customHeight="1">
      <c r="B355" s="58"/>
      <c r="AA355" s="64"/>
      <c r="AB355" s="64"/>
      <c r="AC355" s="64"/>
      <c r="AD355" s="64"/>
      <c r="AE355" s="64"/>
      <c r="AG355" s="122"/>
      <c r="AN355" s="64"/>
      <c r="AO355" s="64"/>
      <c r="AP355" s="64"/>
      <c r="AQ355" s="64"/>
      <c r="AR355" s="64"/>
      <c r="AS355" s="64"/>
      <c r="AT355" s="64"/>
      <c r="AU355" s="64"/>
    </row>
    <row r="356" spans="2:64" ht="12.95" customHeight="1">
      <c r="B356" s="58"/>
      <c r="AA356" s="64"/>
      <c r="AB356" s="64"/>
      <c r="AC356" s="64"/>
      <c r="AD356" s="64"/>
      <c r="AE356" s="64"/>
      <c r="AG356" s="122"/>
      <c r="AN356" s="64"/>
      <c r="AO356" s="64"/>
      <c r="AP356" s="64"/>
      <c r="AQ356" s="64"/>
      <c r="AR356" s="64"/>
      <c r="AS356" s="64"/>
      <c r="AT356" s="64"/>
      <c r="AU356" s="64"/>
    </row>
    <row r="357" spans="2:64" ht="12.95" customHeight="1">
      <c r="B357" s="58"/>
      <c r="AA357" s="64"/>
      <c r="AB357" s="64"/>
      <c r="AC357" s="64"/>
      <c r="AD357" s="64"/>
      <c r="AE357" s="64"/>
      <c r="AG357" s="122"/>
      <c r="AN357" s="64"/>
      <c r="AO357" s="64"/>
      <c r="AP357" s="64"/>
      <c r="AQ357" s="64"/>
      <c r="AR357" s="64"/>
      <c r="AS357" s="64"/>
      <c r="AT357" s="64"/>
      <c r="AU357" s="64"/>
    </row>
    <row r="358" spans="2:64" ht="12.95" customHeight="1">
      <c r="B358" s="58"/>
      <c r="AA358" s="64"/>
      <c r="AB358" s="64"/>
      <c r="AC358" s="64"/>
      <c r="AD358" s="64"/>
      <c r="AE358" s="64"/>
      <c r="AG358" s="122"/>
      <c r="AN358" s="64"/>
      <c r="AO358" s="64"/>
      <c r="AP358" s="64"/>
      <c r="AQ358" s="64"/>
      <c r="AR358" s="64"/>
      <c r="AS358" s="64"/>
      <c r="AT358" s="64"/>
      <c r="AU358" s="64"/>
    </row>
    <row r="359" spans="2:64" ht="12.95" customHeight="1">
      <c r="B359" s="58"/>
      <c r="AA359" s="64"/>
      <c r="AB359" s="64"/>
      <c r="AC359" s="64"/>
      <c r="AD359" s="64"/>
      <c r="AE359" s="64"/>
      <c r="AG359" s="122"/>
      <c r="AN359" s="64"/>
      <c r="AO359" s="64"/>
      <c r="AP359" s="64"/>
      <c r="AQ359" s="64"/>
      <c r="AR359" s="64"/>
      <c r="AS359" s="64"/>
      <c r="AT359" s="64"/>
      <c r="AU359" s="64"/>
    </row>
    <row r="360" spans="2:64" ht="12.95" customHeight="1">
      <c r="B360" s="58"/>
      <c r="AA360" s="64"/>
      <c r="AB360" s="64"/>
      <c r="AC360" s="64"/>
      <c r="AD360" s="64"/>
      <c r="AE360" s="64"/>
      <c r="AG360" s="122"/>
      <c r="AN360" s="64"/>
      <c r="AO360" s="64"/>
      <c r="AP360" s="64"/>
      <c r="AQ360" s="64"/>
      <c r="AR360" s="64"/>
      <c r="AS360" s="64"/>
      <c r="AT360" s="64"/>
      <c r="AU360" s="64"/>
    </row>
    <row r="361" spans="2:64" ht="12.95" customHeight="1">
      <c r="B361" s="58"/>
      <c r="AA361" s="64"/>
      <c r="AB361" s="64"/>
      <c r="AC361" s="64"/>
      <c r="AD361" s="64"/>
      <c r="AE361" s="64"/>
      <c r="AG361" s="122"/>
      <c r="AN361" s="64"/>
      <c r="AO361" s="64"/>
      <c r="AP361" s="64"/>
      <c r="AQ361" s="64"/>
      <c r="AR361" s="64"/>
      <c r="AS361" s="64"/>
      <c r="AT361" s="64"/>
      <c r="AU361" s="64"/>
    </row>
    <row r="362" spans="2:64" ht="12.95" customHeight="1">
      <c r="B362" s="58"/>
      <c r="AA362" s="64"/>
      <c r="AB362" s="64"/>
      <c r="AC362" s="64"/>
      <c r="AD362" s="64"/>
      <c r="AE362" s="64"/>
      <c r="AG362" s="122"/>
      <c r="AN362" s="64"/>
      <c r="AO362" s="64"/>
      <c r="AP362" s="64"/>
      <c r="AQ362" s="64"/>
      <c r="AR362" s="64"/>
      <c r="AS362" s="64"/>
      <c r="AT362" s="64"/>
      <c r="AU362" s="64"/>
    </row>
    <row r="363" spans="2:64" ht="12.95" customHeight="1">
      <c r="B363" s="58"/>
      <c r="AA363" s="64"/>
      <c r="AB363" s="64"/>
      <c r="AC363" s="64"/>
      <c r="AD363" s="64"/>
      <c r="AE363" s="64"/>
      <c r="AG363" s="122"/>
      <c r="AN363" s="64"/>
      <c r="AO363" s="64"/>
      <c r="AP363" s="64"/>
      <c r="AQ363" s="64"/>
      <c r="AR363" s="64"/>
      <c r="AS363" s="64"/>
      <c r="AT363" s="64"/>
      <c r="AU363" s="64"/>
    </row>
    <row r="364" spans="2:64" ht="12.95" customHeight="1">
      <c r="B364" s="58"/>
      <c r="AA364" s="64"/>
      <c r="AB364" s="64"/>
      <c r="AC364" s="64"/>
      <c r="AD364" s="64"/>
      <c r="AE364" s="64"/>
      <c r="AG364" s="122"/>
      <c r="AN364" s="64"/>
      <c r="AO364" s="64"/>
      <c r="AP364" s="64"/>
      <c r="AQ364" s="64"/>
      <c r="AR364" s="64"/>
      <c r="AS364" s="64"/>
      <c r="AT364" s="64"/>
      <c r="AU364" s="64"/>
    </row>
    <row r="365" spans="2:64" ht="12.95" customHeight="1">
      <c r="B365" s="58"/>
      <c r="AA365" s="64"/>
      <c r="AB365" s="64"/>
      <c r="AC365" s="64"/>
      <c r="AD365" s="64"/>
      <c r="AE365" s="64"/>
      <c r="AG365" s="122"/>
      <c r="AN365" s="64"/>
      <c r="AO365" s="64"/>
      <c r="AP365" s="64"/>
      <c r="AQ365" s="64"/>
      <c r="AR365" s="64"/>
      <c r="AS365" s="64"/>
      <c r="AT365" s="64"/>
      <c r="AU365" s="64"/>
    </row>
    <row r="366" spans="2:64" ht="12.95" customHeight="1">
      <c r="B366" s="58"/>
      <c r="AA366" s="64"/>
      <c r="AB366" s="64"/>
      <c r="AC366" s="64"/>
      <c r="AD366" s="64"/>
      <c r="AE366" s="64"/>
      <c r="AG366" s="122"/>
      <c r="AN366" s="64"/>
      <c r="AO366" s="64"/>
      <c r="AP366" s="64"/>
      <c r="AQ366" s="64"/>
      <c r="AR366" s="64"/>
      <c r="AS366" s="64"/>
      <c r="AT366" s="64"/>
      <c r="AU366" s="64"/>
    </row>
    <row r="367" spans="2:64" ht="12.95" customHeight="1">
      <c r="B367" s="58"/>
      <c r="AA367" s="64"/>
      <c r="AB367" s="64"/>
      <c r="AC367" s="64"/>
      <c r="AD367" s="64"/>
      <c r="AE367" s="64"/>
      <c r="AG367" s="122"/>
      <c r="AN367" s="64"/>
      <c r="AO367" s="64"/>
      <c r="AP367" s="64"/>
      <c r="AQ367" s="64"/>
      <c r="AR367" s="64"/>
      <c r="AS367" s="64"/>
      <c r="AT367" s="64"/>
      <c r="AU367" s="64"/>
      <c r="AV367" s="64"/>
      <c r="AW367" s="64"/>
      <c r="AX367" s="64"/>
      <c r="AY367" s="64"/>
      <c r="AZ367" s="64"/>
      <c r="BA367" s="64"/>
      <c r="BB367" s="64"/>
      <c r="BC367" s="64"/>
      <c r="BD367" s="64"/>
      <c r="BE367" s="64"/>
      <c r="BF367" s="64"/>
      <c r="BG367" s="64"/>
      <c r="BH367" s="64"/>
      <c r="BI367" s="64"/>
      <c r="BJ367" s="64"/>
      <c r="BK367" s="64"/>
      <c r="BL367" s="64"/>
    </row>
    <row r="368" spans="2:64" ht="12.95" customHeight="1">
      <c r="B368" s="58"/>
      <c r="AA368" s="64"/>
      <c r="AB368" s="64"/>
      <c r="AC368" s="64"/>
      <c r="AD368" s="64"/>
      <c r="AE368" s="64"/>
      <c r="AG368" s="122"/>
      <c r="AN368" s="64"/>
      <c r="AO368" s="64"/>
      <c r="AP368" s="64"/>
      <c r="AQ368" s="64"/>
      <c r="AR368" s="64"/>
      <c r="AS368" s="64"/>
      <c r="AT368" s="64"/>
      <c r="AU368" s="64"/>
    </row>
    <row r="369" spans="2:47" ht="12.95" customHeight="1">
      <c r="B369" s="58"/>
      <c r="AA369" s="64"/>
      <c r="AB369" s="64"/>
      <c r="AC369" s="64"/>
      <c r="AD369" s="64"/>
      <c r="AE369" s="64"/>
      <c r="AG369" s="122"/>
      <c r="AN369" s="64"/>
      <c r="AO369" s="64"/>
      <c r="AP369" s="64"/>
      <c r="AQ369" s="64"/>
      <c r="AR369" s="64"/>
      <c r="AS369" s="64"/>
      <c r="AT369" s="64"/>
      <c r="AU369" s="64"/>
    </row>
    <row r="370" spans="2:47" ht="12.95" customHeight="1">
      <c r="B370" s="58"/>
      <c r="AA370" s="64"/>
      <c r="AB370" s="64"/>
      <c r="AC370" s="64"/>
      <c r="AD370" s="64"/>
      <c r="AE370" s="64"/>
      <c r="AG370" s="122"/>
      <c r="AN370" s="64"/>
      <c r="AO370" s="64"/>
      <c r="AP370" s="64"/>
      <c r="AQ370" s="64"/>
      <c r="AR370" s="64"/>
      <c r="AS370" s="64"/>
      <c r="AT370" s="64"/>
      <c r="AU370" s="64"/>
    </row>
    <row r="371" spans="2:47" ht="12.95" customHeight="1">
      <c r="B371" s="58"/>
      <c r="AA371" s="64"/>
      <c r="AB371" s="64"/>
      <c r="AC371" s="64"/>
      <c r="AD371" s="64"/>
      <c r="AE371" s="64"/>
      <c r="AG371" s="122"/>
      <c r="AN371" s="64"/>
      <c r="AO371" s="64"/>
      <c r="AP371" s="64"/>
      <c r="AQ371" s="64"/>
      <c r="AR371" s="64"/>
      <c r="AS371" s="64"/>
      <c r="AT371" s="64"/>
      <c r="AU371" s="64"/>
    </row>
    <row r="372" spans="2:47" ht="12.95" customHeight="1">
      <c r="B372" s="58"/>
      <c r="AA372" s="64"/>
      <c r="AB372" s="64"/>
      <c r="AC372" s="64"/>
      <c r="AD372" s="64"/>
      <c r="AE372" s="64"/>
      <c r="AG372" s="122"/>
      <c r="AN372" s="64"/>
      <c r="AO372" s="64"/>
      <c r="AP372" s="64"/>
      <c r="AQ372" s="64"/>
      <c r="AR372" s="64"/>
      <c r="AS372" s="64"/>
      <c r="AT372" s="64"/>
      <c r="AU372" s="64"/>
    </row>
    <row r="373" spans="2:47" ht="12.95" customHeight="1">
      <c r="B373" s="58"/>
      <c r="AA373" s="64"/>
      <c r="AB373" s="64"/>
      <c r="AC373" s="64"/>
      <c r="AD373" s="64"/>
      <c r="AE373" s="64"/>
      <c r="AG373" s="122"/>
      <c r="AN373" s="64"/>
      <c r="AO373" s="64"/>
      <c r="AP373" s="64"/>
      <c r="AQ373" s="64"/>
      <c r="AR373" s="64"/>
      <c r="AS373" s="64"/>
      <c r="AT373" s="64"/>
      <c r="AU373" s="64"/>
    </row>
    <row r="374" spans="2:47" ht="12.95" customHeight="1">
      <c r="B374" s="58"/>
      <c r="AA374" s="64"/>
      <c r="AB374" s="64"/>
      <c r="AC374" s="64"/>
      <c r="AD374" s="64"/>
      <c r="AE374" s="64"/>
      <c r="AG374" s="122"/>
      <c r="AN374" s="64"/>
      <c r="AO374" s="64"/>
      <c r="AP374" s="64"/>
      <c r="AQ374" s="64"/>
      <c r="AR374" s="64"/>
      <c r="AS374" s="64"/>
      <c r="AT374" s="64"/>
      <c r="AU374" s="64"/>
    </row>
    <row r="375" spans="2:47" ht="12.95" customHeight="1">
      <c r="B375" s="58"/>
      <c r="AA375" s="64"/>
      <c r="AB375" s="64"/>
      <c r="AC375" s="64"/>
      <c r="AD375" s="64"/>
      <c r="AE375" s="64"/>
      <c r="AG375" s="122"/>
      <c r="AN375" s="64"/>
      <c r="AO375" s="64"/>
      <c r="AP375" s="64"/>
      <c r="AQ375" s="64"/>
      <c r="AR375" s="64"/>
      <c r="AS375" s="64"/>
      <c r="AT375" s="64"/>
      <c r="AU375" s="64"/>
    </row>
    <row r="376" spans="2:47" ht="12.95" customHeight="1">
      <c r="B376" s="58"/>
      <c r="AA376" s="64"/>
      <c r="AB376" s="64"/>
      <c r="AC376" s="64"/>
      <c r="AD376" s="64"/>
      <c r="AE376" s="64"/>
      <c r="AG376" s="122"/>
      <c r="AN376" s="64"/>
      <c r="AO376" s="64"/>
      <c r="AP376" s="64"/>
      <c r="AQ376" s="64"/>
      <c r="AR376" s="64"/>
      <c r="AS376" s="64"/>
      <c r="AT376" s="64"/>
      <c r="AU376" s="64"/>
    </row>
    <row r="377" spans="2:47" ht="12.95" customHeight="1">
      <c r="B377" s="58"/>
      <c r="AA377" s="64"/>
      <c r="AB377" s="64"/>
      <c r="AC377" s="64"/>
      <c r="AD377" s="64"/>
      <c r="AE377" s="64"/>
      <c r="AG377" s="122"/>
      <c r="AN377" s="64"/>
      <c r="AO377" s="64"/>
      <c r="AP377" s="64"/>
      <c r="AQ377" s="64"/>
      <c r="AR377" s="64"/>
      <c r="AS377" s="64"/>
      <c r="AT377" s="64"/>
      <c r="AU377" s="64"/>
    </row>
    <row r="378" spans="2:47" ht="12.95" customHeight="1">
      <c r="B378" s="58"/>
      <c r="AA378" s="64"/>
      <c r="AB378" s="64"/>
      <c r="AC378" s="64"/>
      <c r="AD378" s="64"/>
      <c r="AE378" s="64"/>
      <c r="AG378" s="122"/>
      <c r="AN378" s="64"/>
      <c r="AO378" s="64"/>
      <c r="AP378" s="64"/>
      <c r="AQ378" s="64"/>
      <c r="AR378" s="64"/>
      <c r="AS378" s="64"/>
      <c r="AT378" s="64"/>
      <c r="AU378" s="64"/>
    </row>
    <row r="379" spans="2:47" ht="12.95" customHeight="1">
      <c r="B379" s="58"/>
      <c r="AA379" s="64"/>
      <c r="AB379" s="64"/>
      <c r="AC379" s="64"/>
      <c r="AD379" s="64"/>
      <c r="AE379" s="64"/>
      <c r="AG379" s="122"/>
      <c r="AN379" s="64"/>
      <c r="AO379" s="64"/>
      <c r="AP379" s="64"/>
      <c r="AQ379" s="64"/>
      <c r="AR379" s="64"/>
      <c r="AS379" s="64"/>
      <c r="AT379" s="64"/>
      <c r="AU379" s="64"/>
    </row>
    <row r="380" spans="2:47" ht="12.95" customHeight="1">
      <c r="B380" s="58"/>
      <c r="AA380" s="64"/>
      <c r="AB380" s="64"/>
      <c r="AC380" s="64"/>
      <c r="AD380" s="64"/>
      <c r="AE380" s="64"/>
      <c r="AG380" s="122"/>
      <c r="AN380" s="64"/>
      <c r="AO380" s="64"/>
      <c r="AP380" s="64"/>
      <c r="AQ380" s="64"/>
      <c r="AR380" s="64"/>
      <c r="AS380" s="64"/>
      <c r="AT380" s="64"/>
      <c r="AU380" s="64"/>
    </row>
    <row r="381" spans="2:47" ht="12.95" customHeight="1">
      <c r="B381" s="58"/>
      <c r="AA381" s="64"/>
      <c r="AB381" s="64"/>
      <c r="AC381" s="64"/>
      <c r="AD381" s="64"/>
      <c r="AE381" s="64"/>
      <c r="AG381" s="122"/>
      <c r="AN381" s="64"/>
      <c r="AO381" s="64"/>
      <c r="AP381" s="64"/>
      <c r="AQ381" s="64"/>
      <c r="AR381" s="64"/>
      <c r="AS381" s="64"/>
      <c r="AT381" s="64"/>
      <c r="AU381" s="64"/>
    </row>
    <row r="382" spans="2:47" ht="12.95" customHeight="1">
      <c r="B382" s="58"/>
      <c r="AA382" s="64"/>
      <c r="AB382" s="64"/>
      <c r="AC382" s="64"/>
      <c r="AD382" s="64"/>
      <c r="AE382" s="64"/>
      <c r="AG382" s="122"/>
      <c r="AN382" s="64"/>
      <c r="AO382" s="64"/>
      <c r="AP382" s="64"/>
      <c r="AQ382" s="64"/>
      <c r="AR382" s="64"/>
      <c r="AS382" s="64"/>
      <c r="AT382" s="64"/>
      <c r="AU382" s="64"/>
    </row>
    <row r="383" spans="2:47" ht="12.95" customHeight="1">
      <c r="B383" s="58"/>
      <c r="AA383" s="64"/>
      <c r="AB383" s="64"/>
      <c r="AC383" s="64"/>
      <c r="AD383" s="64"/>
      <c r="AE383" s="64"/>
      <c r="AG383" s="122"/>
      <c r="AN383" s="64"/>
      <c r="AO383" s="64"/>
      <c r="AP383" s="64"/>
      <c r="AQ383" s="64"/>
      <c r="AR383" s="64"/>
      <c r="AS383" s="64"/>
      <c r="AT383" s="64"/>
      <c r="AU383" s="64"/>
    </row>
    <row r="384" spans="2:47" ht="12.95" customHeight="1">
      <c r="B384" s="58"/>
      <c r="AA384" s="64"/>
      <c r="AB384" s="64"/>
      <c r="AC384" s="64"/>
      <c r="AD384" s="64"/>
      <c r="AE384" s="64"/>
      <c r="AG384" s="122"/>
      <c r="AN384" s="64"/>
      <c r="AO384" s="64"/>
      <c r="AP384" s="64"/>
      <c r="AQ384" s="64"/>
      <c r="AR384" s="64"/>
      <c r="AS384" s="64"/>
      <c r="AT384" s="64"/>
      <c r="AU384" s="64"/>
    </row>
    <row r="385" spans="2:64" ht="12.95" customHeight="1">
      <c r="B385" s="58"/>
      <c r="AA385" s="64"/>
      <c r="AB385" s="64"/>
      <c r="AC385" s="64"/>
      <c r="AD385" s="64"/>
      <c r="AE385" s="64"/>
      <c r="AG385" s="122"/>
      <c r="AN385" s="64"/>
      <c r="AO385" s="64"/>
      <c r="AP385" s="64"/>
      <c r="AQ385" s="64"/>
      <c r="AR385" s="64"/>
      <c r="AS385" s="64"/>
      <c r="AT385" s="64"/>
      <c r="AU385" s="64"/>
    </row>
    <row r="386" spans="2:64" ht="12.95" customHeight="1">
      <c r="B386" s="58"/>
      <c r="AA386" s="64"/>
      <c r="AB386" s="64"/>
      <c r="AC386" s="64"/>
      <c r="AD386" s="64"/>
      <c r="AE386" s="64"/>
      <c r="AG386" s="122"/>
      <c r="AN386" s="64"/>
      <c r="AO386" s="64"/>
      <c r="AP386" s="64"/>
      <c r="AQ386" s="64"/>
      <c r="AR386" s="64"/>
      <c r="AS386" s="64"/>
      <c r="AT386" s="64"/>
      <c r="AU386" s="64"/>
    </row>
    <row r="387" spans="2:64" ht="12.95" customHeight="1">
      <c r="B387" s="58"/>
      <c r="AA387" s="64"/>
      <c r="AB387" s="64"/>
      <c r="AC387" s="64"/>
      <c r="AD387" s="64"/>
      <c r="AE387" s="64"/>
      <c r="AG387" s="122"/>
      <c r="AN387" s="64"/>
      <c r="AO387" s="64"/>
      <c r="AP387" s="64"/>
      <c r="AQ387" s="64"/>
      <c r="AR387" s="64"/>
      <c r="AS387" s="64"/>
      <c r="AT387" s="64"/>
      <c r="AU387" s="64"/>
    </row>
    <row r="388" spans="2:64" ht="12.95" customHeight="1">
      <c r="B388" s="58"/>
      <c r="AA388" s="64"/>
      <c r="AB388" s="64"/>
      <c r="AC388" s="64"/>
      <c r="AD388" s="64"/>
      <c r="AE388" s="64"/>
      <c r="AG388" s="122"/>
      <c r="AN388" s="64"/>
      <c r="AO388" s="64"/>
      <c r="AP388" s="64"/>
      <c r="AQ388" s="64"/>
      <c r="AR388" s="64"/>
      <c r="AS388" s="64"/>
      <c r="AT388" s="64"/>
      <c r="AU388" s="64"/>
      <c r="AV388" s="64"/>
      <c r="AW388" s="64"/>
      <c r="AX388" s="64"/>
      <c r="AY388" s="64"/>
      <c r="AZ388" s="64"/>
      <c r="BA388" s="64"/>
      <c r="BB388" s="64"/>
      <c r="BC388" s="64"/>
      <c r="BD388" s="64"/>
      <c r="BE388" s="64"/>
      <c r="BF388" s="64"/>
      <c r="BG388" s="64"/>
      <c r="BH388" s="64"/>
      <c r="BI388" s="64"/>
      <c r="BJ388" s="64"/>
      <c r="BK388" s="64"/>
      <c r="BL388" s="64"/>
    </row>
    <row r="389" spans="2:64" ht="12.95" customHeight="1">
      <c r="B389" s="58"/>
      <c r="AA389" s="64"/>
      <c r="AB389" s="64"/>
      <c r="AC389" s="64"/>
      <c r="AD389" s="64"/>
      <c r="AE389" s="64"/>
      <c r="AG389" s="122"/>
      <c r="AN389" s="64"/>
      <c r="AO389" s="64"/>
      <c r="AP389" s="64"/>
      <c r="AQ389" s="64"/>
      <c r="AR389" s="64"/>
      <c r="AS389" s="64"/>
      <c r="AT389" s="64"/>
      <c r="AU389" s="64"/>
    </row>
    <row r="390" spans="2:64" ht="12.95" customHeight="1">
      <c r="B390" s="58"/>
      <c r="AA390" s="64"/>
      <c r="AB390" s="64"/>
      <c r="AC390" s="64"/>
      <c r="AD390" s="64"/>
      <c r="AE390" s="64"/>
      <c r="AG390" s="122"/>
      <c r="AN390" s="64"/>
      <c r="AO390" s="64"/>
      <c r="AP390" s="64"/>
      <c r="AQ390" s="64"/>
      <c r="AR390" s="64"/>
      <c r="AS390" s="64"/>
      <c r="AT390" s="64"/>
      <c r="AU390" s="64"/>
      <c r="AV390" s="64"/>
    </row>
    <row r="391" spans="2:64" ht="12.95" customHeight="1">
      <c r="B391" s="58"/>
      <c r="AA391" s="64"/>
      <c r="AB391" s="64"/>
      <c r="AC391" s="64"/>
      <c r="AD391" s="64"/>
      <c r="AE391" s="64"/>
      <c r="AG391" s="122"/>
      <c r="AN391" s="64"/>
      <c r="AO391" s="64"/>
      <c r="AP391" s="64"/>
      <c r="AQ391" s="64"/>
      <c r="AR391" s="64"/>
      <c r="AS391" s="64"/>
      <c r="AT391" s="64"/>
      <c r="AU391" s="64"/>
    </row>
    <row r="392" spans="2:64" ht="12.95" customHeight="1">
      <c r="B392" s="58"/>
      <c r="AA392" s="64"/>
      <c r="AB392" s="64"/>
      <c r="AC392" s="64"/>
      <c r="AD392" s="64"/>
      <c r="AE392" s="64"/>
      <c r="AG392" s="122"/>
      <c r="AN392" s="64"/>
      <c r="AO392" s="64"/>
      <c r="AP392" s="64"/>
      <c r="AQ392" s="64"/>
      <c r="AR392" s="64"/>
      <c r="AS392" s="64"/>
      <c r="AT392" s="64"/>
      <c r="AU392" s="64"/>
    </row>
    <row r="393" spans="2:64" ht="12.95" customHeight="1">
      <c r="B393" s="58"/>
      <c r="AA393" s="64"/>
      <c r="AB393" s="64"/>
      <c r="AC393" s="64"/>
      <c r="AD393" s="64"/>
      <c r="AE393" s="64"/>
      <c r="AG393" s="122"/>
      <c r="AN393" s="64"/>
      <c r="AO393" s="64"/>
      <c r="AP393" s="64"/>
      <c r="AQ393" s="64"/>
      <c r="AR393" s="64"/>
      <c r="AS393" s="64"/>
      <c r="AT393" s="64"/>
      <c r="AU393" s="64"/>
    </row>
    <row r="394" spans="2:64" ht="12.95" customHeight="1">
      <c r="B394" s="58"/>
      <c r="AA394" s="64"/>
      <c r="AB394" s="64"/>
      <c r="AC394" s="64"/>
      <c r="AD394" s="64"/>
      <c r="AE394" s="64"/>
      <c r="AG394" s="122"/>
      <c r="AN394" s="64"/>
      <c r="AO394" s="64"/>
      <c r="AP394" s="64"/>
      <c r="AQ394" s="64"/>
      <c r="AR394" s="64"/>
      <c r="AS394" s="64"/>
      <c r="AT394" s="64"/>
      <c r="AU394" s="64"/>
    </row>
    <row r="395" spans="2:64" ht="12.95" customHeight="1">
      <c r="B395" s="58"/>
      <c r="AA395" s="64"/>
      <c r="AB395" s="64"/>
      <c r="AC395" s="64"/>
      <c r="AD395" s="64"/>
      <c r="AE395" s="64"/>
      <c r="AG395" s="122"/>
      <c r="AN395" s="64"/>
      <c r="AO395" s="64"/>
      <c r="AP395" s="64"/>
      <c r="AQ395" s="64"/>
      <c r="AR395" s="64"/>
      <c r="AS395" s="64"/>
      <c r="AT395" s="64"/>
      <c r="AU395" s="64"/>
    </row>
    <row r="396" spans="2:64" ht="12.95" customHeight="1">
      <c r="B396" s="58"/>
      <c r="AA396" s="64"/>
      <c r="AB396" s="64"/>
      <c r="AC396" s="64"/>
      <c r="AD396" s="64"/>
      <c r="AE396" s="64"/>
      <c r="AG396" s="122"/>
      <c r="AN396" s="64"/>
      <c r="AO396" s="64"/>
      <c r="AP396" s="64"/>
      <c r="AQ396" s="64"/>
      <c r="AR396" s="64"/>
      <c r="AS396" s="64"/>
      <c r="AT396" s="64"/>
      <c r="AU396" s="64"/>
    </row>
    <row r="397" spans="2:64" ht="12.95" customHeight="1">
      <c r="B397" s="58"/>
      <c r="AA397" s="64"/>
      <c r="AB397" s="64"/>
      <c r="AC397" s="64"/>
      <c r="AD397" s="64"/>
      <c r="AE397" s="64"/>
      <c r="AG397" s="122"/>
      <c r="AN397" s="64"/>
      <c r="AO397" s="64"/>
      <c r="AP397" s="64"/>
      <c r="AQ397" s="64"/>
      <c r="AR397" s="64"/>
      <c r="AS397" s="64"/>
      <c r="AT397" s="64"/>
      <c r="AU397" s="64"/>
    </row>
    <row r="398" spans="2:64" ht="12.95" customHeight="1">
      <c r="B398" s="58"/>
      <c r="AA398" s="64"/>
      <c r="AB398" s="64"/>
      <c r="AC398" s="64"/>
      <c r="AD398" s="64"/>
      <c r="AE398" s="64"/>
      <c r="AG398" s="122"/>
      <c r="AN398" s="64"/>
      <c r="AO398" s="64"/>
      <c r="AP398" s="64"/>
      <c r="AQ398" s="64"/>
      <c r="AR398" s="64"/>
      <c r="AS398" s="64"/>
      <c r="AT398" s="64"/>
      <c r="AU398" s="64"/>
    </row>
    <row r="399" spans="2:64" ht="12.95" customHeight="1">
      <c r="B399" s="58"/>
      <c r="AA399" s="64"/>
      <c r="AB399" s="64"/>
      <c r="AC399" s="64"/>
      <c r="AD399" s="64"/>
      <c r="AE399" s="64"/>
      <c r="AG399" s="122"/>
      <c r="AN399" s="64"/>
      <c r="AO399" s="64"/>
      <c r="AP399" s="64"/>
      <c r="AQ399" s="64"/>
      <c r="AR399" s="64"/>
      <c r="AS399" s="64"/>
      <c r="AT399" s="64"/>
      <c r="AU399" s="64"/>
    </row>
    <row r="400" spans="2:64" ht="12.95" customHeight="1">
      <c r="B400" s="58"/>
      <c r="AA400" s="64"/>
      <c r="AB400" s="64"/>
      <c r="AC400" s="64"/>
      <c r="AD400" s="64"/>
      <c r="AE400" s="64"/>
      <c r="AG400" s="122"/>
      <c r="AN400" s="64"/>
      <c r="AO400" s="64"/>
      <c r="AP400" s="64"/>
      <c r="AQ400" s="64"/>
      <c r="AR400" s="64"/>
      <c r="AS400" s="64"/>
      <c r="AT400" s="64"/>
      <c r="AU400" s="64"/>
    </row>
    <row r="401" spans="2:64" ht="12.95" customHeight="1">
      <c r="B401" s="58"/>
      <c r="AA401" s="64"/>
      <c r="AB401" s="64"/>
      <c r="AC401" s="64"/>
      <c r="AD401" s="64"/>
      <c r="AE401" s="64"/>
      <c r="AG401" s="122"/>
      <c r="AN401" s="64"/>
      <c r="AO401" s="64"/>
      <c r="AP401" s="64"/>
      <c r="AQ401" s="64"/>
      <c r="AR401" s="64"/>
      <c r="AS401" s="64"/>
      <c r="AT401" s="64"/>
      <c r="AU401" s="64"/>
    </row>
    <row r="402" spans="2:64" ht="12.95" customHeight="1">
      <c r="B402" s="58"/>
      <c r="AA402" s="64"/>
      <c r="AB402" s="64"/>
      <c r="AC402" s="64"/>
      <c r="AD402" s="64"/>
      <c r="AE402" s="64"/>
      <c r="AG402" s="122"/>
      <c r="AN402" s="64"/>
      <c r="AO402" s="64"/>
      <c r="AP402" s="64"/>
      <c r="AQ402" s="64"/>
      <c r="AR402" s="64"/>
      <c r="AS402" s="64"/>
      <c r="AT402" s="64"/>
      <c r="AU402" s="64"/>
    </row>
    <row r="403" spans="2:64" ht="12.95" customHeight="1">
      <c r="B403" s="58"/>
      <c r="AA403" s="64"/>
      <c r="AB403" s="64"/>
      <c r="AC403" s="64"/>
      <c r="AD403" s="64"/>
      <c r="AE403" s="64"/>
      <c r="AG403" s="122"/>
      <c r="AN403" s="64"/>
      <c r="AO403" s="64"/>
      <c r="AP403" s="64"/>
      <c r="AQ403" s="64"/>
      <c r="AR403" s="64"/>
      <c r="AS403" s="64"/>
      <c r="AT403" s="64"/>
      <c r="AU403" s="64"/>
    </row>
    <row r="404" spans="2:64" ht="12.95" customHeight="1">
      <c r="B404" s="58"/>
      <c r="AA404" s="64"/>
      <c r="AB404" s="64"/>
      <c r="AC404" s="64"/>
      <c r="AD404" s="64"/>
      <c r="AE404" s="64"/>
      <c r="AG404" s="122"/>
      <c r="AN404" s="64"/>
      <c r="AO404" s="64"/>
      <c r="AP404" s="64"/>
      <c r="AQ404" s="64"/>
      <c r="AR404" s="64"/>
      <c r="AS404" s="64"/>
      <c r="AT404" s="64"/>
      <c r="AU404" s="64"/>
    </row>
    <row r="405" spans="2:64" ht="12.95" customHeight="1">
      <c r="B405" s="58"/>
      <c r="AA405" s="64"/>
      <c r="AB405" s="64"/>
      <c r="AC405" s="64"/>
      <c r="AD405" s="64"/>
      <c r="AE405" s="64"/>
      <c r="AG405" s="122"/>
      <c r="AN405" s="64"/>
      <c r="AO405" s="64"/>
      <c r="AP405" s="64"/>
      <c r="AQ405" s="64"/>
      <c r="AR405" s="64"/>
      <c r="AS405" s="64"/>
      <c r="AT405" s="64"/>
      <c r="AU405" s="64"/>
    </row>
    <row r="406" spans="2:64" ht="12.95" customHeight="1">
      <c r="B406" s="58"/>
      <c r="AA406" s="64"/>
      <c r="AB406" s="64"/>
      <c r="AC406" s="64"/>
      <c r="AD406" s="64"/>
      <c r="AE406" s="64"/>
      <c r="AG406" s="122"/>
      <c r="AN406" s="64"/>
      <c r="AO406" s="64"/>
      <c r="AP406" s="64"/>
      <c r="AQ406" s="64"/>
      <c r="AR406" s="64"/>
      <c r="AS406" s="64"/>
      <c r="AT406" s="64"/>
      <c r="AU406" s="64"/>
    </row>
    <row r="407" spans="2:64" ht="12.95" customHeight="1">
      <c r="B407" s="58"/>
      <c r="AA407" s="64"/>
      <c r="AB407" s="64"/>
      <c r="AC407" s="64"/>
      <c r="AD407" s="64"/>
      <c r="AE407" s="64"/>
      <c r="AG407" s="122"/>
      <c r="AN407" s="64"/>
      <c r="AO407" s="64"/>
      <c r="AP407" s="64"/>
      <c r="AQ407" s="64"/>
      <c r="AR407" s="64"/>
      <c r="AS407" s="64"/>
      <c r="AT407" s="64"/>
      <c r="AU407" s="64"/>
      <c r="AV407" s="64"/>
      <c r="AW407" s="64"/>
      <c r="AX407" s="64"/>
      <c r="AY407" s="64"/>
      <c r="AZ407" s="64"/>
      <c r="BA407" s="64"/>
      <c r="BB407" s="64"/>
      <c r="BC407" s="64"/>
      <c r="BD407" s="64"/>
      <c r="BE407" s="64"/>
      <c r="BF407" s="64"/>
      <c r="BG407" s="64"/>
      <c r="BH407" s="64"/>
      <c r="BI407" s="64"/>
      <c r="BJ407" s="64"/>
      <c r="BK407" s="64"/>
      <c r="BL407" s="64"/>
    </row>
    <row r="408" spans="2:64" ht="12.95" customHeight="1">
      <c r="B408" s="58"/>
      <c r="AA408" s="64"/>
      <c r="AB408" s="64"/>
      <c r="AC408" s="64"/>
      <c r="AD408" s="64"/>
      <c r="AE408" s="64"/>
      <c r="AG408" s="122"/>
      <c r="AN408" s="64"/>
      <c r="AO408" s="64"/>
      <c r="AP408" s="64"/>
      <c r="AQ408" s="64"/>
      <c r="AR408" s="64"/>
      <c r="AS408" s="64"/>
      <c r="AT408" s="64"/>
      <c r="AU408" s="64"/>
      <c r="AV408" s="64"/>
    </row>
    <row r="409" spans="2:64" ht="12.95" customHeight="1">
      <c r="B409" s="58"/>
      <c r="AA409" s="64"/>
      <c r="AB409" s="64"/>
      <c r="AC409" s="64"/>
      <c r="AD409" s="64"/>
      <c r="AE409" s="64"/>
      <c r="AG409" s="122"/>
      <c r="AN409" s="64"/>
      <c r="AO409" s="64"/>
      <c r="AP409" s="64"/>
      <c r="AQ409" s="64"/>
      <c r="AR409" s="64"/>
      <c r="AS409" s="64"/>
      <c r="AT409" s="64"/>
      <c r="AU409" s="64"/>
      <c r="AV409" s="64"/>
      <c r="AX409" s="64"/>
    </row>
    <row r="410" spans="2:64" ht="12.95" customHeight="1">
      <c r="B410" s="58"/>
      <c r="AA410" s="64"/>
      <c r="AB410" s="64"/>
      <c r="AC410" s="64"/>
      <c r="AD410" s="64"/>
      <c r="AE410" s="64"/>
      <c r="AG410" s="122"/>
      <c r="AN410" s="64"/>
      <c r="AO410" s="64"/>
      <c r="AP410" s="64"/>
      <c r="AQ410" s="64"/>
      <c r="AR410" s="64"/>
      <c r="AS410" s="64"/>
      <c r="AT410" s="64"/>
      <c r="AU410" s="64"/>
    </row>
    <row r="411" spans="2:64" ht="12.95" customHeight="1">
      <c r="B411" s="58"/>
      <c r="AA411" s="64"/>
      <c r="AB411" s="64"/>
      <c r="AC411" s="64"/>
      <c r="AD411" s="64"/>
      <c r="AE411" s="64"/>
      <c r="AG411" s="122"/>
      <c r="AN411" s="64"/>
      <c r="AO411" s="64"/>
      <c r="AP411" s="64"/>
      <c r="AQ411" s="64"/>
      <c r="AR411" s="64"/>
      <c r="AS411" s="64"/>
      <c r="AT411" s="64"/>
      <c r="AU411" s="64"/>
    </row>
    <row r="412" spans="2:64" ht="12.95" customHeight="1">
      <c r="B412" s="58"/>
      <c r="AA412" s="64"/>
      <c r="AB412" s="64"/>
      <c r="AC412" s="64"/>
      <c r="AD412" s="64"/>
      <c r="AE412" s="64"/>
      <c r="AG412" s="122"/>
      <c r="AN412" s="64"/>
      <c r="AO412" s="64"/>
      <c r="AP412" s="64"/>
      <c r="AQ412" s="64"/>
      <c r="AR412" s="64"/>
      <c r="AS412" s="64"/>
      <c r="AT412" s="64"/>
      <c r="AU412" s="64"/>
    </row>
    <row r="413" spans="2:64" ht="12.95" customHeight="1">
      <c r="B413" s="58"/>
      <c r="AA413" s="64"/>
      <c r="AB413" s="64"/>
      <c r="AC413" s="64"/>
      <c r="AD413" s="64"/>
      <c r="AE413" s="64"/>
      <c r="AG413" s="122"/>
      <c r="AN413" s="64"/>
      <c r="AO413" s="64"/>
      <c r="AP413" s="64"/>
      <c r="AQ413" s="64"/>
      <c r="AR413" s="64"/>
      <c r="AS413" s="64"/>
      <c r="AT413" s="64"/>
      <c r="AU413" s="64"/>
      <c r="AV413" s="64"/>
    </row>
    <row r="414" spans="2:64" ht="12.95" customHeight="1">
      <c r="B414" s="58"/>
      <c r="AA414" s="64"/>
      <c r="AB414" s="64"/>
      <c r="AC414" s="64"/>
      <c r="AD414" s="64"/>
      <c r="AE414" s="64"/>
      <c r="AG414" s="122"/>
      <c r="AN414" s="64"/>
      <c r="AO414" s="64"/>
      <c r="AP414" s="64"/>
      <c r="AQ414" s="64"/>
      <c r="AR414" s="64"/>
      <c r="AS414" s="64"/>
      <c r="AT414" s="64"/>
      <c r="AU414" s="64"/>
    </row>
    <row r="415" spans="2:64" ht="12.95" customHeight="1">
      <c r="B415" s="58"/>
      <c r="AA415" s="64"/>
      <c r="AB415" s="64"/>
      <c r="AC415" s="64"/>
      <c r="AD415" s="64"/>
      <c r="AE415" s="64"/>
      <c r="AG415" s="122"/>
      <c r="AN415" s="64"/>
      <c r="AO415" s="64"/>
      <c r="AP415" s="64"/>
      <c r="AQ415" s="64"/>
      <c r="AR415" s="64"/>
      <c r="AS415" s="64"/>
      <c r="AT415" s="64"/>
      <c r="AU415" s="64"/>
    </row>
    <row r="416" spans="2:64" ht="12.95" customHeight="1">
      <c r="B416" s="58"/>
      <c r="AA416" s="64"/>
      <c r="AB416" s="64"/>
      <c r="AC416" s="64"/>
      <c r="AD416" s="64"/>
      <c r="AE416" s="64"/>
      <c r="AG416" s="122"/>
      <c r="AN416" s="64"/>
      <c r="AO416" s="64"/>
      <c r="AP416" s="64"/>
      <c r="AQ416" s="64"/>
      <c r="AR416" s="64"/>
      <c r="AS416" s="64"/>
      <c r="AT416" s="64"/>
      <c r="AU416" s="64"/>
    </row>
    <row r="417" spans="2:47" ht="12.95" customHeight="1">
      <c r="B417" s="58"/>
      <c r="AA417" s="64"/>
      <c r="AB417" s="64"/>
      <c r="AC417" s="64"/>
      <c r="AD417" s="64"/>
      <c r="AE417" s="64"/>
      <c r="AG417" s="122"/>
      <c r="AN417" s="64"/>
      <c r="AO417" s="64"/>
      <c r="AP417" s="64"/>
      <c r="AQ417" s="64"/>
      <c r="AR417" s="64"/>
      <c r="AS417" s="64"/>
      <c r="AT417" s="64"/>
      <c r="AU417" s="64"/>
    </row>
    <row r="418" spans="2:47" ht="12.95" customHeight="1">
      <c r="B418" s="58"/>
      <c r="AA418" s="64"/>
      <c r="AB418" s="64"/>
      <c r="AC418" s="64"/>
      <c r="AD418" s="64"/>
      <c r="AE418" s="64"/>
      <c r="AG418" s="122"/>
      <c r="AN418" s="64"/>
      <c r="AO418" s="64"/>
      <c r="AP418" s="64"/>
      <c r="AQ418" s="64"/>
      <c r="AR418" s="64"/>
      <c r="AS418" s="64"/>
      <c r="AT418" s="64"/>
      <c r="AU418" s="64"/>
    </row>
    <row r="419" spans="2:47" ht="12.95" customHeight="1">
      <c r="B419" s="58"/>
      <c r="AA419" s="64"/>
      <c r="AB419" s="64"/>
      <c r="AC419" s="64"/>
      <c r="AD419" s="64"/>
      <c r="AE419" s="64"/>
      <c r="AG419" s="122"/>
      <c r="AN419" s="64"/>
      <c r="AO419" s="64"/>
      <c r="AP419" s="64"/>
      <c r="AQ419" s="64"/>
      <c r="AR419" s="64"/>
      <c r="AS419" s="64"/>
      <c r="AT419" s="64"/>
      <c r="AU419" s="64"/>
    </row>
    <row r="420" spans="2:47" ht="12.95" customHeight="1">
      <c r="B420" s="58"/>
      <c r="AA420" s="64"/>
      <c r="AB420" s="64"/>
      <c r="AC420" s="64"/>
      <c r="AD420" s="64"/>
      <c r="AE420" s="64"/>
      <c r="AG420" s="122"/>
      <c r="AN420" s="64"/>
      <c r="AO420" s="64"/>
      <c r="AP420" s="64"/>
      <c r="AQ420" s="64"/>
      <c r="AR420" s="64"/>
      <c r="AS420" s="64"/>
      <c r="AT420" s="64"/>
      <c r="AU420" s="64"/>
    </row>
    <row r="421" spans="2:47" ht="12.95" customHeight="1">
      <c r="B421" s="58"/>
      <c r="AA421" s="64"/>
      <c r="AB421" s="64"/>
      <c r="AC421" s="64"/>
      <c r="AD421" s="64"/>
      <c r="AE421" s="64"/>
      <c r="AG421" s="122"/>
      <c r="AN421" s="64"/>
      <c r="AO421" s="64"/>
      <c r="AP421" s="64"/>
      <c r="AQ421" s="64"/>
      <c r="AR421" s="64"/>
      <c r="AS421" s="64"/>
      <c r="AT421" s="64"/>
      <c r="AU421" s="64"/>
    </row>
    <row r="422" spans="2:47" ht="12.95" customHeight="1">
      <c r="B422" s="58"/>
      <c r="AA422" s="64"/>
      <c r="AB422" s="64"/>
      <c r="AC422" s="64"/>
      <c r="AD422" s="64"/>
      <c r="AE422" s="64"/>
      <c r="AG422" s="122"/>
      <c r="AN422" s="64"/>
      <c r="AO422" s="64"/>
      <c r="AP422" s="64"/>
      <c r="AQ422" s="64"/>
      <c r="AR422" s="64"/>
      <c r="AS422" s="64"/>
      <c r="AT422" s="64"/>
      <c r="AU422" s="64"/>
    </row>
    <row r="423" spans="2:47" ht="12.95" customHeight="1">
      <c r="B423" s="58"/>
      <c r="AA423" s="64"/>
      <c r="AB423" s="64"/>
      <c r="AC423" s="64"/>
      <c r="AD423" s="64"/>
      <c r="AE423" s="64"/>
      <c r="AG423" s="122"/>
      <c r="AN423" s="64"/>
      <c r="AO423" s="64"/>
      <c r="AP423" s="64"/>
      <c r="AQ423" s="64"/>
      <c r="AR423" s="64"/>
      <c r="AS423" s="64"/>
      <c r="AT423" s="64"/>
      <c r="AU423" s="64"/>
    </row>
    <row r="424" spans="2:47" ht="12.95" customHeight="1">
      <c r="B424" s="58"/>
      <c r="AA424" s="64"/>
      <c r="AB424" s="64"/>
      <c r="AC424" s="64"/>
      <c r="AD424" s="64"/>
      <c r="AE424" s="64"/>
      <c r="AG424" s="122"/>
      <c r="AN424" s="64"/>
      <c r="AO424" s="64"/>
      <c r="AP424" s="64"/>
      <c r="AQ424" s="64"/>
      <c r="AR424" s="64"/>
      <c r="AS424" s="64"/>
      <c r="AT424" s="64"/>
      <c r="AU424" s="64"/>
    </row>
    <row r="425" spans="2:47" ht="12.95" customHeight="1">
      <c r="B425" s="58"/>
      <c r="AA425" s="64"/>
      <c r="AB425" s="64"/>
      <c r="AC425" s="64"/>
      <c r="AD425" s="64"/>
      <c r="AE425" s="64"/>
      <c r="AG425" s="122"/>
      <c r="AN425" s="64"/>
      <c r="AO425" s="64"/>
      <c r="AP425" s="64"/>
      <c r="AQ425" s="64"/>
      <c r="AR425" s="64"/>
      <c r="AS425" s="64"/>
      <c r="AT425" s="64"/>
      <c r="AU425" s="64"/>
    </row>
    <row r="426" spans="2:47" ht="12.95" customHeight="1">
      <c r="B426" s="58"/>
      <c r="AA426" s="64"/>
      <c r="AB426" s="64"/>
      <c r="AC426" s="64"/>
      <c r="AD426" s="64"/>
      <c r="AE426" s="64"/>
      <c r="AG426" s="122"/>
      <c r="AN426" s="64"/>
      <c r="AO426" s="64"/>
      <c r="AP426" s="64"/>
      <c r="AQ426" s="64"/>
      <c r="AR426" s="64"/>
      <c r="AS426" s="64"/>
      <c r="AT426" s="64"/>
      <c r="AU426" s="64"/>
    </row>
    <row r="427" spans="2:47" ht="12.95" customHeight="1">
      <c r="B427" s="58"/>
      <c r="AA427" s="64"/>
      <c r="AB427" s="64"/>
      <c r="AC427" s="64"/>
      <c r="AD427" s="64"/>
      <c r="AE427" s="64"/>
      <c r="AG427" s="122"/>
      <c r="AN427" s="64"/>
      <c r="AO427" s="64"/>
      <c r="AP427" s="64"/>
      <c r="AQ427" s="64"/>
      <c r="AR427" s="64"/>
      <c r="AS427" s="64"/>
      <c r="AT427" s="64"/>
      <c r="AU427" s="64"/>
    </row>
    <row r="428" spans="2:47" ht="12.95" customHeight="1">
      <c r="B428" s="58"/>
      <c r="AA428" s="64"/>
      <c r="AB428" s="64"/>
      <c r="AC428" s="64"/>
      <c r="AD428" s="64"/>
      <c r="AE428" s="64"/>
      <c r="AG428" s="122"/>
      <c r="AN428" s="64"/>
      <c r="AO428" s="64"/>
      <c r="AP428" s="64"/>
      <c r="AQ428" s="64"/>
      <c r="AR428" s="64"/>
      <c r="AS428" s="64"/>
      <c r="AT428" s="64"/>
      <c r="AU428" s="64"/>
    </row>
    <row r="429" spans="2:47" ht="12.95" customHeight="1">
      <c r="B429" s="58"/>
      <c r="AA429" s="64"/>
      <c r="AB429" s="64"/>
      <c r="AC429" s="64"/>
      <c r="AD429" s="64"/>
      <c r="AE429" s="64"/>
      <c r="AG429" s="122"/>
      <c r="AN429" s="64"/>
      <c r="AO429" s="64"/>
      <c r="AP429" s="64"/>
      <c r="AQ429" s="64"/>
      <c r="AR429" s="64"/>
      <c r="AS429" s="64"/>
      <c r="AT429" s="64"/>
      <c r="AU429" s="64"/>
    </row>
    <row r="430" spans="2:47" ht="12.95" customHeight="1">
      <c r="B430" s="58"/>
      <c r="AA430" s="64"/>
      <c r="AB430" s="64"/>
      <c r="AC430" s="64"/>
      <c r="AD430" s="64"/>
      <c r="AE430" s="64"/>
      <c r="AG430" s="122"/>
      <c r="AN430" s="64"/>
      <c r="AO430" s="64"/>
      <c r="AP430" s="64"/>
      <c r="AQ430" s="64"/>
      <c r="AR430" s="64"/>
      <c r="AS430" s="64"/>
      <c r="AT430" s="64"/>
      <c r="AU430" s="64"/>
    </row>
    <row r="431" spans="2:47" ht="12.95" customHeight="1">
      <c r="B431" s="58"/>
      <c r="AA431" s="64"/>
      <c r="AB431" s="64"/>
      <c r="AC431" s="64"/>
      <c r="AD431" s="64"/>
      <c r="AE431" s="64"/>
      <c r="AG431" s="122"/>
      <c r="AN431" s="64"/>
      <c r="AO431" s="64"/>
      <c r="AP431" s="64"/>
      <c r="AQ431" s="64"/>
      <c r="AR431" s="64"/>
      <c r="AS431" s="64"/>
      <c r="AT431" s="64"/>
      <c r="AU431" s="64"/>
    </row>
    <row r="432" spans="2:47" ht="12.95" customHeight="1">
      <c r="B432" s="58"/>
      <c r="AA432" s="64"/>
      <c r="AB432" s="64"/>
      <c r="AC432" s="64"/>
      <c r="AD432" s="64"/>
      <c r="AE432" s="64"/>
      <c r="AG432" s="122"/>
      <c r="AN432" s="64"/>
      <c r="AO432" s="64"/>
      <c r="AP432" s="64"/>
      <c r="AQ432" s="64"/>
      <c r="AR432" s="64"/>
      <c r="AS432" s="64"/>
      <c r="AT432" s="64"/>
      <c r="AU432" s="64"/>
    </row>
    <row r="433" spans="2:47" ht="12.95" customHeight="1">
      <c r="B433" s="58"/>
      <c r="AA433" s="64"/>
      <c r="AB433" s="64"/>
      <c r="AC433" s="64"/>
      <c r="AD433" s="64"/>
      <c r="AE433" s="64"/>
      <c r="AG433" s="122"/>
      <c r="AN433" s="64"/>
      <c r="AO433" s="64"/>
      <c r="AP433" s="64"/>
      <c r="AQ433" s="64"/>
      <c r="AR433" s="64"/>
      <c r="AS433" s="64"/>
      <c r="AT433" s="64"/>
      <c r="AU433" s="64"/>
    </row>
    <row r="434" spans="2:47" ht="12.95" customHeight="1">
      <c r="B434" s="58"/>
      <c r="AA434" s="64"/>
      <c r="AB434" s="64"/>
      <c r="AC434" s="64"/>
      <c r="AD434" s="64"/>
      <c r="AE434" s="64"/>
      <c r="AG434" s="122"/>
      <c r="AN434" s="64"/>
      <c r="AO434" s="64"/>
      <c r="AP434" s="64"/>
      <c r="AQ434" s="64"/>
      <c r="AR434" s="64"/>
      <c r="AS434" s="64"/>
      <c r="AT434" s="64"/>
      <c r="AU434" s="64"/>
    </row>
    <row r="435" spans="2:47" ht="12.95" customHeight="1">
      <c r="B435" s="58"/>
      <c r="AA435" s="64"/>
      <c r="AB435" s="64"/>
      <c r="AC435" s="64"/>
      <c r="AD435" s="64"/>
      <c r="AE435" s="64"/>
      <c r="AG435" s="122"/>
      <c r="AN435" s="64"/>
      <c r="AO435" s="64"/>
      <c r="AP435" s="64"/>
      <c r="AQ435" s="64"/>
      <c r="AR435" s="64"/>
      <c r="AS435" s="64"/>
      <c r="AT435" s="64"/>
      <c r="AU435" s="64"/>
    </row>
    <row r="436" spans="2:47" ht="12.95" customHeight="1">
      <c r="B436" s="58"/>
      <c r="AA436" s="64"/>
      <c r="AB436" s="64"/>
      <c r="AC436" s="64"/>
      <c r="AD436" s="64"/>
      <c r="AE436" s="64"/>
      <c r="AG436" s="122"/>
      <c r="AN436" s="64"/>
      <c r="AO436" s="64"/>
      <c r="AP436" s="64"/>
      <c r="AQ436" s="64"/>
      <c r="AR436" s="64"/>
      <c r="AS436" s="64"/>
      <c r="AT436" s="64"/>
      <c r="AU436" s="64"/>
    </row>
    <row r="437" spans="2:47" ht="12.95" customHeight="1">
      <c r="B437" s="58"/>
      <c r="AA437" s="64"/>
      <c r="AB437" s="64"/>
      <c r="AC437" s="64"/>
      <c r="AD437" s="64"/>
      <c r="AE437" s="64"/>
      <c r="AG437" s="122"/>
      <c r="AN437" s="64"/>
      <c r="AO437" s="64"/>
      <c r="AP437" s="64"/>
      <c r="AQ437" s="64"/>
      <c r="AR437" s="64"/>
      <c r="AS437" s="64"/>
      <c r="AT437" s="64"/>
      <c r="AU437" s="64"/>
    </row>
    <row r="438" spans="2:47" ht="12.95" customHeight="1">
      <c r="B438" s="58"/>
      <c r="AA438" s="64"/>
      <c r="AB438" s="64"/>
      <c r="AC438" s="64"/>
      <c r="AD438" s="64"/>
      <c r="AE438" s="64"/>
      <c r="AG438" s="122"/>
      <c r="AN438" s="64"/>
      <c r="AO438" s="64"/>
      <c r="AP438" s="64"/>
      <c r="AQ438" s="64"/>
      <c r="AR438" s="64"/>
      <c r="AS438" s="64"/>
      <c r="AT438" s="64"/>
      <c r="AU438" s="64"/>
    </row>
    <row r="439" spans="2:47" ht="12.95" customHeight="1">
      <c r="B439" s="58"/>
      <c r="AA439" s="64"/>
      <c r="AB439" s="64"/>
      <c r="AC439" s="64"/>
      <c r="AD439" s="64"/>
      <c r="AE439" s="64"/>
      <c r="AG439" s="122"/>
      <c r="AN439" s="64"/>
      <c r="AO439" s="64"/>
      <c r="AP439" s="64"/>
      <c r="AQ439" s="64"/>
      <c r="AR439" s="64"/>
      <c r="AS439" s="64"/>
      <c r="AT439" s="64"/>
      <c r="AU439" s="64"/>
    </row>
    <row r="440" spans="2:47" ht="12.95" customHeight="1">
      <c r="B440" s="58"/>
      <c r="AA440" s="64"/>
      <c r="AB440" s="64"/>
      <c r="AC440" s="64"/>
      <c r="AD440" s="64"/>
      <c r="AE440" s="64"/>
      <c r="AG440" s="122"/>
      <c r="AN440" s="64"/>
      <c r="AO440" s="64"/>
      <c r="AP440" s="64"/>
      <c r="AQ440" s="64"/>
      <c r="AR440" s="64"/>
      <c r="AS440" s="64"/>
      <c r="AT440" s="64"/>
      <c r="AU440" s="64"/>
    </row>
    <row r="441" spans="2:47" ht="12.95" customHeight="1">
      <c r="B441" s="58"/>
      <c r="AA441" s="64"/>
      <c r="AB441" s="64"/>
      <c r="AC441" s="64"/>
      <c r="AD441" s="64"/>
      <c r="AE441" s="64"/>
      <c r="AG441" s="122"/>
      <c r="AN441" s="64"/>
      <c r="AO441" s="64"/>
      <c r="AP441" s="64"/>
      <c r="AQ441" s="64"/>
      <c r="AR441" s="64"/>
      <c r="AS441" s="64"/>
      <c r="AT441" s="64"/>
      <c r="AU441" s="64"/>
    </row>
    <row r="442" spans="2:47" ht="12.95" customHeight="1">
      <c r="B442" s="58"/>
      <c r="AA442" s="64"/>
      <c r="AB442" s="64"/>
      <c r="AC442" s="64"/>
      <c r="AD442" s="64"/>
      <c r="AE442" s="64"/>
      <c r="AG442" s="122"/>
      <c r="AN442" s="64"/>
      <c r="AO442" s="64"/>
      <c r="AP442" s="64"/>
      <c r="AQ442" s="64"/>
      <c r="AR442" s="64"/>
      <c r="AS442" s="64"/>
      <c r="AT442" s="64"/>
      <c r="AU442" s="64"/>
    </row>
    <row r="443" spans="2:47" ht="12.95" customHeight="1">
      <c r="B443" s="58"/>
      <c r="AA443" s="64"/>
      <c r="AB443" s="64"/>
      <c r="AC443" s="64"/>
      <c r="AD443" s="64"/>
      <c r="AE443" s="64"/>
      <c r="AG443" s="122"/>
      <c r="AN443" s="64"/>
      <c r="AO443" s="64"/>
      <c r="AP443" s="64"/>
      <c r="AQ443" s="64"/>
      <c r="AR443" s="64"/>
      <c r="AS443" s="64"/>
      <c r="AT443" s="64"/>
      <c r="AU443" s="64"/>
    </row>
    <row r="444" spans="2:47" ht="12.95" customHeight="1">
      <c r="B444" s="58"/>
      <c r="AA444" s="64"/>
      <c r="AB444" s="64"/>
      <c r="AC444" s="64"/>
      <c r="AD444" s="64"/>
      <c r="AE444" s="64"/>
      <c r="AG444" s="122"/>
      <c r="AN444" s="64"/>
      <c r="AO444" s="64"/>
      <c r="AP444" s="64"/>
      <c r="AQ444" s="64"/>
      <c r="AR444" s="64"/>
      <c r="AS444" s="64"/>
      <c r="AT444" s="64"/>
      <c r="AU444" s="64"/>
    </row>
    <row r="445" spans="2:47" ht="12.95" customHeight="1">
      <c r="B445" s="58"/>
      <c r="AA445" s="64"/>
      <c r="AB445" s="64"/>
      <c r="AC445" s="64"/>
      <c r="AD445" s="64"/>
      <c r="AE445" s="64"/>
      <c r="AG445" s="122"/>
      <c r="AN445" s="64"/>
      <c r="AO445" s="64"/>
      <c r="AP445" s="64"/>
      <c r="AQ445" s="64"/>
      <c r="AR445" s="64"/>
      <c r="AS445" s="64"/>
      <c r="AT445" s="64"/>
      <c r="AU445" s="64"/>
    </row>
    <row r="446" spans="2:47" ht="12.95" customHeight="1">
      <c r="B446" s="58"/>
      <c r="AA446" s="64"/>
      <c r="AB446" s="64"/>
      <c r="AC446" s="64"/>
      <c r="AD446" s="64"/>
      <c r="AE446" s="64"/>
      <c r="AG446" s="122"/>
      <c r="AN446" s="64"/>
      <c r="AO446" s="64"/>
      <c r="AP446" s="64"/>
      <c r="AQ446" s="64"/>
      <c r="AR446" s="64"/>
      <c r="AS446" s="64"/>
      <c r="AT446" s="64"/>
      <c r="AU446" s="64"/>
    </row>
    <row r="447" spans="2:47" ht="12.95" customHeight="1">
      <c r="B447" s="58"/>
      <c r="AA447" s="64"/>
      <c r="AB447" s="64"/>
      <c r="AC447" s="64"/>
      <c r="AD447" s="64"/>
      <c r="AE447" s="64"/>
      <c r="AG447" s="122"/>
      <c r="AN447" s="64"/>
      <c r="AO447" s="64"/>
      <c r="AP447" s="64"/>
      <c r="AQ447" s="64"/>
      <c r="AR447" s="64"/>
      <c r="AS447" s="64"/>
      <c r="AT447" s="64"/>
      <c r="AU447" s="64"/>
    </row>
    <row r="448" spans="2:47" ht="12.95" customHeight="1">
      <c r="B448" s="58"/>
      <c r="AA448" s="64"/>
      <c r="AB448" s="64"/>
      <c r="AC448" s="64"/>
      <c r="AD448" s="64"/>
      <c r="AE448" s="64"/>
      <c r="AG448" s="122"/>
      <c r="AN448" s="64"/>
      <c r="AO448" s="64"/>
      <c r="AP448" s="64"/>
      <c r="AQ448" s="64"/>
      <c r="AR448" s="64"/>
      <c r="AS448" s="64"/>
      <c r="AT448" s="64"/>
      <c r="AU448" s="64"/>
    </row>
    <row r="449" spans="2:47" ht="12.95" customHeight="1">
      <c r="B449" s="58"/>
      <c r="AA449" s="64"/>
      <c r="AB449" s="64"/>
      <c r="AC449" s="64"/>
      <c r="AD449" s="64"/>
      <c r="AE449" s="64"/>
      <c r="AG449" s="122"/>
      <c r="AN449" s="64"/>
      <c r="AO449" s="64"/>
      <c r="AP449" s="64"/>
      <c r="AQ449" s="64"/>
      <c r="AR449" s="64"/>
      <c r="AS449" s="64"/>
      <c r="AT449" s="64"/>
      <c r="AU449" s="64"/>
    </row>
    <row r="450" spans="2:47" ht="12.95" customHeight="1">
      <c r="B450" s="58"/>
      <c r="AA450" s="64"/>
      <c r="AB450" s="64"/>
      <c r="AC450" s="64"/>
      <c r="AD450" s="64"/>
      <c r="AE450" s="64"/>
      <c r="AG450" s="122"/>
      <c r="AN450" s="64"/>
      <c r="AO450" s="64"/>
      <c r="AP450" s="64"/>
      <c r="AQ450" s="64"/>
      <c r="AR450" s="64"/>
      <c r="AS450" s="64"/>
      <c r="AT450" s="64"/>
      <c r="AU450" s="64"/>
    </row>
    <row r="451" spans="2:47" ht="12.95" customHeight="1">
      <c r="B451" s="58"/>
      <c r="AA451" s="64"/>
      <c r="AB451" s="64"/>
      <c r="AC451" s="64"/>
      <c r="AD451" s="64"/>
      <c r="AE451" s="64"/>
      <c r="AG451" s="122"/>
      <c r="AN451" s="64"/>
      <c r="AO451" s="64"/>
      <c r="AP451" s="64"/>
      <c r="AQ451" s="64"/>
      <c r="AR451" s="64"/>
      <c r="AS451" s="64"/>
      <c r="AT451" s="64"/>
      <c r="AU451" s="64"/>
    </row>
    <row r="452" spans="2:47" ht="12.95" customHeight="1">
      <c r="B452" s="58"/>
      <c r="AA452" s="64"/>
      <c r="AB452" s="64"/>
      <c r="AC452" s="64"/>
      <c r="AD452" s="64"/>
      <c r="AE452" s="64"/>
      <c r="AG452" s="122"/>
      <c r="AN452" s="64"/>
      <c r="AO452" s="64"/>
      <c r="AP452" s="64"/>
      <c r="AQ452" s="64"/>
      <c r="AR452" s="64"/>
      <c r="AS452" s="64"/>
      <c r="AT452" s="64"/>
      <c r="AU452" s="64"/>
    </row>
    <row r="453" spans="2:47" ht="12.95" customHeight="1">
      <c r="B453" s="58"/>
      <c r="AA453" s="64"/>
      <c r="AB453" s="64"/>
      <c r="AC453" s="64"/>
      <c r="AD453" s="64"/>
      <c r="AE453" s="64"/>
      <c r="AG453" s="122"/>
      <c r="AN453" s="64"/>
      <c r="AO453" s="64"/>
      <c r="AP453" s="64"/>
      <c r="AQ453" s="64"/>
      <c r="AR453" s="64"/>
      <c r="AS453" s="64"/>
      <c r="AT453" s="64"/>
      <c r="AU453" s="64"/>
    </row>
    <row r="454" spans="2:47" ht="12.95" customHeight="1">
      <c r="B454" s="58"/>
      <c r="AA454" s="64"/>
      <c r="AB454" s="64"/>
      <c r="AC454" s="64"/>
      <c r="AD454" s="64"/>
      <c r="AE454" s="64"/>
      <c r="AG454" s="122"/>
      <c r="AN454" s="64"/>
      <c r="AO454" s="64"/>
      <c r="AP454" s="64"/>
      <c r="AQ454" s="64"/>
      <c r="AR454" s="64"/>
      <c r="AS454" s="64"/>
      <c r="AT454" s="64"/>
      <c r="AU454" s="64"/>
    </row>
    <row r="455" spans="2:47" ht="12.95" customHeight="1">
      <c r="B455" s="58"/>
      <c r="AA455" s="64"/>
      <c r="AB455" s="64"/>
      <c r="AC455" s="64"/>
      <c r="AD455" s="64"/>
      <c r="AE455" s="64"/>
      <c r="AG455" s="122"/>
      <c r="AN455" s="64"/>
      <c r="AO455" s="64"/>
      <c r="AP455" s="64"/>
      <c r="AQ455" s="64"/>
      <c r="AR455" s="64"/>
      <c r="AS455" s="64"/>
      <c r="AT455" s="64"/>
      <c r="AU455" s="64"/>
    </row>
    <row r="456" spans="2:47" ht="12.95" customHeight="1">
      <c r="B456" s="58"/>
      <c r="AA456" s="64"/>
      <c r="AB456" s="64"/>
      <c r="AC456" s="64"/>
      <c r="AD456" s="64"/>
      <c r="AE456" s="64"/>
      <c r="AG456" s="122"/>
      <c r="AN456" s="64"/>
      <c r="AO456" s="64"/>
      <c r="AP456" s="64"/>
      <c r="AQ456" s="64"/>
      <c r="AR456" s="64"/>
      <c r="AS456" s="64"/>
      <c r="AT456" s="64"/>
      <c r="AU456" s="64"/>
    </row>
    <row r="457" spans="2:47" ht="12.95" customHeight="1">
      <c r="B457" s="58"/>
      <c r="AA457" s="64"/>
      <c r="AB457" s="64"/>
      <c r="AC457" s="64"/>
      <c r="AD457" s="64"/>
      <c r="AE457" s="64"/>
      <c r="AG457" s="122"/>
      <c r="AN457" s="64"/>
      <c r="AO457" s="64"/>
      <c r="AP457" s="64"/>
      <c r="AQ457" s="64"/>
      <c r="AR457" s="64"/>
      <c r="AS457" s="64"/>
      <c r="AT457" s="64"/>
      <c r="AU457" s="64"/>
    </row>
    <row r="458" spans="2:47" ht="12.95" customHeight="1">
      <c r="B458" s="58"/>
      <c r="AA458" s="64"/>
      <c r="AB458" s="64"/>
      <c r="AC458" s="64"/>
      <c r="AD458" s="64"/>
      <c r="AE458" s="64"/>
      <c r="AG458" s="122"/>
      <c r="AN458" s="64"/>
      <c r="AO458" s="64"/>
      <c r="AP458" s="64"/>
      <c r="AQ458" s="64"/>
      <c r="AR458" s="64"/>
      <c r="AS458" s="64"/>
      <c r="AT458" s="64"/>
      <c r="AU458" s="64"/>
    </row>
    <row r="459" spans="2:47" ht="12.95" customHeight="1">
      <c r="B459" s="58"/>
      <c r="AA459" s="64"/>
      <c r="AB459" s="64"/>
      <c r="AC459" s="64"/>
      <c r="AD459" s="64"/>
      <c r="AE459" s="64"/>
      <c r="AG459" s="122"/>
      <c r="AN459" s="64"/>
      <c r="AO459" s="64"/>
      <c r="AP459" s="64"/>
      <c r="AQ459" s="64"/>
      <c r="AR459" s="64"/>
      <c r="AS459" s="64"/>
      <c r="AT459" s="64"/>
      <c r="AU459" s="64"/>
    </row>
    <row r="460" spans="2:47" ht="12.95" customHeight="1">
      <c r="B460" s="58"/>
      <c r="AA460" s="64"/>
      <c r="AB460" s="64"/>
      <c r="AC460" s="64"/>
      <c r="AD460" s="64"/>
      <c r="AE460" s="64"/>
      <c r="AG460" s="122"/>
      <c r="AN460" s="64"/>
      <c r="AO460" s="64"/>
      <c r="AP460" s="64"/>
      <c r="AQ460" s="64"/>
      <c r="AR460" s="64"/>
      <c r="AS460" s="64"/>
      <c r="AT460" s="64"/>
      <c r="AU460" s="64"/>
    </row>
    <row r="461" spans="2:47" ht="12.95" customHeight="1">
      <c r="B461" s="58"/>
      <c r="AA461" s="64"/>
      <c r="AB461" s="64"/>
      <c r="AC461" s="64"/>
      <c r="AD461" s="64"/>
      <c r="AE461" s="64"/>
      <c r="AG461" s="122"/>
      <c r="AN461" s="64"/>
      <c r="AO461" s="64"/>
      <c r="AP461" s="64"/>
      <c r="AQ461" s="64"/>
      <c r="AR461" s="64"/>
      <c r="AS461" s="64"/>
      <c r="AT461" s="64"/>
      <c r="AU461" s="64"/>
    </row>
    <row r="462" spans="2:47" ht="12.95" customHeight="1">
      <c r="B462" s="58"/>
      <c r="AA462" s="64"/>
      <c r="AB462" s="64"/>
      <c r="AC462" s="64"/>
      <c r="AD462" s="64"/>
      <c r="AE462" s="64"/>
      <c r="AG462" s="122"/>
      <c r="AN462" s="64"/>
      <c r="AO462" s="64"/>
      <c r="AP462" s="64"/>
      <c r="AQ462" s="64"/>
      <c r="AR462" s="64"/>
      <c r="AS462" s="64"/>
      <c r="AT462" s="64"/>
      <c r="AU462" s="64"/>
    </row>
    <row r="463" spans="2:47" ht="12.95" customHeight="1">
      <c r="B463" s="58"/>
      <c r="AA463" s="64"/>
      <c r="AB463" s="64"/>
      <c r="AC463" s="64"/>
      <c r="AD463" s="64"/>
      <c r="AE463" s="64"/>
      <c r="AG463" s="122"/>
      <c r="AN463" s="64"/>
      <c r="AO463" s="64"/>
      <c r="AP463" s="64"/>
      <c r="AQ463" s="64"/>
      <c r="AR463" s="64"/>
      <c r="AS463" s="64"/>
      <c r="AT463" s="64"/>
      <c r="AU463" s="64"/>
    </row>
    <row r="464" spans="2:47" ht="12.95" customHeight="1">
      <c r="B464" s="58"/>
      <c r="AA464" s="64"/>
      <c r="AB464" s="64"/>
      <c r="AC464" s="64"/>
      <c r="AD464" s="64"/>
      <c r="AE464" s="64"/>
      <c r="AG464" s="122"/>
      <c r="AN464" s="64"/>
      <c r="AO464" s="64"/>
      <c r="AP464" s="64"/>
      <c r="AQ464" s="64"/>
      <c r="AR464" s="64"/>
      <c r="AS464" s="64"/>
      <c r="AT464" s="64"/>
      <c r="AU464" s="64"/>
    </row>
    <row r="465" spans="2:50" ht="12.95" customHeight="1">
      <c r="B465" s="58"/>
      <c r="AA465" s="64"/>
      <c r="AB465" s="64"/>
      <c r="AC465" s="64"/>
      <c r="AD465" s="64"/>
      <c r="AE465" s="64"/>
      <c r="AG465" s="122"/>
      <c r="AN465" s="64"/>
      <c r="AO465" s="64"/>
      <c r="AP465" s="64"/>
      <c r="AQ465" s="64"/>
      <c r="AR465" s="64"/>
      <c r="AS465" s="64"/>
      <c r="AT465" s="64"/>
      <c r="AU465" s="64"/>
    </row>
    <row r="466" spans="2:50" ht="12.95" customHeight="1">
      <c r="B466" s="58"/>
      <c r="AA466" s="64"/>
      <c r="AB466" s="64"/>
      <c r="AC466" s="64"/>
      <c r="AD466" s="64"/>
      <c r="AE466" s="64"/>
      <c r="AG466" s="122"/>
      <c r="AN466" s="64"/>
      <c r="AO466" s="64"/>
      <c r="AP466" s="64"/>
      <c r="AQ466" s="64"/>
      <c r="AR466" s="64"/>
      <c r="AS466" s="64"/>
      <c r="AT466" s="64"/>
      <c r="AU466" s="64"/>
    </row>
    <row r="467" spans="2:50" ht="12.95" customHeight="1">
      <c r="B467" s="58"/>
      <c r="AA467" s="64"/>
      <c r="AB467" s="64"/>
      <c r="AC467" s="64"/>
      <c r="AD467" s="64"/>
      <c r="AE467" s="64"/>
      <c r="AG467" s="122"/>
      <c r="AN467" s="64"/>
      <c r="AO467" s="64"/>
      <c r="AP467" s="64"/>
      <c r="AQ467" s="64"/>
      <c r="AR467" s="64"/>
      <c r="AS467" s="64"/>
      <c r="AT467" s="64"/>
      <c r="AU467" s="64"/>
    </row>
    <row r="468" spans="2:50" ht="12.95" customHeight="1">
      <c r="B468" s="58"/>
      <c r="AA468" s="64"/>
      <c r="AB468" s="64"/>
      <c r="AC468" s="64"/>
      <c r="AD468" s="64"/>
      <c r="AE468" s="64"/>
      <c r="AG468" s="122"/>
      <c r="AN468" s="64"/>
      <c r="AO468" s="64"/>
      <c r="AP468" s="64"/>
      <c r="AQ468" s="64"/>
      <c r="AR468" s="64"/>
      <c r="AS468" s="64"/>
      <c r="AT468" s="64"/>
      <c r="AU468" s="64"/>
    </row>
    <row r="469" spans="2:50" ht="12.95" customHeight="1">
      <c r="B469" s="58"/>
      <c r="AA469" s="64"/>
      <c r="AB469" s="64"/>
      <c r="AC469" s="64"/>
      <c r="AD469" s="64"/>
      <c r="AE469" s="64"/>
      <c r="AG469" s="122"/>
      <c r="AN469" s="64"/>
      <c r="AO469" s="64"/>
      <c r="AP469" s="64"/>
      <c r="AQ469" s="64"/>
      <c r="AR469" s="64"/>
      <c r="AS469" s="64"/>
      <c r="AT469" s="64"/>
      <c r="AU469" s="64"/>
    </row>
    <row r="470" spans="2:50" ht="12.95" customHeight="1">
      <c r="B470" s="58"/>
      <c r="AA470" s="64"/>
      <c r="AB470" s="64"/>
      <c r="AC470" s="64"/>
      <c r="AD470" s="64"/>
      <c r="AE470" s="64"/>
      <c r="AG470" s="122"/>
      <c r="AN470" s="64"/>
      <c r="AO470" s="64"/>
      <c r="AP470" s="64"/>
      <c r="AQ470" s="64"/>
      <c r="AR470" s="64"/>
      <c r="AS470" s="64"/>
      <c r="AT470" s="64"/>
      <c r="AU470" s="64"/>
    </row>
    <row r="471" spans="2:50" ht="12.95" customHeight="1">
      <c r="B471" s="58"/>
      <c r="AA471" s="64"/>
      <c r="AB471" s="64"/>
      <c r="AC471" s="64"/>
      <c r="AD471" s="64"/>
      <c r="AE471" s="64"/>
      <c r="AG471" s="122"/>
      <c r="AN471" s="64"/>
      <c r="AO471" s="64"/>
      <c r="AP471" s="64"/>
      <c r="AQ471" s="64"/>
      <c r="AR471" s="64"/>
      <c r="AS471" s="64"/>
      <c r="AT471" s="64"/>
      <c r="AU471" s="64"/>
      <c r="AV471" s="64"/>
      <c r="AX471" s="64"/>
    </row>
    <row r="472" spans="2:50" ht="12.95" customHeight="1">
      <c r="B472" s="58"/>
      <c r="AA472" s="64"/>
      <c r="AB472" s="64"/>
      <c r="AC472" s="64"/>
      <c r="AD472" s="64"/>
      <c r="AE472" s="64"/>
      <c r="AG472" s="122"/>
      <c r="AN472" s="64"/>
      <c r="AO472" s="64"/>
      <c r="AP472" s="64"/>
      <c r="AQ472" s="64"/>
      <c r="AR472" s="64"/>
      <c r="AS472" s="64"/>
      <c r="AT472" s="64"/>
      <c r="AU472" s="64"/>
    </row>
    <row r="473" spans="2:50" ht="12.95" customHeight="1">
      <c r="B473" s="58"/>
      <c r="AA473" s="64"/>
      <c r="AB473" s="64"/>
      <c r="AC473" s="64"/>
      <c r="AD473" s="64"/>
      <c r="AE473" s="64"/>
      <c r="AG473" s="122"/>
      <c r="AN473" s="64"/>
      <c r="AO473" s="64"/>
      <c r="AP473" s="64"/>
      <c r="AQ473" s="64"/>
      <c r="AR473" s="64"/>
      <c r="AS473" s="64"/>
      <c r="AT473" s="64"/>
      <c r="AU473" s="64"/>
    </row>
    <row r="474" spans="2:50" ht="12.95" customHeight="1">
      <c r="B474" s="58"/>
      <c r="AA474" s="64"/>
      <c r="AB474" s="64"/>
      <c r="AC474" s="64"/>
      <c r="AD474" s="64"/>
      <c r="AE474" s="64"/>
      <c r="AG474" s="122"/>
      <c r="AN474" s="64"/>
      <c r="AO474" s="64"/>
      <c r="AP474" s="64"/>
      <c r="AQ474" s="64"/>
      <c r="AR474" s="64"/>
      <c r="AS474" s="64"/>
      <c r="AT474" s="64"/>
      <c r="AU474" s="64"/>
    </row>
    <row r="475" spans="2:50" ht="12.95" customHeight="1">
      <c r="B475" s="58"/>
      <c r="AA475" s="64"/>
      <c r="AB475" s="64"/>
      <c r="AC475" s="64"/>
      <c r="AD475" s="64"/>
      <c r="AE475" s="64"/>
      <c r="AG475" s="122"/>
      <c r="AN475" s="64"/>
      <c r="AO475" s="64"/>
      <c r="AP475" s="64"/>
      <c r="AQ475" s="64"/>
      <c r="AR475" s="64"/>
      <c r="AS475" s="64"/>
      <c r="AT475" s="64"/>
      <c r="AU475" s="64"/>
    </row>
    <row r="476" spans="2:50" ht="12.95" customHeight="1">
      <c r="B476" s="58"/>
      <c r="AA476" s="64"/>
      <c r="AB476" s="64"/>
      <c r="AC476" s="64"/>
      <c r="AD476" s="64"/>
      <c r="AE476" s="64"/>
      <c r="AG476" s="122"/>
      <c r="AN476" s="64"/>
      <c r="AO476" s="64"/>
      <c r="AP476" s="64"/>
      <c r="AQ476" s="64"/>
      <c r="AR476" s="64"/>
      <c r="AS476" s="64"/>
      <c r="AT476" s="64"/>
      <c r="AU476" s="64"/>
    </row>
    <row r="477" spans="2:50" ht="12.95" customHeight="1">
      <c r="B477" s="58"/>
      <c r="AA477" s="64"/>
      <c r="AB477" s="64"/>
      <c r="AC477" s="64"/>
      <c r="AD477" s="64"/>
      <c r="AE477" s="64"/>
      <c r="AG477" s="122"/>
      <c r="AN477" s="64"/>
      <c r="AO477" s="64"/>
      <c r="AP477" s="64"/>
      <c r="AQ477" s="64"/>
      <c r="AR477" s="64"/>
      <c r="AS477" s="64"/>
      <c r="AT477" s="64"/>
      <c r="AU477" s="64"/>
    </row>
    <row r="478" spans="2:50" ht="12.95" customHeight="1">
      <c r="B478" s="58"/>
      <c r="AA478" s="64"/>
      <c r="AB478" s="64"/>
      <c r="AC478" s="64"/>
      <c r="AD478" s="64"/>
      <c r="AE478" s="64"/>
      <c r="AG478" s="122"/>
      <c r="AN478" s="64"/>
      <c r="AO478" s="64"/>
      <c r="AP478" s="64"/>
      <c r="AQ478" s="64"/>
      <c r="AR478" s="64"/>
      <c r="AS478" s="64"/>
      <c r="AT478" s="64"/>
      <c r="AU478" s="64"/>
    </row>
    <row r="479" spans="2:50" ht="12.95" customHeight="1">
      <c r="B479" s="58"/>
      <c r="AA479" s="64"/>
      <c r="AB479" s="64"/>
      <c r="AC479" s="64"/>
      <c r="AD479" s="64"/>
      <c r="AE479" s="64"/>
      <c r="AG479" s="122"/>
      <c r="AN479" s="64"/>
      <c r="AO479" s="64"/>
      <c r="AP479" s="64"/>
      <c r="AQ479" s="64"/>
      <c r="AR479" s="64"/>
      <c r="AS479" s="64"/>
      <c r="AT479" s="64"/>
      <c r="AU479" s="64"/>
    </row>
    <row r="480" spans="2:50" ht="12.95" customHeight="1">
      <c r="B480" s="58"/>
      <c r="AA480" s="64"/>
      <c r="AB480" s="64"/>
      <c r="AC480" s="64"/>
      <c r="AD480" s="64"/>
      <c r="AE480" s="64"/>
      <c r="AG480" s="122"/>
      <c r="AN480" s="64"/>
      <c r="AO480" s="64"/>
      <c r="AP480" s="64"/>
      <c r="AQ480" s="64"/>
      <c r="AR480" s="64"/>
      <c r="AS480" s="64"/>
      <c r="AT480" s="64"/>
      <c r="AU480" s="64"/>
    </row>
    <row r="481" spans="2:64" ht="12.95" customHeight="1">
      <c r="B481" s="58"/>
      <c r="AA481" s="64"/>
      <c r="AB481" s="64"/>
      <c r="AC481" s="64"/>
      <c r="AD481" s="64"/>
      <c r="AE481" s="64"/>
      <c r="AG481" s="122"/>
      <c r="AN481" s="64"/>
      <c r="AO481" s="64"/>
      <c r="AP481" s="64"/>
      <c r="AQ481" s="64"/>
      <c r="AR481" s="64"/>
      <c r="AS481" s="64"/>
      <c r="AT481" s="64"/>
      <c r="AU481" s="64"/>
    </row>
    <row r="482" spans="2:64" ht="12.95" customHeight="1">
      <c r="B482" s="58"/>
      <c r="AA482" s="64"/>
      <c r="AB482" s="64"/>
      <c r="AC482" s="64"/>
      <c r="AD482" s="64"/>
      <c r="AE482" s="64"/>
      <c r="AG482" s="122"/>
      <c r="AN482" s="64"/>
      <c r="AO482" s="64"/>
      <c r="AP482" s="64"/>
      <c r="AQ482" s="64"/>
      <c r="AR482" s="64"/>
      <c r="AS482" s="64"/>
      <c r="AT482" s="64"/>
      <c r="AU482" s="64"/>
    </row>
    <row r="483" spans="2:64" ht="12.95" customHeight="1">
      <c r="B483" s="58"/>
      <c r="AA483" s="64"/>
      <c r="AB483" s="64"/>
      <c r="AC483" s="64"/>
      <c r="AD483" s="64"/>
      <c r="AE483" s="64"/>
      <c r="AG483" s="122"/>
      <c r="AN483" s="64"/>
      <c r="AO483" s="64"/>
      <c r="AP483" s="64"/>
      <c r="AQ483" s="64"/>
      <c r="AR483" s="64"/>
      <c r="AS483" s="64"/>
      <c r="AT483" s="64"/>
      <c r="AU483" s="64"/>
    </row>
    <row r="484" spans="2:64" ht="12.95" customHeight="1">
      <c r="B484" s="58"/>
      <c r="AA484" s="64"/>
      <c r="AB484" s="64"/>
      <c r="AC484" s="64"/>
      <c r="AD484" s="64"/>
      <c r="AE484" s="64"/>
      <c r="AG484" s="122"/>
      <c r="AN484" s="64"/>
      <c r="AO484" s="64"/>
      <c r="AP484" s="64"/>
      <c r="AQ484" s="64"/>
      <c r="AR484" s="64"/>
      <c r="AS484" s="64"/>
      <c r="AT484" s="64"/>
      <c r="AU484" s="64"/>
      <c r="AV484" s="64"/>
      <c r="AW484" s="64"/>
      <c r="AX484" s="64"/>
      <c r="AY484" s="64"/>
      <c r="AZ484" s="64"/>
      <c r="BA484" s="64"/>
      <c r="BB484" s="64"/>
      <c r="BC484" s="64"/>
      <c r="BD484" s="64"/>
      <c r="BE484" s="64"/>
      <c r="BF484" s="64"/>
      <c r="BG484" s="64"/>
      <c r="BH484" s="64"/>
      <c r="BI484" s="64"/>
      <c r="BJ484" s="64"/>
      <c r="BK484" s="64"/>
      <c r="BL484" s="64"/>
    </row>
    <row r="485" spans="2:64" ht="12.95" customHeight="1">
      <c r="B485" s="58"/>
      <c r="AA485" s="64"/>
      <c r="AB485" s="64"/>
      <c r="AC485" s="64"/>
      <c r="AD485" s="64"/>
      <c r="AE485" s="64"/>
      <c r="AG485" s="122"/>
      <c r="AN485" s="64"/>
      <c r="AO485" s="64"/>
      <c r="AP485" s="64"/>
      <c r="AQ485" s="64"/>
      <c r="AR485" s="64"/>
      <c r="AS485" s="64"/>
      <c r="AT485" s="64"/>
      <c r="AU485" s="64"/>
    </row>
    <row r="486" spans="2:64" ht="12.95" customHeight="1">
      <c r="B486" s="58"/>
      <c r="AA486" s="64"/>
      <c r="AB486" s="64"/>
      <c r="AC486" s="64"/>
      <c r="AD486" s="64"/>
      <c r="AE486" s="64"/>
      <c r="AG486" s="122"/>
      <c r="AN486" s="64"/>
      <c r="AO486" s="64"/>
      <c r="AP486" s="64"/>
      <c r="AQ486" s="64"/>
      <c r="AR486" s="64"/>
      <c r="AS486" s="64"/>
      <c r="AT486" s="64"/>
      <c r="AU486" s="64"/>
    </row>
    <row r="487" spans="2:64" ht="12.95" customHeight="1">
      <c r="B487" s="58"/>
      <c r="AA487" s="64"/>
      <c r="AB487" s="64"/>
      <c r="AC487" s="64"/>
      <c r="AD487" s="64"/>
      <c r="AE487" s="64"/>
      <c r="AG487" s="122"/>
      <c r="AN487" s="64"/>
      <c r="AO487" s="64"/>
      <c r="AP487" s="64"/>
      <c r="AQ487" s="64"/>
      <c r="AR487" s="64"/>
      <c r="AS487" s="64"/>
      <c r="AT487" s="64"/>
      <c r="AU487" s="64"/>
    </row>
    <row r="488" spans="2:64" ht="12.95" customHeight="1">
      <c r="B488" s="58"/>
      <c r="AA488" s="64"/>
      <c r="AB488" s="64"/>
      <c r="AC488" s="64"/>
      <c r="AD488" s="64"/>
      <c r="AE488" s="64"/>
      <c r="AG488" s="122"/>
      <c r="AN488" s="64"/>
      <c r="AO488" s="64"/>
      <c r="AP488" s="64"/>
      <c r="AQ488" s="64"/>
      <c r="AR488" s="64"/>
      <c r="AS488" s="64"/>
      <c r="AT488" s="64"/>
      <c r="AU488" s="64"/>
    </row>
    <row r="489" spans="2:64" ht="12.95" customHeight="1">
      <c r="B489" s="58"/>
      <c r="AA489" s="64"/>
      <c r="AB489" s="64"/>
      <c r="AC489" s="64"/>
      <c r="AD489" s="64"/>
      <c r="AE489" s="64"/>
      <c r="AG489" s="122"/>
      <c r="AN489" s="64"/>
      <c r="AO489" s="64"/>
      <c r="AP489" s="64"/>
      <c r="AQ489" s="64"/>
      <c r="AR489" s="64"/>
      <c r="AS489" s="64"/>
      <c r="AT489" s="64"/>
      <c r="AU489" s="64"/>
    </row>
    <row r="490" spans="2:64" ht="12.95" customHeight="1">
      <c r="B490" s="58"/>
      <c r="AA490" s="64"/>
      <c r="AB490" s="64"/>
      <c r="AC490" s="64"/>
      <c r="AD490" s="64"/>
      <c r="AE490" s="64"/>
      <c r="AG490" s="122"/>
      <c r="AN490" s="64"/>
      <c r="AO490" s="64"/>
      <c r="AP490" s="64"/>
      <c r="AQ490" s="64"/>
      <c r="AR490" s="64"/>
      <c r="AS490" s="64"/>
      <c r="AT490" s="64"/>
      <c r="AU490" s="64"/>
    </row>
    <row r="491" spans="2:64" ht="12.95" customHeight="1">
      <c r="B491" s="58"/>
      <c r="AA491" s="64"/>
      <c r="AB491" s="64"/>
      <c r="AC491" s="64"/>
      <c r="AD491" s="64"/>
      <c r="AE491" s="64"/>
      <c r="AG491" s="122"/>
      <c r="AN491" s="64"/>
      <c r="AO491" s="64"/>
      <c r="AP491" s="64"/>
      <c r="AQ491" s="64"/>
      <c r="AR491" s="64"/>
      <c r="AS491" s="64"/>
      <c r="AT491" s="64"/>
      <c r="AU491" s="64"/>
    </row>
    <row r="492" spans="2:64" ht="12.95" customHeight="1">
      <c r="B492" s="58"/>
      <c r="AA492" s="64"/>
      <c r="AB492" s="64"/>
      <c r="AC492" s="64"/>
      <c r="AD492" s="64"/>
      <c r="AE492" s="64"/>
      <c r="AG492" s="122"/>
      <c r="AN492" s="64"/>
      <c r="AO492" s="64"/>
      <c r="AP492" s="64"/>
      <c r="AQ492" s="64"/>
      <c r="AR492" s="64"/>
      <c r="AS492" s="64"/>
      <c r="AT492" s="64"/>
      <c r="AU492" s="64"/>
    </row>
    <row r="493" spans="2:64" ht="12.95" customHeight="1">
      <c r="B493" s="58"/>
      <c r="AA493" s="64"/>
      <c r="AB493" s="64"/>
      <c r="AC493" s="64"/>
      <c r="AD493" s="64"/>
      <c r="AE493" s="64"/>
      <c r="AG493" s="122"/>
      <c r="AN493" s="64"/>
      <c r="AO493" s="64"/>
      <c r="AP493" s="64"/>
      <c r="AQ493" s="64"/>
      <c r="AR493" s="64"/>
      <c r="AS493" s="64"/>
      <c r="AT493" s="64"/>
      <c r="AU493" s="64"/>
    </row>
    <row r="494" spans="2:64" ht="12.95" customHeight="1">
      <c r="B494" s="58"/>
      <c r="AA494" s="64"/>
      <c r="AB494" s="64"/>
      <c r="AC494" s="64"/>
      <c r="AD494" s="64"/>
      <c r="AE494" s="64"/>
      <c r="AG494" s="122"/>
      <c r="AN494" s="64"/>
      <c r="AO494" s="64"/>
      <c r="AP494" s="64"/>
      <c r="AQ494" s="64"/>
      <c r="AR494" s="64"/>
      <c r="AS494" s="64"/>
      <c r="AT494" s="64"/>
      <c r="AU494" s="64"/>
    </row>
    <row r="495" spans="2:64" ht="12.95" customHeight="1">
      <c r="B495" s="58"/>
      <c r="AA495" s="64"/>
      <c r="AB495" s="64"/>
      <c r="AC495" s="64"/>
      <c r="AD495" s="64"/>
      <c r="AE495" s="64"/>
      <c r="AG495" s="122"/>
      <c r="AN495" s="64"/>
      <c r="AO495" s="64"/>
      <c r="AP495" s="64"/>
      <c r="AQ495" s="64"/>
      <c r="AR495" s="64"/>
      <c r="AS495" s="64"/>
      <c r="AT495" s="64"/>
      <c r="AU495" s="64"/>
    </row>
    <row r="496" spans="2:64" ht="12.95" customHeight="1">
      <c r="B496" s="58"/>
      <c r="AA496" s="64"/>
      <c r="AB496" s="64"/>
      <c r="AC496" s="64"/>
      <c r="AD496" s="64"/>
      <c r="AE496" s="64"/>
      <c r="AG496" s="122"/>
      <c r="AN496" s="64"/>
      <c r="AO496" s="64"/>
      <c r="AP496" s="64"/>
      <c r="AQ496" s="64"/>
      <c r="AR496" s="64"/>
      <c r="AS496" s="64"/>
      <c r="AT496" s="64"/>
      <c r="AU496" s="64"/>
    </row>
    <row r="497" spans="2:47" ht="12.95" customHeight="1">
      <c r="B497" s="58"/>
      <c r="AA497" s="64"/>
      <c r="AB497" s="64"/>
      <c r="AC497" s="64"/>
      <c r="AD497" s="64"/>
      <c r="AE497" s="64"/>
      <c r="AG497" s="122"/>
      <c r="AN497" s="64"/>
      <c r="AO497" s="64"/>
      <c r="AP497" s="64"/>
      <c r="AQ497" s="64"/>
      <c r="AR497" s="64"/>
      <c r="AS497" s="64"/>
      <c r="AT497" s="64"/>
      <c r="AU497" s="64"/>
    </row>
    <row r="498" spans="2:47" ht="12.95" customHeight="1">
      <c r="B498" s="58"/>
      <c r="AA498" s="64"/>
      <c r="AB498" s="64"/>
      <c r="AC498" s="64"/>
      <c r="AD498" s="64"/>
      <c r="AE498" s="64"/>
      <c r="AG498" s="122"/>
      <c r="AN498" s="64"/>
      <c r="AO498" s="64"/>
      <c r="AP498" s="64"/>
      <c r="AQ498" s="64"/>
      <c r="AR498" s="64"/>
      <c r="AS498" s="64"/>
      <c r="AT498" s="64"/>
      <c r="AU498" s="64"/>
    </row>
    <row r="499" spans="2:47" ht="12.95" customHeight="1">
      <c r="B499" s="58"/>
      <c r="AA499" s="64"/>
      <c r="AB499" s="64"/>
      <c r="AC499" s="64"/>
      <c r="AD499" s="64"/>
      <c r="AE499" s="64"/>
      <c r="AG499" s="122"/>
      <c r="AN499" s="64"/>
      <c r="AO499" s="64"/>
      <c r="AP499" s="64"/>
      <c r="AQ499" s="64"/>
      <c r="AR499" s="64"/>
      <c r="AS499" s="64"/>
      <c r="AT499" s="64"/>
      <c r="AU499" s="64"/>
    </row>
    <row r="500" spans="2:47" ht="12.95" customHeight="1">
      <c r="B500" s="58"/>
      <c r="AA500" s="64"/>
      <c r="AB500" s="64"/>
      <c r="AC500" s="64"/>
      <c r="AD500" s="64"/>
      <c r="AE500" s="64"/>
      <c r="AG500" s="122"/>
      <c r="AN500" s="64"/>
      <c r="AO500" s="64"/>
      <c r="AP500" s="64"/>
      <c r="AQ500" s="64"/>
      <c r="AR500" s="64"/>
      <c r="AS500" s="64"/>
      <c r="AT500" s="64"/>
      <c r="AU500" s="64"/>
    </row>
    <row r="501" spans="2:47" ht="12.95" customHeight="1">
      <c r="B501" s="58"/>
      <c r="AA501" s="64"/>
      <c r="AB501" s="64"/>
      <c r="AC501" s="64"/>
      <c r="AD501" s="64"/>
      <c r="AE501" s="64"/>
      <c r="AG501" s="122"/>
      <c r="AN501" s="64"/>
      <c r="AO501" s="64"/>
      <c r="AP501" s="64"/>
      <c r="AQ501" s="64"/>
      <c r="AR501" s="64"/>
      <c r="AS501" s="64"/>
      <c r="AT501" s="64"/>
      <c r="AU501" s="64"/>
    </row>
    <row r="502" spans="2:47" ht="12.95" customHeight="1">
      <c r="B502" s="58"/>
      <c r="AA502" s="64"/>
      <c r="AB502" s="64"/>
      <c r="AC502" s="64"/>
      <c r="AD502" s="64"/>
      <c r="AE502" s="64"/>
      <c r="AG502" s="122"/>
      <c r="AN502" s="64"/>
      <c r="AO502" s="64"/>
      <c r="AP502" s="64"/>
      <c r="AQ502" s="64"/>
      <c r="AR502" s="64"/>
      <c r="AS502" s="64"/>
      <c r="AT502" s="64"/>
      <c r="AU502" s="64"/>
    </row>
    <row r="503" spans="2:47" ht="12.95" customHeight="1">
      <c r="AA503" s="64"/>
      <c r="AB503" s="64"/>
      <c r="AC503" s="64"/>
      <c r="AD503" s="64"/>
      <c r="AE503" s="64"/>
      <c r="AG503" s="122"/>
      <c r="AN503" s="64"/>
      <c r="AO503" s="64"/>
      <c r="AP503" s="64"/>
      <c r="AQ503" s="64"/>
      <c r="AR503" s="64"/>
      <c r="AS503" s="64"/>
      <c r="AT503" s="64"/>
      <c r="AU503" s="64"/>
    </row>
    <row r="504" spans="2:47" ht="12.95" customHeight="1">
      <c r="AA504" s="64"/>
      <c r="AB504" s="64"/>
      <c r="AC504" s="64"/>
      <c r="AD504" s="64"/>
      <c r="AE504" s="64"/>
      <c r="AG504" s="122"/>
      <c r="AN504" s="64"/>
      <c r="AO504" s="64"/>
      <c r="AP504" s="64"/>
      <c r="AQ504" s="64"/>
      <c r="AR504" s="64"/>
      <c r="AS504" s="64"/>
      <c r="AT504" s="64"/>
      <c r="AU504" s="64"/>
    </row>
    <row r="505" spans="2:47" ht="12.95" customHeight="1">
      <c r="AA505" s="64"/>
      <c r="AB505" s="64"/>
      <c r="AC505" s="64"/>
      <c r="AD505" s="64"/>
      <c r="AE505" s="64"/>
      <c r="AG505" s="122"/>
      <c r="AN505" s="64"/>
      <c r="AO505" s="64"/>
      <c r="AP505" s="64"/>
      <c r="AQ505" s="64"/>
      <c r="AR505" s="64"/>
      <c r="AS505" s="64"/>
      <c r="AT505" s="64"/>
      <c r="AU505" s="64"/>
    </row>
    <row r="506" spans="2:47" ht="12.95" customHeight="1">
      <c r="AA506" s="64"/>
      <c r="AB506" s="64"/>
      <c r="AC506" s="64"/>
      <c r="AD506" s="64"/>
      <c r="AE506" s="64"/>
      <c r="AG506" s="122"/>
      <c r="AN506" s="64"/>
      <c r="AO506" s="64"/>
      <c r="AP506" s="64"/>
      <c r="AQ506" s="64"/>
      <c r="AR506" s="64"/>
      <c r="AS506" s="64"/>
      <c r="AT506" s="64"/>
      <c r="AU506" s="64"/>
    </row>
    <row r="507" spans="2:47" ht="12.95" customHeight="1">
      <c r="AA507" s="64"/>
      <c r="AB507" s="64"/>
      <c r="AC507" s="64"/>
      <c r="AD507" s="64"/>
      <c r="AE507" s="64"/>
      <c r="AG507" s="122"/>
      <c r="AN507" s="64"/>
      <c r="AO507" s="64"/>
      <c r="AP507" s="64"/>
      <c r="AQ507" s="64"/>
      <c r="AR507" s="64"/>
      <c r="AS507" s="64"/>
      <c r="AT507" s="64"/>
      <c r="AU507" s="64"/>
    </row>
    <row r="508" spans="2:47" ht="12.95" customHeight="1">
      <c r="AA508" s="64"/>
      <c r="AB508" s="64"/>
      <c r="AC508" s="64"/>
      <c r="AD508" s="64"/>
      <c r="AE508" s="64"/>
      <c r="AG508" s="122"/>
      <c r="AN508" s="64"/>
      <c r="AO508" s="64"/>
      <c r="AP508" s="64"/>
      <c r="AQ508" s="64"/>
      <c r="AR508" s="64"/>
      <c r="AS508" s="64"/>
      <c r="AT508" s="64"/>
      <c r="AU508" s="64"/>
    </row>
    <row r="509" spans="2:47" ht="12.95" customHeight="1">
      <c r="AA509" s="64"/>
      <c r="AB509" s="64"/>
      <c r="AC509" s="64"/>
      <c r="AD509" s="64"/>
      <c r="AE509" s="64"/>
      <c r="AG509" s="122"/>
      <c r="AN509" s="64"/>
      <c r="AO509" s="64"/>
      <c r="AP509" s="64"/>
      <c r="AQ509" s="64"/>
      <c r="AR509" s="64"/>
      <c r="AS509" s="64"/>
      <c r="AT509" s="64"/>
      <c r="AU509" s="64"/>
    </row>
    <row r="510" spans="2:47" ht="12.95" customHeight="1">
      <c r="AA510" s="64"/>
      <c r="AB510" s="64"/>
      <c r="AC510" s="64"/>
      <c r="AD510" s="64"/>
      <c r="AE510" s="64"/>
      <c r="AG510" s="122"/>
      <c r="AN510" s="64"/>
      <c r="AO510" s="64"/>
      <c r="AP510" s="64"/>
      <c r="AQ510" s="64"/>
      <c r="AR510" s="64"/>
      <c r="AS510" s="64"/>
      <c r="AT510" s="64"/>
      <c r="AU510" s="64"/>
    </row>
    <row r="511" spans="2:47" ht="12.95" customHeight="1">
      <c r="AA511" s="64"/>
      <c r="AB511" s="64"/>
      <c r="AC511" s="64"/>
      <c r="AD511" s="64"/>
      <c r="AE511" s="64"/>
      <c r="AG511" s="122"/>
      <c r="AN511" s="64"/>
      <c r="AO511" s="64"/>
      <c r="AP511" s="64"/>
      <c r="AQ511" s="64"/>
      <c r="AR511" s="64"/>
      <c r="AS511" s="64"/>
      <c r="AT511" s="64"/>
      <c r="AU511" s="64"/>
    </row>
    <row r="512" spans="2:47" ht="12.95" customHeight="1">
      <c r="AA512" s="64"/>
      <c r="AB512" s="64"/>
      <c r="AC512" s="64"/>
      <c r="AD512" s="64"/>
      <c r="AE512" s="64"/>
      <c r="AG512" s="122"/>
      <c r="AN512" s="64"/>
      <c r="AO512" s="64"/>
      <c r="AP512" s="64"/>
      <c r="AQ512" s="64"/>
      <c r="AR512" s="64"/>
      <c r="AS512" s="64"/>
      <c r="AT512" s="64"/>
      <c r="AU512" s="64"/>
    </row>
    <row r="513" spans="27:64" ht="12.95" customHeight="1">
      <c r="AA513" s="64"/>
      <c r="AB513" s="64"/>
      <c r="AC513" s="64"/>
      <c r="AD513" s="64"/>
      <c r="AE513" s="64"/>
      <c r="AG513" s="122"/>
      <c r="AN513" s="64"/>
      <c r="AO513" s="64"/>
      <c r="AP513" s="64"/>
      <c r="AQ513" s="64"/>
      <c r="AR513" s="64"/>
      <c r="AS513" s="64"/>
      <c r="AT513" s="64"/>
      <c r="AU513" s="64"/>
    </row>
    <row r="514" spans="27:64" ht="12.95" customHeight="1">
      <c r="AA514" s="64"/>
      <c r="AB514" s="64"/>
      <c r="AC514" s="64"/>
      <c r="AD514" s="64"/>
      <c r="AE514" s="64"/>
      <c r="AG514" s="122"/>
      <c r="AN514" s="64"/>
      <c r="AO514" s="64"/>
      <c r="AP514" s="64"/>
      <c r="AQ514" s="64"/>
      <c r="AR514" s="64"/>
      <c r="AS514" s="64"/>
      <c r="AT514" s="64"/>
      <c r="AU514" s="64"/>
      <c r="AV514" s="64"/>
    </row>
    <row r="515" spans="27:64" ht="12.95" customHeight="1">
      <c r="AA515" s="64"/>
      <c r="AB515" s="64"/>
      <c r="AC515" s="64"/>
      <c r="AD515" s="64"/>
      <c r="AE515" s="64"/>
      <c r="AG515" s="122"/>
      <c r="AN515" s="64"/>
      <c r="AO515" s="64"/>
      <c r="AP515" s="64"/>
      <c r="AQ515" s="64"/>
      <c r="AR515" s="64"/>
      <c r="AS515" s="64"/>
      <c r="AT515" s="64"/>
      <c r="AU515" s="64"/>
    </row>
    <row r="516" spans="27:64" ht="12.95" customHeight="1">
      <c r="AA516" s="64"/>
      <c r="AB516" s="64"/>
      <c r="AC516" s="64"/>
      <c r="AD516" s="64"/>
      <c r="AE516" s="64"/>
      <c r="AG516" s="122"/>
      <c r="AN516" s="64"/>
      <c r="AO516" s="64"/>
      <c r="AP516" s="64"/>
      <c r="AQ516" s="64"/>
      <c r="AR516" s="64"/>
      <c r="AS516" s="64"/>
      <c r="AT516" s="64"/>
      <c r="AU516" s="64"/>
    </row>
    <row r="517" spans="27:64" ht="12.95" customHeight="1">
      <c r="AA517" s="64"/>
      <c r="AB517" s="64"/>
      <c r="AC517" s="64"/>
      <c r="AD517" s="64"/>
      <c r="AE517" s="64"/>
      <c r="AG517" s="122"/>
      <c r="AN517" s="64"/>
      <c r="AO517" s="64"/>
      <c r="AP517" s="64"/>
      <c r="AQ517" s="64"/>
      <c r="AR517" s="64"/>
      <c r="AS517" s="64"/>
      <c r="AT517" s="64"/>
      <c r="AU517" s="64"/>
      <c r="AV517" s="64"/>
    </row>
    <row r="518" spans="27:64" ht="12.95" customHeight="1">
      <c r="AA518" s="64"/>
      <c r="AB518" s="64"/>
      <c r="AC518" s="64"/>
      <c r="AD518" s="64"/>
      <c r="AE518" s="64"/>
      <c r="AG518" s="122"/>
      <c r="AN518" s="64"/>
      <c r="AO518" s="64"/>
      <c r="AP518" s="64"/>
      <c r="AQ518" s="64"/>
      <c r="AR518" s="64"/>
      <c r="AS518" s="64"/>
      <c r="AT518" s="64"/>
      <c r="AU518" s="64"/>
      <c r="AV518" s="64"/>
      <c r="AW518" s="64"/>
      <c r="AX518" s="64"/>
      <c r="AY518" s="64"/>
      <c r="AZ518" s="64"/>
      <c r="BA518" s="64"/>
      <c r="BB518" s="64"/>
      <c r="BC518" s="64"/>
      <c r="BD518" s="64"/>
      <c r="BE518" s="64"/>
      <c r="BF518" s="64"/>
      <c r="BG518" s="64"/>
      <c r="BH518" s="64"/>
      <c r="BI518" s="64"/>
      <c r="BJ518" s="64"/>
      <c r="BK518" s="64"/>
      <c r="BL518" s="64"/>
    </row>
    <row r="519" spans="27:64" ht="12.95" customHeight="1">
      <c r="AA519" s="64"/>
      <c r="AB519" s="64"/>
      <c r="AC519" s="64"/>
      <c r="AD519" s="64"/>
      <c r="AE519" s="64"/>
      <c r="AG519" s="122"/>
      <c r="AN519" s="64"/>
      <c r="AO519" s="64"/>
      <c r="AP519" s="64"/>
      <c r="AQ519" s="64"/>
      <c r="AR519" s="64"/>
      <c r="AS519" s="64"/>
      <c r="AT519" s="64"/>
      <c r="AU519" s="64"/>
    </row>
    <row r="520" spans="27:64" ht="12.95" customHeight="1">
      <c r="AA520" s="64"/>
      <c r="AB520" s="64"/>
      <c r="AC520" s="64"/>
      <c r="AD520" s="64"/>
      <c r="AE520" s="64"/>
      <c r="AG520" s="122"/>
      <c r="AN520" s="64"/>
      <c r="AO520" s="64"/>
      <c r="AP520" s="64"/>
      <c r="AQ520" s="64"/>
      <c r="AR520" s="64"/>
      <c r="AS520" s="64"/>
      <c r="AT520" s="64"/>
      <c r="AU520" s="64"/>
    </row>
    <row r="521" spans="27:64" ht="12.95" customHeight="1">
      <c r="AA521" s="64"/>
      <c r="AB521" s="64"/>
      <c r="AC521" s="64"/>
      <c r="AD521" s="64"/>
      <c r="AE521" s="64"/>
      <c r="AG521" s="122"/>
      <c r="AN521" s="64"/>
      <c r="AO521" s="64"/>
      <c r="AP521" s="64"/>
      <c r="AQ521" s="64"/>
      <c r="AR521" s="64"/>
      <c r="AS521" s="64"/>
      <c r="AT521" s="64"/>
      <c r="AU521" s="64"/>
    </row>
    <row r="522" spans="27:64" ht="12.95" customHeight="1">
      <c r="AA522" s="64"/>
      <c r="AB522" s="64"/>
      <c r="AC522" s="64"/>
      <c r="AD522" s="64"/>
      <c r="AE522" s="64"/>
      <c r="AG522" s="122"/>
      <c r="AN522" s="64"/>
      <c r="AO522" s="64"/>
      <c r="AP522" s="64"/>
      <c r="AQ522" s="64"/>
      <c r="AR522" s="64"/>
      <c r="AS522" s="64"/>
      <c r="AT522" s="64"/>
      <c r="AU522" s="64"/>
    </row>
    <row r="523" spans="27:64" ht="12.95" customHeight="1">
      <c r="AA523" s="64"/>
      <c r="AB523" s="64"/>
      <c r="AC523" s="64"/>
      <c r="AD523" s="64"/>
      <c r="AE523" s="64"/>
      <c r="AG523" s="122"/>
      <c r="AN523" s="64"/>
      <c r="AO523" s="64"/>
      <c r="AP523" s="64"/>
      <c r="AQ523" s="64"/>
      <c r="AR523" s="64"/>
      <c r="AS523" s="64"/>
      <c r="AT523" s="64"/>
      <c r="AU523" s="64"/>
    </row>
    <row r="524" spans="27:64" ht="12.95" customHeight="1">
      <c r="AA524" s="64"/>
      <c r="AB524" s="64"/>
      <c r="AC524" s="64"/>
      <c r="AD524" s="64"/>
      <c r="AE524" s="64"/>
      <c r="AG524" s="122"/>
      <c r="AN524" s="64"/>
      <c r="AO524" s="64"/>
      <c r="AP524" s="64"/>
      <c r="AQ524" s="64"/>
      <c r="AR524" s="64"/>
      <c r="AS524" s="64"/>
      <c r="AT524" s="64"/>
      <c r="AU524" s="64"/>
    </row>
    <row r="525" spans="27:64" ht="12.95" customHeight="1">
      <c r="AA525" s="64"/>
      <c r="AB525" s="64"/>
      <c r="AC525" s="64"/>
      <c r="AD525" s="64"/>
      <c r="AE525" s="64"/>
      <c r="AG525" s="122"/>
      <c r="AN525" s="64"/>
      <c r="AO525" s="64"/>
      <c r="AP525" s="64"/>
      <c r="AQ525" s="64"/>
      <c r="AR525" s="64"/>
      <c r="AS525" s="64"/>
      <c r="AT525" s="64"/>
      <c r="AU525" s="64"/>
    </row>
    <row r="526" spans="27:64" ht="12.95" customHeight="1">
      <c r="AA526" s="64"/>
      <c r="AB526" s="64"/>
      <c r="AC526" s="64"/>
      <c r="AD526" s="64"/>
      <c r="AE526" s="64"/>
      <c r="AG526" s="122"/>
      <c r="AN526" s="64"/>
      <c r="AO526" s="64"/>
      <c r="AP526" s="64"/>
      <c r="AQ526" s="64"/>
      <c r="AR526" s="64"/>
      <c r="AS526" s="64"/>
      <c r="AT526" s="64"/>
      <c r="AU526" s="64"/>
    </row>
    <row r="527" spans="27:64" ht="12.95" customHeight="1">
      <c r="AA527" s="64"/>
      <c r="AB527" s="64"/>
      <c r="AC527" s="64"/>
      <c r="AD527" s="64"/>
      <c r="AE527" s="64"/>
      <c r="AG527" s="122"/>
      <c r="AN527" s="64"/>
      <c r="AO527" s="64"/>
      <c r="AP527" s="64"/>
      <c r="AQ527" s="64"/>
      <c r="AR527" s="64"/>
      <c r="AS527" s="64"/>
      <c r="AT527" s="64"/>
      <c r="AU527" s="64"/>
      <c r="AV527" s="64"/>
      <c r="AX527" s="64"/>
    </row>
    <row r="528" spans="27:64" ht="12.95" customHeight="1">
      <c r="AA528" s="64"/>
      <c r="AB528" s="64"/>
      <c r="AC528" s="64"/>
      <c r="AD528" s="64"/>
      <c r="AE528" s="64"/>
      <c r="AG528" s="122"/>
      <c r="AN528" s="64"/>
      <c r="AO528" s="64"/>
      <c r="AP528" s="64"/>
      <c r="AQ528" s="64"/>
      <c r="AR528" s="64"/>
      <c r="AS528" s="64"/>
      <c r="AT528" s="64"/>
      <c r="AU528" s="64"/>
    </row>
    <row r="529" spans="27:64" ht="12.95" customHeight="1">
      <c r="AA529" s="64"/>
      <c r="AB529" s="64"/>
      <c r="AC529" s="64"/>
      <c r="AD529" s="64"/>
      <c r="AE529" s="64"/>
      <c r="AG529" s="122"/>
      <c r="AN529" s="64"/>
      <c r="AO529" s="64"/>
      <c r="AP529" s="64"/>
      <c r="AQ529" s="64"/>
      <c r="AR529" s="64"/>
      <c r="AS529" s="64"/>
      <c r="AT529" s="64"/>
      <c r="AU529" s="64"/>
    </row>
    <row r="530" spans="27:64" ht="12.95" customHeight="1">
      <c r="AA530" s="64"/>
      <c r="AB530" s="64"/>
      <c r="AC530" s="64"/>
      <c r="AD530" s="64"/>
      <c r="AE530" s="64"/>
      <c r="AG530" s="122"/>
      <c r="AN530" s="64"/>
      <c r="AO530" s="64"/>
      <c r="AP530" s="64"/>
      <c r="AQ530" s="64"/>
      <c r="AR530" s="64"/>
      <c r="AS530" s="64"/>
      <c r="AT530" s="64"/>
      <c r="AU530" s="64"/>
    </row>
    <row r="531" spans="27:64" ht="12.95" customHeight="1">
      <c r="AA531" s="64"/>
      <c r="AB531" s="64"/>
      <c r="AC531" s="64"/>
      <c r="AD531" s="64"/>
      <c r="AE531" s="64"/>
      <c r="AG531" s="122"/>
      <c r="AN531" s="64"/>
      <c r="AO531" s="64"/>
      <c r="AP531" s="64"/>
      <c r="AQ531" s="64"/>
      <c r="AR531" s="64"/>
      <c r="AS531" s="64"/>
      <c r="AT531" s="64"/>
      <c r="AU531" s="64"/>
    </row>
    <row r="532" spans="27:64" ht="12.95" customHeight="1">
      <c r="AA532" s="64"/>
      <c r="AB532" s="64"/>
      <c r="AC532" s="64"/>
      <c r="AD532" s="64"/>
      <c r="AE532" s="64"/>
      <c r="AG532" s="122"/>
      <c r="AN532" s="64"/>
      <c r="AO532" s="64"/>
      <c r="AP532" s="64"/>
      <c r="AQ532" s="64"/>
      <c r="AR532" s="64"/>
      <c r="AS532" s="64"/>
      <c r="AT532" s="64"/>
      <c r="AU532" s="64"/>
    </row>
    <row r="533" spans="27:64" ht="12.95" customHeight="1">
      <c r="AA533" s="64"/>
      <c r="AB533" s="64"/>
      <c r="AC533" s="64"/>
      <c r="AD533" s="64"/>
      <c r="AE533" s="64"/>
      <c r="AG533" s="122"/>
      <c r="AN533" s="64"/>
      <c r="AO533" s="64"/>
      <c r="AP533" s="64"/>
      <c r="AQ533" s="64"/>
      <c r="AR533" s="64"/>
      <c r="AS533" s="64"/>
      <c r="AT533" s="64"/>
      <c r="AU533" s="64"/>
      <c r="AV533" s="64"/>
      <c r="AW533" s="64"/>
      <c r="AX533" s="64"/>
      <c r="AY533" s="64"/>
      <c r="AZ533" s="64"/>
      <c r="BA533" s="64"/>
      <c r="BB533" s="64"/>
      <c r="BC533" s="64"/>
      <c r="BD533" s="64"/>
      <c r="BE533" s="64"/>
      <c r="BF533" s="64"/>
      <c r="BG533" s="64"/>
      <c r="BH533" s="64"/>
      <c r="BI533" s="64"/>
      <c r="BJ533" s="64"/>
      <c r="BK533" s="64"/>
      <c r="BL533" s="64"/>
    </row>
    <row r="534" spans="27:64" ht="12.95" customHeight="1">
      <c r="AA534" s="64"/>
      <c r="AB534" s="64"/>
      <c r="AC534" s="64"/>
      <c r="AD534" s="64"/>
      <c r="AE534" s="64"/>
      <c r="AG534" s="122"/>
      <c r="AN534" s="64"/>
      <c r="AO534" s="64"/>
      <c r="AP534" s="64"/>
      <c r="AQ534" s="64"/>
      <c r="AR534" s="64"/>
      <c r="AS534" s="64"/>
      <c r="AT534" s="64"/>
      <c r="AU534" s="64"/>
    </row>
    <row r="535" spans="27:64" ht="12.95" customHeight="1">
      <c r="AA535" s="64"/>
      <c r="AB535" s="64"/>
      <c r="AC535" s="64"/>
      <c r="AD535" s="64"/>
      <c r="AE535" s="64"/>
      <c r="AG535" s="122"/>
      <c r="AN535" s="64"/>
      <c r="AO535" s="64"/>
      <c r="AP535" s="64"/>
      <c r="AQ535" s="64"/>
      <c r="AR535" s="64"/>
      <c r="AS535" s="64"/>
      <c r="AT535" s="64"/>
      <c r="AU535" s="64"/>
    </row>
    <row r="536" spans="27:64" ht="12.95" customHeight="1">
      <c r="AA536" s="64"/>
      <c r="AB536" s="64"/>
      <c r="AC536" s="64"/>
      <c r="AD536" s="64"/>
      <c r="AE536" s="64"/>
      <c r="AG536" s="122"/>
      <c r="AN536" s="64"/>
      <c r="AO536" s="64"/>
      <c r="AP536" s="64"/>
      <c r="AQ536" s="64"/>
      <c r="AR536" s="64"/>
      <c r="AS536" s="64"/>
      <c r="AT536" s="64"/>
      <c r="AU536" s="64"/>
    </row>
    <row r="537" spans="27:64" ht="12.95" customHeight="1">
      <c r="AA537" s="64"/>
      <c r="AB537" s="64"/>
      <c r="AC537" s="64"/>
      <c r="AD537" s="64"/>
      <c r="AE537" s="64"/>
      <c r="AG537" s="122"/>
      <c r="AN537" s="64"/>
      <c r="AO537" s="64"/>
      <c r="AP537" s="64"/>
      <c r="AQ537" s="64"/>
      <c r="AR537" s="64"/>
      <c r="AS537" s="64"/>
      <c r="AT537" s="64"/>
      <c r="AU537" s="64"/>
    </row>
    <row r="538" spans="27:64" ht="12.95" customHeight="1">
      <c r="AA538" s="64"/>
      <c r="AB538" s="64"/>
      <c r="AC538" s="64"/>
      <c r="AD538" s="64"/>
      <c r="AE538" s="64"/>
      <c r="AG538" s="122"/>
      <c r="AN538" s="64"/>
      <c r="AO538" s="64"/>
      <c r="AP538" s="64"/>
      <c r="AQ538" s="64"/>
      <c r="AR538" s="64"/>
      <c r="AS538" s="64"/>
      <c r="AT538" s="64"/>
      <c r="AU538" s="64"/>
    </row>
    <row r="539" spans="27:64" ht="12.95" customHeight="1">
      <c r="AA539" s="64"/>
      <c r="AB539" s="64"/>
      <c r="AC539" s="64"/>
      <c r="AD539" s="64"/>
      <c r="AE539" s="64"/>
      <c r="AG539" s="122"/>
      <c r="AN539" s="64"/>
      <c r="AO539" s="64"/>
      <c r="AP539" s="64"/>
      <c r="AQ539" s="64"/>
      <c r="AR539" s="64"/>
      <c r="AS539" s="64"/>
      <c r="AT539" s="64"/>
      <c r="AU539" s="64"/>
    </row>
    <row r="540" spans="27:64" ht="12.95" customHeight="1">
      <c r="AA540" s="64"/>
      <c r="AB540" s="64"/>
      <c r="AC540" s="64"/>
      <c r="AD540" s="64"/>
      <c r="AE540" s="64"/>
      <c r="AG540" s="122"/>
      <c r="AN540" s="64"/>
      <c r="AO540" s="64"/>
      <c r="AP540" s="64"/>
      <c r="AQ540" s="64"/>
      <c r="AR540" s="64"/>
      <c r="AS540" s="64"/>
      <c r="AT540" s="64"/>
      <c r="AU540" s="64"/>
    </row>
    <row r="541" spans="27:64" ht="12.95" customHeight="1">
      <c r="AA541" s="64"/>
      <c r="AB541" s="64"/>
      <c r="AC541" s="64"/>
      <c r="AD541" s="64"/>
      <c r="AE541" s="64"/>
      <c r="AG541" s="122"/>
      <c r="AN541" s="64"/>
      <c r="AO541" s="64"/>
      <c r="AP541" s="64"/>
      <c r="AQ541" s="64"/>
      <c r="AR541" s="64"/>
      <c r="AS541" s="64"/>
      <c r="AT541" s="64"/>
      <c r="AU541" s="64"/>
    </row>
    <row r="542" spans="27:64" ht="12.95" customHeight="1">
      <c r="AA542" s="64"/>
      <c r="AB542" s="64"/>
      <c r="AC542" s="64"/>
      <c r="AD542" s="64"/>
      <c r="AE542" s="64"/>
      <c r="AG542" s="122"/>
      <c r="AN542" s="64"/>
      <c r="AO542" s="64"/>
      <c r="AP542" s="64"/>
      <c r="AQ542" s="64"/>
      <c r="AR542" s="64"/>
      <c r="AS542" s="64"/>
      <c r="AT542" s="64"/>
      <c r="AU542" s="64"/>
    </row>
    <row r="543" spans="27:64" ht="12.95" customHeight="1">
      <c r="AA543" s="64"/>
      <c r="AB543" s="64"/>
      <c r="AC543" s="64"/>
      <c r="AD543" s="64"/>
      <c r="AE543" s="64"/>
      <c r="AG543" s="122"/>
      <c r="AN543" s="64"/>
      <c r="AO543" s="64"/>
      <c r="AP543" s="64"/>
      <c r="AQ543" s="64"/>
      <c r="AR543" s="64"/>
      <c r="AS543" s="64"/>
      <c r="AT543" s="64"/>
      <c r="AU543" s="64"/>
    </row>
    <row r="544" spans="27:64" ht="12.95" customHeight="1">
      <c r="AA544" s="64"/>
      <c r="AB544" s="64"/>
      <c r="AC544" s="64"/>
      <c r="AD544" s="64"/>
      <c r="AE544" s="64"/>
      <c r="AG544" s="122"/>
      <c r="AN544" s="64"/>
      <c r="AO544" s="64"/>
      <c r="AP544" s="64"/>
      <c r="AQ544" s="64"/>
      <c r="AR544" s="64"/>
      <c r="AS544" s="64"/>
      <c r="AT544" s="64"/>
      <c r="AU544" s="64"/>
    </row>
    <row r="545" spans="27:48" ht="12.95" customHeight="1">
      <c r="AA545" s="64"/>
      <c r="AB545" s="64"/>
      <c r="AC545" s="64"/>
      <c r="AD545" s="64"/>
      <c r="AE545" s="64"/>
      <c r="AG545" s="122"/>
      <c r="AN545" s="64"/>
      <c r="AO545" s="64"/>
      <c r="AP545" s="64"/>
      <c r="AQ545" s="64"/>
      <c r="AR545" s="64"/>
      <c r="AS545" s="64"/>
      <c r="AT545" s="64"/>
      <c r="AU545" s="64"/>
    </row>
    <row r="546" spans="27:48" ht="12.95" customHeight="1">
      <c r="AA546" s="64"/>
      <c r="AB546" s="64"/>
      <c r="AC546" s="64"/>
      <c r="AD546" s="64"/>
      <c r="AE546" s="64"/>
      <c r="AG546" s="122"/>
      <c r="AN546" s="64"/>
      <c r="AO546" s="64"/>
      <c r="AP546" s="64"/>
      <c r="AQ546" s="64"/>
      <c r="AR546" s="64"/>
      <c r="AS546" s="64"/>
      <c r="AT546" s="64"/>
      <c r="AU546" s="64"/>
    </row>
    <row r="547" spans="27:48" ht="12.95" customHeight="1">
      <c r="AA547" s="64"/>
      <c r="AB547" s="64"/>
      <c r="AC547" s="64"/>
      <c r="AD547" s="64"/>
      <c r="AE547" s="64"/>
      <c r="AG547" s="122"/>
      <c r="AN547" s="64"/>
      <c r="AO547" s="64"/>
      <c r="AP547" s="64"/>
      <c r="AQ547" s="64"/>
      <c r="AR547" s="64"/>
      <c r="AS547" s="64"/>
      <c r="AT547" s="64"/>
      <c r="AU547" s="64"/>
    </row>
    <row r="548" spans="27:48" ht="12.95" customHeight="1">
      <c r="AA548" s="64"/>
      <c r="AB548" s="64"/>
      <c r="AC548" s="64"/>
      <c r="AD548" s="64"/>
      <c r="AE548" s="64"/>
      <c r="AG548" s="122"/>
      <c r="AN548" s="64"/>
      <c r="AO548" s="64"/>
      <c r="AP548" s="64"/>
      <c r="AQ548" s="64"/>
      <c r="AR548" s="64"/>
      <c r="AS548" s="64"/>
      <c r="AT548" s="64"/>
      <c r="AU548" s="64"/>
    </row>
    <row r="549" spans="27:48" ht="12.95" customHeight="1">
      <c r="AA549" s="64"/>
      <c r="AB549" s="64"/>
      <c r="AC549" s="64"/>
      <c r="AD549" s="64"/>
      <c r="AE549" s="64"/>
      <c r="AG549" s="122"/>
      <c r="AN549" s="64"/>
      <c r="AO549" s="64"/>
      <c r="AP549" s="64"/>
      <c r="AQ549" s="64"/>
      <c r="AR549" s="64"/>
      <c r="AS549" s="64"/>
      <c r="AT549" s="64"/>
      <c r="AU549" s="64"/>
    </row>
    <row r="550" spans="27:48" ht="12.95" customHeight="1">
      <c r="AA550" s="64"/>
      <c r="AB550" s="64"/>
      <c r="AC550" s="64"/>
      <c r="AD550" s="64"/>
      <c r="AE550" s="64"/>
      <c r="AG550" s="122"/>
      <c r="AN550" s="64"/>
      <c r="AO550" s="64"/>
      <c r="AP550" s="64"/>
      <c r="AQ550" s="64"/>
      <c r="AR550" s="64"/>
      <c r="AS550" s="64"/>
      <c r="AT550" s="64"/>
      <c r="AU550" s="64"/>
    </row>
    <row r="551" spans="27:48" ht="12.95" customHeight="1">
      <c r="AA551" s="64"/>
      <c r="AB551" s="64"/>
      <c r="AC551" s="64"/>
      <c r="AD551" s="64"/>
      <c r="AE551" s="64"/>
      <c r="AG551" s="122"/>
      <c r="AN551" s="64"/>
      <c r="AO551" s="64"/>
      <c r="AP551" s="64"/>
      <c r="AQ551" s="64"/>
      <c r="AR551" s="64"/>
      <c r="AS551" s="64"/>
      <c r="AT551" s="64"/>
      <c r="AU551" s="64"/>
    </row>
    <row r="552" spans="27:48" ht="12.95" customHeight="1">
      <c r="AA552" s="64"/>
      <c r="AB552" s="64"/>
      <c r="AC552" s="64"/>
      <c r="AD552" s="64"/>
      <c r="AE552" s="64"/>
      <c r="AG552" s="122"/>
      <c r="AN552" s="64"/>
      <c r="AO552" s="64"/>
      <c r="AP552" s="64"/>
      <c r="AQ552" s="64"/>
      <c r="AR552" s="64"/>
      <c r="AS552" s="64"/>
      <c r="AT552" s="64"/>
      <c r="AU552" s="64"/>
    </row>
    <row r="553" spans="27:48" ht="12.95" customHeight="1">
      <c r="AA553" s="64"/>
      <c r="AB553" s="64"/>
      <c r="AC553" s="64"/>
      <c r="AD553" s="64"/>
      <c r="AE553" s="64"/>
      <c r="AG553" s="122"/>
      <c r="AN553" s="64"/>
      <c r="AO553" s="64"/>
      <c r="AP553" s="64"/>
      <c r="AQ553" s="64"/>
      <c r="AR553" s="64"/>
      <c r="AS553" s="64"/>
      <c r="AT553" s="64"/>
      <c r="AU553" s="64"/>
    </row>
    <row r="554" spans="27:48" ht="12.95" customHeight="1">
      <c r="AA554" s="64"/>
      <c r="AB554" s="64"/>
      <c r="AC554" s="64"/>
      <c r="AD554" s="64"/>
      <c r="AE554" s="64"/>
      <c r="AG554" s="122"/>
      <c r="AN554" s="64"/>
      <c r="AO554" s="64"/>
      <c r="AP554" s="64"/>
      <c r="AQ554" s="64"/>
      <c r="AR554" s="64"/>
      <c r="AS554" s="64"/>
      <c r="AT554" s="64"/>
      <c r="AU554" s="64"/>
    </row>
    <row r="555" spans="27:48" ht="12.95" customHeight="1">
      <c r="AA555" s="64"/>
      <c r="AB555" s="64"/>
      <c r="AC555" s="64"/>
      <c r="AD555" s="64"/>
      <c r="AE555" s="64"/>
      <c r="AG555" s="122"/>
      <c r="AN555" s="64"/>
      <c r="AO555" s="64"/>
      <c r="AP555" s="64"/>
      <c r="AQ555" s="64"/>
      <c r="AR555" s="64"/>
      <c r="AS555" s="64"/>
      <c r="AT555" s="64"/>
      <c r="AU555" s="64"/>
    </row>
    <row r="556" spans="27:48" ht="12.95" customHeight="1">
      <c r="AA556" s="64"/>
      <c r="AB556" s="64"/>
      <c r="AC556" s="64"/>
      <c r="AD556" s="64"/>
      <c r="AE556" s="64"/>
      <c r="AG556" s="122"/>
      <c r="AN556" s="64"/>
      <c r="AO556" s="64"/>
      <c r="AP556" s="64"/>
      <c r="AQ556" s="64"/>
      <c r="AR556" s="64"/>
      <c r="AS556" s="64"/>
      <c r="AT556" s="64"/>
      <c r="AU556" s="64"/>
    </row>
    <row r="557" spans="27:48" ht="12.95" customHeight="1">
      <c r="AA557" s="64"/>
      <c r="AB557" s="64"/>
      <c r="AC557" s="64"/>
      <c r="AD557" s="64"/>
      <c r="AE557" s="64"/>
      <c r="AG557" s="122"/>
      <c r="AN557" s="64"/>
      <c r="AO557" s="64"/>
      <c r="AP557" s="64"/>
      <c r="AQ557" s="64"/>
      <c r="AR557" s="64"/>
      <c r="AS557" s="64"/>
      <c r="AT557" s="64"/>
      <c r="AU557" s="64"/>
    </row>
    <row r="558" spans="27:48" ht="12.95" customHeight="1">
      <c r="AA558" s="64"/>
      <c r="AB558" s="64"/>
      <c r="AC558" s="64"/>
      <c r="AD558" s="64"/>
      <c r="AE558" s="64"/>
      <c r="AG558" s="122"/>
      <c r="AN558" s="64"/>
      <c r="AO558" s="64"/>
      <c r="AP558" s="64"/>
      <c r="AQ558" s="64"/>
      <c r="AR558" s="64"/>
      <c r="AS558" s="64"/>
      <c r="AT558" s="64"/>
      <c r="AU558" s="64"/>
      <c r="AV558" s="64"/>
    </row>
    <row r="559" spans="27:48" ht="12.95" customHeight="1">
      <c r="AA559" s="64"/>
      <c r="AB559" s="64"/>
      <c r="AC559" s="64"/>
      <c r="AD559" s="64"/>
      <c r="AE559" s="64"/>
      <c r="AG559" s="122"/>
      <c r="AN559" s="64"/>
      <c r="AO559" s="64"/>
      <c r="AP559" s="64"/>
      <c r="AQ559" s="64"/>
      <c r="AR559" s="64"/>
      <c r="AS559" s="64"/>
      <c r="AT559" s="64"/>
      <c r="AU559" s="64"/>
    </row>
    <row r="560" spans="27:48" ht="12.95" customHeight="1">
      <c r="AA560" s="64"/>
      <c r="AB560" s="64"/>
      <c r="AC560" s="64"/>
      <c r="AD560" s="64"/>
      <c r="AE560" s="64"/>
      <c r="AG560" s="122"/>
      <c r="AN560" s="64"/>
      <c r="AO560" s="64"/>
      <c r="AP560" s="64"/>
      <c r="AQ560" s="64"/>
      <c r="AR560" s="64"/>
      <c r="AS560" s="64"/>
      <c r="AT560" s="64"/>
      <c r="AU560" s="64"/>
    </row>
    <row r="561" spans="27:47" ht="12.95" customHeight="1">
      <c r="AA561" s="64"/>
      <c r="AB561" s="64"/>
      <c r="AC561" s="64"/>
      <c r="AD561" s="64"/>
      <c r="AE561" s="64"/>
      <c r="AG561" s="122"/>
      <c r="AN561" s="64"/>
      <c r="AO561" s="64"/>
      <c r="AP561" s="64"/>
      <c r="AQ561" s="64"/>
      <c r="AR561" s="64"/>
      <c r="AS561" s="64"/>
      <c r="AT561" s="64"/>
      <c r="AU561" s="64"/>
    </row>
    <row r="562" spans="27:47" ht="12.95" customHeight="1">
      <c r="AA562" s="64"/>
      <c r="AB562" s="64"/>
      <c r="AC562" s="64"/>
      <c r="AD562" s="64"/>
      <c r="AE562" s="64"/>
      <c r="AG562" s="122"/>
      <c r="AN562" s="64"/>
      <c r="AO562" s="64"/>
      <c r="AP562" s="64"/>
      <c r="AQ562" s="64"/>
      <c r="AR562" s="64"/>
      <c r="AS562" s="64"/>
      <c r="AT562" s="64"/>
      <c r="AU562" s="64"/>
    </row>
    <row r="563" spans="27:47" ht="12.95" customHeight="1">
      <c r="AA563" s="64"/>
      <c r="AB563" s="64"/>
      <c r="AC563" s="64"/>
      <c r="AD563" s="64"/>
      <c r="AE563" s="64"/>
      <c r="AG563" s="122"/>
      <c r="AN563" s="64"/>
      <c r="AO563" s="64"/>
      <c r="AP563" s="64"/>
      <c r="AQ563" s="64"/>
      <c r="AR563" s="64"/>
      <c r="AS563" s="64"/>
      <c r="AT563" s="64"/>
      <c r="AU563" s="64"/>
    </row>
    <row r="564" spans="27:47" ht="12.95" customHeight="1">
      <c r="AA564" s="64"/>
      <c r="AB564" s="64"/>
      <c r="AC564" s="64"/>
      <c r="AD564" s="64"/>
      <c r="AE564" s="64"/>
      <c r="AG564" s="122"/>
      <c r="AN564" s="64"/>
      <c r="AO564" s="64"/>
      <c r="AP564" s="64"/>
      <c r="AQ564" s="64"/>
      <c r="AR564" s="64"/>
      <c r="AS564" s="64"/>
      <c r="AT564" s="64"/>
      <c r="AU564" s="64"/>
    </row>
    <row r="565" spans="27:47" ht="12.95" customHeight="1">
      <c r="AA565" s="64"/>
      <c r="AB565" s="64"/>
      <c r="AC565" s="64"/>
      <c r="AD565" s="64"/>
      <c r="AE565" s="64"/>
      <c r="AG565" s="122"/>
      <c r="AN565" s="64"/>
      <c r="AO565" s="64"/>
      <c r="AP565" s="64"/>
      <c r="AQ565" s="64"/>
      <c r="AR565" s="64"/>
      <c r="AS565" s="64"/>
      <c r="AT565" s="64"/>
      <c r="AU565" s="64"/>
    </row>
    <row r="566" spans="27:47" ht="12.95" customHeight="1">
      <c r="AA566" s="64"/>
      <c r="AB566" s="64"/>
      <c r="AC566" s="64"/>
      <c r="AD566" s="64"/>
      <c r="AE566" s="64"/>
      <c r="AG566" s="122"/>
      <c r="AN566" s="64"/>
      <c r="AO566" s="64"/>
      <c r="AP566" s="64"/>
      <c r="AQ566" s="64"/>
      <c r="AR566" s="64"/>
      <c r="AS566" s="64"/>
      <c r="AT566" s="64"/>
      <c r="AU566" s="64"/>
    </row>
    <row r="567" spans="27:47" ht="12.95" customHeight="1">
      <c r="AA567" s="64"/>
      <c r="AB567" s="64"/>
      <c r="AC567" s="64"/>
      <c r="AD567" s="64"/>
      <c r="AE567" s="64"/>
      <c r="AG567" s="122"/>
      <c r="AN567" s="64"/>
      <c r="AO567" s="64"/>
      <c r="AP567" s="64"/>
      <c r="AQ567" s="64"/>
      <c r="AR567" s="64"/>
      <c r="AS567" s="64"/>
      <c r="AT567" s="64"/>
      <c r="AU567" s="64"/>
    </row>
    <row r="568" spans="27:47" ht="12.95" customHeight="1">
      <c r="AA568" s="64"/>
      <c r="AB568" s="64"/>
      <c r="AC568" s="64"/>
      <c r="AD568" s="64"/>
      <c r="AE568" s="64"/>
      <c r="AG568" s="122"/>
      <c r="AN568" s="64"/>
      <c r="AO568" s="64"/>
      <c r="AP568" s="64"/>
      <c r="AQ568" s="64"/>
      <c r="AR568" s="64"/>
      <c r="AS568" s="64"/>
      <c r="AT568" s="64"/>
      <c r="AU568" s="64"/>
    </row>
    <row r="569" spans="27:47" ht="12.95" customHeight="1">
      <c r="AA569" s="64"/>
      <c r="AB569" s="64"/>
      <c r="AC569" s="64"/>
      <c r="AD569" s="64"/>
      <c r="AE569" s="64"/>
      <c r="AG569" s="122"/>
      <c r="AN569" s="64"/>
      <c r="AO569" s="64"/>
      <c r="AP569" s="64"/>
      <c r="AQ569" s="64"/>
      <c r="AR569" s="64"/>
      <c r="AS569" s="64"/>
      <c r="AT569" s="64"/>
      <c r="AU569" s="64"/>
    </row>
    <row r="570" spans="27:47" ht="12.95" customHeight="1">
      <c r="AA570" s="64"/>
      <c r="AB570" s="64"/>
      <c r="AC570" s="64"/>
      <c r="AD570" s="64"/>
      <c r="AE570" s="64"/>
      <c r="AG570" s="122"/>
      <c r="AN570" s="64"/>
      <c r="AO570" s="64"/>
      <c r="AP570" s="64"/>
      <c r="AQ570" s="64"/>
      <c r="AR570" s="64"/>
      <c r="AS570" s="64"/>
      <c r="AT570" s="64"/>
      <c r="AU570" s="64"/>
    </row>
    <row r="571" spans="27:47" ht="12.95" customHeight="1">
      <c r="AA571" s="64"/>
      <c r="AB571" s="64"/>
      <c r="AC571" s="64"/>
      <c r="AD571" s="64"/>
      <c r="AE571" s="64"/>
      <c r="AG571" s="122"/>
      <c r="AN571" s="64"/>
      <c r="AO571" s="64"/>
      <c r="AP571" s="64"/>
      <c r="AQ571" s="64"/>
      <c r="AR571" s="64"/>
      <c r="AS571" s="64"/>
      <c r="AT571" s="64"/>
      <c r="AU571" s="64"/>
    </row>
    <row r="572" spans="27:47" ht="12.95" customHeight="1">
      <c r="AA572" s="64"/>
      <c r="AB572" s="64"/>
      <c r="AC572" s="64"/>
      <c r="AD572" s="64"/>
      <c r="AE572" s="64"/>
      <c r="AG572" s="122"/>
      <c r="AN572" s="64"/>
      <c r="AO572" s="64"/>
      <c r="AP572" s="64"/>
      <c r="AQ572" s="64"/>
      <c r="AR572" s="64"/>
      <c r="AS572" s="64"/>
      <c r="AT572" s="64"/>
      <c r="AU572" s="64"/>
    </row>
    <row r="573" spans="27:47" ht="12.95" customHeight="1">
      <c r="AA573" s="64"/>
      <c r="AB573" s="64"/>
      <c r="AC573" s="64"/>
      <c r="AD573" s="64"/>
      <c r="AE573" s="64"/>
      <c r="AG573" s="122"/>
      <c r="AN573" s="64"/>
      <c r="AO573" s="64"/>
      <c r="AP573" s="64"/>
      <c r="AQ573" s="64"/>
      <c r="AR573" s="64"/>
      <c r="AS573" s="64"/>
      <c r="AT573" s="64"/>
      <c r="AU573" s="64"/>
    </row>
    <row r="574" spans="27:47" ht="12.95" customHeight="1">
      <c r="AA574" s="64"/>
      <c r="AB574" s="64"/>
      <c r="AC574" s="64"/>
      <c r="AD574" s="64"/>
      <c r="AE574" s="64"/>
      <c r="AG574" s="122"/>
      <c r="AN574" s="64"/>
      <c r="AO574" s="64"/>
      <c r="AP574" s="64"/>
      <c r="AQ574" s="64"/>
      <c r="AR574" s="64"/>
      <c r="AS574" s="64"/>
      <c r="AT574" s="64"/>
      <c r="AU574" s="64"/>
    </row>
    <row r="575" spans="27:47" ht="12.95" customHeight="1">
      <c r="AA575" s="64"/>
      <c r="AB575" s="64"/>
      <c r="AC575" s="64"/>
      <c r="AD575" s="64"/>
      <c r="AE575" s="64"/>
      <c r="AG575" s="122"/>
      <c r="AN575" s="64"/>
      <c r="AO575" s="64"/>
      <c r="AP575" s="64"/>
      <c r="AQ575" s="64"/>
      <c r="AR575" s="64"/>
      <c r="AS575" s="64"/>
      <c r="AT575" s="64"/>
      <c r="AU575" s="64"/>
    </row>
    <row r="576" spans="27:47" ht="12.95" customHeight="1">
      <c r="AA576" s="64"/>
      <c r="AB576" s="64"/>
      <c r="AC576" s="64"/>
      <c r="AD576" s="64"/>
      <c r="AE576" s="64"/>
      <c r="AG576" s="122"/>
      <c r="AN576" s="64"/>
      <c r="AO576" s="64"/>
      <c r="AP576" s="64"/>
      <c r="AQ576" s="64"/>
      <c r="AR576" s="64"/>
      <c r="AS576" s="64"/>
      <c r="AT576" s="64"/>
      <c r="AU576" s="64"/>
    </row>
    <row r="577" spans="27:50" ht="12.95" customHeight="1">
      <c r="AA577" s="64"/>
      <c r="AB577" s="64"/>
      <c r="AC577" s="64"/>
      <c r="AD577" s="64"/>
      <c r="AE577" s="64"/>
      <c r="AG577" s="122"/>
      <c r="AN577" s="64"/>
      <c r="AO577" s="64"/>
      <c r="AP577" s="64"/>
      <c r="AQ577" s="64"/>
      <c r="AR577" s="64"/>
      <c r="AS577" s="64"/>
      <c r="AT577" s="64"/>
      <c r="AU577" s="64"/>
    </row>
    <row r="578" spans="27:50" ht="12.95" customHeight="1">
      <c r="AA578" s="64"/>
      <c r="AB578" s="64"/>
      <c r="AC578" s="64"/>
      <c r="AD578" s="64"/>
      <c r="AE578" s="64"/>
      <c r="AG578" s="122"/>
      <c r="AN578" s="64"/>
      <c r="AO578" s="64"/>
      <c r="AP578" s="64"/>
      <c r="AQ578" s="64"/>
      <c r="AR578" s="64"/>
      <c r="AS578" s="64"/>
      <c r="AT578" s="64"/>
      <c r="AU578" s="64"/>
      <c r="AV578" s="64"/>
    </row>
    <row r="579" spans="27:50" ht="12.95" customHeight="1">
      <c r="AA579" s="64"/>
      <c r="AB579" s="64"/>
      <c r="AC579" s="64"/>
      <c r="AD579" s="64"/>
      <c r="AE579" s="64"/>
      <c r="AG579" s="122"/>
      <c r="AN579" s="64"/>
      <c r="AO579" s="64"/>
      <c r="AP579" s="64"/>
      <c r="AQ579" s="64"/>
      <c r="AR579" s="64"/>
      <c r="AS579" s="64"/>
      <c r="AT579" s="64"/>
      <c r="AU579" s="64"/>
    </row>
    <row r="580" spans="27:50" ht="12.95" customHeight="1">
      <c r="AA580" s="64"/>
      <c r="AB580" s="64"/>
      <c r="AC580" s="64"/>
      <c r="AD580" s="64"/>
      <c r="AE580" s="64"/>
      <c r="AG580" s="122"/>
      <c r="AN580" s="64"/>
      <c r="AO580" s="64"/>
      <c r="AP580" s="64"/>
      <c r="AQ580" s="64"/>
      <c r="AR580" s="64"/>
      <c r="AS580" s="64"/>
      <c r="AT580" s="64"/>
      <c r="AU580" s="64"/>
    </row>
    <row r="581" spans="27:50" ht="12.95" customHeight="1">
      <c r="AA581" s="64"/>
      <c r="AB581" s="64"/>
      <c r="AC581" s="64"/>
      <c r="AD581" s="64"/>
      <c r="AE581" s="64"/>
      <c r="AG581" s="122"/>
      <c r="AN581" s="64"/>
      <c r="AO581" s="64"/>
      <c r="AP581" s="64"/>
      <c r="AQ581" s="64"/>
      <c r="AR581" s="64"/>
      <c r="AS581" s="64"/>
      <c r="AT581" s="64"/>
      <c r="AU581" s="64"/>
    </row>
    <row r="582" spans="27:50" ht="12.95" customHeight="1">
      <c r="AA582" s="64"/>
      <c r="AB582" s="64"/>
      <c r="AC582" s="64"/>
      <c r="AD582" s="64"/>
      <c r="AE582" s="64"/>
      <c r="AG582" s="122"/>
      <c r="AN582" s="64"/>
      <c r="AO582" s="64"/>
      <c r="AP582" s="64"/>
      <c r="AQ582" s="64"/>
      <c r="AR582" s="64"/>
      <c r="AS582" s="64"/>
      <c r="AT582" s="64"/>
      <c r="AU582" s="64"/>
    </row>
    <row r="583" spans="27:50" ht="12.95" customHeight="1">
      <c r="AA583" s="64"/>
      <c r="AB583" s="64"/>
      <c r="AC583" s="64"/>
      <c r="AD583" s="64"/>
      <c r="AE583" s="64"/>
      <c r="AG583" s="122"/>
      <c r="AN583" s="64"/>
      <c r="AO583" s="64"/>
      <c r="AP583" s="64"/>
      <c r="AQ583" s="64"/>
      <c r="AR583" s="64"/>
      <c r="AS583" s="64"/>
      <c r="AT583" s="64"/>
      <c r="AU583" s="64"/>
    </row>
    <row r="584" spans="27:50" ht="12.95" customHeight="1">
      <c r="AA584" s="64"/>
      <c r="AB584" s="64"/>
      <c r="AC584" s="64"/>
      <c r="AD584" s="64"/>
      <c r="AE584" s="64"/>
      <c r="AG584" s="122"/>
      <c r="AN584" s="64"/>
      <c r="AO584" s="64"/>
      <c r="AP584" s="64"/>
      <c r="AQ584" s="64"/>
      <c r="AR584" s="64"/>
      <c r="AS584" s="64"/>
      <c r="AT584" s="64"/>
      <c r="AU584" s="64"/>
    </row>
    <row r="585" spans="27:50" ht="12.95" customHeight="1">
      <c r="AA585" s="64"/>
      <c r="AB585" s="64"/>
      <c r="AC585" s="64"/>
      <c r="AD585" s="64"/>
      <c r="AE585" s="64"/>
      <c r="AG585" s="122"/>
      <c r="AN585" s="64"/>
      <c r="AO585" s="64"/>
      <c r="AP585" s="64"/>
      <c r="AQ585" s="64"/>
      <c r="AR585" s="64"/>
      <c r="AS585" s="64"/>
      <c r="AT585" s="64"/>
      <c r="AU585" s="64"/>
    </row>
    <row r="586" spans="27:50" ht="12.95" customHeight="1">
      <c r="AA586" s="64"/>
      <c r="AB586" s="64"/>
      <c r="AC586" s="64"/>
      <c r="AD586" s="64"/>
      <c r="AE586" s="64"/>
      <c r="AG586" s="122"/>
      <c r="AN586" s="64"/>
      <c r="AO586" s="64"/>
      <c r="AP586" s="64"/>
      <c r="AQ586" s="64"/>
      <c r="AR586" s="64"/>
      <c r="AS586" s="64"/>
      <c r="AT586" s="64"/>
      <c r="AU586" s="64"/>
    </row>
    <row r="587" spans="27:50" ht="12.95" customHeight="1">
      <c r="AA587" s="64"/>
      <c r="AB587" s="64"/>
      <c r="AC587" s="64"/>
      <c r="AD587" s="64"/>
      <c r="AE587" s="64"/>
      <c r="AG587" s="122"/>
      <c r="AN587" s="64"/>
      <c r="AO587" s="64"/>
      <c r="AP587" s="64"/>
      <c r="AQ587" s="64"/>
      <c r="AR587" s="64"/>
      <c r="AS587" s="64"/>
      <c r="AT587" s="64"/>
      <c r="AU587" s="64"/>
    </row>
    <row r="588" spans="27:50" ht="12.95" customHeight="1">
      <c r="AA588" s="64"/>
      <c r="AB588" s="64"/>
      <c r="AC588" s="64"/>
      <c r="AD588" s="64"/>
      <c r="AE588" s="64"/>
      <c r="AG588" s="122"/>
      <c r="AN588" s="64"/>
      <c r="AO588" s="64"/>
      <c r="AP588" s="64"/>
      <c r="AQ588" s="64"/>
      <c r="AR588" s="64"/>
      <c r="AS588" s="64"/>
      <c r="AT588" s="64"/>
      <c r="AU588" s="64"/>
    </row>
    <row r="589" spans="27:50" ht="12.95" customHeight="1">
      <c r="AA589" s="64"/>
      <c r="AB589" s="64"/>
      <c r="AC589" s="64"/>
      <c r="AD589" s="64"/>
      <c r="AE589" s="64"/>
      <c r="AG589" s="122"/>
      <c r="AN589" s="64"/>
      <c r="AO589" s="64"/>
      <c r="AP589" s="64"/>
      <c r="AQ589" s="64"/>
      <c r="AR589" s="64"/>
      <c r="AS589" s="64"/>
      <c r="AT589" s="64"/>
      <c r="AU589" s="64"/>
    </row>
    <row r="590" spans="27:50" ht="12.95" customHeight="1">
      <c r="AA590" s="64"/>
      <c r="AB590" s="64"/>
      <c r="AC590" s="64"/>
      <c r="AD590" s="64"/>
      <c r="AE590" s="64"/>
      <c r="AG590" s="122"/>
      <c r="AN590" s="64"/>
      <c r="AO590" s="64"/>
      <c r="AP590" s="64"/>
      <c r="AQ590" s="64"/>
      <c r="AR590" s="64"/>
      <c r="AS590" s="64"/>
      <c r="AT590" s="64"/>
      <c r="AU590" s="64"/>
      <c r="AV590" s="64"/>
    </row>
    <row r="591" spans="27:50" ht="12.95" customHeight="1">
      <c r="AA591" s="64"/>
      <c r="AB591" s="64"/>
      <c r="AC591" s="64"/>
      <c r="AD591" s="64"/>
      <c r="AE591" s="64"/>
      <c r="AG591" s="122"/>
      <c r="AN591" s="64"/>
      <c r="AO591" s="64"/>
      <c r="AP591" s="64"/>
      <c r="AQ591" s="64"/>
      <c r="AR591" s="64"/>
      <c r="AS591" s="64"/>
      <c r="AT591" s="64"/>
      <c r="AU591" s="64"/>
      <c r="AV591" s="64"/>
    </row>
    <row r="592" spans="27:50" ht="12.95" customHeight="1">
      <c r="AA592" s="64"/>
      <c r="AB592" s="64"/>
      <c r="AC592" s="64"/>
      <c r="AD592" s="64"/>
      <c r="AE592" s="64"/>
      <c r="AG592" s="122"/>
      <c r="AN592" s="64"/>
      <c r="AO592" s="64"/>
      <c r="AP592" s="64"/>
      <c r="AQ592" s="64"/>
      <c r="AR592" s="64"/>
      <c r="AS592" s="64"/>
      <c r="AT592" s="64"/>
      <c r="AU592" s="64"/>
      <c r="AV592" s="64"/>
      <c r="AX592" s="64"/>
    </row>
    <row r="593" spans="27:64" ht="12.95" customHeight="1">
      <c r="AA593" s="64"/>
      <c r="AB593" s="64"/>
      <c r="AC593" s="64"/>
      <c r="AD593" s="64"/>
      <c r="AE593" s="64"/>
      <c r="AG593" s="122"/>
      <c r="AN593" s="64"/>
      <c r="AO593" s="64"/>
      <c r="AP593" s="64"/>
      <c r="AQ593" s="64"/>
      <c r="AR593" s="64"/>
      <c r="AS593" s="64"/>
      <c r="AT593" s="64"/>
      <c r="AU593" s="64"/>
      <c r="AV593" s="64"/>
    </row>
    <row r="594" spans="27:64" ht="12.95" customHeight="1">
      <c r="AA594" s="64"/>
      <c r="AB594" s="64"/>
      <c r="AC594" s="64"/>
      <c r="AD594" s="64"/>
      <c r="AE594" s="64"/>
      <c r="AG594" s="122"/>
      <c r="AN594" s="64"/>
      <c r="AO594" s="64"/>
      <c r="AP594" s="64"/>
      <c r="AQ594" s="64"/>
      <c r="AR594" s="64"/>
      <c r="AS594" s="64"/>
      <c r="AT594" s="64"/>
      <c r="AU594" s="64"/>
    </row>
    <row r="595" spans="27:64" ht="12.95" customHeight="1">
      <c r="AA595" s="64"/>
      <c r="AB595" s="64"/>
      <c r="AC595" s="64"/>
      <c r="AD595" s="64"/>
      <c r="AE595" s="64"/>
      <c r="AG595" s="122"/>
      <c r="AN595" s="64"/>
      <c r="AO595" s="64"/>
      <c r="AP595" s="64"/>
      <c r="AQ595" s="64"/>
      <c r="AR595" s="64"/>
      <c r="AS595" s="64"/>
      <c r="AT595" s="64"/>
      <c r="AU595" s="64"/>
    </row>
    <row r="596" spans="27:64" ht="12.95" customHeight="1">
      <c r="AA596" s="64"/>
      <c r="AB596" s="64"/>
      <c r="AC596" s="64"/>
      <c r="AD596" s="64"/>
      <c r="AE596" s="64"/>
      <c r="AG596" s="122"/>
      <c r="AN596" s="64"/>
      <c r="AO596" s="64"/>
      <c r="AP596" s="64"/>
      <c r="AQ596" s="64"/>
      <c r="AR596" s="64"/>
      <c r="AS596" s="64"/>
      <c r="AT596" s="64"/>
      <c r="AU596" s="64"/>
    </row>
    <row r="597" spans="27:64" ht="12.95" customHeight="1">
      <c r="AA597" s="64"/>
      <c r="AB597" s="64"/>
      <c r="AC597" s="64"/>
      <c r="AD597" s="64"/>
      <c r="AE597" s="64"/>
      <c r="AG597" s="122"/>
      <c r="AN597" s="64"/>
      <c r="AO597" s="64"/>
      <c r="AP597" s="64"/>
      <c r="AQ597" s="64"/>
      <c r="AR597" s="64"/>
      <c r="AS597" s="64"/>
      <c r="AT597" s="64"/>
      <c r="AU597" s="64"/>
    </row>
    <row r="598" spans="27:64" ht="12.95" customHeight="1">
      <c r="AA598" s="64"/>
      <c r="AB598" s="64"/>
      <c r="AC598" s="64"/>
      <c r="AD598" s="64"/>
      <c r="AE598" s="64"/>
      <c r="AG598" s="122"/>
      <c r="AN598" s="64"/>
      <c r="AO598" s="64"/>
      <c r="AP598" s="64"/>
      <c r="AQ598" s="64"/>
      <c r="AR598" s="64"/>
      <c r="AS598" s="64"/>
      <c r="AT598" s="64"/>
      <c r="AU598" s="64"/>
    </row>
    <row r="599" spans="27:64" ht="12.95" customHeight="1">
      <c r="AA599" s="64"/>
      <c r="AB599" s="64"/>
      <c r="AC599" s="64"/>
      <c r="AD599" s="64"/>
      <c r="AE599" s="64"/>
      <c r="AG599" s="122"/>
      <c r="AN599" s="64"/>
      <c r="AO599" s="64"/>
      <c r="AP599" s="64"/>
      <c r="AQ599" s="64"/>
      <c r="AR599" s="64"/>
      <c r="AS599" s="64"/>
      <c r="AT599" s="64"/>
      <c r="AU599" s="64"/>
    </row>
    <row r="600" spans="27:64" ht="12.95" customHeight="1">
      <c r="AA600" s="64"/>
      <c r="AB600" s="64"/>
      <c r="AC600" s="64"/>
      <c r="AD600" s="64"/>
      <c r="AE600" s="64"/>
      <c r="AG600" s="122"/>
      <c r="AN600" s="64"/>
      <c r="AO600" s="64"/>
      <c r="AP600" s="64"/>
      <c r="AQ600" s="64"/>
      <c r="AR600" s="64"/>
      <c r="AS600" s="64"/>
      <c r="AT600" s="64"/>
      <c r="AU600" s="64"/>
    </row>
    <row r="601" spans="27:64" ht="12.95" customHeight="1">
      <c r="AA601" s="64"/>
      <c r="AB601" s="64"/>
      <c r="AC601" s="64"/>
      <c r="AD601" s="64"/>
      <c r="AE601" s="64"/>
      <c r="AG601" s="122"/>
      <c r="AN601" s="64"/>
      <c r="AO601" s="64"/>
      <c r="AP601" s="64"/>
      <c r="AQ601" s="64"/>
      <c r="AR601" s="64"/>
      <c r="AS601" s="64"/>
      <c r="AT601" s="64"/>
      <c r="AU601" s="64"/>
    </row>
    <row r="602" spans="27:64" ht="12.95" customHeight="1">
      <c r="AA602" s="64"/>
      <c r="AB602" s="64"/>
      <c r="AC602" s="64"/>
      <c r="AD602" s="64"/>
      <c r="AE602" s="64"/>
      <c r="AG602" s="122"/>
      <c r="AN602" s="64"/>
      <c r="AO602" s="64"/>
      <c r="AP602" s="64"/>
      <c r="AQ602" s="64"/>
      <c r="AR602" s="64"/>
      <c r="AS602" s="64"/>
      <c r="AT602" s="64"/>
      <c r="AU602" s="64"/>
    </row>
    <row r="603" spans="27:64" ht="12.95" customHeight="1">
      <c r="AA603" s="64"/>
      <c r="AB603" s="64"/>
      <c r="AC603" s="64"/>
      <c r="AD603" s="64"/>
      <c r="AE603" s="64"/>
      <c r="AG603" s="122"/>
      <c r="AN603" s="64"/>
      <c r="AO603" s="64"/>
      <c r="AP603" s="64"/>
      <c r="AQ603" s="64"/>
      <c r="AR603" s="64"/>
      <c r="AS603" s="64"/>
      <c r="AT603" s="64"/>
      <c r="AU603" s="64"/>
    </row>
    <row r="604" spans="27:64" ht="12.95" customHeight="1">
      <c r="AA604" s="64"/>
      <c r="AB604" s="64"/>
      <c r="AC604" s="64"/>
      <c r="AD604" s="64"/>
      <c r="AE604" s="64"/>
      <c r="AG604" s="122"/>
      <c r="AN604" s="64"/>
      <c r="AO604" s="64"/>
      <c r="AP604" s="64"/>
      <c r="AQ604" s="64"/>
      <c r="AR604" s="64"/>
      <c r="AS604" s="64"/>
      <c r="AT604" s="64"/>
      <c r="AU604" s="64"/>
      <c r="AV604" s="64"/>
      <c r="AW604" s="64"/>
      <c r="AX604" s="64"/>
      <c r="AY604" s="64"/>
      <c r="AZ604" s="64"/>
      <c r="BA604" s="64"/>
      <c r="BB604" s="64"/>
      <c r="BC604" s="64"/>
      <c r="BD604" s="64"/>
      <c r="BE604" s="64"/>
      <c r="BF604" s="64"/>
      <c r="BG604" s="64"/>
      <c r="BH604" s="64"/>
      <c r="BI604" s="64"/>
      <c r="BJ604" s="64"/>
      <c r="BK604" s="64"/>
      <c r="BL604" s="64"/>
    </row>
    <row r="605" spans="27:64" ht="12.95" customHeight="1">
      <c r="AA605" s="64"/>
      <c r="AB605" s="64"/>
      <c r="AC605" s="64"/>
      <c r="AD605" s="64"/>
      <c r="AE605" s="64"/>
      <c r="AG605" s="122"/>
      <c r="AN605" s="64"/>
      <c r="AO605" s="64"/>
      <c r="AP605" s="64"/>
      <c r="AQ605" s="64"/>
      <c r="AR605" s="64"/>
      <c r="AS605" s="64"/>
      <c r="AT605" s="64"/>
      <c r="AU605" s="64"/>
    </row>
    <row r="606" spans="27:64" ht="12.95" customHeight="1">
      <c r="AA606" s="64"/>
      <c r="AB606" s="64"/>
      <c r="AC606" s="64"/>
      <c r="AD606" s="64"/>
      <c r="AE606" s="64"/>
      <c r="AG606" s="122"/>
      <c r="AN606" s="64"/>
      <c r="AO606" s="64"/>
      <c r="AP606" s="64"/>
      <c r="AQ606" s="64"/>
      <c r="AR606" s="64"/>
      <c r="AS606" s="64"/>
      <c r="AT606" s="64"/>
      <c r="AU606" s="64"/>
    </row>
    <row r="607" spans="27:64" ht="12.95" customHeight="1">
      <c r="AA607" s="64"/>
      <c r="AB607" s="64"/>
      <c r="AC607" s="64"/>
      <c r="AD607" s="64"/>
      <c r="AE607" s="64"/>
      <c r="AG607" s="122"/>
      <c r="AN607" s="64"/>
      <c r="AO607" s="64"/>
      <c r="AP607" s="64"/>
      <c r="AQ607" s="64"/>
      <c r="AR607" s="64"/>
      <c r="AS607" s="64"/>
      <c r="AT607" s="64"/>
      <c r="AU607" s="64"/>
    </row>
    <row r="608" spans="27:64" ht="12.95" customHeight="1">
      <c r="AA608" s="64"/>
      <c r="AB608" s="64"/>
      <c r="AC608" s="64"/>
      <c r="AD608" s="64"/>
      <c r="AE608" s="64"/>
      <c r="AG608" s="122"/>
      <c r="AN608" s="64"/>
      <c r="AO608" s="64"/>
      <c r="AP608" s="64"/>
      <c r="AQ608" s="64"/>
      <c r="AR608" s="64"/>
      <c r="AS608" s="64"/>
      <c r="AT608" s="64"/>
      <c r="AU608" s="64"/>
    </row>
    <row r="609" spans="27:64" ht="12.95" customHeight="1">
      <c r="AA609" s="64"/>
      <c r="AB609" s="64"/>
      <c r="AC609" s="64"/>
      <c r="AD609" s="64"/>
      <c r="AE609" s="64"/>
      <c r="AG609" s="122"/>
      <c r="AN609" s="64"/>
      <c r="AO609" s="64"/>
      <c r="AP609" s="64"/>
      <c r="AQ609" s="64"/>
      <c r="AR609" s="64"/>
      <c r="AS609" s="64"/>
      <c r="AT609" s="64"/>
      <c r="AU609" s="64"/>
    </row>
    <row r="610" spans="27:64" ht="12.95" customHeight="1">
      <c r="AA610" s="64"/>
      <c r="AB610" s="64"/>
      <c r="AC610" s="64"/>
      <c r="AD610" s="64"/>
      <c r="AE610" s="64"/>
      <c r="AG610" s="122"/>
      <c r="AN610" s="64"/>
      <c r="AO610" s="64"/>
      <c r="AP610" s="64"/>
      <c r="AQ610" s="64"/>
      <c r="AR610" s="64"/>
      <c r="AS610" s="64"/>
      <c r="AT610" s="64"/>
      <c r="AU610" s="64"/>
    </row>
    <row r="611" spans="27:64" ht="12.95" customHeight="1">
      <c r="AA611" s="64"/>
      <c r="AB611" s="64"/>
      <c r="AC611" s="64"/>
      <c r="AD611" s="64"/>
      <c r="AE611" s="64"/>
      <c r="AG611" s="122"/>
      <c r="AN611" s="64"/>
      <c r="AO611" s="64"/>
      <c r="AP611" s="64"/>
      <c r="AQ611" s="64"/>
      <c r="AR611" s="64"/>
      <c r="AS611" s="64"/>
      <c r="AT611" s="64"/>
      <c r="AU611" s="64"/>
    </row>
    <row r="612" spans="27:64" ht="12.95" customHeight="1">
      <c r="AA612" s="64"/>
      <c r="AB612" s="64"/>
      <c r="AC612" s="64"/>
      <c r="AD612" s="64"/>
      <c r="AE612" s="64"/>
      <c r="AG612" s="122"/>
      <c r="AN612" s="64"/>
      <c r="AO612" s="64"/>
      <c r="AP612" s="64"/>
      <c r="AQ612" s="64"/>
      <c r="AR612" s="64"/>
      <c r="AS612" s="64"/>
      <c r="AT612" s="64"/>
      <c r="AU612" s="64"/>
    </row>
    <row r="613" spans="27:64" ht="12.95" customHeight="1">
      <c r="AA613" s="64"/>
      <c r="AB613" s="64"/>
      <c r="AC613" s="64"/>
      <c r="AD613" s="64"/>
      <c r="AE613" s="64"/>
      <c r="AG613" s="122"/>
      <c r="AN613" s="64"/>
      <c r="AO613" s="64"/>
      <c r="AP613" s="64"/>
      <c r="AQ613" s="64"/>
      <c r="AR613" s="64"/>
      <c r="AS613" s="64"/>
      <c r="AT613" s="64"/>
      <c r="AU613" s="64"/>
      <c r="AV613" s="64"/>
    </row>
    <row r="614" spans="27:64" ht="12.95" customHeight="1">
      <c r="AA614" s="64"/>
      <c r="AB614" s="64"/>
      <c r="AC614" s="64"/>
      <c r="AD614" s="64"/>
      <c r="AE614" s="64"/>
      <c r="AG614" s="122"/>
      <c r="AN614" s="64"/>
      <c r="AO614" s="64"/>
      <c r="AP614" s="64"/>
      <c r="AQ614" s="64"/>
      <c r="AR614" s="64"/>
      <c r="AS614" s="64"/>
      <c r="AT614" s="64"/>
      <c r="AU614" s="64"/>
    </row>
    <row r="615" spans="27:64" ht="12.95" customHeight="1">
      <c r="AA615" s="64"/>
      <c r="AB615" s="64"/>
      <c r="AC615" s="64"/>
      <c r="AD615" s="64"/>
      <c r="AE615" s="64"/>
      <c r="AG615" s="122"/>
      <c r="AN615" s="64"/>
      <c r="AO615" s="64"/>
      <c r="AP615" s="64"/>
      <c r="AQ615" s="64"/>
      <c r="AR615" s="64"/>
      <c r="AS615" s="64"/>
      <c r="AT615" s="64"/>
      <c r="AU615" s="64"/>
    </row>
    <row r="616" spans="27:64" ht="12.95" customHeight="1">
      <c r="AA616" s="64"/>
      <c r="AB616" s="64"/>
      <c r="AC616" s="64"/>
      <c r="AD616" s="64"/>
      <c r="AE616" s="64"/>
      <c r="AG616" s="122"/>
      <c r="AN616" s="64"/>
      <c r="AO616" s="64"/>
      <c r="AP616" s="64"/>
      <c r="AQ616" s="64"/>
      <c r="AR616" s="64"/>
      <c r="AS616" s="64"/>
      <c r="AT616" s="64"/>
      <c r="AU616" s="64"/>
    </row>
    <row r="617" spans="27:64" ht="12.95" customHeight="1">
      <c r="AA617" s="64"/>
      <c r="AB617" s="64"/>
      <c r="AC617" s="64"/>
      <c r="AD617" s="64"/>
      <c r="AE617" s="64"/>
      <c r="AG617" s="122"/>
      <c r="AN617" s="64"/>
      <c r="AO617" s="64"/>
      <c r="AP617" s="64"/>
      <c r="AQ617" s="64"/>
      <c r="AR617" s="64"/>
      <c r="AS617" s="64"/>
      <c r="AT617" s="64"/>
      <c r="AU617" s="64"/>
      <c r="AV617" s="64"/>
      <c r="AW617" s="64"/>
      <c r="AX617" s="64"/>
      <c r="AY617" s="64"/>
      <c r="AZ617" s="64"/>
      <c r="BA617" s="64"/>
      <c r="BB617" s="64"/>
      <c r="BC617" s="64"/>
      <c r="BD617" s="64"/>
      <c r="BE617" s="64"/>
      <c r="BF617" s="64"/>
      <c r="BG617" s="64"/>
      <c r="BH617" s="64"/>
      <c r="BI617" s="64"/>
      <c r="BJ617" s="64"/>
      <c r="BK617" s="64"/>
      <c r="BL617" s="64"/>
    </row>
    <row r="618" spans="27:64" ht="12.95" customHeight="1">
      <c r="AA618" s="64"/>
      <c r="AB618" s="64"/>
      <c r="AC618" s="64"/>
      <c r="AD618" s="64"/>
      <c r="AE618" s="64"/>
      <c r="AG618" s="122"/>
      <c r="AN618" s="64"/>
      <c r="AO618" s="64"/>
      <c r="AP618" s="64"/>
      <c r="AQ618" s="64"/>
      <c r="AR618" s="64"/>
      <c r="AS618" s="64"/>
      <c r="AT618" s="64"/>
      <c r="AU618" s="64"/>
    </row>
    <row r="619" spans="27:64" ht="12.95" customHeight="1">
      <c r="AA619" s="64"/>
      <c r="AB619" s="64"/>
      <c r="AC619" s="64"/>
      <c r="AD619" s="64"/>
      <c r="AE619" s="64"/>
      <c r="AG619" s="122"/>
      <c r="AN619" s="64"/>
      <c r="AO619" s="64"/>
      <c r="AP619" s="64"/>
      <c r="AQ619" s="64"/>
      <c r="AR619" s="64"/>
      <c r="AS619" s="64"/>
      <c r="AT619" s="64"/>
      <c r="AU619" s="64"/>
    </row>
    <row r="620" spans="27:64" ht="12.95" customHeight="1">
      <c r="AA620" s="64"/>
      <c r="AB620" s="64"/>
      <c r="AC620" s="64"/>
      <c r="AD620" s="64"/>
      <c r="AE620" s="64"/>
      <c r="AG620" s="122"/>
      <c r="AN620" s="64"/>
      <c r="AO620" s="64"/>
      <c r="AP620" s="64"/>
      <c r="AQ620" s="64"/>
      <c r="AR620" s="64"/>
      <c r="AS620" s="64"/>
      <c r="AT620" s="64"/>
      <c r="AU620" s="64"/>
    </row>
    <row r="621" spans="27:64" ht="12.95" customHeight="1">
      <c r="AA621" s="64"/>
      <c r="AB621" s="64"/>
      <c r="AC621" s="64"/>
      <c r="AD621" s="64"/>
      <c r="AE621" s="64"/>
      <c r="AG621" s="122"/>
      <c r="AN621" s="64"/>
      <c r="AO621" s="64"/>
      <c r="AP621" s="64"/>
      <c r="AQ621" s="64"/>
      <c r="AR621" s="64"/>
      <c r="AS621" s="64"/>
      <c r="AT621" s="64"/>
      <c r="AU621" s="64"/>
    </row>
    <row r="622" spans="27:64" ht="12.95" customHeight="1">
      <c r="AA622" s="64"/>
      <c r="AB622" s="64"/>
      <c r="AC622" s="64"/>
      <c r="AD622" s="64"/>
      <c r="AE622" s="64"/>
      <c r="AG622" s="122"/>
      <c r="AN622" s="64"/>
      <c r="AO622" s="64"/>
      <c r="AP622" s="64"/>
      <c r="AQ622" s="64"/>
      <c r="AR622" s="64"/>
      <c r="AS622" s="64"/>
      <c r="AT622" s="64"/>
      <c r="AU622" s="64"/>
    </row>
    <row r="623" spans="27:64" ht="12.95" customHeight="1">
      <c r="AA623" s="64"/>
      <c r="AB623" s="64"/>
      <c r="AC623" s="64"/>
      <c r="AD623" s="64"/>
      <c r="AE623" s="64"/>
      <c r="AG623" s="122"/>
      <c r="AN623" s="64"/>
      <c r="AO623" s="64"/>
      <c r="AP623" s="64"/>
      <c r="AQ623" s="64"/>
      <c r="AR623" s="64"/>
      <c r="AS623" s="64"/>
      <c r="AT623" s="64"/>
      <c r="AU623" s="64"/>
    </row>
    <row r="624" spans="27:64" ht="12.95" customHeight="1">
      <c r="AA624" s="64"/>
      <c r="AB624" s="64"/>
      <c r="AC624" s="64"/>
      <c r="AD624" s="64"/>
      <c r="AE624" s="64"/>
      <c r="AG624" s="122"/>
      <c r="AN624" s="64"/>
      <c r="AO624" s="64"/>
      <c r="AP624" s="64"/>
      <c r="AQ624" s="64"/>
      <c r="AR624" s="64"/>
      <c r="AS624" s="64"/>
      <c r="AT624" s="64"/>
      <c r="AU624" s="64"/>
    </row>
    <row r="625" spans="27:64" ht="12.95" customHeight="1">
      <c r="AA625" s="64"/>
      <c r="AB625" s="64"/>
      <c r="AC625" s="64"/>
      <c r="AD625" s="64"/>
      <c r="AE625" s="64"/>
      <c r="AG625" s="122"/>
      <c r="AN625" s="64"/>
      <c r="AO625" s="64"/>
      <c r="AP625" s="64"/>
      <c r="AQ625" s="64"/>
      <c r="AR625" s="64"/>
      <c r="AS625" s="64"/>
      <c r="AT625" s="64"/>
      <c r="AU625" s="64"/>
      <c r="AV625" s="64"/>
      <c r="AW625" s="64"/>
      <c r="AX625" s="64"/>
      <c r="AY625" s="64"/>
      <c r="AZ625" s="64"/>
      <c r="BA625" s="64"/>
      <c r="BB625" s="64"/>
      <c r="BC625" s="64"/>
      <c r="BD625" s="64"/>
      <c r="BE625" s="64"/>
      <c r="BF625" s="64"/>
      <c r="BG625" s="64"/>
      <c r="BH625" s="64"/>
      <c r="BI625" s="64"/>
      <c r="BJ625" s="64"/>
      <c r="BK625" s="64"/>
      <c r="BL625" s="64"/>
    </row>
    <row r="626" spans="27:64" ht="12.95" customHeight="1">
      <c r="AA626" s="64"/>
      <c r="AB626" s="64"/>
      <c r="AC626" s="64"/>
      <c r="AD626" s="64"/>
      <c r="AE626" s="64"/>
      <c r="AG626" s="122"/>
      <c r="AN626" s="64"/>
      <c r="AO626" s="64"/>
      <c r="AP626" s="64"/>
      <c r="AQ626" s="64"/>
      <c r="AR626" s="64"/>
      <c r="AS626" s="64"/>
      <c r="AT626" s="64"/>
      <c r="AU626" s="64"/>
    </row>
    <row r="627" spans="27:64" ht="12.95" customHeight="1">
      <c r="AA627" s="64"/>
      <c r="AB627" s="64"/>
      <c r="AC627" s="64"/>
      <c r="AD627" s="64"/>
      <c r="AE627" s="64"/>
      <c r="AG627" s="122"/>
      <c r="AN627" s="64"/>
      <c r="AO627" s="64"/>
      <c r="AP627" s="64"/>
      <c r="AQ627" s="64"/>
      <c r="AR627" s="64"/>
      <c r="AS627" s="64"/>
      <c r="AT627" s="64"/>
      <c r="AU627" s="64"/>
    </row>
    <row r="628" spans="27:64" ht="12.95" customHeight="1">
      <c r="AA628" s="64"/>
      <c r="AB628" s="64"/>
      <c r="AC628" s="64"/>
      <c r="AD628" s="64"/>
      <c r="AE628" s="64"/>
      <c r="AG628" s="122"/>
      <c r="AN628" s="64"/>
      <c r="AO628" s="64"/>
      <c r="AP628" s="64"/>
      <c r="AQ628" s="64"/>
      <c r="AR628" s="64"/>
      <c r="AS628" s="64"/>
      <c r="AT628" s="64"/>
      <c r="AU628" s="64"/>
    </row>
    <row r="629" spans="27:64" ht="12.95" customHeight="1">
      <c r="AA629" s="64"/>
      <c r="AB629" s="64"/>
      <c r="AC629" s="64"/>
      <c r="AD629" s="64"/>
      <c r="AE629" s="64"/>
      <c r="AG629" s="122"/>
      <c r="AN629" s="64"/>
      <c r="AO629" s="64"/>
      <c r="AP629" s="64"/>
      <c r="AQ629" s="64"/>
      <c r="AR629" s="64"/>
      <c r="AS629" s="64"/>
      <c r="AT629" s="64"/>
      <c r="AU629" s="64"/>
    </row>
    <row r="630" spans="27:64" ht="12.95" customHeight="1">
      <c r="AA630" s="64"/>
      <c r="AB630" s="64"/>
      <c r="AC630" s="64"/>
      <c r="AD630" s="64"/>
      <c r="AE630" s="64"/>
      <c r="AG630" s="122"/>
      <c r="AN630" s="64"/>
      <c r="AO630" s="64"/>
      <c r="AP630" s="64"/>
      <c r="AQ630" s="64"/>
      <c r="AR630" s="64"/>
      <c r="AS630" s="64"/>
      <c r="AT630" s="64"/>
      <c r="AU630" s="64"/>
    </row>
    <row r="631" spans="27:64" ht="12.95" customHeight="1">
      <c r="AA631" s="64"/>
      <c r="AB631" s="64"/>
      <c r="AC631" s="64"/>
      <c r="AD631" s="64"/>
      <c r="AE631" s="64"/>
      <c r="AG631" s="122"/>
      <c r="AN631" s="64"/>
      <c r="AO631" s="64"/>
      <c r="AP631" s="64"/>
      <c r="AQ631" s="64"/>
      <c r="AR631" s="64"/>
      <c r="AS631" s="64"/>
      <c r="AT631" s="64"/>
      <c r="AU631" s="64"/>
    </row>
    <row r="632" spans="27:64" ht="12.95" customHeight="1">
      <c r="AA632" s="64"/>
      <c r="AB632" s="64"/>
      <c r="AC632" s="64"/>
      <c r="AD632" s="64"/>
      <c r="AE632" s="64"/>
      <c r="AG632" s="122"/>
      <c r="AN632" s="64"/>
      <c r="AO632" s="64"/>
      <c r="AP632" s="64"/>
      <c r="AQ632" s="64"/>
      <c r="AR632" s="64"/>
      <c r="AS632" s="64"/>
      <c r="AT632" s="64"/>
      <c r="AU632" s="64"/>
    </row>
    <row r="633" spans="27:64" ht="12.95" customHeight="1">
      <c r="AA633" s="64"/>
      <c r="AB633" s="64"/>
      <c r="AC633" s="64"/>
      <c r="AD633" s="64"/>
      <c r="AE633" s="64"/>
      <c r="AG633" s="122"/>
      <c r="AN633" s="64"/>
      <c r="AO633" s="64"/>
      <c r="AP633" s="64"/>
      <c r="AQ633" s="64"/>
      <c r="AR633" s="64"/>
      <c r="AS633" s="64"/>
      <c r="AT633" s="64"/>
      <c r="AU633" s="64"/>
    </row>
    <row r="634" spans="27:64" ht="12.95" customHeight="1">
      <c r="AA634" s="64"/>
      <c r="AB634" s="64"/>
      <c r="AC634" s="64"/>
      <c r="AD634" s="64"/>
      <c r="AE634" s="64"/>
      <c r="AG634" s="122"/>
      <c r="AN634" s="64"/>
      <c r="AO634" s="64"/>
      <c r="AP634" s="64"/>
      <c r="AQ634" s="64"/>
      <c r="AR634" s="64"/>
      <c r="AS634" s="64"/>
      <c r="AT634" s="64"/>
      <c r="AU634" s="64"/>
    </row>
    <row r="635" spans="27:64" ht="12.95" customHeight="1">
      <c r="AA635" s="64"/>
      <c r="AB635" s="64"/>
      <c r="AC635" s="64"/>
      <c r="AD635" s="64"/>
      <c r="AE635" s="64"/>
      <c r="AG635" s="122"/>
      <c r="AN635" s="64"/>
      <c r="AO635" s="64"/>
      <c r="AP635" s="64"/>
      <c r="AQ635" s="64"/>
      <c r="AR635" s="64"/>
      <c r="AS635" s="64"/>
      <c r="AT635" s="64"/>
      <c r="AU635" s="64"/>
    </row>
    <row r="636" spans="27:64" ht="12.95" customHeight="1">
      <c r="AA636" s="64"/>
      <c r="AB636" s="64"/>
      <c r="AC636" s="64"/>
      <c r="AD636" s="64"/>
      <c r="AE636" s="64"/>
      <c r="AG636" s="122"/>
      <c r="AN636" s="64"/>
      <c r="AO636" s="64"/>
      <c r="AP636" s="64"/>
      <c r="AQ636" s="64"/>
      <c r="AR636" s="64"/>
      <c r="AS636" s="64"/>
      <c r="AT636" s="64"/>
      <c r="AU636" s="64"/>
    </row>
    <row r="637" spans="27:64" ht="12.95" customHeight="1">
      <c r="AA637" s="64"/>
      <c r="AB637" s="64"/>
      <c r="AC637" s="64"/>
      <c r="AD637" s="64"/>
      <c r="AE637" s="64"/>
      <c r="AG637" s="122"/>
      <c r="AN637" s="64"/>
      <c r="AO637" s="64"/>
      <c r="AP637" s="64"/>
      <c r="AQ637" s="64"/>
      <c r="AR637" s="64"/>
      <c r="AS637" s="64"/>
      <c r="AT637" s="64"/>
      <c r="AU637" s="64"/>
    </row>
    <row r="638" spans="27:64" ht="12.95" customHeight="1">
      <c r="AA638" s="64"/>
      <c r="AB638" s="64"/>
      <c r="AC638" s="64"/>
      <c r="AD638" s="64"/>
      <c r="AE638" s="64"/>
      <c r="AG638" s="122"/>
      <c r="AN638" s="64"/>
      <c r="AO638" s="64"/>
      <c r="AP638" s="64"/>
      <c r="AQ638" s="64"/>
      <c r="AR638" s="64"/>
      <c r="AS638" s="64"/>
      <c r="AT638" s="64"/>
      <c r="AU638" s="64"/>
    </row>
    <row r="639" spans="27:64" ht="12.95" customHeight="1">
      <c r="AA639" s="64"/>
      <c r="AB639" s="64"/>
      <c r="AC639" s="64"/>
      <c r="AD639" s="64"/>
      <c r="AE639" s="64"/>
      <c r="AG639" s="122"/>
      <c r="AN639" s="64"/>
      <c r="AO639" s="64"/>
      <c r="AP639" s="64"/>
      <c r="AQ639" s="64"/>
      <c r="AR639" s="64"/>
      <c r="AS639" s="64"/>
      <c r="AT639" s="64"/>
      <c r="AU639" s="64"/>
      <c r="AV639" s="64"/>
    </row>
    <row r="640" spans="27:64" ht="12.95" customHeight="1">
      <c r="AA640" s="64"/>
      <c r="AB640" s="64"/>
      <c r="AC640" s="64"/>
      <c r="AD640" s="64"/>
      <c r="AE640" s="64"/>
      <c r="AG640" s="122"/>
      <c r="AN640" s="64"/>
      <c r="AO640" s="64"/>
      <c r="AP640" s="64"/>
      <c r="AQ640" s="64"/>
      <c r="AR640" s="64"/>
      <c r="AS640" s="64"/>
      <c r="AT640" s="64"/>
      <c r="AU640" s="64"/>
    </row>
    <row r="641" spans="27:47" ht="12.95" customHeight="1">
      <c r="AA641" s="64"/>
      <c r="AB641" s="64"/>
      <c r="AC641" s="64"/>
      <c r="AD641" s="64"/>
      <c r="AE641" s="64"/>
      <c r="AG641" s="122"/>
      <c r="AN641" s="64"/>
      <c r="AO641" s="64"/>
      <c r="AP641" s="64"/>
      <c r="AQ641" s="64"/>
      <c r="AR641" s="64"/>
      <c r="AS641" s="64"/>
      <c r="AT641" s="64"/>
      <c r="AU641" s="64"/>
    </row>
    <row r="642" spans="27:47" ht="12.95" customHeight="1">
      <c r="AA642" s="64"/>
      <c r="AB642" s="64"/>
      <c r="AC642" s="64"/>
      <c r="AD642" s="64"/>
      <c r="AE642" s="64"/>
      <c r="AG642" s="122"/>
      <c r="AN642" s="64"/>
      <c r="AO642" s="64"/>
      <c r="AP642" s="64"/>
      <c r="AQ642" s="64"/>
      <c r="AR642" s="64"/>
      <c r="AS642" s="64"/>
      <c r="AT642" s="64"/>
      <c r="AU642" s="64"/>
    </row>
    <row r="643" spans="27:47" ht="12.95" customHeight="1">
      <c r="AA643" s="64"/>
      <c r="AB643" s="64"/>
      <c r="AC643" s="64"/>
      <c r="AD643" s="64"/>
      <c r="AE643" s="64"/>
      <c r="AG643" s="122"/>
      <c r="AN643" s="64"/>
      <c r="AO643" s="64"/>
      <c r="AP643" s="64"/>
      <c r="AQ643" s="64"/>
      <c r="AR643" s="64"/>
      <c r="AS643" s="64"/>
      <c r="AT643" s="64"/>
      <c r="AU643" s="64"/>
    </row>
    <row r="644" spans="27:47" ht="12.95" customHeight="1">
      <c r="AA644" s="64"/>
      <c r="AB644" s="64"/>
      <c r="AC644" s="64"/>
      <c r="AD644" s="64"/>
      <c r="AE644" s="64"/>
      <c r="AG644" s="122"/>
      <c r="AN644" s="64"/>
      <c r="AO644" s="64"/>
      <c r="AP644" s="64"/>
      <c r="AQ644" s="64"/>
      <c r="AR644" s="64"/>
      <c r="AS644" s="64"/>
      <c r="AT644" s="64"/>
      <c r="AU644" s="64"/>
    </row>
    <row r="645" spans="27:47" ht="12.95" customHeight="1">
      <c r="AA645" s="64"/>
      <c r="AB645" s="64"/>
      <c r="AC645" s="64"/>
      <c r="AD645" s="64"/>
      <c r="AE645" s="64"/>
      <c r="AG645" s="122"/>
      <c r="AN645" s="64"/>
      <c r="AO645" s="64"/>
      <c r="AP645" s="64"/>
      <c r="AQ645" s="64"/>
      <c r="AR645" s="64"/>
      <c r="AS645" s="64"/>
      <c r="AT645" s="64"/>
      <c r="AU645" s="64"/>
    </row>
    <row r="646" spans="27:47" ht="12.95" customHeight="1">
      <c r="AA646" s="64"/>
      <c r="AB646" s="64"/>
      <c r="AC646" s="64"/>
      <c r="AD646" s="64"/>
      <c r="AE646" s="64"/>
      <c r="AG646" s="122"/>
      <c r="AN646" s="64"/>
      <c r="AO646" s="64"/>
      <c r="AP646" s="64"/>
      <c r="AQ646" s="64"/>
      <c r="AR646" s="64"/>
      <c r="AS646" s="64"/>
      <c r="AT646" s="64"/>
      <c r="AU646" s="64"/>
    </row>
    <row r="647" spans="27:47" ht="12.95" customHeight="1">
      <c r="AA647" s="64"/>
      <c r="AB647" s="64"/>
      <c r="AC647" s="64"/>
      <c r="AD647" s="64"/>
      <c r="AE647" s="64"/>
      <c r="AG647" s="122"/>
      <c r="AN647" s="64"/>
      <c r="AO647" s="64"/>
      <c r="AP647" s="64"/>
      <c r="AQ647" s="64"/>
      <c r="AR647" s="64"/>
      <c r="AS647" s="64"/>
      <c r="AT647" s="64"/>
      <c r="AU647" s="64"/>
    </row>
    <row r="648" spans="27:47" ht="12.95" customHeight="1">
      <c r="AA648" s="64"/>
      <c r="AB648" s="64"/>
      <c r="AC648" s="64"/>
      <c r="AD648" s="64"/>
      <c r="AE648" s="64"/>
      <c r="AG648" s="122"/>
      <c r="AN648" s="64"/>
      <c r="AO648" s="64"/>
      <c r="AP648" s="64"/>
      <c r="AQ648" s="64"/>
      <c r="AR648" s="64"/>
      <c r="AS648" s="64"/>
      <c r="AT648" s="64"/>
      <c r="AU648" s="64"/>
    </row>
    <row r="649" spans="27:47" ht="12.95" customHeight="1">
      <c r="AA649" s="64"/>
      <c r="AB649" s="64"/>
      <c r="AC649" s="64"/>
      <c r="AD649" s="64"/>
      <c r="AE649" s="64"/>
      <c r="AG649" s="122"/>
      <c r="AN649" s="64"/>
      <c r="AO649" s="64"/>
      <c r="AP649" s="64"/>
      <c r="AQ649" s="64"/>
      <c r="AR649" s="64"/>
      <c r="AS649" s="64"/>
      <c r="AT649" s="64"/>
      <c r="AU649" s="64"/>
    </row>
    <row r="650" spans="27:47" ht="12.95" customHeight="1">
      <c r="AA650" s="64"/>
      <c r="AB650" s="64"/>
      <c r="AC650" s="64"/>
      <c r="AD650" s="64"/>
      <c r="AE650" s="64"/>
      <c r="AG650" s="122"/>
      <c r="AN650" s="64"/>
      <c r="AO650" s="64"/>
      <c r="AP650" s="64"/>
      <c r="AQ650" s="64"/>
      <c r="AR650" s="64"/>
      <c r="AS650" s="64"/>
      <c r="AT650" s="64"/>
      <c r="AU650" s="64"/>
    </row>
    <row r="651" spans="27:47" ht="12.95" customHeight="1">
      <c r="AA651" s="64"/>
      <c r="AB651" s="64"/>
      <c r="AC651" s="64"/>
      <c r="AD651" s="64"/>
      <c r="AE651" s="64"/>
      <c r="AG651" s="122"/>
      <c r="AN651" s="64"/>
      <c r="AO651" s="64"/>
      <c r="AP651" s="64"/>
      <c r="AQ651" s="64"/>
      <c r="AR651" s="64"/>
      <c r="AS651" s="64"/>
      <c r="AT651" s="64"/>
      <c r="AU651" s="64"/>
    </row>
    <row r="652" spans="27:47" ht="12.95" customHeight="1">
      <c r="AA652" s="64"/>
      <c r="AB652" s="64"/>
      <c r="AC652" s="64"/>
      <c r="AD652" s="64"/>
      <c r="AE652" s="64"/>
      <c r="AG652" s="122"/>
      <c r="AN652" s="64"/>
      <c r="AO652" s="64"/>
      <c r="AP652" s="64"/>
      <c r="AQ652" s="64"/>
      <c r="AR652" s="64"/>
      <c r="AS652" s="64"/>
      <c r="AT652" s="64"/>
      <c r="AU652" s="64"/>
    </row>
    <row r="653" spans="27:47" ht="12.95" customHeight="1">
      <c r="AA653" s="64"/>
      <c r="AB653" s="64"/>
      <c r="AC653" s="64"/>
      <c r="AD653" s="64"/>
      <c r="AE653" s="64"/>
      <c r="AG653" s="122"/>
      <c r="AN653" s="64"/>
      <c r="AO653" s="64"/>
      <c r="AP653" s="64"/>
      <c r="AQ653" s="64"/>
      <c r="AR653" s="64"/>
      <c r="AS653" s="64"/>
      <c r="AT653" s="64"/>
      <c r="AU653" s="64"/>
    </row>
    <row r="654" spans="27:47" ht="12.95" customHeight="1">
      <c r="AA654" s="64"/>
      <c r="AB654" s="64"/>
      <c r="AC654" s="64"/>
      <c r="AD654" s="64"/>
      <c r="AE654" s="64"/>
      <c r="AG654" s="122"/>
      <c r="AN654" s="64"/>
      <c r="AO654" s="64"/>
      <c r="AP654" s="64"/>
      <c r="AQ654" s="64"/>
      <c r="AR654" s="64"/>
      <c r="AS654" s="64"/>
      <c r="AT654" s="64"/>
      <c r="AU654" s="64"/>
    </row>
    <row r="655" spans="27:47" ht="12.95" customHeight="1">
      <c r="AA655" s="64"/>
      <c r="AB655" s="64"/>
      <c r="AC655" s="64"/>
      <c r="AD655" s="64"/>
      <c r="AE655" s="64"/>
      <c r="AG655" s="122"/>
      <c r="AN655" s="64"/>
      <c r="AO655" s="64"/>
      <c r="AP655" s="64"/>
      <c r="AQ655" s="64"/>
      <c r="AR655" s="64"/>
      <c r="AS655" s="64"/>
      <c r="AT655" s="64"/>
      <c r="AU655" s="64"/>
    </row>
    <row r="656" spans="27:47" ht="12.95" customHeight="1">
      <c r="AA656" s="64"/>
      <c r="AB656" s="64"/>
      <c r="AC656" s="64"/>
      <c r="AD656" s="64"/>
      <c r="AE656" s="64"/>
      <c r="AG656" s="122"/>
      <c r="AN656" s="64"/>
      <c r="AO656" s="64"/>
      <c r="AP656" s="64"/>
      <c r="AQ656" s="64"/>
      <c r="AR656" s="64"/>
      <c r="AS656" s="64"/>
      <c r="AT656" s="64"/>
      <c r="AU656" s="64"/>
    </row>
    <row r="657" spans="27:64" ht="12.95" customHeight="1">
      <c r="AA657" s="64"/>
      <c r="AB657" s="64"/>
      <c r="AC657" s="64"/>
      <c r="AD657" s="64"/>
      <c r="AE657" s="64"/>
      <c r="AG657" s="122"/>
      <c r="AN657" s="64"/>
      <c r="AO657" s="64"/>
      <c r="AP657" s="64"/>
      <c r="AQ657" s="64"/>
      <c r="AR657" s="64"/>
      <c r="AS657" s="64"/>
      <c r="AT657" s="64"/>
      <c r="AU657" s="64"/>
    </row>
    <row r="658" spans="27:64" ht="12.95" customHeight="1">
      <c r="AA658" s="64"/>
      <c r="AB658" s="64"/>
      <c r="AC658" s="64"/>
      <c r="AD658" s="64"/>
      <c r="AE658" s="64"/>
      <c r="AG658" s="122"/>
      <c r="AN658" s="64"/>
      <c r="AO658" s="64"/>
      <c r="AP658" s="64"/>
      <c r="AQ658" s="64"/>
      <c r="AR658" s="64"/>
      <c r="AS658" s="64"/>
      <c r="AT658" s="64"/>
      <c r="AU658" s="64"/>
      <c r="AV658" s="64"/>
      <c r="AW658" s="64"/>
      <c r="AX658" s="64"/>
      <c r="AY658" s="64"/>
      <c r="AZ658" s="64"/>
      <c r="BA658" s="64"/>
      <c r="BB658" s="64"/>
      <c r="BC658" s="64"/>
      <c r="BD658" s="64"/>
      <c r="BE658" s="64"/>
      <c r="BF658" s="64"/>
      <c r="BG658" s="64"/>
      <c r="BH658" s="64"/>
      <c r="BI658" s="64"/>
      <c r="BJ658" s="64"/>
      <c r="BK658" s="64"/>
      <c r="BL658" s="64"/>
    </row>
    <row r="659" spans="27:64" ht="12.95" customHeight="1">
      <c r="AA659" s="64"/>
      <c r="AB659" s="64"/>
      <c r="AC659" s="64"/>
      <c r="AD659" s="64"/>
      <c r="AE659" s="64"/>
      <c r="AG659" s="122"/>
      <c r="AN659" s="64"/>
      <c r="AO659" s="64"/>
      <c r="AP659" s="64"/>
      <c r="AQ659" s="64"/>
      <c r="AR659" s="64"/>
      <c r="AS659" s="64"/>
      <c r="AT659" s="64"/>
      <c r="AU659" s="64"/>
    </row>
    <row r="660" spans="27:64" ht="12.95" customHeight="1">
      <c r="AA660" s="64"/>
      <c r="AB660" s="64"/>
      <c r="AC660" s="64"/>
      <c r="AD660" s="64"/>
      <c r="AE660" s="64"/>
      <c r="AG660" s="122"/>
      <c r="AN660" s="64"/>
      <c r="AO660" s="64"/>
      <c r="AP660" s="64"/>
      <c r="AQ660" s="64"/>
      <c r="AR660" s="64"/>
      <c r="AS660" s="64"/>
      <c r="AT660" s="64"/>
      <c r="AU660" s="64"/>
    </row>
    <row r="661" spans="27:64" ht="12.95" customHeight="1">
      <c r="AA661" s="64"/>
      <c r="AB661" s="64"/>
      <c r="AC661" s="64"/>
      <c r="AD661" s="64"/>
      <c r="AE661" s="64"/>
      <c r="AG661" s="122"/>
      <c r="AN661" s="64"/>
      <c r="AO661" s="64"/>
      <c r="AP661" s="64"/>
      <c r="AQ661" s="64"/>
      <c r="AR661" s="64"/>
      <c r="AS661" s="64"/>
      <c r="AT661" s="64"/>
      <c r="AU661" s="64"/>
    </row>
    <row r="662" spans="27:64" ht="12.95" customHeight="1">
      <c r="AA662" s="64"/>
      <c r="AB662" s="64"/>
      <c r="AC662" s="64"/>
      <c r="AD662" s="64"/>
      <c r="AE662" s="64"/>
      <c r="AG662" s="122"/>
      <c r="AN662" s="64"/>
      <c r="AO662" s="64"/>
      <c r="AP662" s="64"/>
      <c r="AQ662" s="64"/>
      <c r="AR662" s="64"/>
      <c r="AS662" s="64"/>
      <c r="AT662" s="64"/>
      <c r="AU662" s="64"/>
    </row>
    <row r="663" spans="27:64" ht="12.95" customHeight="1">
      <c r="AA663" s="64"/>
      <c r="AB663" s="64"/>
      <c r="AC663" s="64"/>
      <c r="AD663" s="64"/>
      <c r="AE663" s="64"/>
      <c r="AG663" s="122"/>
      <c r="AN663" s="64"/>
      <c r="AO663" s="64"/>
      <c r="AP663" s="64"/>
      <c r="AQ663" s="64"/>
      <c r="AR663" s="64"/>
      <c r="AS663" s="64"/>
      <c r="AT663" s="64"/>
      <c r="AU663" s="64"/>
      <c r="AV663" s="64"/>
      <c r="AW663" s="64"/>
      <c r="AX663" s="64"/>
      <c r="AY663" s="64"/>
      <c r="AZ663" s="64"/>
      <c r="BA663" s="64"/>
      <c r="BB663" s="64"/>
      <c r="BC663" s="64"/>
      <c r="BD663" s="64"/>
      <c r="BE663" s="64"/>
      <c r="BF663" s="64"/>
      <c r="BG663" s="64"/>
      <c r="BH663" s="64"/>
      <c r="BI663" s="64"/>
      <c r="BJ663" s="64"/>
      <c r="BK663" s="64"/>
      <c r="BL663" s="64"/>
    </row>
    <row r="664" spans="27:64" ht="12.95" customHeight="1">
      <c r="AA664" s="64"/>
      <c r="AB664" s="64"/>
      <c r="AC664" s="64"/>
      <c r="AD664" s="64"/>
      <c r="AE664" s="64"/>
      <c r="AG664" s="122"/>
      <c r="AN664" s="64"/>
      <c r="AO664" s="64"/>
      <c r="AP664" s="64"/>
      <c r="AQ664" s="64"/>
      <c r="AR664" s="64"/>
      <c r="AS664" s="64"/>
      <c r="AT664" s="64"/>
      <c r="AU664" s="64"/>
    </row>
    <row r="665" spans="27:64" ht="12.95" customHeight="1">
      <c r="AA665" s="64"/>
      <c r="AB665" s="64"/>
      <c r="AC665" s="64"/>
      <c r="AD665" s="64"/>
      <c r="AE665" s="64"/>
      <c r="AG665" s="122"/>
      <c r="AN665" s="64"/>
      <c r="AO665" s="64"/>
      <c r="AP665" s="64"/>
      <c r="AQ665" s="64"/>
      <c r="AR665" s="64"/>
      <c r="AS665" s="64"/>
      <c r="AT665" s="64"/>
      <c r="AU665" s="64"/>
    </row>
    <row r="666" spans="27:64" ht="12.95" customHeight="1">
      <c r="AA666" s="64"/>
      <c r="AB666" s="64"/>
      <c r="AC666" s="64"/>
      <c r="AD666" s="64"/>
      <c r="AE666" s="64"/>
      <c r="AG666" s="122"/>
      <c r="AN666" s="64"/>
      <c r="AO666" s="64"/>
      <c r="AP666" s="64"/>
      <c r="AQ666" s="64"/>
      <c r="AR666" s="64"/>
      <c r="AS666" s="64"/>
      <c r="AT666" s="64"/>
      <c r="AU666" s="64"/>
    </row>
    <row r="667" spans="27:64" ht="12.95" customHeight="1">
      <c r="AA667" s="64"/>
      <c r="AB667" s="64"/>
      <c r="AC667" s="64"/>
      <c r="AD667" s="64"/>
      <c r="AE667" s="64"/>
      <c r="AG667" s="122"/>
      <c r="AN667" s="64"/>
      <c r="AO667" s="64"/>
      <c r="AP667" s="64"/>
      <c r="AQ667" s="64"/>
      <c r="AR667" s="64"/>
      <c r="AS667" s="64"/>
      <c r="AT667" s="64"/>
      <c r="AU667" s="64"/>
    </row>
    <row r="668" spans="27:64" ht="12.95" customHeight="1">
      <c r="AA668" s="64"/>
      <c r="AB668" s="64"/>
      <c r="AC668" s="64"/>
      <c r="AD668" s="64"/>
      <c r="AE668" s="64"/>
      <c r="AG668" s="122"/>
      <c r="AN668" s="64"/>
      <c r="AO668" s="64"/>
      <c r="AP668" s="64"/>
      <c r="AQ668" s="64"/>
      <c r="AR668" s="64"/>
      <c r="AS668" s="64"/>
      <c r="AT668" s="64"/>
      <c r="AU668" s="64"/>
      <c r="AV668" s="64"/>
      <c r="AX668" s="64"/>
    </row>
    <row r="669" spans="27:64" ht="12.95" customHeight="1">
      <c r="AA669" s="64"/>
      <c r="AB669" s="64"/>
      <c r="AC669" s="64"/>
      <c r="AD669" s="64"/>
      <c r="AE669" s="64"/>
      <c r="AG669" s="122"/>
      <c r="AN669" s="64"/>
      <c r="AO669" s="64"/>
      <c r="AP669" s="64"/>
      <c r="AQ669" s="64"/>
      <c r="AR669" s="64"/>
      <c r="AS669" s="64"/>
      <c r="AT669" s="64"/>
      <c r="AU669" s="64"/>
    </row>
    <row r="670" spans="27:64" ht="12.95" customHeight="1">
      <c r="AA670" s="64"/>
      <c r="AB670" s="64"/>
      <c r="AC670" s="64"/>
      <c r="AD670" s="64"/>
      <c r="AE670" s="64"/>
      <c r="AG670" s="122"/>
      <c r="AN670" s="64"/>
      <c r="AO670" s="64"/>
      <c r="AP670" s="64"/>
      <c r="AQ670" s="64"/>
      <c r="AR670" s="64"/>
      <c r="AS670" s="64"/>
      <c r="AT670" s="64"/>
      <c r="AU670" s="64"/>
    </row>
    <row r="671" spans="27:64" ht="12.95" customHeight="1">
      <c r="AA671" s="64"/>
      <c r="AB671" s="64"/>
      <c r="AC671" s="64"/>
      <c r="AD671" s="64"/>
      <c r="AE671" s="64"/>
      <c r="AG671" s="122"/>
      <c r="AN671" s="64"/>
      <c r="AO671" s="64"/>
      <c r="AP671" s="64"/>
      <c r="AQ671" s="64"/>
      <c r="AR671" s="64"/>
      <c r="AS671" s="64"/>
      <c r="AT671" s="64"/>
      <c r="AU671" s="64"/>
    </row>
    <row r="672" spans="27:64" ht="12.95" customHeight="1">
      <c r="AA672" s="64"/>
      <c r="AB672" s="64"/>
      <c r="AC672" s="64"/>
      <c r="AD672" s="64"/>
      <c r="AE672" s="64"/>
      <c r="AG672" s="122"/>
      <c r="AN672" s="64"/>
      <c r="AO672" s="64"/>
      <c r="AP672" s="64"/>
      <c r="AQ672" s="64"/>
      <c r="AR672" s="64"/>
      <c r="AS672" s="64"/>
      <c r="AT672" s="64"/>
      <c r="AU672" s="64"/>
    </row>
    <row r="673" spans="27:47" ht="12.95" customHeight="1">
      <c r="AA673" s="64"/>
      <c r="AB673" s="64"/>
      <c r="AC673" s="64"/>
      <c r="AD673" s="64"/>
      <c r="AE673" s="64"/>
      <c r="AG673" s="122"/>
      <c r="AN673" s="64"/>
      <c r="AO673" s="64"/>
      <c r="AP673" s="64"/>
      <c r="AQ673" s="64"/>
      <c r="AR673" s="64"/>
      <c r="AS673" s="64"/>
      <c r="AT673" s="64"/>
      <c r="AU673" s="64"/>
    </row>
    <row r="674" spans="27:47" ht="12.95" customHeight="1">
      <c r="AA674" s="64"/>
      <c r="AB674" s="64"/>
      <c r="AC674" s="64"/>
      <c r="AD674" s="64"/>
      <c r="AE674" s="64"/>
      <c r="AG674" s="122"/>
      <c r="AN674" s="64"/>
      <c r="AO674" s="64"/>
      <c r="AP674" s="64"/>
      <c r="AQ674" s="64"/>
      <c r="AR674" s="64"/>
      <c r="AS674" s="64"/>
      <c r="AT674" s="64"/>
      <c r="AU674" s="64"/>
    </row>
    <row r="675" spans="27:47" ht="12.95" customHeight="1">
      <c r="AA675" s="64"/>
      <c r="AB675" s="64"/>
      <c r="AC675" s="64"/>
      <c r="AD675" s="64"/>
      <c r="AE675" s="64"/>
      <c r="AG675" s="122"/>
      <c r="AN675" s="64"/>
      <c r="AO675" s="64"/>
      <c r="AP675" s="64"/>
      <c r="AQ675" s="64"/>
      <c r="AR675" s="64"/>
      <c r="AS675" s="64"/>
      <c r="AT675" s="64"/>
      <c r="AU675" s="64"/>
    </row>
    <row r="676" spans="27:47" ht="12.95" customHeight="1">
      <c r="AA676" s="64"/>
      <c r="AB676" s="64"/>
      <c r="AC676" s="64"/>
      <c r="AD676" s="64"/>
      <c r="AE676" s="64"/>
      <c r="AG676" s="122"/>
      <c r="AN676" s="64"/>
      <c r="AO676" s="64"/>
      <c r="AP676" s="64"/>
      <c r="AQ676" s="64"/>
      <c r="AR676" s="64"/>
      <c r="AS676" s="64"/>
      <c r="AT676" s="64"/>
      <c r="AU676" s="64"/>
    </row>
    <row r="677" spans="27:47" ht="12.95" customHeight="1">
      <c r="AA677" s="64"/>
      <c r="AB677" s="64"/>
      <c r="AC677" s="64"/>
      <c r="AD677" s="64"/>
      <c r="AE677" s="64"/>
      <c r="AG677" s="122"/>
      <c r="AN677" s="64"/>
      <c r="AO677" s="64"/>
      <c r="AP677" s="64"/>
      <c r="AQ677" s="64"/>
      <c r="AR677" s="64"/>
      <c r="AS677" s="64"/>
      <c r="AT677" s="64"/>
      <c r="AU677" s="64"/>
    </row>
    <row r="678" spans="27:47" ht="12.95" customHeight="1">
      <c r="AA678" s="64"/>
      <c r="AB678" s="64"/>
      <c r="AC678" s="64"/>
      <c r="AD678" s="64"/>
      <c r="AE678" s="64"/>
      <c r="AG678" s="122"/>
      <c r="AN678" s="64"/>
      <c r="AO678" s="64"/>
      <c r="AP678" s="64"/>
      <c r="AQ678" s="64"/>
      <c r="AR678" s="64"/>
      <c r="AS678" s="64"/>
      <c r="AT678" s="64"/>
      <c r="AU678" s="64"/>
    </row>
    <row r="679" spans="27:47" ht="12.95" customHeight="1">
      <c r="AA679" s="64"/>
      <c r="AB679" s="64"/>
      <c r="AC679" s="64"/>
      <c r="AD679" s="64"/>
      <c r="AE679" s="64"/>
      <c r="AG679" s="122"/>
      <c r="AN679" s="64"/>
      <c r="AO679" s="64"/>
      <c r="AP679" s="64"/>
      <c r="AQ679" s="64"/>
      <c r="AR679" s="64"/>
      <c r="AS679" s="64"/>
      <c r="AT679" s="64"/>
      <c r="AU679" s="64"/>
    </row>
    <row r="680" spans="27:47" ht="12.95" customHeight="1">
      <c r="AA680" s="64"/>
      <c r="AB680" s="64"/>
      <c r="AC680" s="64"/>
      <c r="AD680" s="64"/>
      <c r="AE680" s="64"/>
      <c r="AG680" s="122"/>
      <c r="AN680" s="64"/>
      <c r="AO680" s="64"/>
      <c r="AP680" s="64"/>
      <c r="AQ680" s="64"/>
      <c r="AR680" s="64"/>
      <c r="AS680" s="64"/>
      <c r="AT680" s="64"/>
      <c r="AU680" s="64"/>
    </row>
    <row r="681" spans="27:47" ht="12.95" customHeight="1">
      <c r="AA681" s="64"/>
      <c r="AB681" s="64"/>
      <c r="AC681" s="64"/>
      <c r="AD681" s="64"/>
      <c r="AE681" s="64"/>
      <c r="AG681" s="122"/>
      <c r="AN681" s="64"/>
      <c r="AO681" s="64"/>
      <c r="AP681" s="64"/>
      <c r="AQ681" s="64"/>
      <c r="AR681" s="64"/>
      <c r="AS681" s="64"/>
      <c r="AT681" s="64"/>
      <c r="AU681" s="64"/>
    </row>
    <row r="682" spans="27:47" ht="12.95" customHeight="1">
      <c r="AA682" s="64"/>
      <c r="AB682" s="64"/>
      <c r="AC682" s="64"/>
      <c r="AD682" s="64"/>
      <c r="AE682" s="64"/>
      <c r="AG682" s="122"/>
      <c r="AN682" s="64"/>
      <c r="AO682" s="64"/>
      <c r="AP682" s="64"/>
      <c r="AQ682" s="64"/>
      <c r="AR682" s="64"/>
      <c r="AS682" s="64"/>
      <c r="AT682" s="64"/>
      <c r="AU682" s="64"/>
    </row>
    <row r="683" spans="27:47" ht="12.95" customHeight="1">
      <c r="AA683" s="64"/>
      <c r="AB683" s="64"/>
      <c r="AC683" s="64"/>
      <c r="AD683" s="64"/>
      <c r="AE683" s="64"/>
      <c r="AG683" s="122"/>
      <c r="AN683" s="64"/>
      <c r="AO683" s="64"/>
      <c r="AP683" s="64"/>
      <c r="AQ683" s="64"/>
      <c r="AR683" s="64"/>
      <c r="AS683" s="64"/>
      <c r="AT683" s="64"/>
      <c r="AU683" s="64"/>
    </row>
    <row r="684" spans="27:47" ht="12.95" customHeight="1">
      <c r="AA684" s="64"/>
      <c r="AB684" s="64"/>
      <c r="AC684" s="64"/>
      <c r="AD684" s="64"/>
      <c r="AE684" s="64"/>
      <c r="AG684" s="122"/>
      <c r="AN684" s="64"/>
      <c r="AO684" s="64"/>
      <c r="AP684" s="64"/>
      <c r="AQ684" s="64"/>
      <c r="AR684" s="64"/>
      <c r="AS684" s="64"/>
      <c r="AT684" s="64"/>
      <c r="AU684" s="64"/>
    </row>
    <row r="685" spans="27:47" ht="12.95" customHeight="1">
      <c r="AA685" s="64"/>
      <c r="AB685" s="64"/>
      <c r="AC685" s="64"/>
      <c r="AD685" s="64"/>
      <c r="AE685" s="64"/>
      <c r="AG685" s="122"/>
      <c r="AN685" s="64"/>
      <c r="AO685" s="64"/>
      <c r="AP685" s="64"/>
      <c r="AQ685" s="64"/>
      <c r="AR685" s="64"/>
      <c r="AS685" s="64"/>
      <c r="AT685" s="64"/>
      <c r="AU685" s="64"/>
    </row>
    <row r="686" spans="27:47" ht="12.95" customHeight="1">
      <c r="AA686" s="64"/>
      <c r="AB686" s="64"/>
      <c r="AC686" s="64"/>
      <c r="AD686" s="64"/>
      <c r="AE686" s="64"/>
      <c r="AG686" s="122"/>
      <c r="AN686" s="64"/>
      <c r="AO686" s="64"/>
      <c r="AP686" s="64"/>
      <c r="AQ686" s="64"/>
      <c r="AR686" s="64"/>
      <c r="AS686" s="64"/>
      <c r="AT686" s="64"/>
      <c r="AU686" s="64"/>
    </row>
    <row r="687" spans="27:47" ht="12.95" customHeight="1">
      <c r="AA687" s="64"/>
      <c r="AB687" s="64"/>
      <c r="AC687" s="64"/>
      <c r="AD687" s="64"/>
      <c r="AE687" s="64"/>
      <c r="AG687" s="122"/>
      <c r="AN687" s="64"/>
      <c r="AO687" s="64"/>
      <c r="AP687" s="64"/>
      <c r="AQ687" s="64"/>
      <c r="AR687" s="64"/>
      <c r="AS687" s="64"/>
      <c r="AT687" s="64"/>
      <c r="AU687" s="64"/>
    </row>
    <row r="688" spans="27:47" ht="12.95" customHeight="1">
      <c r="AA688" s="64"/>
      <c r="AB688" s="64"/>
      <c r="AC688" s="64"/>
      <c r="AD688" s="64"/>
      <c r="AE688" s="64"/>
      <c r="AG688" s="122"/>
      <c r="AN688" s="64"/>
      <c r="AO688" s="64"/>
      <c r="AP688" s="64"/>
      <c r="AQ688" s="64"/>
      <c r="AR688" s="64"/>
      <c r="AS688" s="64"/>
      <c r="AT688" s="64"/>
      <c r="AU688" s="64"/>
    </row>
    <row r="689" spans="27:64" ht="12.95" customHeight="1">
      <c r="AA689" s="64"/>
      <c r="AB689" s="64"/>
      <c r="AC689" s="64"/>
      <c r="AD689" s="64"/>
      <c r="AE689" s="64"/>
      <c r="AG689" s="122"/>
      <c r="AN689" s="64"/>
      <c r="AO689" s="64"/>
      <c r="AP689" s="64"/>
      <c r="AQ689" s="64"/>
      <c r="AR689" s="64"/>
      <c r="AS689" s="64"/>
      <c r="AT689" s="64"/>
      <c r="AU689" s="64"/>
    </row>
    <row r="690" spans="27:64" ht="12.95" customHeight="1">
      <c r="AA690" s="64"/>
      <c r="AB690" s="64"/>
      <c r="AC690" s="64"/>
      <c r="AD690" s="64"/>
      <c r="AE690" s="64"/>
      <c r="AG690" s="122"/>
      <c r="AN690" s="64"/>
      <c r="AO690" s="64"/>
      <c r="AP690" s="64"/>
      <c r="AQ690" s="64"/>
      <c r="AR690" s="64"/>
      <c r="AS690" s="64"/>
      <c r="AT690" s="64"/>
      <c r="AU690" s="64"/>
      <c r="AV690" s="64"/>
      <c r="AW690" s="64"/>
      <c r="AX690" s="64"/>
      <c r="AY690" s="64"/>
      <c r="AZ690" s="64"/>
      <c r="BA690" s="64"/>
      <c r="BB690" s="64"/>
      <c r="BC690" s="64"/>
      <c r="BD690" s="64"/>
      <c r="BE690" s="64"/>
      <c r="BF690" s="64"/>
      <c r="BG690" s="64"/>
      <c r="BH690" s="64"/>
      <c r="BI690" s="64"/>
      <c r="BJ690" s="64"/>
      <c r="BK690" s="64"/>
      <c r="BL690" s="64"/>
    </row>
    <row r="691" spans="27:64" ht="12.95" customHeight="1">
      <c r="AA691" s="64"/>
      <c r="AB691" s="64"/>
      <c r="AC691" s="64"/>
      <c r="AD691" s="64"/>
      <c r="AE691" s="64"/>
      <c r="AG691" s="122"/>
      <c r="AN691" s="64"/>
      <c r="AO691" s="64"/>
      <c r="AP691" s="64"/>
      <c r="AQ691" s="64"/>
      <c r="AR691" s="64"/>
      <c r="AS691" s="64"/>
      <c r="AT691" s="64"/>
      <c r="AU691" s="64"/>
    </row>
    <row r="692" spans="27:64" ht="12.95" customHeight="1">
      <c r="AA692" s="64"/>
      <c r="AB692" s="64"/>
      <c r="AC692" s="64"/>
      <c r="AD692" s="64"/>
      <c r="AE692" s="64"/>
      <c r="AG692" s="122"/>
      <c r="AN692" s="64"/>
      <c r="AO692" s="64"/>
      <c r="AP692" s="64"/>
      <c r="AQ692" s="64"/>
      <c r="AR692" s="64"/>
      <c r="AS692" s="64"/>
      <c r="AT692" s="64"/>
      <c r="AU692" s="64"/>
    </row>
    <row r="693" spans="27:64" ht="12.95" customHeight="1">
      <c r="AA693" s="64"/>
      <c r="AB693" s="64"/>
      <c r="AC693" s="64"/>
      <c r="AD693" s="64"/>
      <c r="AE693" s="64"/>
      <c r="AG693" s="122"/>
      <c r="AN693" s="64"/>
      <c r="AO693" s="64"/>
      <c r="AP693" s="64"/>
      <c r="AQ693" s="64"/>
      <c r="AR693" s="64"/>
      <c r="AS693" s="64"/>
      <c r="AT693" s="64"/>
      <c r="AU693" s="64"/>
    </row>
    <row r="694" spans="27:64" ht="12.95" customHeight="1">
      <c r="AA694" s="64"/>
      <c r="AB694" s="64"/>
      <c r="AC694" s="64"/>
      <c r="AD694" s="64"/>
      <c r="AE694" s="64"/>
      <c r="AG694" s="122"/>
      <c r="AN694" s="64"/>
      <c r="AO694" s="64"/>
      <c r="AP694" s="64"/>
      <c r="AQ694" s="64"/>
      <c r="AR694" s="64"/>
      <c r="AS694" s="64"/>
      <c r="AT694" s="64"/>
      <c r="AU694" s="64"/>
    </row>
    <row r="695" spans="27:64" ht="12.95" customHeight="1">
      <c r="AA695" s="64"/>
      <c r="AB695" s="64"/>
      <c r="AC695" s="64"/>
      <c r="AD695" s="64"/>
      <c r="AE695" s="64"/>
      <c r="AG695" s="122"/>
      <c r="AN695" s="64"/>
      <c r="AO695" s="64"/>
      <c r="AP695" s="64"/>
      <c r="AQ695" s="64"/>
      <c r="AR695" s="64"/>
      <c r="AS695" s="64"/>
      <c r="AT695" s="64"/>
      <c r="AU695" s="64"/>
    </row>
    <row r="696" spans="27:64" ht="12.95" customHeight="1">
      <c r="AA696" s="64"/>
      <c r="AB696" s="64"/>
      <c r="AC696" s="64"/>
      <c r="AD696" s="64"/>
      <c r="AE696" s="64"/>
      <c r="AG696" s="122"/>
      <c r="AN696" s="64"/>
      <c r="AO696" s="64"/>
      <c r="AP696" s="64"/>
      <c r="AQ696" s="64"/>
      <c r="AR696" s="64"/>
      <c r="AS696" s="64"/>
      <c r="AT696" s="64"/>
      <c r="AU696" s="64"/>
    </row>
    <row r="697" spans="27:64" ht="12.95" customHeight="1">
      <c r="AA697" s="64"/>
      <c r="AB697" s="64"/>
      <c r="AC697" s="64"/>
      <c r="AD697" s="64"/>
      <c r="AE697" s="64"/>
      <c r="AG697" s="122"/>
      <c r="AN697" s="64"/>
      <c r="AO697" s="64"/>
      <c r="AP697" s="64"/>
      <c r="AQ697" s="64"/>
      <c r="AR697" s="64"/>
      <c r="AS697" s="64"/>
      <c r="AT697" s="64"/>
      <c r="AU697" s="64"/>
    </row>
    <row r="698" spans="27:64" ht="12.95" customHeight="1">
      <c r="AA698" s="64"/>
      <c r="AB698" s="64"/>
      <c r="AC698" s="64"/>
      <c r="AD698" s="64"/>
      <c r="AE698" s="64"/>
      <c r="AG698" s="122"/>
      <c r="AN698" s="64"/>
      <c r="AO698" s="64"/>
      <c r="AP698" s="64"/>
      <c r="AQ698" s="64"/>
      <c r="AR698" s="64"/>
      <c r="AS698" s="64"/>
      <c r="AT698" s="64"/>
      <c r="AU698" s="64"/>
    </row>
    <row r="699" spans="27:64" ht="12.95" customHeight="1">
      <c r="AA699" s="64"/>
      <c r="AB699" s="64"/>
      <c r="AC699" s="64"/>
      <c r="AD699" s="64"/>
      <c r="AE699" s="64"/>
      <c r="AG699" s="122"/>
      <c r="AN699" s="64"/>
      <c r="AO699" s="64"/>
      <c r="AP699" s="64"/>
      <c r="AQ699" s="64"/>
      <c r="AR699" s="64"/>
      <c r="AS699" s="64"/>
      <c r="AT699" s="64"/>
      <c r="AU699" s="64"/>
    </row>
    <row r="700" spans="27:64" ht="12.95" customHeight="1">
      <c r="AA700" s="64"/>
      <c r="AB700" s="64"/>
      <c r="AC700" s="64"/>
      <c r="AD700" s="64"/>
      <c r="AE700" s="64"/>
      <c r="AG700" s="122"/>
      <c r="AN700" s="64"/>
      <c r="AO700" s="64"/>
      <c r="AP700" s="64"/>
      <c r="AQ700" s="64"/>
      <c r="AR700" s="64"/>
      <c r="AS700" s="64"/>
      <c r="AT700" s="64"/>
      <c r="AU700" s="64"/>
    </row>
    <row r="701" spans="27:64" ht="12.95" customHeight="1">
      <c r="AA701" s="64"/>
      <c r="AB701" s="64"/>
      <c r="AC701" s="64"/>
      <c r="AD701" s="64"/>
      <c r="AE701" s="64"/>
      <c r="AG701" s="122"/>
      <c r="AN701" s="64"/>
      <c r="AO701" s="64"/>
      <c r="AP701" s="64"/>
      <c r="AQ701" s="64"/>
      <c r="AR701" s="64"/>
      <c r="AS701" s="64"/>
      <c r="AT701" s="64"/>
      <c r="AU701" s="64"/>
    </row>
    <row r="702" spans="27:64" ht="12.95" customHeight="1">
      <c r="AA702" s="64"/>
      <c r="AB702" s="64"/>
      <c r="AC702" s="64"/>
      <c r="AD702" s="64"/>
      <c r="AE702" s="64"/>
      <c r="AG702" s="122"/>
      <c r="AN702" s="64"/>
      <c r="AO702" s="64"/>
      <c r="AP702" s="64"/>
      <c r="AQ702" s="64"/>
      <c r="AR702" s="64"/>
      <c r="AS702" s="64"/>
      <c r="AT702" s="64"/>
      <c r="AU702" s="64"/>
    </row>
    <row r="703" spans="27:64" ht="12.95" customHeight="1">
      <c r="AA703" s="64"/>
      <c r="AB703" s="64"/>
      <c r="AC703" s="64"/>
      <c r="AD703" s="64"/>
      <c r="AE703" s="64"/>
      <c r="AG703" s="122"/>
      <c r="AN703" s="64"/>
      <c r="AO703" s="64"/>
      <c r="AP703" s="64"/>
      <c r="AQ703" s="64"/>
      <c r="AR703" s="64"/>
      <c r="AS703" s="64"/>
      <c r="AT703" s="64"/>
      <c r="AU703" s="64"/>
    </row>
    <row r="704" spans="27:64" ht="12.95" customHeight="1">
      <c r="AA704" s="64"/>
      <c r="AB704" s="64"/>
      <c r="AC704" s="64"/>
      <c r="AD704" s="64"/>
      <c r="AE704" s="64"/>
      <c r="AG704" s="122"/>
      <c r="AN704" s="64"/>
      <c r="AO704" s="64"/>
      <c r="AP704" s="64"/>
      <c r="AQ704" s="64"/>
      <c r="AR704" s="64"/>
      <c r="AS704" s="64"/>
      <c r="AT704" s="64"/>
      <c r="AU704" s="64"/>
    </row>
    <row r="705" spans="27:47" ht="12.95" customHeight="1">
      <c r="AA705" s="64"/>
      <c r="AB705" s="64"/>
      <c r="AC705" s="64"/>
      <c r="AD705" s="64"/>
      <c r="AE705" s="64"/>
      <c r="AG705" s="122"/>
      <c r="AN705" s="64"/>
      <c r="AO705" s="64"/>
      <c r="AP705" s="64"/>
      <c r="AQ705" s="64"/>
      <c r="AR705" s="64"/>
      <c r="AS705" s="64"/>
      <c r="AT705" s="64"/>
      <c r="AU705" s="64"/>
    </row>
    <row r="706" spans="27:47" ht="12.95" customHeight="1">
      <c r="AA706" s="64"/>
      <c r="AB706" s="64"/>
      <c r="AC706" s="64"/>
      <c r="AD706" s="64"/>
      <c r="AE706" s="64"/>
      <c r="AG706" s="122"/>
      <c r="AN706" s="64"/>
      <c r="AO706" s="64"/>
      <c r="AP706" s="64"/>
      <c r="AQ706" s="64"/>
      <c r="AR706" s="64"/>
      <c r="AS706" s="64"/>
      <c r="AT706" s="64"/>
      <c r="AU706" s="64"/>
    </row>
    <row r="707" spans="27:47" ht="12.95" customHeight="1">
      <c r="AA707" s="64"/>
      <c r="AB707" s="64"/>
      <c r="AC707" s="64"/>
      <c r="AD707" s="64"/>
      <c r="AE707" s="64"/>
      <c r="AG707" s="122"/>
      <c r="AN707" s="64"/>
      <c r="AO707" s="64"/>
      <c r="AP707" s="64"/>
      <c r="AQ707" s="64"/>
      <c r="AR707" s="64"/>
      <c r="AS707" s="64"/>
      <c r="AT707" s="64"/>
      <c r="AU707" s="64"/>
    </row>
    <row r="708" spans="27:47" ht="12.95" customHeight="1">
      <c r="AA708" s="64"/>
      <c r="AB708" s="64"/>
      <c r="AC708" s="64"/>
      <c r="AD708" s="64"/>
      <c r="AE708" s="64"/>
      <c r="AG708" s="122"/>
      <c r="AN708" s="64"/>
      <c r="AO708" s="64"/>
      <c r="AP708" s="64"/>
      <c r="AQ708" s="64"/>
      <c r="AR708" s="64"/>
      <c r="AS708" s="64"/>
      <c r="AT708" s="64"/>
      <c r="AU708" s="64"/>
    </row>
    <row r="709" spans="27:47" ht="12.95" customHeight="1">
      <c r="AA709" s="64"/>
      <c r="AB709" s="64"/>
      <c r="AC709" s="64"/>
      <c r="AD709" s="64"/>
      <c r="AE709" s="64"/>
      <c r="AG709" s="122"/>
      <c r="AN709" s="64"/>
      <c r="AO709" s="64"/>
      <c r="AP709" s="64"/>
      <c r="AQ709" s="64"/>
      <c r="AR709" s="64"/>
      <c r="AS709" s="64"/>
      <c r="AT709" s="64"/>
      <c r="AU709" s="64"/>
    </row>
    <row r="710" spans="27:47" ht="12.95" customHeight="1">
      <c r="AA710" s="64"/>
      <c r="AB710" s="64"/>
      <c r="AC710" s="64"/>
      <c r="AD710" s="64"/>
      <c r="AE710" s="64"/>
      <c r="AG710" s="122"/>
      <c r="AN710" s="64"/>
      <c r="AO710" s="64"/>
      <c r="AP710" s="64"/>
      <c r="AQ710" s="64"/>
      <c r="AR710" s="64"/>
      <c r="AS710" s="64"/>
      <c r="AT710" s="64"/>
      <c r="AU710" s="64"/>
    </row>
    <row r="711" spans="27:47" ht="12.95" customHeight="1">
      <c r="AA711" s="64"/>
      <c r="AB711" s="64"/>
      <c r="AC711" s="64"/>
      <c r="AD711" s="64"/>
      <c r="AE711" s="64"/>
      <c r="AG711" s="122"/>
      <c r="AN711" s="64"/>
      <c r="AO711" s="64"/>
      <c r="AP711" s="64"/>
      <c r="AQ711" s="64"/>
      <c r="AR711" s="64"/>
      <c r="AS711" s="64"/>
      <c r="AT711" s="64"/>
      <c r="AU711" s="64"/>
    </row>
    <row r="712" spans="27:47" ht="12.95" customHeight="1">
      <c r="AA712" s="64"/>
      <c r="AB712" s="64"/>
      <c r="AC712" s="64"/>
      <c r="AD712" s="64"/>
      <c r="AE712" s="64"/>
      <c r="AG712" s="122"/>
      <c r="AN712" s="64"/>
      <c r="AO712" s="64"/>
      <c r="AP712" s="64"/>
      <c r="AQ712" s="64"/>
      <c r="AR712" s="64"/>
      <c r="AS712" s="64"/>
      <c r="AT712" s="64"/>
      <c r="AU712" s="64"/>
    </row>
    <row r="713" spans="27:47" ht="12.95" customHeight="1">
      <c r="AA713" s="64"/>
      <c r="AB713" s="64"/>
      <c r="AC713" s="64"/>
      <c r="AD713" s="64"/>
      <c r="AE713" s="64"/>
      <c r="AG713" s="122"/>
      <c r="AN713" s="64"/>
      <c r="AO713" s="64"/>
      <c r="AP713" s="64"/>
      <c r="AQ713" s="64"/>
      <c r="AR713" s="64"/>
      <c r="AS713" s="64"/>
      <c r="AT713" s="64"/>
      <c r="AU713" s="64"/>
    </row>
    <row r="714" spans="27:47" ht="12.95" customHeight="1">
      <c r="AA714" s="64"/>
      <c r="AB714" s="64"/>
      <c r="AC714" s="64"/>
      <c r="AD714" s="64"/>
      <c r="AE714" s="64"/>
      <c r="AG714" s="122"/>
      <c r="AN714" s="64"/>
      <c r="AO714" s="64"/>
      <c r="AP714" s="64"/>
      <c r="AQ714" s="64"/>
      <c r="AR714" s="64"/>
      <c r="AS714" s="64"/>
      <c r="AT714" s="64"/>
      <c r="AU714" s="64"/>
    </row>
    <row r="715" spans="27:47" ht="12.95" customHeight="1">
      <c r="AA715" s="64"/>
      <c r="AB715" s="64"/>
      <c r="AC715" s="64"/>
      <c r="AD715" s="64"/>
      <c r="AE715" s="64"/>
      <c r="AG715" s="122"/>
      <c r="AN715" s="64"/>
      <c r="AO715" s="64"/>
      <c r="AP715" s="64"/>
      <c r="AQ715" s="64"/>
      <c r="AR715" s="64"/>
      <c r="AS715" s="64"/>
      <c r="AT715" s="64"/>
      <c r="AU715" s="64"/>
    </row>
    <row r="716" spans="27:47" ht="12.95" customHeight="1">
      <c r="AA716" s="64"/>
      <c r="AB716" s="64"/>
      <c r="AC716" s="64"/>
      <c r="AD716" s="64"/>
      <c r="AE716" s="64"/>
      <c r="AG716" s="122"/>
      <c r="AN716" s="64"/>
      <c r="AO716" s="64"/>
      <c r="AP716" s="64"/>
      <c r="AQ716" s="64"/>
      <c r="AR716" s="64"/>
      <c r="AS716" s="64"/>
      <c r="AT716" s="64"/>
      <c r="AU716" s="64"/>
    </row>
    <row r="717" spans="27:47" ht="12.95" customHeight="1">
      <c r="AA717" s="64"/>
      <c r="AB717" s="64"/>
      <c r="AC717" s="64"/>
      <c r="AD717" s="64"/>
      <c r="AE717" s="64"/>
      <c r="AG717" s="122"/>
      <c r="AN717" s="64"/>
      <c r="AO717" s="64"/>
      <c r="AP717" s="64"/>
      <c r="AQ717" s="64"/>
      <c r="AR717" s="64"/>
      <c r="AS717" s="64"/>
      <c r="AT717" s="64"/>
      <c r="AU717" s="64"/>
    </row>
    <row r="718" spans="27:47" ht="12.95" customHeight="1">
      <c r="AA718" s="64"/>
      <c r="AB718" s="64"/>
      <c r="AC718" s="64"/>
      <c r="AD718" s="64"/>
      <c r="AE718" s="64"/>
      <c r="AG718" s="122"/>
      <c r="AN718" s="64"/>
      <c r="AO718" s="64"/>
      <c r="AP718" s="64"/>
      <c r="AQ718" s="64"/>
      <c r="AR718" s="64"/>
      <c r="AS718" s="64"/>
      <c r="AT718" s="64"/>
      <c r="AU718" s="64"/>
    </row>
    <row r="719" spans="27:47" ht="12.95" customHeight="1">
      <c r="AA719" s="64"/>
      <c r="AB719" s="64"/>
      <c r="AC719" s="64"/>
      <c r="AD719" s="64"/>
      <c r="AE719" s="64"/>
      <c r="AG719" s="122"/>
      <c r="AN719" s="64"/>
      <c r="AO719" s="64"/>
      <c r="AP719" s="64"/>
      <c r="AQ719" s="64"/>
      <c r="AR719" s="64"/>
      <c r="AS719" s="64"/>
      <c r="AT719" s="64"/>
      <c r="AU719" s="64"/>
    </row>
    <row r="720" spans="27:47" ht="12.95" customHeight="1">
      <c r="AA720" s="64"/>
      <c r="AB720" s="64"/>
      <c r="AC720" s="64"/>
      <c r="AD720" s="64"/>
      <c r="AE720" s="64"/>
      <c r="AG720" s="122"/>
      <c r="AN720" s="64"/>
      <c r="AO720" s="64"/>
      <c r="AP720" s="64"/>
      <c r="AQ720" s="64"/>
      <c r="AR720" s="64"/>
      <c r="AS720" s="64"/>
      <c r="AT720" s="64"/>
      <c r="AU720" s="64"/>
    </row>
    <row r="721" spans="27:64" ht="12.95" customHeight="1">
      <c r="AA721" s="64"/>
      <c r="AB721" s="64"/>
      <c r="AC721" s="64"/>
      <c r="AD721" s="64"/>
      <c r="AE721" s="64"/>
      <c r="AG721" s="122"/>
      <c r="AN721" s="64"/>
      <c r="AO721" s="64"/>
      <c r="AP721" s="64"/>
      <c r="AQ721" s="64"/>
      <c r="AR721" s="64"/>
      <c r="AS721" s="64"/>
      <c r="AT721" s="64"/>
      <c r="AU721" s="64"/>
    </row>
    <row r="722" spans="27:64" ht="12.95" customHeight="1">
      <c r="AA722" s="64"/>
      <c r="AB722" s="64"/>
      <c r="AC722" s="64"/>
      <c r="AD722" s="64"/>
      <c r="AE722" s="64"/>
      <c r="AG722" s="122"/>
      <c r="AN722" s="64"/>
      <c r="AO722" s="64"/>
      <c r="AP722" s="64"/>
      <c r="AQ722" s="64"/>
      <c r="AR722" s="64"/>
      <c r="AS722" s="64"/>
      <c r="AT722" s="64"/>
      <c r="AU722" s="64"/>
    </row>
    <row r="723" spans="27:64" ht="12.95" customHeight="1">
      <c r="AA723" s="64"/>
      <c r="AB723" s="64"/>
      <c r="AC723" s="64"/>
      <c r="AD723" s="64"/>
      <c r="AE723" s="64"/>
      <c r="AG723" s="122"/>
      <c r="AN723" s="64"/>
      <c r="AO723" s="64"/>
      <c r="AP723" s="64"/>
      <c r="AQ723" s="64"/>
      <c r="AR723" s="64"/>
      <c r="AS723" s="64"/>
      <c r="AT723" s="64"/>
      <c r="AU723" s="64"/>
    </row>
    <row r="724" spans="27:64" ht="12.95" customHeight="1">
      <c r="AA724" s="64"/>
      <c r="AB724" s="64"/>
      <c r="AC724" s="64"/>
      <c r="AD724" s="64"/>
      <c r="AE724" s="64"/>
      <c r="AG724" s="122"/>
      <c r="AN724" s="64"/>
      <c r="AO724" s="64"/>
      <c r="AP724" s="64"/>
      <c r="AQ724" s="64"/>
      <c r="AR724" s="64"/>
      <c r="AS724" s="64"/>
      <c r="AT724" s="64"/>
      <c r="AU724" s="64"/>
    </row>
    <row r="725" spans="27:64" ht="12.95" customHeight="1">
      <c r="AA725" s="64"/>
      <c r="AB725" s="64"/>
      <c r="AC725" s="64"/>
      <c r="AD725" s="64"/>
      <c r="AE725" s="64"/>
      <c r="AG725" s="122"/>
      <c r="AN725" s="64"/>
      <c r="AO725" s="64"/>
      <c r="AP725" s="64"/>
      <c r="AQ725" s="64"/>
      <c r="AR725" s="64"/>
      <c r="AS725" s="64"/>
      <c r="AT725" s="64"/>
      <c r="AU725" s="64"/>
    </row>
    <row r="726" spans="27:64" ht="12.95" customHeight="1">
      <c r="AA726" s="64"/>
      <c r="AB726" s="64"/>
      <c r="AC726" s="64"/>
      <c r="AD726" s="64"/>
      <c r="AE726" s="64"/>
      <c r="AG726" s="122"/>
      <c r="AN726" s="64"/>
      <c r="AO726" s="64"/>
      <c r="AP726" s="64"/>
      <c r="AQ726" s="64"/>
      <c r="AR726" s="64"/>
      <c r="AS726" s="64"/>
      <c r="AT726" s="64"/>
      <c r="AU726" s="64"/>
      <c r="AV726" s="64"/>
    </row>
    <row r="727" spans="27:64" ht="12.95" customHeight="1">
      <c r="AA727" s="64"/>
      <c r="AB727" s="64"/>
      <c r="AC727" s="64"/>
      <c r="AD727" s="64"/>
      <c r="AE727" s="64"/>
      <c r="AG727" s="122"/>
      <c r="AN727" s="64"/>
      <c r="AO727" s="64"/>
      <c r="AP727" s="64"/>
      <c r="AQ727" s="64"/>
      <c r="AR727" s="64"/>
      <c r="AS727" s="64"/>
      <c r="AT727" s="64"/>
      <c r="AU727" s="64"/>
      <c r="AV727" s="64"/>
      <c r="AW727" s="64"/>
      <c r="AX727" s="64"/>
      <c r="AY727" s="64"/>
      <c r="AZ727" s="64"/>
      <c r="BA727" s="64"/>
      <c r="BB727" s="64"/>
      <c r="BC727" s="64"/>
      <c r="BD727" s="64"/>
      <c r="BE727" s="64"/>
      <c r="BF727" s="64"/>
      <c r="BG727" s="64"/>
      <c r="BH727" s="64"/>
      <c r="BI727" s="64"/>
      <c r="BJ727" s="64"/>
      <c r="BK727" s="64"/>
      <c r="BL727" s="64"/>
    </row>
    <row r="728" spans="27:64" ht="12.95" customHeight="1">
      <c r="AA728" s="64"/>
      <c r="AB728" s="64"/>
      <c r="AC728" s="64"/>
      <c r="AD728" s="64"/>
      <c r="AE728" s="64"/>
      <c r="AG728" s="122"/>
      <c r="AN728" s="64"/>
      <c r="AO728" s="64"/>
      <c r="AP728" s="64"/>
      <c r="AQ728" s="64"/>
      <c r="AR728" s="64"/>
      <c r="AS728" s="64"/>
      <c r="AT728" s="64"/>
      <c r="AU728" s="64"/>
    </row>
    <row r="729" spans="27:64" ht="12.95" customHeight="1">
      <c r="AA729" s="64"/>
      <c r="AB729" s="64"/>
      <c r="AC729" s="64"/>
      <c r="AD729" s="64"/>
      <c r="AE729" s="64"/>
      <c r="AG729" s="122"/>
      <c r="AN729" s="64"/>
      <c r="AO729" s="64"/>
      <c r="AP729" s="64"/>
      <c r="AQ729" s="64"/>
      <c r="AR729" s="64"/>
      <c r="AS729" s="64"/>
      <c r="AT729" s="64"/>
      <c r="AU729" s="64"/>
    </row>
    <row r="730" spans="27:64" ht="12.95" customHeight="1">
      <c r="AA730" s="64"/>
      <c r="AB730" s="64"/>
      <c r="AC730" s="64"/>
      <c r="AD730" s="64"/>
      <c r="AE730" s="64"/>
      <c r="AG730" s="122"/>
      <c r="AN730" s="64"/>
      <c r="AO730" s="64"/>
      <c r="AP730" s="64"/>
      <c r="AQ730" s="64"/>
      <c r="AR730" s="64"/>
      <c r="AS730" s="64"/>
      <c r="AT730" s="64"/>
      <c r="AU730" s="64"/>
    </row>
    <row r="731" spans="27:64" ht="12.95" customHeight="1">
      <c r="AA731" s="64"/>
      <c r="AB731" s="64"/>
      <c r="AC731" s="64"/>
      <c r="AD731" s="64"/>
      <c r="AE731" s="64"/>
      <c r="AG731" s="122"/>
      <c r="AN731" s="64"/>
      <c r="AO731" s="64"/>
      <c r="AP731" s="64"/>
      <c r="AQ731" s="64"/>
      <c r="AR731" s="64"/>
      <c r="AS731" s="64"/>
      <c r="AT731" s="64"/>
      <c r="AU731" s="64"/>
    </row>
    <row r="732" spans="27:64" ht="12.95" customHeight="1">
      <c r="AA732" s="64"/>
      <c r="AB732" s="64"/>
      <c r="AC732" s="64"/>
      <c r="AD732" s="64"/>
      <c r="AE732" s="64"/>
      <c r="AG732" s="122"/>
      <c r="AN732" s="64"/>
      <c r="AO732" s="64"/>
      <c r="AP732" s="64"/>
      <c r="AQ732" s="64"/>
      <c r="AR732" s="64"/>
      <c r="AS732" s="64"/>
      <c r="AT732" s="64"/>
      <c r="AU732" s="64"/>
    </row>
    <row r="733" spans="27:64" ht="12.95" customHeight="1">
      <c r="AA733" s="64"/>
      <c r="AB733" s="64"/>
      <c r="AC733" s="64"/>
      <c r="AD733" s="64"/>
      <c r="AE733" s="64"/>
      <c r="AG733" s="122"/>
      <c r="AN733" s="64"/>
      <c r="AO733" s="64"/>
      <c r="AP733" s="64"/>
      <c r="AQ733" s="64"/>
      <c r="AR733" s="64"/>
      <c r="AS733" s="64"/>
      <c r="AT733" s="64"/>
      <c r="AU733" s="64"/>
    </row>
    <row r="734" spans="27:64" ht="12.95" customHeight="1">
      <c r="AA734" s="64"/>
      <c r="AB734" s="64"/>
      <c r="AC734" s="64"/>
      <c r="AD734" s="64"/>
      <c r="AE734" s="64"/>
      <c r="AG734" s="122"/>
      <c r="AN734" s="64"/>
      <c r="AO734" s="64"/>
      <c r="AP734" s="64"/>
      <c r="AQ734" s="64"/>
      <c r="AR734" s="64"/>
      <c r="AS734" s="64"/>
      <c r="AT734" s="64"/>
      <c r="AU734" s="64"/>
    </row>
    <row r="735" spans="27:64" ht="12.95" customHeight="1">
      <c r="AA735" s="64"/>
      <c r="AB735" s="64"/>
      <c r="AC735" s="64"/>
      <c r="AD735" s="64"/>
      <c r="AE735" s="64"/>
      <c r="AG735" s="122"/>
      <c r="AN735" s="64"/>
      <c r="AO735" s="64"/>
      <c r="AP735" s="64"/>
      <c r="AQ735" s="64"/>
      <c r="AR735" s="64"/>
      <c r="AS735" s="64"/>
      <c r="AT735" s="64"/>
      <c r="AU735" s="64"/>
    </row>
    <row r="736" spans="27:64" ht="12.95" customHeight="1">
      <c r="AA736" s="64"/>
      <c r="AB736" s="64"/>
      <c r="AC736" s="64"/>
      <c r="AD736" s="64"/>
      <c r="AE736" s="64"/>
      <c r="AG736" s="122"/>
      <c r="AN736" s="64"/>
      <c r="AO736" s="64"/>
      <c r="AP736" s="64"/>
      <c r="AQ736" s="64"/>
      <c r="AR736" s="64"/>
      <c r="AS736" s="64"/>
      <c r="AT736" s="64"/>
      <c r="AU736" s="64"/>
    </row>
    <row r="737" spans="27:64" ht="12.95" customHeight="1">
      <c r="AA737" s="64"/>
      <c r="AB737" s="64"/>
      <c r="AC737" s="64"/>
      <c r="AD737" s="64"/>
      <c r="AE737" s="64"/>
      <c r="AG737" s="122"/>
      <c r="AN737" s="64"/>
      <c r="AO737" s="64"/>
      <c r="AP737" s="64"/>
      <c r="AQ737" s="64"/>
      <c r="AR737" s="64"/>
      <c r="AS737" s="64"/>
      <c r="AT737" s="64"/>
      <c r="AU737" s="64"/>
    </row>
    <row r="738" spans="27:64" ht="12.95" customHeight="1">
      <c r="AA738" s="64"/>
      <c r="AB738" s="64"/>
      <c r="AC738" s="64"/>
      <c r="AD738" s="64"/>
      <c r="AE738" s="64"/>
      <c r="AG738" s="122"/>
      <c r="AN738" s="64"/>
      <c r="AO738" s="64"/>
      <c r="AP738" s="64"/>
      <c r="AQ738" s="64"/>
      <c r="AR738" s="64"/>
      <c r="AS738" s="64"/>
      <c r="AT738" s="64"/>
      <c r="AU738" s="64"/>
    </row>
    <row r="739" spans="27:64" ht="12.95" customHeight="1">
      <c r="AA739" s="64"/>
      <c r="AB739" s="64"/>
      <c r="AC739" s="64"/>
      <c r="AD739" s="64"/>
      <c r="AE739" s="64"/>
      <c r="AG739" s="122"/>
      <c r="AN739" s="64"/>
      <c r="AO739" s="64"/>
      <c r="AP739" s="64"/>
      <c r="AQ739" s="64"/>
      <c r="AR739" s="64"/>
      <c r="AS739" s="64"/>
      <c r="AT739" s="64"/>
      <c r="AU739" s="64"/>
    </row>
    <row r="740" spans="27:64" ht="12.95" customHeight="1">
      <c r="AA740" s="64"/>
      <c r="AB740" s="64"/>
      <c r="AC740" s="64"/>
      <c r="AD740" s="64"/>
      <c r="AE740" s="64"/>
      <c r="AG740" s="122"/>
      <c r="AN740" s="64"/>
      <c r="AO740" s="64"/>
      <c r="AP740" s="64"/>
      <c r="AQ740" s="64"/>
      <c r="AR740" s="64"/>
      <c r="AS740" s="64"/>
      <c r="AT740" s="64"/>
      <c r="AU740" s="64"/>
    </row>
    <row r="741" spans="27:64" ht="12.95" customHeight="1">
      <c r="AA741" s="64"/>
      <c r="AB741" s="64"/>
      <c r="AC741" s="64"/>
      <c r="AD741" s="64"/>
      <c r="AE741" s="64"/>
      <c r="AG741" s="122"/>
      <c r="AN741" s="64"/>
      <c r="AO741" s="64"/>
      <c r="AP741" s="64"/>
      <c r="AQ741" s="64"/>
      <c r="AR741" s="64"/>
      <c r="AS741" s="64"/>
      <c r="AT741" s="64"/>
      <c r="AU741" s="64"/>
    </row>
    <row r="742" spans="27:64" ht="12.95" customHeight="1">
      <c r="AA742" s="64"/>
      <c r="AB742" s="64"/>
      <c r="AC742" s="64"/>
      <c r="AD742" s="64"/>
      <c r="AE742" s="64"/>
      <c r="AG742" s="122"/>
      <c r="AN742" s="64"/>
      <c r="AO742" s="64"/>
      <c r="AP742" s="64"/>
      <c r="AQ742" s="64"/>
      <c r="AR742" s="64"/>
      <c r="AS742" s="64"/>
      <c r="AT742" s="64"/>
      <c r="AU742" s="64"/>
    </row>
    <row r="743" spans="27:64" ht="12.95" customHeight="1">
      <c r="AA743" s="64"/>
      <c r="AB743" s="64"/>
      <c r="AC743" s="64"/>
      <c r="AD743" s="64"/>
      <c r="AE743" s="64"/>
      <c r="AG743" s="122"/>
      <c r="AN743" s="64"/>
      <c r="AO743" s="64"/>
      <c r="AP743" s="64"/>
      <c r="AQ743" s="64"/>
      <c r="AR743" s="64"/>
      <c r="AS743" s="64"/>
      <c r="AT743" s="64"/>
      <c r="AU743" s="64"/>
    </row>
    <row r="744" spans="27:64" ht="12.95" customHeight="1">
      <c r="AA744" s="64"/>
      <c r="AB744" s="64"/>
      <c r="AC744" s="64"/>
      <c r="AD744" s="64"/>
      <c r="AE744" s="64"/>
      <c r="AG744" s="122"/>
      <c r="AN744" s="64"/>
      <c r="AO744" s="64"/>
      <c r="AP744" s="64"/>
      <c r="AQ744" s="64"/>
      <c r="AR744" s="64"/>
      <c r="AS744" s="64"/>
      <c r="AT744" s="64"/>
      <c r="AU744" s="64"/>
    </row>
    <row r="745" spans="27:64" ht="12.95" customHeight="1">
      <c r="AA745" s="64"/>
      <c r="AB745" s="64"/>
      <c r="AC745" s="64"/>
      <c r="AD745" s="64"/>
      <c r="AE745" s="64"/>
      <c r="AG745" s="122"/>
      <c r="AN745" s="64"/>
      <c r="AO745" s="64"/>
      <c r="AP745" s="64"/>
      <c r="AQ745" s="64"/>
      <c r="AR745" s="64"/>
      <c r="AS745" s="64"/>
      <c r="AT745" s="64"/>
      <c r="AU745" s="64"/>
    </row>
    <row r="746" spans="27:64" ht="12.95" customHeight="1">
      <c r="AA746" s="64"/>
      <c r="AB746" s="64"/>
      <c r="AC746" s="64"/>
      <c r="AD746" s="64"/>
      <c r="AE746" s="64"/>
      <c r="AG746" s="122"/>
      <c r="AN746" s="64"/>
      <c r="AO746" s="64"/>
      <c r="AP746" s="64"/>
      <c r="AQ746" s="64"/>
      <c r="AR746" s="64"/>
      <c r="AS746" s="64"/>
      <c r="AT746" s="64"/>
      <c r="AU746" s="64"/>
    </row>
    <row r="747" spans="27:64" ht="12.95" customHeight="1">
      <c r="AA747" s="64"/>
      <c r="AB747" s="64"/>
      <c r="AC747" s="64"/>
      <c r="AD747" s="64"/>
      <c r="AE747" s="64"/>
      <c r="AG747" s="122"/>
      <c r="AN747" s="64"/>
      <c r="AO747" s="64"/>
      <c r="AP747" s="64"/>
      <c r="AQ747" s="64"/>
      <c r="AR747" s="64"/>
      <c r="AS747" s="64"/>
      <c r="AT747" s="64"/>
      <c r="AU747" s="64"/>
      <c r="AV747" s="64"/>
      <c r="AW747" s="64"/>
      <c r="AX747" s="64"/>
      <c r="AY747" s="64"/>
      <c r="AZ747" s="64"/>
      <c r="BA747" s="64"/>
      <c r="BB747" s="64"/>
      <c r="BC747" s="64"/>
      <c r="BD747" s="64"/>
      <c r="BE747" s="64"/>
      <c r="BF747" s="64"/>
      <c r="BG747" s="64"/>
      <c r="BH747" s="64"/>
      <c r="BI747" s="64"/>
      <c r="BJ747" s="64"/>
      <c r="BK747" s="64"/>
      <c r="BL747" s="64"/>
    </row>
    <row r="748" spans="27:64" ht="12.95" customHeight="1">
      <c r="AA748" s="64"/>
      <c r="AB748" s="64"/>
      <c r="AC748" s="64"/>
      <c r="AD748" s="64"/>
      <c r="AE748" s="64"/>
      <c r="AG748" s="122"/>
      <c r="AN748" s="64"/>
      <c r="AO748" s="64"/>
      <c r="AP748" s="64"/>
      <c r="AQ748" s="64"/>
      <c r="AR748" s="64"/>
      <c r="AS748" s="64"/>
      <c r="AT748" s="64"/>
      <c r="AU748" s="64"/>
    </row>
    <row r="749" spans="27:64" ht="12.95" customHeight="1">
      <c r="AA749" s="64"/>
      <c r="AB749" s="64"/>
      <c r="AC749" s="64"/>
      <c r="AD749" s="64"/>
      <c r="AE749" s="64"/>
      <c r="AG749" s="122"/>
      <c r="AN749" s="64"/>
      <c r="AO749" s="64"/>
      <c r="AP749" s="64"/>
      <c r="AQ749" s="64"/>
      <c r="AR749" s="64"/>
      <c r="AS749" s="64"/>
      <c r="AT749" s="64"/>
      <c r="AU749" s="64"/>
    </row>
    <row r="750" spans="27:64" ht="12.95" customHeight="1">
      <c r="AA750" s="64"/>
      <c r="AB750" s="64"/>
      <c r="AC750" s="64"/>
      <c r="AD750" s="64"/>
      <c r="AE750" s="64"/>
      <c r="AG750" s="122"/>
      <c r="AN750" s="64"/>
      <c r="AO750" s="64"/>
      <c r="AP750" s="64"/>
      <c r="AQ750" s="64"/>
      <c r="AR750" s="64"/>
      <c r="AS750" s="64"/>
      <c r="AT750" s="64"/>
      <c r="AU750" s="64"/>
    </row>
    <row r="751" spans="27:64" ht="12.95" customHeight="1">
      <c r="AA751" s="64"/>
      <c r="AB751" s="64"/>
      <c r="AC751" s="64"/>
      <c r="AD751" s="64"/>
      <c r="AE751" s="64"/>
      <c r="AG751" s="122"/>
      <c r="AN751" s="64"/>
      <c r="AO751" s="64"/>
      <c r="AP751" s="64"/>
      <c r="AQ751" s="64"/>
      <c r="AR751" s="64"/>
      <c r="AS751" s="64"/>
      <c r="AT751" s="64"/>
      <c r="AU751" s="64"/>
    </row>
    <row r="752" spans="27:64" ht="12.95" customHeight="1">
      <c r="AA752" s="64"/>
      <c r="AB752" s="64"/>
      <c r="AC752" s="64"/>
      <c r="AD752" s="64"/>
      <c r="AE752" s="64"/>
      <c r="AG752" s="122"/>
      <c r="AN752" s="64"/>
      <c r="AO752" s="64"/>
      <c r="AP752" s="64"/>
      <c r="AQ752" s="64"/>
      <c r="AR752" s="64"/>
      <c r="AS752" s="64"/>
      <c r="AT752" s="64"/>
      <c r="AU752" s="64"/>
    </row>
    <row r="753" spans="27:64" ht="12.95" customHeight="1">
      <c r="AA753" s="64"/>
      <c r="AB753" s="64"/>
      <c r="AC753" s="64"/>
      <c r="AD753" s="64"/>
      <c r="AE753" s="64"/>
      <c r="AG753" s="122"/>
      <c r="AN753" s="64"/>
      <c r="AO753" s="64"/>
      <c r="AP753" s="64"/>
      <c r="AQ753" s="64"/>
      <c r="AR753" s="64"/>
      <c r="AS753" s="64"/>
      <c r="AT753" s="64"/>
      <c r="AU753" s="64"/>
    </row>
    <row r="754" spans="27:64" ht="12.95" customHeight="1">
      <c r="AA754" s="64"/>
      <c r="AB754" s="64"/>
      <c r="AC754" s="64"/>
      <c r="AD754" s="64"/>
      <c r="AE754" s="64"/>
      <c r="AG754" s="122"/>
      <c r="AN754" s="64"/>
      <c r="AO754" s="64"/>
      <c r="AP754" s="64"/>
      <c r="AQ754" s="64"/>
      <c r="AR754" s="64"/>
      <c r="AS754" s="64"/>
      <c r="AT754" s="64"/>
      <c r="AU754" s="64"/>
    </row>
    <row r="755" spans="27:64" ht="12.95" customHeight="1">
      <c r="AA755" s="64"/>
      <c r="AB755" s="64"/>
      <c r="AC755" s="64"/>
      <c r="AD755" s="64"/>
      <c r="AE755" s="64"/>
      <c r="AG755" s="122"/>
      <c r="AN755" s="64"/>
      <c r="AO755" s="64"/>
      <c r="AP755" s="64"/>
      <c r="AQ755" s="64"/>
      <c r="AR755" s="64"/>
      <c r="AS755" s="64"/>
      <c r="AT755" s="64"/>
      <c r="AU755" s="64"/>
    </row>
    <row r="756" spans="27:64" ht="12.95" customHeight="1">
      <c r="AA756" s="64"/>
      <c r="AB756" s="64"/>
      <c r="AC756" s="64"/>
      <c r="AD756" s="64"/>
      <c r="AE756" s="64"/>
      <c r="AG756" s="122"/>
      <c r="AN756" s="64"/>
      <c r="AO756" s="64"/>
      <c r="AP756" s="64"/>
      <c r="AQ756" s="64"/>
      <c r="AR756" s="64"/>
      <c r="AS756" s="64"/>
      <c r="AT756" s="64"/>
      <c r="AU756" s="64"/>
    </row>
    <row r="757" spans="27:64" ht="12.95" customHeight="1">
      <c r="AA757" s="64"/>
      <c r="AB757" s="64"/>
      <c r="AC757" s="64"/>
      <c r="AD757" s="64"/>
      <c r="AE757" s="64"/>
      <c r="AG757" s="122"/>
      <c r="AN757" s="64"/>
      <c r="AO757" s="64"/>
      <c r="AP757" s="64"/>
      <c r="AQ757" s="64"/>
      <c r="AR757" s="64"/>
      <c r="AS757" s="64"/>
      <c r="AT757" s="64"/>
      <c r="AU757" s="64"/>
    </row>
    <row r="758" spans="27:64" ht="12.95" customHeight="1">
      <c r="AA758" s="64"/>
      <c r="AB758" s="64"/>
      <c r="AC758" s="64"/>
      <c r="AD758" s="64"/>
      <c r="AE758" s="64"/>
      <c r="AG758" s="122"/>
      <c r="AN758" s="64"/>
      <c r="AO758" s="64"/>
      <c r="AP758" s="64"/>
      <c r="AQ758" s="64"/>
      <c r="AR758" s="64"/>
      <c r="AS758" s="64"/>
      <c r="AT758" s="64"/>
      <c r="AU758" s="64"/>
      <c r="AV758" s="64"/>
    </row>
    <row r="759" spans="27:64" ht="12.95" customHeight="1">
      <c r="AA759" s="64"/>
      <c r="AB759" s="64"/>
      <c r="AC759" s="64"/>
      <c r="AD759" s="64"/>
      <c r="AE759" s="64"/>
      <c r="AG759" s="122"/>
      <c r="AN759" s="64"/>
      <c r="AO759" s="64"/>
      <c r="AP759" s="64"/>
      <c r="AQ759" s="64"/>
      <c r="AR759" s="64"/>
      <c r="AS759" s="64"/>
      <c r="AT759" s="64"/>
      <c r="AU759" s="64"/>
    </row>
    <row r="760" spans="27:64" ht="12.95" customHeight="1">
      <c r="AA760" s="64"/>
      <c r="AB760" s="64"/>
      <c r="AC760" s="64"/>
      <c r="AD760" s="64"/>
      <c r="AE760" s="64"/>
      <c r="AG760" s="122"/>
      <c r="AN760" s="64"/>
      <c r="AO760" s="64"/>
      <c r="AP760" s="64"/>
      <c r="AQ760" s="64"/>
      <c r="AR760" s="64"/>
      <c r="AS760" s="64"/>
      <c r="AT760" s="64"/>
      <c r="AU760" s="64"/>
    </row>
    <row r="761" spans="27:64" ht="12.95" customHeight="1">
      <c r="AA761" s="64"/>
      <c r="AB761" s="64"/>
      <c r="AC761" s="64"/>
      <c r="AD761" s="64"/>
      <c r="AE761" s="64"/>
      <c r="AG761" s="122"/>
      <c r="AN761" s="64"/>
      <c r="AO761" s="64"/>
      <c r="AP761" s="64"/>
      <c r="AQ761" s="64"/>
      <c r="AR761" s="64"/>
      <c r="AS761" s="64"/>
      <c r="AT761" s="64"/>
      <c r="AU761" s="64"/>
    </row>
    <row r="762" spans="27:64" ht="12.95" customHeight="1">
      <c r="AA762" s="64"/>
      <c r="AB762" s="64"/>
      <c r="AC762" s="64"/>
      <c r="AD762" s="64"/>
      <c r="AE762" s="64"/>
      <c r="AG762" s="122"/>
      <c r="AN762" s="64"/>
      <c r="AO762" s="64"/>
      <c r="AP762" s="64"/>
      <c r="AQ762" s="64"/>
      <c r="AR762" s="64"/>
      <c r="AS762" s="64"/>
      <c r="AT762" s="64"/>
      <c r="AU762" s="64"/>
    </row>
    <row r="763" spans="27:64" ht="12.95" customHeight="1">
      <c r="AA763" s="64"/>
      <c r="AB763" s="64"/>
      <c r="AC763" s="64"/>
      <c r="AD763" s="64"/>
      <c r="AE763" s="64"/>
      <c r="AG763" s="122"/>
      <c r="AN763" s="64"/>
      <c r="AO763" s="64"/>
      <c r="AP763" s="64"/>
      <c r="AQ763" s="64"/>
      <c r="AR763" s="64"/>
      <c r="AS763" s="64"/>
      <c r="AT763" s="64"/>
      <c r="AU763" s="64"/>
    </row>
    <row r="764" spans="27:64" ht="12.95" customHeight="1">
      <c r="AA764" s="64"/>
      <c r="AB764" s="64"/>
      <c r="AC764" s="64"/>
      <c r="AD764" s="64"/>
      <c r="AE764" s="64"/>
      <c r="AG764" s="122"/>
      <c r="AN764" s="64"/>
      <c r="AO764" s="64"/>
      <c r="AP764" s="64"/>
      <c r="AQ764" s="64"/>
      <c r="AR764" s="64"/>
      <c r="AS764" s="64"/>
      <c r="AT764" s="64"/>
      <c r="AU764" s="64"/>
    </row>
    <row r="765" spans="27:64" ht="12.95" customHeight="1">
      <c r="AA765" s="64"/>
      <c r="AB765" s="64"/>
      <c r="AC765" s="64"/>
      <c r="AD765" s="64"/>
      <c r="AE765" s="64"/>
      <c r="AG765" s="122"/>
      <c r="AN765" s="64"/>
      <c r="AO765" s="64"/>
      <c r="AP765" s="64"/>
      <c r="AQ765" s="64"/>
      <c r="AR765" s="64"/>
      <c r="AS765" s="64"/>
      <c r="AT765" s="64"/>
      <c r="AU765" s="64"/>
    </row>
    <row r="766" spans="27:64" ht="12.95" customHeight="1">
      <c r="AA766" s="64"/>
      <c r="AB766" s="64"/>
      <c r="AC766" s="64"/>
      <c r="AD766" s="64"/>
      <c r="AE766" s="64"/>
      <c r="AG766" s="122"/>
      <c r="AN766" s="64"/>
      <c r="AO766" s="64"/>
      <c r="AP766" s="64"/>
      <c r="AQ766" s="64"/>
      <c r="AR766" s="64"/>
      <c r="AS766" s="64"/>
      <c r="AT766" s="64"/>
      <c r="AU766" s="64"/>
    </row>
    <row r="767" spans="27:64" ht="12.95" customHeight="1">
      <c r="AA767" s="64"/>
      <c r="AB767" s="64"/>
      <c r="AC767" s="64"/>
      <c r="AD767" s="64"/>
      <c r="AE767" s="64"/>
      <c r="AG767" s="122"/>
      <c r="AN767" s="64"/>
      <c r="AO767" s="64"/>
      <c r="AP767" s="64"/>
      <c r="AQ767" s="64"/>
      <c r="AR767" s="64"/>
      <c r="AS767" s="64"/>
      <c r="AT767" s="64"/>
      <c r="AU767" s="64"/>
    </row>
    <row r="768" spans="27:64" ht="12.95" customHeight="1">
      <c r="AA768" s="64"/>
      <c r="AB768" s="64"/>
      <c r="AC768" s="64"/>
      <c r="AD768" s="64"/>
      <c r="AE768" s="64"/>
      <c r="AG768" s="122"/>
      <c r="AN768" s="64"/>
      <c r="AO768" s="64"/>
      <c r="AP768" s="64"/>
      <c r="AQ768" s="64"/>
      <c r="AR768" s="64"/>
      <c r="AS768" s="64"/>
      <c r="AT768" s="64"/>
      <c r="AU768" s="64"/>
      <c r="AV768" s="64"/>
      <c r="AX768" s="64"/>
      <c r="AY768" s="64"/>
      <c r="AZ768" s="64"/>
      <c r="BA768" s="64"/>
      <c r="BB768" s="64"/>
      <c r="BC768" s="64"/>
      <c r="BD768" s="64"/>
      <c r="BE768" s="64"/>
      <c r="BF768" s="64"/>
      <c r="BG768" s="64"/>
      <c r="BH768" s="64"/>
      <c r="BI768" s="64"/>
      <c r="BJ768" s="64"/>
      <c r="BK768" s="64"/>
      <c r="BL768" s="64"/>
    </row>
    <row r="769" spans="27:64" ht="12.95" customHeight="1">
      <c r="AA769" s="64"/>
      <c r="AB769" s="64"/>
      <c r="AC769" s="64"/>
      <c r="AD769" s="64"/>
      <c r="AE769" s="64"/>
      <c r="AG769" s="122"/>
      <c r="AN769" s="64"/>
      <c r="AO769" s="64"/>
      <c r="AP769" s="64"/>
      <c r="AQ769" s="64"/>
      <c r="AR769" s="64"/>
      <c r="AS769" s="64"/>
      <c r="AT769" s="64"/>
      <c r="AU769" s="64"/>
    </row>
    <row r="770" spans="27:64" ht="12.95" customHeight="1">
      <c r="AA770" s="64"/>
      <c r="AB770" s="64"/>
      <c r="AC770" s="64"/>
      <c r="AD770" s="64"/>
      <c r="AE770" s="64"/>
      <c r="AG770" s="122"/>
      <c r="AN770" s="64"/>
      <c r="AO770" s="64"/>
      <c r="AP770" s="64"/>
      <c r="AQ770" s="64"/>
      <c r="AR770" s="64"/>
      <c r="AS770" s="64"/>
      <c r="AT770" s="64"/>
      <c r="AU770" s="64"/>
    </row>
    <row r="771" spans="27:64" ht="12.95" customHeight="1">
      <c r="AA771" s="64"/>
      <c r="AB771" s="64"/>
      <c r="AC771" s="64"/>
      <c r="AD771" s="64"/>
      <c r="AE771" s="64"/>
      <c r="AG771" s="122"/>
      <c r="AN771" s="64"/>
      <c r="AO771" s="64"/>
      <c r="AP771" s="64"/>
      <c r="AQ771" s="64"/>
      <c r="AR771" s="64"/>
      <c r="AS771" s="64"/>
      <c r="AT771" s="64"/>
      <c r="AU771" s="64"/>
    </row>
    <row r="772" spans="27:64" ht="12.95" customHeight="1">
      <c r="AA772" s="64"/>
      <c r="AB772" s="64"/>
      <c r="AC772" s="64"/>
      <c r="AD772" s="64"/>
      <c r="AE772" s="64"/>
      <c r="AG772" s="122"/>
      <c r="AN772" s="64"/>
      <c r="AO772" s="64"/>
      <c r="AP772" s="64"/>
      <c r="AQ772" s="64"/>
      <c r="AR772" s="64"/>
      <c r="AS772" s="64"/>
      <c r="AT772" s="64"/>
      <c r="AU772" s="64"/>
    </row>
    <row r="773" spans="27:64" ht="12.95" customHeight="1">
      <c r="AA773" s="64"/>
      <c r="AB773" s="64"/>
      <c r="AC773" s="64"/>
      <c r="AD773" s="64"/>
      <c r="AE773" s="64"/>
      <c r="AG773" s="122"/>
      <c r="AN773" s="64"/>
      <c r="AO773" s="64"/>
      <c r="AP773" s="64"/>
      <c r="AQ773" s="64"/>
      <c r="AR773" s="64"/>
      <c r="AS773" s="64"/>
      <c r="AT773" s="64"/>
      <c r="AU773" s="64"/>
      <c r="AV773" s="64"/>
      <c r="AW773" s="64"/>
      <c r="AX773" s="64"/>
      <c r="AY773" s="64"/>
      <c r="AZ773" s="64"/>
      <c r="BA773" s="64"/>
      <c r="BB773" s="64"/>
      <c r="BC773" s="64"/>
      <c r="BD773" s="64"/>
      <c r="BE773" s="64"/>
      <c r="BF773" s="64"/>
      <c r="BG773" s="64"/>
      <c r="BH773" s="64"/>
      <c r="BI773" s="64"/>
      <c r="BJ773" s="64"/>
      <c r="BK773" s="64"/>
      <c r="BL773" s="64"/>
    </row>
    <row r="774" spans="27:64" ht="12.95" customHeight="1">
      <c r="AA774" s="64"/>
      <c r="AB774" s="64"/>
      <c r="AC774" s="64"/>
      <c r="AD774" s="64"/>
      <c r="AE774" s="64"/>
      <c r="AG774" s="122"/>
      <c r="AN774" s="64"/>
      <c r="AO774" s="64"/>
      <c r="AP774" s="64"/>
      <c r="AQ774" s="64"/>
      <c r="AR774" s="64"/>
      <c r="AS774" s="64"/>
      <c r="AT774" s="64"/>
      <c r="AU774" s="64"/>
    </row>
    <row r="775" spans="27:64" ht="12.95" customHeight="1">
      <c r="AA775" s="64"/>
      <c r="AB775" s="64"/>
      <c r="AC775" s="64"/>
      <c r="AD775" s="64"/>
      <c r="AE775" s="64"/>
      <c r="AG775" s="122"/>
      <c r="AN775" s="64"/>
      <c r="AO775" s="64"/>
      <c r="AP775" s="64"/>
      <c r="AQ775" s="64"/>
      <c r="AR775" s="64"/>
      <c r="AS775" s="64"/>
      <c r="AT775" s="64"/>
      <c r="AU775" s="64"/>
    </row>
    <row r="776" spans="27:64" ht="12.95" customHeight="1">
      <c r="AA776" s="64"/>
      <c r="AB776" s="64"/>
      <c r="AC776" s="64"/>
      <c r="AD776" s="64"/>
      <c r="AE776" s="64"/>
      <c r="AG776" s="122"/>
      <c r="AN776" s="64"/>
      <c r="AO776" s="64"/>
      <c r="AP776" s="64"/>
      <c r="AQ776" s="64"/>
      <c r="AR776" s="64"/>
      <c r="AS776" s="64"/>
      <c r="AT776" s="64"/>
      <c r="AU776" s="64"/>
    </row>
    <row r="777" spans="27:64" ht="12.95" customHeight="1">
      <c r="AA777" s="64"/>
      <c r="AB777" s="64"/>
      <c r="AC777" s="64"/>
      <c r="AD777" s="64"/>
      <c r="AE777" s="64"/>
      <c r="AG777" s="122"/>
      <c r="AN777" s="64"/>
      <c r="AO777" s="64"/>
      <c r="AP777" s="64"/>
      <c r="AQ777" s="64"/>
      <c r="AR777" s="64"/>
      <c r="AS777" s="64"/>
      <c r="AT777" s="64"/>
      <c r="AU777" s="64"/>
    </row>
    <row r="778" spans="27:64" ht="12.95" customHeight="1">
      <c r="AA778" s="64"/>
      <c r="AB778" s="64"/>
      <c r="AC778" s="64"/>
      <c r="AD778" s="64"/>
      <c r="AE778" s="64"/>
      <c r="AG778" s="122"/>
      <c r="AN778" s="64"/>
      <c r="AO778" s="64"/>
      <c r="AP778" s="64"/>
      <c r="AQ778" s="64"/>
      <c r="AR778" s="64"/>
      <c r="AS778" s="64"/>
      <c r="AT778" s="64"/>
      <c r="AU778" s="64"/>
    </row>
    <row r="779" spans="27:64" ht="12.95" customHeight="1">
      <c r="AA779" s="64"/>
      <c r="AB779" s="64"/>
      <c r="AC779" s="64"/>
      <c r="AD779" s="64"/>
      <c r="AE779" s="64"/>
      <c r="AG779" s="122"/>
      <c r="AN779" s="64"/>
      <c r="AO779" s="64"/>
      <c r="AP779" s="64"/>
      <c r="AQ779" s="64"/>
      <c r="AR779" s="64"/>
      <c r="AS779" s="64"/>
      <c r="AT779" s="64"/>
      <c r="AU779" s="64"/>
    </row>
    <row r="780" spans="27:64" ht="12.95" customHeight="1">
      <c r="AA780" s="64"/>
      <c r="AB780" s="64"/>
      <c r="AC780" s="64"/>
      <c r="AD780" s="64"/>
      <c r="AE780" s="64"/>
      <c r="AG780" s="122"/>
      <c r="AN780" s="64"/>
      <c r="AO780" s="64"/>
      <c r="AP780" s="64"/>
      <c r="AQ780" s="64"/>
      <c r="AR780" s="64"/>
      <c r="AS780" s="64"/>
      <c r="AT780" s="64"/>
      <c r="AU780" s="64"/>
    </row>
    <row r="781" spans="27:64" ht="12.95" customHeight="1">
      <c r="AA781" s="64"/>
      <c r="AB781" s="64"/>
      <c r="AC781" s="64"/>
      <c r="AD781" s="64"/>
      <c r="AE781" s="64"/>
      <c r="AG781" s="122"/>
      <c r="AN781" s="64"/>
      <c r="AO781" s="64"/>
      <c r="AP781" s="64"/>
      <c r="AQ781" s="64"/>
      <c r="AR781" s="64"/>
      <c r="AS781" s="64"/>
      <c r="AT781" s="64"/>
      <c r="AU781" s="64"/>
    </row>
    <row r="782" spans="27:64" ht="12.95" customHeight="1">
      <c r="AA782" s="64"/>
      <c r="AB782" s="64"/>
      <c r="AC782" s="64"/>
      <c r="AD782" s="64"/>
      <c r="AE782" s="64"/>
      <c r="AG782" s="122"/>
      <c r="AN782" s="64"/>
      <c r="AO782" s="64"/>
      <c r="AP782" s="64"/>
      <c r="AQ782" s="64"/>
      <c r="AR782" s="64"/>
      <c r="AS782" s="64"/>
      <c r="AT782" s="64"/>
      <c r="AU782" s="64"/>
      <c r="AV782" s="64"/>
    </row>
    <row r="783" spans="27:64" ht="12.95" customHeight="1">
      <c r="AA783" s="64"/>
      <c r="AB783" s="64"/>
      <c r="AC783" s="64"/>
      <c r="AD783" s="64"/>
      <c r="AE783" s="64"/>
      <c r="AG783" s="122"/>
      <c r="AN783" s="64"/>
      <c r="AO783" s="64"/>
      <c r="AP783" s="64"/>
      <c r="AQ783" s="64"/>
      <c r="AR783" s="64"/>
      <c r="AS783" s="64"/>
      <c r="AT783" s="64"/>
      <c r="AU783" s="64"/>
    </row>
    <row r="784" spans="27:64" ht="12.95" customHeight="1">
      <c r="AA784" s="64"/>
      <c r="AB784" s="64"/>
      <c r="AC784" s="64"/>
      <c r="AD784" s="64"/>
      <c r="AE784" s="64"/>
      <c r="AG784" s="122"/>
      <c r="AN784" s="64"/>
      <c r="AO784" s="64"/>
      <c r="AP784" s="64"/>
      <c r="AQ784" s="64"/>
      <c r="AR784" s="64"/>
      <c r="AS784" s="64"/>
      <c r="AT784" s="64"/>
      <c r="AU784" s="64"/>
    </row>
    <row r="785" spans="27:47" ht="12.95" customHeight="1">
      <c r="AA785" s="64"/>
      <c r="AB785" s="64"/>
      <c r="AC785" s="64"/>
      <c r="AD785" s="64"/>
      <c r="AE785" s="64"/>
      <c r="AG785" s="122"/>
      <c r="AN785" s="64"/>
      <c r="AO785" s="64"/>
      <c r="AP785" s="64"/>
      <c r="AQ785" s="64"/>
      <c r="AR785" s="64"/>
      <c r="AS785" s="64"/>
      <c r="AT785" s="64"/>
      <c r="AU785" s="64"/>
    </row>
    <row r="786" spans="27:47" ht="12.95" customHeight="1">
      <c r="AA786" s="64"/>
      <c r="AB786" s="64"/>
      <c r="AC786" s="64"/>
      <c r="AD786" s="64"/>
      <c r="AE786" s="64"/>
      <c r="AG786" s="122"/>
      <c r="AN786" s="64"/>
      <c r="AO786" s="64"/>
      <c r="AP786" s="64"/>
      <c r="AQ786" s="64"/>
      <c r="AR786" s="64"/>
      <c r="AS786" s="64"/>
      <c r="AT786" s="64"/>
      <c r="AU786" s="64"/>
    </row>
    <row r="787" spans="27:47" ht="12.95" customHeight="1">
      <c r="AA787" s="64"/>
      <c r="AB787" s="64"/>
      <c r="AC787" s="64"/>
      <c r="AD787" s="64"/>
      <c r="AE787" s="64"/>
      <c r="AG787" s="122"/>
      <c r="AN787" s="64"/>
      <c r="AO787" s="64"/>
      <c r="AP787" s="64"/>
      <c r="AQ787" s="64"/>
      <c r="AR787" s="64"/>
      <c r="AS787" s="64"/>
      <c r="AT787" s="64"/>
      <c r="AU787" s="64"/>
    </row>
    <row r="788" spans="27:47" ht="12.95" customHeight="1">
      <c r="AA788" s="64"/>
      <c r="AB788" s="64"/>
      <c r="AC788" s="64"/>
      <c r="AD788" s="64"/>
      <c r="AE788" s="64"/>
      <c r="AG788" s="122"/>
      <c r="AN788" s="64"/>
      <c r="AO788" s="64"/>
      <c r="AP788" s="64"/>
      <c r="AQ788" s="64"/>
      <c r="AR788" s="64"/>
      <c r="AS788" s="64"/>
      <c r="AT788" s="64"/>
      <c r="AU788" s="64"/>
    </row>
    <row r="789" spans="27:47" ht="12.95" customHeight="1">
      <c r="AA789" s="64"/>
      <c r="AB789" s="64"/>
      <c r="AC789" s="64"/>
      <c r="AD789" s="64"/>
      <c r="AE789" s="64"/>
      <c r="AG789" s="122"/>
      <c r="AN789" s="64"/>
      <c r="AO789" s="64"/>
      <c r="AP789" s="64"/>
      <c r="AQ789" s="64"/>
      <c r="AR789" s="64"/>
      <c r="AS789" s="64"/>
      <c r="AT789" s="64"/>
      <c r="AU789" s="64"/>
    </row>
    <row r="790" spans="27:47" ht="12.95" customHeight="1">
      <c r="AA790" s="64"/>
      <c r="AB790" s="64"/>
      <c r="AC790" s="64"/>
      <c r="AD790" s="64"/>
      <c r="AE790" s="64"/>
      <c r="AG790" s="122"/>
      <c r="AN790" s="64"/>
      <c r="AO790" s="64"/>
      <c r="AP790" s="64"/>
      <c r="AQ790" s="64"/>
      <c r="AR790" s="64"/>
      <c r="AS790" s="64"/>
      <c r="AT790" s="64"/>
      <c r="AU790" s="64"/>
    </row>
    <row r="791" spans="27:47" ht="12.95" customHeight="1">
      <c r="AA791" s="64"/>
      <c r="AB791" s="64"/>
      <c r="AC791" s="64"/>
      <c r="AD791" s="64"/>
      <c r="AE791" s="64"/>
      <c r="AG791" s="122"/>
      <c r="AN791" s="64"/>
      <c r="AO791" s="64"/>
      <c r="AP791" s="64"/>
      <c r="AQ791" s="64"/>
      <c r="AR791" s="64"/>
      <c r="AS791" s="64"/>
      <c r="AT791" s="64"/>
      <c r="AU791" s="64"/>
    </row>
    <row r="792" spans="27:47" ht="12.95" customHeight="1">
      <c r="AA792" s="64"/>
      <c r="AB792" s="64"/>
      <c r="AC792" s="64"/>
      <c r="AD792" s="64"/>
      <c r="AE792" s="64"/>
      <c r="AG792" s="122"/>
      <c r="AN792" s="64"/>
      <c r="AO792" s="64"/>
      <c r="AP792" s="64"/>
      <c r="AQ792" s="64"/>
      <c r="AR792" s="64"/>
      <c r="AS792" s="64"/>
      <c r="AT792" s="64"/>
      <c r="AU792" s="64"/>
    </row>
    <row r="793" spans="27:47" ht="12.95" customHeight="1">
      <c r="AA793" s="64"/>
      <c r="AB793" s="64"/>
      <c r="AC793" s="64"/>
      <c r="AD793" s="64"/>
      <c r="AE793" s="64"/>
      <c r="AG793" s="122"/>
      <c r="AN793" s="64"/>
      <c r="AO793" s="64"/>
      <c r="AP793" s="64"/>
      <c r="AQ793" s="64"/>
      <c r="AR793" s="64"/>
      <c r="AS793" s="64"/>
      <c r="AT793" s="64"/>
      <c r="AU793" s="64"/>
    </row>
    <row r="794" spans="27:47" ht="12.95" customHeight="1">
      <c r="AA794" s="64"/>
      <c r="AB794" s="64"/>
      <c r="AC794" s="64"/>
      <c r="AD794" s="64"/>
      <c r="AE794" s="64"/>
      <c r="AG794" s="122"/>
      <c r="AN794" s="64"/>
      <c r="AO794" s="64"/>
      <c r="AP794" s="64"/>
      <c r="AQ794" s="64"/>
      <c r="AR794" s="64"/>
      <c r="AS794" s="64"/>
      <c r="AT794" s="64"/>
      <c r="AU794" s="64"/>
    </row>
    <row r="795" spans="27:47" ht="12.95" customHeight="1">
      <c r="AA795" s="64"/>
      <c r="AB795" s="64"/>
      <c r="AC795" s="64"/>
      <c r="AD795" s="64"/>
      <c r="AE795" s="64"/>
      <c r="AG795" s="122"/>
      <c r="AN795" s="64"/>
      <c r="AO795" s="64"/>
      <c r="AP795" s="64"/>
      <c r="AQ795" s="64"/>
      <c r="AR795" s="64"/>
      <c r="AS795" s="64"/>
      <c r="AT795" s="64"/>
      <c r="AU795" s="64"/>
    </row>
    <row r="796" spans="27:47" ht="12.95" customHeight="1">
      <c r="AA796" s="64"/>
      <c r="AB796" s="64"/>
      <c r="AC796" s="64"/>
      <c r="AD796" s="64"/>
      <c r="AE796" s="64"/>
      <c r="AG796" s="122"/>
      <c r="AN796" s="64"/>
      <c r="AO796" s="64"/>
      <c r="AP796" s="64"/>
      <c r="AQ796" s="64"/>
      <c r="AR796" s="64"/>
      <c r="AS796" s="64"/>
      <c r="AT796" s="64"/>
      <c r="AU796" s="64"/>
    </row>
    <row r="797" spans="27:47" ht="12.95" customHeight="1">
      <c r="AA797" s="64"/>
      <c r="AB797" s="64"/>
      <c r="AC797" s="64"/>
      <c r="AD797" s="64"/>
      <c r="AE797" s="64"/>
      <c r="AG797" s="122"/>
      <c r="AN797" s="64"/>
      <c r="AO797" s="64"/>
      <c r="AP797" s="64"/>
      <c r="AQ797" s="64"/>
      <c r="AR797" s="64"/>
      <c r="AS797" s="64"/>
      <c r="AT797" s="64"/>
      <c r="AU797" s="64"/>
    </row>
    <row r="798" spans="27:47" ht="12.95" customHeight="1">
      <c r="AA798" s="64"/>
      <c r="AB798" s="64"/>
      <c r="AC798" s="64"/>
      <c r="AD798" s="64"/>
      <c r="AE798" s="64"/>
      <c r="AG798" s="122"/>
      <c r="AN798" s="64"/>
      <c r="AO798" s="64"/>
      <c r="AP798" s="64"/>
      <c r="AQ798" s="64"/>
      <c r="AR798" s="64"/>
      <c r="AS798" s="64"/>
      <c r="AT798" s="64"/>
      <c r="AU798" s="64"/>
    </row>
    <row r="799" spans="27:47" ht="12.95" customHeight="1">
      <c r="AA799" s="64"/>
      <c r="AB799" s="64"/>
      <c r="AC799" s="64"/>
      <c r="AD799" s="64"/>
      <c r="AE799" s="64"/>
      <c r="AG799" s="122"/>
      <c r="AN799" s="64"/>
      <c r="AO799" s="64"/>
      <c r="AP799" s="64"/>
      <c r="AQ799" s="64"/>
      <c r="AR799" s="64"/>
      <c r="AS799" s="64"/>
      <c r="AT799" s="64"/>
      <c r="AU799" s="64"/>
    </row>
    <row r="800" spans="27:47" ht="12.95" customHeight="1">
      <c r="AA800" s="64"/>
      <c r="AB800" s="64"/>
      <c r="AC800" s="64"/>
      <c r="AD800" s="64"/>
      <c r="AE800" s="64"/>
      <c r="AG800" s="122"/>
      <c r="AN800" s="64"/>
      <c r="AO800" s="64"/>
      <c r="AP800" s="64"/>
      <c r="AQ800" s="64"/>
      <c r="AR800" s="64"/>
      <c r="AS800" s="64"/>
      <c r="AT800" s="64"/>
      <c r="AU800" s="64"/>
    </row>
    <row r="801" spans="27:47" ht="12.95" customHeight="1">
      <c r="AA801" s="64"/>
      <c r="AB801" s="64"/>
      <c r="AC801" s="64"/>
      <c r="AD801" s="64"/>
      <c r="AE801" s="64"/>
      <c r="AG801" s="122"/>
      <c r="AN801" s="64"/>
      <c r="AO801" s="64"/>
      <c r="AP801" s="64"/>
      <c r="AQ801" s="64"/>
      <c r="AR801" s="64"/>
      <c r="AS801" s="64"/>
      <c r="AT801" s="64"/>
      <c r="AU801" s="64"/>
    </row>
    <row r="802" spans="27:47" ht="12.95" customHeight="1">
      <c r="AA802" s="64"/>
      <c r="AB802" s="64"/>
      <c r="AC802" s="64"/>
      <c r="AD802" s="64"/>
      <c r="AE802" s="64"/>
      <c r="AG802" s="122"/>
      <c r="AN802" s="64"/>
      <c r="AO802" s="64"/>
      <c r="AP802" s="64"/>
      <c r="AQ802" s="64"/>
      <c r="AR802" s="64"/>
      <c r="AS802" s="64"/>
      <c r="AT802" s="64"/>
      <c r="AU802" s="64"/>
    </row>
    <row r="803" spans="27:47" ht="12.95" customHeight="1">
      <c r="AA803" s="64"/>
      <c r="AB803" s="64"/>
      <c r="AC803" s="64"/>
      <c r="AD803" s="64"/>
      <c r="AE803" s="64"/>
      <c r="AG803" s="122"/>
      <c r="AN803" s="64"/>
      <c r="AO803" s="64"/>
      <c r="AP803" s="64"/>
      <c r="AQ803" s="64"/>
      <c r="AR803" s="64"/>
      <c r="AS803" s="64"/>
      <c r="AT803" s="64"/>
      <c r="AU803" s="64"/>
    </row>
    <row r="804" spans="27:47" ht="12.95" customHeight="1">
      <c r="AA804" s="64"/>
      <c r="AB804" s="64"/>
      <c r="AC804" s="64"/>
      <c r="AD804" s="64"/>
      <c r="AE804" s="64"/>
      <c r="AG804" s="122"/>
      <c r="AN804" s="64"/>
      <c r="AO804" s="64"/>
      <c r="AP804" s="64"/>
      <c r="AQ804" s="64"/>
      <c r="AR804" s="64"/>
      <c r="AS804" s="64"/>
      <c r="AT804" s="64"/>
      <c r="AU804" s="64"/>
    </row>
    <row r="805" spans="27:47" ht="12.95" customHeight="1">
      <c r="AA805" s="64"/>
      <c r="AB805" s="64"/>
      <c r="AC805" s="64"/>
      <c r="AD805" s="64"/>
      <c r="AE805" s="64"/>
      <c r="AG805" s="122"/>
      <c r="AN805" s="64"/>
      <c r="AO805" s="64"/>
      <c r="AP805" s="64"/>
      <c r="AQ805" s="64"/>
      <c r="AR805" s="64"/>
      <c r="AS805" s="64"/>
      <c r="AT805" s="64"/>
      <c r="AU805" s="64"/>
    </row>
    <row r="806" spans="27:47" ht="12.95" customHeight="1">
      <c r="AA806" s="64"/>
      <c r="AB806" s="64"/>
      <c r="AC806" s="64"/>
      <c r="AD806" s="64"/>
      <c r="AE806" s="64"/>
      <c r="AG806" s="122"/>
      <c r="AN806" s="64"/>
      <c r="AO806" s="64"/>
      <c r="AP806" s="64"/>
      <c r="AQ806" s="64"/>
      <c r="AR806" s="64"/>
      <c r="AS806" s="64"/>
      <c r="AT806" s="64"/>
      <c r="AU806" s="64"/>
    </row>
    <row r="807" spans="27:47" ht="12.95" customHeight="1">
      <c r="AA807" s="64"/>
      <c r="AB807" s="64"/>
      <c r="AC807" s="64"/>
      <c r="AD807" s="64"/>
      <c r="AE807" s="64"/>
      <c r="AG807" s="122"/>
      <c r="AN807" s="64"/>
      <c r="AO807" s="64"/>
      <c r="AP807" s="64"/>
      <c r="AQ807" s="64"/>
      <c r="AR807" s="64"/>
      <c r="AS807" s="64"/>
      <c r="AT807" s="64"/>
      <c r="AU807" s="64"/>
    </row>
    <row r="808" spans="27:47" ht="12.95" customHeight="1">
      <c r="AA808" s="64"/>
      <c r="AB808" s="64"/>
      <c r="AC808" s="64"/>
      <c r="AD808" s="64"/>
      <c r="AE808" s="64"/>
      <c r="AG808" s="122"/>
      <c r="AN808" s="64"/>
      <c r="AO808" s="64"/>
      <c r="AP808" s="64"/>
      <c r="AQ808" s="64"/>
      <c r="AR808" s="64"/>
      <c r="AS808" s="64"/>
      <c r="AT808" s="64"/>
      <c r="AU808" s="64"/>
    </row>
    <row r="809" spans="27:47" ht="12.95" customHeight="1">
      <c r="AA809" s="64"/>
      <c r="AB809" s="64"/>
      <c r="AC809" s="64"/>
      <c r="AD809" s="64"/>
      <c r="AE809" s="64"/>
      <c r="AG809" s="122"/>
      <c r="AN809" s="64"/>
      <c r="AO809" s="64"/>
      <c r="AP809" s="64"/>
      <c r="AQ809" s="64"/>
      <c r="AR809" s="64"/>
      <c r="AS809" s="64"/>
      <c r="AT809" s="64"/>
      <c r="AU809" s="64"/>
    </row>
    <row r="810" spans="27:47" ht="12.95" customHeight="1">
      <c r="AA810" s="64"/>
      <c r="AB810" s="64"/>
      <c r="AC810" s="64"/>
      <c r="AD810" s="64"/>
      <c r="AE810" s="64"/>
      <c r="AG810" s="122"/>
      <c r="AN810" s="64"/>
      <c r="AO810" s="64"/>
      <c r="AP810" s="64"/>
      <c r="AQ810" s="64"/>
      <c r="AR810" s="64"/>
      <c r="AS810" s="64"/>
      <c r="AT810" s="64"/>
      <c r="AU810" s="64"/>
    </row>
    <row r="811" spans="27:47" ht="12.95" customHeight="1">
      <c r="AA811" s="64"/>
      <c r="AB811" s="64"/>
      <c r="AC811" s="64"/>
      <c r="AD811" s="64"/>
      <c r="AE811" s="64"/>
      <c r="AG811" s="122"/>
      <c r="AN811" s="64"/>
      <c r="AO811" s="64"/>
      <c r="AP811" s="64"/>
      <c r="AQ811" s="64"/>
      <c r="AR811" s="64"/>
      <c r="AS811" s="64"/>
      <c r="AT811" s="64"/>
      <c r="AU811" s="64"/>
    </row>
    <row r="812" spans="27:47" ht="12.95" customHeight="1">
      <c r="AA812" s="64"/>
      <c r="AB812" s="64"/>
      <c r="AC812" s="64"/>
      <c r="AD812" s="64"/>
      <c r="AE812" s="64"/>
      <c r="AG812" s="122"/>
      <c r="AN812" s="64"/>
      <c r="AO812" s="64"/>
      <c r="AP812" s="64"/>
      <c r="AQ812" s="64"/>
      <c r="AR812" s="64"/>
      <c r="AS812" s="64"/>
      <c r="AT812" s="64"/>
      <c r="AU812" s="64"/>
    </row>
    <row r="813" spans="27:47" ht="12.95" customHeight="1">
      <c r="AA813" s="64"/>
      <c r="AB813" s="64"/>
      <c r="AC813" s="64"/>
      <c r="AD813" s="64"/>
      <c r="AE813" s="64"/>
      <c r="AG813" s="122"/>
      <c r="AN813" s="64"/>
      <c r="AO813" s="64"/>
      <c r="AP813" s="64"/>
      <c r="AQ813" s="64"/>
      <c r="AR813" s="64"/>
      <c r="AS813" s="64"/>
      <c r="AT813" s="64"/>
      <c r="AU813" s="64"/>
    </row>
    <row r="814" spans="27:47" ht="12.95" customHeight="1">
      <c r="AA814" s="64"/>
      <c r="AB814" s="64"/>
      <c r="AC814" s="64"/>
      <c r="AD814" s="64"/>
      <c r="AE814" s="64"/>
      <c r="AG814" s="122"/>
      <c r="AN814" s="64"/>
      <c r="AO814" s="64"/>
      <c r="AP814" s="64"/>
      <c r="AQ814" s="64"/>
      <c r="AR814" s="64"/>
      <c r="AS814" s="64"/>
      <c r="AT814" s="64"/>
      <c r="AU814" s="64"/>
    </row>
    <row r="815" spans="27:47" ht="12.95" customHeight="1">
      <c r="AA815" s="64"/>
      <c r="AB815" s="64"/>
      <c r="AC815" s="64"/>
      <c r="AD815" s="64"/>
      <c r="AE815" s="64"/>
      <c r="AG815" s="122"/>
      <c r="AN815" s="64"/>
      <c r="AO815" s="64"/>
      <c r="AP815" s="64"/>
      <c r="AQ815" s="64"/>
      <c r="AR815" s="64"/>
      <c r="AS815" s="64"/>
      <c r="AT815" s="64"/>
      <c r="AU815" s="64"/>
    </row>
    <row r="816" spans="27:47" ht="12.95" customHeight="1">
      <c r="AA816" s="64"/>
      <c r="AB816" s="64"/>
      <c r="AC816" s="64"/>
      <c r="AD816" s="64"/>
      <c r="AE816" s="64"/>
      <c r="AG816" s="122"/>
      <c r="AN816" s="64"/>
      <c r="AO816" s="64"/>
      <c r="AP816" s="64"/>
      <c r="AQ816" s="64"/>
      <c r="AR816" s="64"/>
      <c r="AS816" s="64"/>
      <c r="AT816" s="64"/>
      <c r="AU816" s="64"/>
    </row>
    <row r="817" spans="27:64" ht="12.95" customHeight="1">
      <c r="AA817" s="64"/>
      <c r="AB817" s="64"/>
      <c r="AC817" s="64"/>
      <c r="AD817" s="64"/>
      <c r="AE817" s="64"/>
      <c r="AG817" s="122"/>
      <c r="AN817" s="64"/>
      <c r="AO817" s="64"/>
      <c r="AP817" s="64"/>
      <c r="AQ817" s="64"/>
      <c r="AR817" s="64"/>
      <c r="AS817" s="64"/>
      <c r="AT817" s="64"/>
      <c r="AU817" s="64"/>
    </row>
    <row r="818" spans="27:64" ht="12.95" customHeight="1">
      <c r="AA818" s="64"/>
      <c r="AB818" s="64"/>
      <c r="AC818" s="64"/>
      <c r="AD818" s="64"/>
      <c r="AE818" s="64"/>
      <c r="AG818" s="122"/>
      <c r="AN818" s="64"/>
      <c r="AO818" s="64"/>
      <c r="AP818" s="64"/>
      <c r="AQ818" s="64"/>
      <c r="AR818" s="64"/>
      <c r="AS818" s="64"/>
      <c r="AT818" s="64"/>
      <c r="AU818" s="64"/>
    </row>
    <row r="819" spans="27:64" ht="12.95" customHeight="1">
      <c r="AA819" s="64"/>
      <c r="AB819" s="64"/>
      <c r="AC819" s="64"/>
      <c r="AD819" s="64"/>
      <c r="AE819" s="64"/>
      <c r="AG819" s="122"/>
      <c r="AN819" s="64"/>
      <c r="AO819" s="64"/>
      <c r="AP819" s="64"/>
      <c r="AQ819" s="64"/>
      <c r="AR819" s="64"/>
      <c r="AS819" s="64"/>
      <c r="AT819" s="64"/>
      <c r="AU819" s="64"/>
    </row>
    <row r="820" spans="27:64" ht="12.95" customHeight="1">
      <c r="AA820" s="64"/>
      <c r="AB820" s="64"/>
      <c r="AC820" s="64"/>
      <c r="AD820" s="64"/>
      <c r="AE820" s="64"/>
      <c r="AG820" s="122"/>
      <c r="AN820" s="64"/>
      <c r="AO820" s="64"/>
      <c r="AP820" s="64"/>
      <c r="AQ820" s="64"/>
      <c r="AR820" s="64"/>
      <c r="AS820" s="64"/>
      <c r="AT820" s="64"/>
      <c r="AU820" s="64"/>
      <c r="AV820" s="64"/>
      <c r="AW820" s="64"/>
      <c r="AX820" s="64"/>
      <c r="AY820" s="64"/>
      <c r="AZ820" s="64"/>
      <c r="BA820" s="64"/>
      <c r="BB820" s="64"/>
      <c r="BC820" s="64"/>
      <c r="BD820" s="64"/>
      <c r="BE820" s="64"/>
      <c r="BF820" s="64"/>
      <c r="BG820" s="64"/>
      <c r="BH820" s="64"/>
      <c r="BI820" s="64"/>
      <c r="BJ820" s="64"/>
      <c r="BK820" s="64"/>
      <c r="BL820" s="64"/>
    </row>
    <row r="821" spans="27:64" ht="12.95" customHeight="1">
      <c r="AA821" s="64"/>
      <c r="AB821" s="64"/>
      <c r="AC821" s="64"/>
      <c r="AD821" s="64"/>
      <c r="AE821" s="64"/>
      <c r="AG821" s="122"/>
      <c r="AN821" s="64"/>
      <c r="AO821" s="64"/>
      <c r="AP821" s="64"/>
      <c r="AQ821" s="64"/>
      <c r="AR821" s="64"/>
      <c r="AS821" s="64"/>
      <c r="AT821" s="64"/>
      <c r="AU821" s="64"/>
      <c r="AV821" s="64"/>
      <c r="AX821" s="64"/>
      <c r="AY821" s="64"/>
      <c r="AZ821" s="64"/>
      <c r="BA821" s="64"/>
      <c r="BB821" s="64"/>
      <c r="BC821" s="64"/>
      <c r="BD821" s="64"/>
      <c r="BE821" s="64"/>
      <c r="BF821" s="64"/>
      <c r="BG821" s="64"/>
      <c r="BH821" s="64"/>
      <c r="BI821" s="64"/>
      <c r="BJ821" s="64"/>
      <c r="BK821" s="64"/>
      <c r="BL821" s="64"/>
    </row>
    <row r="822" spans="27:64" ht="12.95" customHeight="1">
      <c r="AA822" s="64"/>
      <c r="AB822" s="64"/>
      <c r="AC822" s="64"/>
      <c r="AD822" s="64"/>
      <c r="AE822" s="64"/>
      <c r="AG822" s="122"/>
      <c r="AN822" s="64"/>
      <c r="AO822" s="64"/>
      <c r="AP822" s="64"/>
      <c r="AQ822" s="64"/>
      <c r="AR822" s="64"/>
      <c r="AS822" s="64"/>
      <c r="AT822" s="64"/>
      <c r="AU822" s="64"/>
    </row>
    <row r="823" spans="27:64" ht="12.95" customHeight="1">
      <c r="AA823" s="64"/>
      <c r="AB823" s="64"/>
      <c r="AC823" s="64"/>
      <c r="AD823" s="64"/>
      <c r="AE823" s="64"/>
      <c r="AG823" s="122"/>
      <c r="AN823" s="64"/>
      <c r="AO823" s="64"/>
      <c r="AP823" s="64"/>
      <c r="AQ823" s="64"/>
      <c r="AR823" s="64"/>
      <c r="AS823" s="64"/>
      <c r="AT823" s="64"/>
      <c r="AU823" s="64"/>
    </row>
    <row r="824" spans="27:64" ht="12.95" customHeight="1">
      <c r="AA824" s="64"/>
      <c r="AB824" s="64"/>
      <c r="AC824" s="64"/>
      <c r="AD824" s="64"/>
      <c r="AE824" s="64"/>
      <c r="AG824" s="122"/>
      <c r="AN824" s="64"/>
      <c r="AO824" s="64"/>
      <c r="AP824" s="64"/>
      <c r="AQ824" s="64"/>
      <c r="AR824" s="64"/>
      <c r="AS824" s="64"/>
      <c r="AT824" s="64"/>
      <c r="AU824" s="64"/>
    </row>
    <row r="825" spans="27:64" ht="12.95" customHeight="1">
      <c r="AA825" s="64"/>
      <c r="AB825" s="64"/>
      <c r="AC825" s="64"/>
      <c r="AD825" s="64"/>
      <c r="AE825" s="64"/>
      <c r="AG825" s="122"/>
      <c r="AN825" s="64"/>
      <c r="AO825" s="64"/>
      <c r="AP825" s="64"/>
      <c r="AQ825" s="64"/>
      <c r="AR825" s="64"/>
      <c r="AS825" s="64"/>
      <c r="AT825" s="64"/>
      <c r="AU825" s="64"/>
    </row>
    <row r="826" spans="27:64" ht="12.95" customHeight="1">
      <c r="AA826" s="64"/>
      <c r="AB826" s="64"/>
      <c r="AC826" s="64"/>
      <c r="AD826" s="64"/>
      <c r="AE826" s="64"/>
      <c r="AG826" s="122"/>
      <c r="AN826" s="64"/>
      <c r="AO826" s="64"/>
      <c r="AP826" s="64"/>
      <c r="AQ826" s="64"/>
      <c r="AR826" s="64"/>
      <c r="AS826" s="64"/>
      <c r="AT826" s="64"/>
      <c r="AU826" s="64"/>
    </row>
    <row r="827" spans="27:64" ht="12.95" customHeight="1">
      <c r="AA827" s="64"/>
      <c r="AB827" s="64"/>
      <c r="AC827" s="64"/>
      <c r="AD827" s="64"/>
      <c r="AE827" s="64"/>
      <c r="AG827" s="122"/>
      <c r="AN827" s="64"/>
      <c r="AO827" s="64"/>
      <c r="AP827" s="64"/>
      <c r="AQ827" s="64"/>
      <c r="AR827" s="64"/>
      <c r="AS827" s="64"/>
      <c r="AT827" s="64"/>
      <c r="AU827" s="64"/>
    </row>
    <row r="828" spans="27:64" ht="12.95" customHeight="1">
      <c r="AA828" s="64"/>
      <c r="AB828" s="64"/>
      <c r="AC828" s="64"/>
      <c r="AD828" s="64"/>
      <c r="AE828" s="64"/>
      <c r="AG828" s="122"/>
      <c r="AN828" s="64"/>
      <c r="AO828" s="64"/>
      <c r="AP828" s="64"/>
      <c r="AQ828" s="64"/>
      <c r="AR828" s="64"/>
      <c r="AS828" s="64"/>
      <c r="AT828" s="64"/>
      <c r="AU828" s="64"/>
    </row>
    <row r="829" spans="27:64" ht="12.95" customHeight="1">
      <c r="AA829" s="64"/>
      <c r="AB829" s="64"/>
      <c r="AC829" s="64"/>
      <c r="AD829" s="64"/>
      <c r="AE829" s="64"/>
      <c r="AG829" s="122"/>
      <c r="AN829" s="64"/>
      <c r="AO829" s="64"/>
      <c r="AP829" s="64"/>
      <c r="AQ829" s="64"/>
      <c r="AR829" s="64"/>
      <c r="AS829" s="64"/>
      <c r="AT829" s="64"/>
      <c r="AU829" s="64"/>
    </row>
    <row r="830" spans="27:64" ht="12.95" customHeight="1">
      <c r="AA830" s="64"/>
      <c r="AB830" s="64"/>
      <c r="AC830" s="64"/>
      <c r="AD830" s="64"/>
      <c r="AE830" s="64"/>
      <c r="AG830" s="122"/>
      <c r="AN830" s="64"/>
      <c r="AO830" s="64"/>
      <c r="AP830" s="64"/>
      <c r="AQ830" s="64"/>
      <c r="AR830" s="64"/>
      <c r="AS830" s="64"/>
      <c r="AT830" s="64"/>
      <c r="AU830" s="64"/>
    </row>
    <row r="831" spans="27:64" ht="12.95" customHeight="1">
      <c r="AA831" s="64"/>
      <c r="AB831" s="64"/>
      <c r="AC831" s="64"/>
      <c r="AD831" s="64"/>
      <c r="AE831" s="64"/>
      <c r="AG831" s="122"/>
      <c r="AN831" s="64"/>
      <c r="AO831" s="64"/>
      <c r="AP831" s="64"/>
      <c r="AQ831" s="64"/>
      <c r="AR831" s="64"/>
      <c r="AS831" s="64"/>
      <c r="AT831" s="64"/>
      <c r="AU831" s="64"/>
    </row>
    <row r="832" spans="27:64" ht="12.95" customHeight="1">
      <c r="AA832" s="64"/>
      <c r="AB832" s="64"/>
      <c r="AC832" s="64"/>
      <c r="AD832" s="64"/>
      <c r="AE832" s="64"/>
      <c r="AG832" s="122"/>
      <c r="AN832" s="64"/>
      <c r="AO832" s="64"/>
      <c r="AP832" s="64"/>
      <c r="AQ832" s="64"/>
      <c r="AR832" s="64"/>
      <c r="AS832" s="64"/>
      <c r="AT832" s="64"/>
      <c r="AU832" s="64"/>
      <c r="AV832" s="64"/>
      <c r="AX832" s="64"/>
    </row>
    <row r="833" spans="27:47" ht="12.95" customHeight="1">
      <c r="AA833" s="64"/>
      <c r="AB833" s="64"/>
      <c r="AC833" s="64"/>
      <c r="AD833" s="64"/>
      <c r="AE833" s="64"/>
      <c r="AG833" s="122"/>
      <c r="AN833" s="64"/>
      <c r="AO833" s="64"/>
      <c r="AP833" s="64"/>
      <c r="AQ833" s="64"/>
      <c r="AR833" s="64"/>
      <c r="AS833" s="64"/>
      <c r="AT833" s="64"/>
      <c r="AU833" s="64"/>
    </row>
    <row r="834" spans="27:47" ht="12.95" customHeight="1">
      <c r="AA834" s="64"/>
      <c r="AB834" s="64"/>
      <c r="AC834" s="64"/>
      <c r="AD834" s="64"/>
      <c r="AE834" s="64"/>
      <c r="AG834" s="122"/>
      <c r="AN834" s="64"/>
      <c r="AO834" s="64"/>
      <c r="AP834" s="64"/>
      <c r="AQ834" s="64"/>
      <c r="AR834" s="64"/>
      <c r="AS834" s="64"/>
      <c r="AT834" s="64"/>
      <c r="AU834" s="64"/>
    </row>
    <row r="835" spans="27:47" ht="12.95" customHeight="1">
      <c r="AA835" s="64"/>
      <c r="AB835" s="64"/>
      <c r="AC835" s="64"/>
      <c r="AD835" s="64"/>
      <c r="AE835" s="64"/>
      <c r="AG835" s="122"/>
      <c r="AN835" s="64"/>
      <c r="AO835" s="64"/>
      <c r="AP835" s="64"/>
      <c r="AQ835" s="64"/>
      <c r="AR835" s="64"/>
      <c r="AS835" s="64"/>
      <c r="AT835" s="64"/>
      <c r="AU835" s="64"/>
    </row>
    <row r="836" spans="27:47" ht="12.95" customHeight="1">
      <c r="AA836" s="64"/>
      <c r="AB836" s="64"/>
      <c r="AC836" s="64"/>
      <c r="AD836" s="64"/>
      <c r="AE836" s="64"/>
      <c r="AG836" s="122"/>
      <c r="AN836" s="64"/>
      <c r="AO836" s="64"/>
      <c r="AP836" s="64"/>
      <c r="AQ836" s="64"/>
      <c r="AR836" s="64"/>
      <c r="AS836" s="64"/>
      <c r="AT836" s="64"/>
      <c r="AU836" s="64"/>
    </row>
    <row r="837" spans="27:47" ht="12.95" customHeight="1">
      <c r="AA837" s="64"/>
      <c r="AB837" s="64"/>
      <c r="AC837" s="64"/>
      <c r="AD837" s="64"/>
      <c r="AE837" s="64"/>
      <c r="AG837" s="122"/>
      <c r="AN837" s="64"/>
      <c r="AO837" s="64"/>
      <c r="AP837" s="64"/>
      <c r="AQ837" s="64"/>
      <c r="AR837" s="64"/>
      <c r="AS837" s="64"/>
      <c r="AT837" s="64"/>
      <c r="AU837" s="64"/>
    </row>
    <row r="838" spans="27:47" ht="12.95" customHeight="1">
      <c r="AA838" s="64"/>
      <c r="AB838" s="64"/>
      <c r="AC838" s="64"/>
      <c r="AD838" s="64"/>
      <c r="AE838" s="64"/>
      <c r="AG838" s="122"/>
      <c r="AN838" s="64"/>
      <c r="AO838" s="64"/>
      <c r="AP838" s="64"/>
      <c r="AQ838" s="64"/>
      <c r="AR838" s="64"/>
      <c r="AS838" s="64"/>
      <c r="AT838" s="64"/>
      <c r="AU838" s="64"/>
    </row>
    <row r="839" spans="27:47" ht="12.95" customHeight="1">
      <c r="AA839" s="64"/>
      <c r="AB839" s="64"/>
      <c r="AC839" s="64"/>
      <c r="AD839" s="64"/>
      <c r="AE839" s="64"/>
      <c r="AG839" s="122"/>
      <c r="AN839" s="64"/>
      <c r="AO839" s="64"/>
      <c r="AP839" s="64"/>
      <c r="AQ839" s="64"/>
      <c r="AR839" s="64"/>
      <c r="AS839" s="64"/>
      <c r="AT839" s="64"/>
      <c r="AU839" s="64"/>
    </row>
    <row r="840" spans="27:47" ht="12.95" customHeight="1">
      <c r="AA840" s="64"/>
      <c r="AB840" s="64"/>
      <c r="AC840" s="64"/>
      <c r="AD840" s="64"/>
      <c r="AE840" s="64"/>
      <c r="AG840" s="122"/>
      <c r="AN840" s="64"/>
      <c r="AO840" s="64"/>
      <c r="AP840" s="64"/>
      <c r="AQ840" s="64"/>
      <c r="AR840" s="64"/>
      <c r="AS840" s="64"/>
      <c r="AT840" s="64"/>
      <c r="AU840" s="64"/>
    </row>
    <row r="841" spans="27:47" ht="12.95" customHeight="1">
      <c r="AA841" s="64"/>
      <c r="AB841" s="64"/>
      <c r="AC841" s="64"/>
      <c r="AD841" s="64"/>
      <c r="AE841" s="64"/>
      <c r="AG841" s="122"/>
      <c r="AN841" s="64"/>
      <c r="AO841" s="64"/>
      <c r="AP841" s="64"/>
      <c r="AQ841" s="64"/>
      <c r="AR841" s="64"/>
      <c r="AS841" s="64"/>
      <c r="AT841" s="64"/>
      <c r="AU841" s="64"/>
    </row>
    <row r="842" spans="27:47" ht="12.95" customHeight="1">
      <c r="AA842" s="64"/>
      <c r="AB842" s="64"/>
      <c r="AC842" s="64"/>
      <c r="AD842" s="64"/>
      <c r="AE842" s="64"/>
      <c r="AG842" s="122"/>
      <c r="AN842" s="64"/>
      <c r="AO842" s="64"/>
      <c r="AP842" s="64"/>
      <c r="AQ842" s="64"/>
      <c r="AR842" s="64"/>
      <c r="AS842" s="64"/>
      <c r="AT842" s="64"/>
      <c r="AU842" s="64"/>
    </row>
    <row r="843" spans="27:47" ht="12.95" customHeight="1">
      <c r="AA843" s="64"/>
      <c r="AB843" s="64"/>
      <c r="AC843" s="64"/>
      <c r="AD843" s="64"/>
      <c r="AE843" s="64"/>
      <c r="AG843" s="122"/>
      <c r="AN843" s="64"/>
      <c r="AO843" s="64"/>
      <c r="AP843" s="64"/>
      <c r="AQ843" s="64"/>
      <c r="AR843" s="64"/>
      <c r="AS843" s="64"/>
      <c r="AT843" s="64"/>
      <c r="AU843" s="64"/>
    </row>
    <row r="844" spans="27:47" ht="12.95" customHeight="1">
      <c r="AA844" s="64"/>
      <c r="AB844" s="64"/>
      <c r="AC844" s="64"/>
      <c r="AD844" s="64"/>
      <c r="AE844" s="64"/>
      <c r="AG844" s="122"/>
      <c r="AN844" s="64"/>
      <c r="AO844" s="64"/>
      <c r="AP844" s="64"/>
      <c r="AQ844" s="64"/>
      <c r="AR844" s="64"/>
      <c r="AS844" s="64"/>
      <c r="AT844" s="64"/>
      <c r="AU844" s="64"/>
    </row>
    <row r="845" spans="27:47" ht="12.95" customHeight="1">
      <c r="AA845" s="64"/>
      <c r="AB845" s="64"/>
      <c r="AC845" s="64"/>
      <c r="AD845" s="64"/>
      <c r="AE845" s="64"/>
      <c r="AG845" s="122"/>
      <c r="AN845" s="64"/>
      <c r="AO845" s="64"/>
      <c r="AP845" s="64"/>
      <c r="AQ845" s="64"/>
      <c r="AR845" s="64"/>
      <c r="AS845" s="64"/>
      <c r="AT845" s="64"/>
      <c r="AU845" s="64"/>
    </row>
    <row r="846" spans="27:47" ht="12.95" customHeight="1">
      <c r="AA846" s="64"/>
      <c r="AB846" s="64"/>
      <c r="AC846" s="64"/>
      <c r="AD846" s="64"/>
      <c r="AE846" s="64"/>
      <c r="AG846" s="122"/>
      <c r="AN846" s="64"/>
      <c r="AO846" s="64"/>
      <c r="AP846" s="64"/>
      <c r="AQ846" s="64"/>
      <c r="AR846" s="64"/>
      <c r="AS846" s="64"/>
      <c r="AT846" s="64"/>
      <c r="AU846" s="64"/>
    </row>
    <row r="847" spans="27:47" ht="12.95" customHeight="1">
      <c r="AA847" s="64"/>
      <c r="AB847" s="64"/>
      <c r="AC847" s="64"/>
      <c r="AD847" s="64"/>
      <c r="AE847" s="64"/>
      <c r="AG847" s="122"/>
      <c r="AN847" s="64"/>
      <c r="AO847" s="64"/>
      <c r="AP847" s="64"/>
      <c r="AQ847" s="64"/>
      <c r="AR847" s="64"/>
      <c r="AS847" s="64"/>
      <c r="AT847" s="64"/>
      <c r="AU847" s="64"/>
    </row>
    <row r="848" spans="27:47" ht="12.95" customHeight="1">
      <c r="AA848" s="64"/>
      <c r="AB848" s="64"/>
      <c r="AC848" s="64"/>
      <c r="AD848" s="64"/>
      <c r="AE848" s="64"/>
      <c r="AG848" s="122"/>
      <c r="AN848" s="64"/>
      <c r="AO848" s="64"/>
      <c r="AP848" s="64"/>
      <c r="AQ848" s="64"/>
      <c r="AR848" s="64"/>
      <c r="AS848" s="64"/>
      <c r="AT848" s="64"/>
      <c r="AU848" s="64"/>
    </row>
    <row r="849" spans="27:47" ht="12.95" customHeight="1">
      <c r="AA849" s="64"/>
      <c r="AB849" s="64"/>
      <c r="AC849" s="64"/>
      <c r="AD849" s="64"/>
      <c r="AE849" s="64"/>
      <c r="AG849" s="122"/>
      <c r="AN849" s="64"/>
      <c r="AO849" s="64"/>
      <c r="AP849" s="64"/>
      <c r="AQ849" s="64"/>
      <c r="AR849" s="64"/>
      <c r="AS849" s="64"/>
      <c r="AT849" s="64"/>
      <c r="AU849" s="64"/>
    </row>
    <row r="850" spans="27:47" ht="12.95" customHeight="1">
      <c r="AA850" s="64"/>
      <c r="AB850" s="64"/>
      <c r="AC850" s="64"/>
      <c r="AD850" s="64"/>
      <c r="AE850" s="64"/>
      <c r="AG850" s="122"/>
      <c r="AN850" s="64"/>
      <c r="AO850" s="64"/>
      <c r="AP850" s="64"/>
      <c r="AQ850" s="64"/>
      <c r="AR850" s="64"/>
      <c r="AS850" s="64"/>
      <c r="AT850" s="64"/>
      <c r="AU850" s="64"/>
    </row>
    <row r="851" spans="27:47" ht="12.95" customHeight="1">
      <c r="AA851" s="64"/>
      <c r="AB851" s="64"/>
      <c r="AC851" s="64"/>
      <c r="AD851" s="64"/>
      <c r="AE851" s="64"/>
      <c r="AG851" s="122"/>
      <c r="AN851" s="64"/>
      <c r="AO851" s="64"/>
      <c r="AP851" s="64"/>
      <c r="AQ851" s="64"/>
      <c r="AR851" s="64"/>
      <c r="AS851" s="64"/>
      <c r="AT851" s="64"/>
      <c r="AU851" s="64"/>
    </row>
    <row r="852" spans="27:47" ht="12.95" customHeight="1">
      <c r="AA852" s="64"/>
      <c r="AB852" s="64"/>
      <c r="AC852" s="64"/>
      <c r="AD852" s="64"/>
      <c r="AE852" s="64"/>
      <c r="AG852" s="122"/>
      <c r="AN852" s="64"/>
      <c r="AO852" s="64"/>
      <c r="AP852" s="64"/>
      <c r="AQ852" s="64"/>
      <c r="AR852" s="64"/>
      <c r="AS852" s="64"/>
      <c r="AT852" s="64"/>
      <c r="AU852" s="64"/>
    </row>
    <row r="853" spans="27:47" ht="12.95" customHeight="1">
      <c r="AA853" s="64"/>
      <c r="AB853" s="64"/>
      <c r="AC853" s="64"/>
      <c r="AD853" s="64"/>
      <c r="AE853" s="64"/>
      <c r="AG853" s="122"/>
      <c r="AN853" s="64"/>
      <c r="AO853" s="64"/>
      <c r="AP853" s="64"/>
      <c r="AQ853" s="64"/>
      <c r="AR853" s="64"/>
      <c r="AS853" s="64"/>
      <c r="AT853" s="64"/>
      <c r="AU853" s="64"/>
    </row>
    <row r="854" spans="27:47" ht="12.95" customHeight="1">
      <c r="AA854" s="64"/>
      <c r="AB854" s="64"/>
      <c r="AC854" s="64"/>
      <c r="AD854" s="64"/>
      <c r="AE854" s="64"/>
      <c r="AG854" s="122"/>
      <c r="AN854" s="64"/>
      <c r="AO854" s="64"/>
      <c r="AP854" s="64"/>
      <c r="AQ854" s="64"/>
      <c r="AR854" s="64"/>
      <c r="AS854" s="64"/>
      <c r="AT854" s="64"/>
      <c r="AU854" s="64"/>
    </row>
    <row r="855" spans="27:47" ht="12.95" customHeight="1">
      <c r="AA855" s="64"/>
      <c r="AB855" s="64"/>
      <c r="AC855" s="64"/>
      <c r="AD855" s="64"/>
      <c r="AE855" s="64"/>
      <c r="AG855" s="122"/>
      <c r="AN855" s="64"/>
      <c r="AO855" s="64"/>
      <c r="AP855" s="64"/>
      <c r="AQ855" s="64"/>
      <c r="AR855" s="64"/>
      <c r="AS855" s="64"/>
      <c r="AT855" s="64"/>
      <c r="AU855" s="64"/>
    </row>
    <row r="856" spans="27:47" ht="12.95" customHeight="1">
      <c r="AA856" s="64"/>
      <c r="AB856" s="64"/>
      <c r="AC856" s="64"/>
      <c r="AD856" s="64"/>
      <c r="AE856" s="64"/>
      <c r="AG856" s="122"/>
      <c r="AN856" s="64"/>
      <c r="AO856" s="64"/>
      <c r="AP856" s="64"/>
      <c r="AQ856" s="64"/>
      <c r="AR856" s="64"/>
      <c r="AS856" s="64"/>
      <c r="AT856" s="64"/>
      <c r="AU856" s="64"/>
    </row>
    <row r="857" spans="27:47" ht="12.95" customHeight="1">
      <c r="AA857" s="64"/>
      <c r="AB857" s="64"/>
      <c r="AC857" s="64"/>
      <c r="AD857" s="64"/>
      <c r="AE857" s="64"/>
      <c r="AG857" s="122"/>
      <c r="AN857" s="64"/>
      <c r="AO857" s="64"/>
      <c r="AP857" s="64"/>
      <c r="AQ857" s="64"/>
      <c r="AR857" s="64"/>
      <c r="AS857" s="64"/>
      <c r="AT857" s="64"/>
      <c r="AU857" s="64"/>
    </row>
    <row r="858" spans="27:47" ht="12.95" customHeight="1">
      <c r="AA858" s="64"/>
      <c r="AB858" s="64"/>
      <c r="AC858" s="64"/>
      <c r="AD858" s="64"/>
      <c r="AE858" s="64"/>
      <c r="AG858" s="122"/>
      <c r="AN858" s="64"/>
      <c r="AO858" s="64"/>
      <c r="AP858" s="64"/>
      <c r="AQ858" s="64"/>
      <c r="AR858" s="64"/>
      <c r="AS858" s="64"/>
      <c r="AT858" s="64"/>
      <c r="AU858" s="64"/>
    </row>
    <row r="859" spans="27:47" ht="12.95" customHeight="1">
      <c r="AA859" s="64"/>
      <c r="AB859" s="64"/>
      <c r="AC859" s="64"/>
      <c r="AD859" s="64"/>
      <c r="AE859" s="64"/>
      <c r="AG859" s="122"/>
      <c r="AN859" s="64"/>
      <c r="AO859" s="64"/>
      <c r="AP859" s="64"/>
      <c r="AQ859" s="64"/>
      <c r="AR859" s="64"/>
      <c r="AS859" s="64"/>
      <c r="AT859" s="64"/>
      <c r="AU859" s="64"/>
    </row>
    <row r="860" spans="27:47" ht="12.95" customHeight="1">
      <c r="AA860" s="64"/>
      <c r="AB860" s="64"/>
      <c r="AC860" s="64"/>
      <c r="AD860" s="64"/>
      <c r="AE860" s="64"/>
      <c r="AG860" s="122"/>
      <c r="AN860" s="64"/>
      <c r="AO860" s="64"/>
      <c r="AP860" s="64"/>
      <c r="AQ860" s="64"/>
      <c r="AR860" s="64"/>
      <c r="AS860" s="64"/>
      <c r="AT860" s="64"/>
      <c r="AU860" s="64"/>
    </row>
    <row r="861" spans="27:47" ht="12.95" customHeight="1">
      <c r="AA861" s="64"/>
      <c r="AB861" s="64"/>
      <c r="AC861" s="64"/>
      <c r="AD861" s="64"/>
      <c r="AE861" s="64"/>
      <c r="AG861" s="122"/>
      <c r="AN861" s="64"/>
      <c r="AO861" s="64"/>
      <c r="AP861" s="64"/>
      <c r="AQ861" s="64"/>
      <c r="AR861" s="64"/>
      <c r="AS861" s="64"/>
      <c r="AT861" s="64"/>
      <c r="AU861" s="64"/>
    </row>
    <row r="862" spans="27:47" ht="12.95" customHeight="1">
      <c r="AA862" s="64"/>
      <c r="AB862" s="64"/>
      <c r="AC862" s="64"/>
      <c r="AD862" s="64"/>
      <c r="AE862" s="64"/>
      <c r="AG862" s="122"/>
      <c r="AN862" s="64"/>
      <c r="AO862" s="64"/>
      <c r="AP862" s="64"/>
      <c r="AQ862" s="64"/>
      <c r="AR862" s="64"/>
      <c r="AS862" s="64"/>
      <c r="AT862" s="64"/>
      <c r="AU862" s="64"/>
    </row>
    <row r="863" spans="27:47" ht="12.95" customHeight="1">
      <c r="AA863" s="64"/>
      <c r="AB863" s="64"/>
      <c r="AC863" s="64"/>
      <c r="AD863" s="64"/>
      <c r="AE863" s="64"/>
      <c r="AG863" s="122"/>
      <c r="AN863" s="64"/>
      <c r="AO863" s="64"/>
      <c r="AP863" s="64"/>
      <c r="AQ863" s="64"/>
      <c r="AR863" s="64"/>
      <c r="AS863" s="64"/>
      <c r="AT863" s="64"/>
      <c r="AU863" s="64"/>
    </row>
    <row r="864" spans="27:47" ht="12.95" customHeight="1">
      <c r="AA864" s="64"/>
      <c r="AB864" s="64"/>
      <c r="AC864" s="64"/>
      <c r="AD864" s="64"/>
      <c r="AE864" s="64"/>
      <c r="AG864" s="122"/>
      <c r="AN864" s="64"/>
      <c r="AO864" s="64"/>
      <c r="AP864" s="64"/>
      <c r="AQ864" s="64"/>
      <c r="AR864" s="64"/>
      <c r="AS864" s="64"/>
      <c r="AT864" s="64"/>
      <c r="AU864" s="64"/>
    </row>
    <row r="865" spans="27:47" ht="12.95" customHeight="1">
      <c r="AA865" s="64"/>
      <c r="AB865" s="64"/>
      <c r="AC865" s="64"/>
      <c r="AD865" s="64"/>
      <c r="AE865" s="64"/>
      <c r="AG865" s="122"/>
      <c r="AN865" s="64"/>
      <c r="AO865" s="64"/>
      <c r="AP865" s="64"/>
      <c r="AQ865" s="64"/>
      <c r="AR865" s="64"/>
      <c r="AS865" s="64"/>
      <c r="AT865" s="64"/>
      <c r="AU865" s="64"/>
    </row>
    <row r="866" spans="27:47" ht="12.95" customHeight="1">
      <c r="AA866" s="64"/>
      <c r="AB866" s="64"/>
      <c r="AC866" s="64"/>
      <c r="AD866" s="64"/>
      <c r="AE866" s="64"/>
      <c r="AG866" s="122"/>
      <c r="AN866" s="64"/>
      <c r="AO866" s="64"/>
      <c r="AP866" s="64"/>
      <c r="AQ866" s="64"/>
      <c r="AR866" s="64"/>
      <c r="AS866" s="64"/>
      <c r="AT866" s="64"/>
      <c r="AU866" s="64"/>
    </row>
    <row r="867" spans="27:47" ht="12.95" customHeight="1">
      <c r="AA867" s="64"/>
      <c r="AB867" s="64"/>
      <c r="AC867" s="64"/>
      <c r="AD867" s="64"/>
      <c r="AE867" s="64"/>
      <c r="AG867" s="122"/>
      <c r="AN867" s="64"/>
      <c r="AO867" s="64"/>
      <c r="AP867" s="64"/>
      <c r="AQ867" s="64"/>
      <c r="AR867" s="64"/>
      <c r="AS867" s="64"/>
      <c r="AT867" s="64"/>
      <c r="AU867" s="64"/>
    </row>
    <row r="868" spans="27:47" ht="12.95" customHeight="1">
      <c r="AA868" s="64"/>
      <c r="AB868" s="64"/>
      <c r="AC868" s="64"/>
      <c r="AD868" s="64"/>
      <c r="AE868" s="64"/>
      <c r="AG868" s="122"/>
      <c r="AN868" s="64"/>
      <c r="AO868" s="64"/>
      <c r="AP868" s="64"/>
      <c r="AQ868" s="64"/>
      <c r="AR868" s="64"/>
      <c r="AS868" s="64"/>
      <c r="AT868" s="64"/>
      <c r="AU868" s="64"/>
    </row>
    <row r="869" spans="27:47" ht="12.95" customHeight="1">
      <c r="AA869" s="64"/>
      <c r="AB869" s="64"/>
      <c r="AC869" s="64"/>
      <c r="AD869" s="64"/>
      <c r="AE869" s="64"/>
      <c r="AG869" s="122"/>
      <c r="AN869" s="64"/>
      <c r="AO869" s="64"/>
      <c r="AP869" s="64"/>
      <c r="AQ869" s="64"/>
      <c r="AR869" s="64"/>
      <c r="AS869" s="64"/>
      <c r="AT869" s="64"/>
      <c r="AU869" s="64"/>
    </row>
    <row r="870" spans="27:47" ht="12.95" customHeight="1">
      <c r="AA870" s="64"/>
      <c r="AB870" s="64"/>
      <c r="AC870" s="64"/>
      <c r="AD870" s="64"/>
      <c r="AE870" s="64"/>
      <c r="AG870" s="122"/>
      <c r="AN870" s="64"/>
      <c r="AO870" s="64"/>
      <c r="AP870" s="64"/>
      <c r="AQ870" s="64"/>
      <c r="AR870" s="64"/>
      <c r="AS870" s="64"/>
      <c r="AT870" s="64"/>
      <c r="AU870" s="64"/>
    </row>
    <row r="871" spans="27:47" ht="12.95" customHeight="1">
      <c r="AA871" s="64"/>
      <c r="AB871" s="64"/>
      <c r="AC871" s="64"/>
      <c r="AD871" s="64"/>
      <c r="AE871" s="64"/>
      <c r="AG871" s="122"/>
      <c r="AN871" s="64"/>
      <c r="AO871" s="64"/>
      <c r="AP871" s="64"/>
      <c r="AQ871" s="64"/>
      <c r="AR871" s="64"/>
      <c r="AS871" s="64"/>
      <c r="AT871" s="64"/>
      <c r="AU871" s="64"/>
    </row>
    <row r="872" spans="27:47" ht="12.95" customHeight="1">
      <c r="AA872" s="64"/>
      <c r="AB872" s="64"/>
      <c r="AC872" s="64"/>
      <c r="AD872" s="64"/>
      <c r="AE872" s="64"/>
      <c r="AG872" s="122"/>
      <c r="AN872" s="64"/>
      <c r="AO872" s="64"/>
      <c r="AP872" s="64"/>
      <c r="AQ872" s="64"/>
      <c r="AR872" s="64"/>
      <c r="AS872" s="64"/>
      <c r="AT872" s="64"/>
      <c r="AU872" s="64"/>
    </row>
    <row r="873" spans="27:47" ht="12.95" customHeight="1">
      <c r="AA873" s="64"/>
      <c r="AB873" s="64"/>
      <c r="AC873" s="64"/>
      <c r="AD873" s="64"/>
      <c r="AE873" s="64"/>
      <c r="AG873" s="122"/>
      <c r="AN873" s="64"/>
      <c r="AO873" s="64"/>
      <c r="AP873" s="64"/>
      <c r="AQ873" s="64"/>
      <c r="AR873" s="64"/>
      <c r="AS873" s="64"/>
      <c r="AT873" s="64"/>
      <c r="AU873" s="64"/>
    </row>
    <row r="874" spans="27:47" ht="12.95" customHeight="1">
      <c r="AA874" s="64"/>
      <c r="AB874" s="64"/>
      <c r="AC874" s="64"/>
      <c r="AD874" s="64"/>
      <c r="AE874" s="64"/>
      <c r="AG874" s="122"/>
      <c r="AN874" s="64"/>
      <c r="AO874" s="64"/>
      <c r="AP874" s="64"/>
      <c r="AQ874" s="64"/>
      <c r="AR874" s="64"/>
      <c r="AS874" s="64"/>
      <c r="AT874" s="64"/>
      <c r="AU874" s="64"/>
    </row>
    <row r="875" spans="27:47" ht="12.95" customHeight="1">
      <c r="AA875" s="64"/>
      <c r="AB875" s="64"/>
      <c r="AC875" s="64"/>
      <c r="AD875" s="64"/>
      <c r="AE875" s="64"/>
      <c r="AG875" s="122"/>
      <c r="AN875" s="64"/>
      <c r="AO875" s="64"/>
      <c r="AP875" s="64"/>
      <c r="AQ875" s="64"/>
      <c r="AR875" s="64"/>
      <c r="AS875" s="64"/>
      <c r="AT875" s="64"/>
      <c r="AU875" s="64"/>
    </row>
    <row r="876" spans="27:47" ht="12.95" customHeight="1">
      <c r="AA876" s="64"/>
      <c r="AB876" s="64"/>
      <c r="AC876" s="64"/>
      <c r="AD876" s="64"/>
      <c r="AE876" s="64"/>
      <c r="AG876" s="122"/>
      <c r="AN876" s="64"/>
      <c r="AO876" s="64"/>
      <c r="AP876" s="64"/>
      <c r="AQ876" s="64"/>
      <c r="AR876" s="64"/>
      <c r="AS876" s="64"/>
      <c r="AT876" s="64"/>
      <c r="AU876" s="64"/>
    </row>
    <row r="877" spans="27:47" ht="12.95" customHeight="1">
      <c r="AA877" s="64"/>
      <c r="AB877" s="64"/>
      <c r="AC877" s="64"/>
      <c r="AD877" s="64"/>
      <c r="AE877" s="64"/>
      <c r="AG877" s="122"/>
      <c r="AN877" s="64"/>
      <c r="AO877" s="64"/>
      <c r="AP877" s="64"/>
      <c r="AQ877" s="64"/>
      <c r="AR877" s="64"/>
      <c r="AS877" s="64"/>
      <c r="AT877" s="64"/>
      <c r="AU877" s="64"/>
    </row>
    <row r="878" spans="27:47" ht="12.95" customHeight="1">
      <c r="AA878" s="64"/>
      <c r="AB878" s="64"/>
      <c r="AC878" s="64"/>
      <c r="AD878" s="64"/>
      <c r="AE878" s="64"/>
      <c r="AG878" s="122"/>
      <c r="AN878" s="64"/>
      <c r="AO878" s="64"/>
      <c r="AP878" s="64"/>
      <c r="AQ878" s="64"/>
      <c r="AR878" s="64"/>
      <c r="AS878" s="64"/>
      <c r="AT878" s="64"/>
      <c r="AU878" s="64"/>
    </row>
    <row r="879" spans="27:47" ht="12.95" customHeight="1">
      <c r="AA879" s="64"/>
      <c r="AB879" s="64"/>
      <c r="AC879" s="64"/>
      <c r="AD879" s="64"/>
      <c r="AE879" s="64"/>
      <c r="AG879" s="122"/>
      <c r="AN879" s="64"/>
      <c r="AO879" s="64"/>
      <c r="AP879" s="64"/>
      <c r="AQ879" s="64"/>
      <c r="AR879" s="64"/>
      <c r="AS879" s="64"/>
      <c r="AT879" s="64"/>
      <c r="AU879" s="64"/>
    </row>
    <row r="880" spans="27:47" ht="12.95" customHeight="1">
      <c r="AA880" s="64"/>
      <c r="AB880" s="64"/>
      <c r="AC880" s="64"/>
      <c r="AD880" s="64"/>
      <c r="AE880" s="64"/>
      <c r="AG880" s="122"/>
      <c r="AN880" s="64"/>
      <c r="AO880" s="64"/>
      <c r="AP880" s="64"/>
      <c r="AQ880" s="64"/>
      <c r="AR880" s="64"/>
      <c r="AS880" s="64"/>
      <c r="AT880" s="64"/>
      <c r="AU880" s="64"/>
    </row>
    <row r="881" spans="27:48" ht="12.95" customHeight="1">
      <c r="AA881" s="64"/>
      <c r="AB881" s="64"/>
      <c r="AC881" s="64"/>
      <c r="AD881" s="64"/>
      <c r="AE881" s="64"/>
      <c r="AG881" s="122"/>
      <c r="AN881" s="64"/>
      <c r="AO881" s="64"/>
      <c r="AP881" s="64"/>
      <c r="AQ881" s="64"/>
      <c r="AR881" s="64"/>
      <c r="AS881" s="64"/>
      <c r="AT881" s="64"/>
      <c r="AU881" s="64"/>
    </row>
    <row r="882" spans="27:48" ht="12.95" customHeight="1">
      <c r="AA882" s="64"/>
      <c r="AB882" s="64"/>
      <c r="AC882" s="64"/>
      <c r="AD882" s="64"/>
      <c r="AE882" s="64"/>
      <c r="AG882" s="122"/>
      <c r="AN882" s="64"/>
      <c r="AO882" s="64"/>
      <c r="AP882" s="64"/>
      <c r="AQ882" s="64"/>
      <c r="AR882" s="64"/>
      <c r="AS882" s="64"/>
      <c r="AT882" s="64"/>
      <c r="AU882" s="64"/>
    </row>
    <row r="883" spans="27:48" ht="12.95" customHeight="1">
      <c r="AA883" s="64"/>
      <c r="AB883" s="64"/>
      <c r="AC883" s="64"/>
      <c r="AD883" s="64"/>
      <c r="AE883" s="64"/>
      <c r="AG883" s="122"/>
      <c r="AN883" s="64"/>
      <c r="AO883" s="64"/>
      <c r="AP883" s="64"/>
      <c r="AQ883" s="64"/>
      <c r="AR883" s="64"/>
      <c r="AS883" s="64"/>
      <c r="AT883" s="64"/>
      <c r="AU883" s="64"/>
    </row>
    <row r="884" spans="27:48" ht="12.95" customHeight="1">
      <c r="AA884" s="64"/>
      <c r="AB884" s="64"/>
      <c r="AC884" s="64"/>
      <c r="AD884" s="64"/>
      <c r="AE884" s="64"/>
      <c r="AG884" s="122"/>
      <c r="AN884" s="64"/>
      <c r="AO884" s="64"/>
      <c r="AP884" s="64"/>
      <c r="AQ884" s="64"/>
      <c r="AR884" s="64"/>
      <c r="AS884" s="64"/>
      <c r="AT884" s="64"/>
      <c r="AU884" s="64"/>
    </row>
    <row r="885" spans="27:48" ht="12.95" customHeight="1">
      <c r="AA885" s="64"/>
      <c r="AB885" s="64"/>
      <c r="AC885" s="64"/>
      <c r="AD885" s="64"/>
      <c r="AE885" s="64"/>
      <c r="AG885" s="122"/>
      <c r="AN885" s="64"/>
      <c r="AO885" s="64"/>
      <c r="AP885" s="64"/>
      <c r="AQ885" s="64"/>
      <c r="AR885" s="64"/>
      <c r="AS885" s="64"/>
      <c r="AT885" s="64"/>
      <c r="AU885" s="64"/>
    </row>
    <row r="886" spans="27:48" ht="12.95" customHeight="1">
      <c r="AA886" s="64"/>
      <c r="AB886" s="64"/>
      <c r="AC886" s="64"/>
      <c r="AD886" s="64"/>
      <c r="AE886" s="64"/>
      <c r="AG886" s="122"/>
      <c r="AN886" s="64"/>
      <c r="AO886" s="64"/>
      <c r="AP886" s="64"/>
      <c r="AQ886" s="64"/>
      <c r="AR886" s="64"/>
      <c r="AS886" s="64"/>
      <c r="AT886" s="64"/>
      <c r="AU886" s="64"/>
    </row>
    <row r="887" spans="27:48" ht="12.95" customHeight="1">
      <c r="AA887" s="64"/>
      <c r="AB887" s="64"/>
      <c r="AC887" s="64"/>
      <c r="AD887" s="64"/>
      <c r="AE887" s="64"/>
      <c r="AG887" s="122"/>
      <c r="AN887" s="64"/>
      <c r="AO887" s="64"/>
      <c r="AP887" s="64"/>
      <c r="AQ887" s="64"/>
      <c r="AR887" s="64"/>
      <c r="AS887" s="64"/>
      <c r="AT887" s="64"/>
      <c r="AU887" s="64"/>
      <c r="AV887" s="64"/>
    </row>
    <row r="888" spans="27:48" ht="12.95" customHeight="1">
      <c r="AA888" s="64"/>
      <c r="AB888" s="64"/>
      <c r="AC888" s="64"/>
      <c r="AD888" s="64"/>
      <c r="AE888" s="64"/>
      <c r="AG888" s="122"/>
      <c r="AN888" s="64"/>
      <c r="AO888" s="64"/>
      <c r="AP888" s="64"/>
      <c r="AQ888" s="64"/>
      <c r="AR888" s="64"/>
      <c r="AS888" s="64"/>
      <c r="AT888" s="64"/>
      <c r="AU888" s="64"/>
    </row>
    <row r="889" spans="27:48" ht="12.95" customHeight="1">
      <c r="AA889" s="64"/>
      <c r="AB889" s="64"/>
      <c r="AC889" s="64"/>
      <c r="AD889" s="64"/>
      <c r="AE889" s="64"/>
      <c r="AG889" s="122"/>
      <c r="AN889" s="64"/>
      <c r="AO889" s="64"/>
      <c r="AP889" s="64"/>
      <c r="AQ889" s="64"/>
      <c r="AR889" s="64"/>
      <c r="AS889" s="64"/>
      <c r="AT889" s="64"/>
      <c r="AU889" s="64"/>
    </row>
    <row r="890" spans="27:48" ht="12.95" customHeight="1">
      <c r="AA890" s="64"/>
      <c r="AB890" s="64"/>
      <c r="AC890" s="64"/>
      <c r="AD890" s="64"/>
      <c r="AE890" s="64"/>
      <c r="AG890" s="122"/>
      <c r="AN890" s="64"/>
      <c r="AO890" s="64"/>
      <c r="AP890" s="64"/>
      <c r="AQ890" s="64"/>
      <c r="AR890" s="64"/>
      <c r="AS890" s="64"/>
      <c r="AT890" s="64"/>
      <c r="AU890" s="64"/>
    </row>
    <row r="891" spans="27:48" ht="12.95" customHeight="1">
      <c r="AA891" s="64"/>
      <c r="AB891" s="64"/>
      <c r="AC891" s="64"/>
      <c r="AD891" s="64"/>
      <c r="AE891" s="64"/>
      <c r="AG891" s="122"/>
      <c r="AN891" s="64"/>
      <c r="AO891" s="64"/>
      <c r="AP891" s="64"/>
      <c r="AQ891" s="64"/>
      <c r="AR891" s="64"/>
      <c r="AS891" s="64"/>
      <c r="AT891" s="64"/>
      <c r="AU891" s="64"/>
    </row>
    <row r="892" spans="27:48" ht="12.95" customHeight="1">
      <c r="AA892" s="64"/>
      <c r="AB892" s="64"/>
      <c r="AC892" s="64"/>
      <c r="AD892" s="64"/>
      <c r="AE892" s="64"/>
      <c r="AG892" s="122"/>
      <c r="AN892" s="64"/>
      <c r="AO892" s="64"/>
      <c r="AP892" s="64"/>
      <c r="AQ892" s="64"/>
      <c r="AR892" s="64"/>
      <c r="AS892" s="64"/>
      <c r="AT892" s="64"/>
      <c r="AU892" s="64"/>
    </row>
    <row r="893" spans="27:48" ht="12.95" customHeight="1">
      <c r="AA893" s="64"/>
      <c r="AB893" s="64"/>
      <c r="AC893" s="64"/>
      <c r="AD893" s="64"/>
      <c r="AE893" s="64"/>
      <c r="AG893" s="122"/>
      <c r="AN893" s="64"/>
      <c r="AO893" s="64"/>
      <c r="AP893" s="64"/>
      <c r="AQ893" s="64"/>
      <c r="AR893" s="64"/>
      <c r="AS893" s="64"/>
      <c r="AT893" s="64"/>
      <c r="AU893" s="64"/>
    </row>
    <row r="894" spans="27:48" ht="12.95" customHeight="1">
      <c r="AA894" s="64"/>
      <c r="AB894" s="64"/>
      <c r="AC894" s="64"/>
      <c r="AD894" s="64"/>
      <c r="AE894" s="64"/>
      <c r="AG894" s="122"/>
      <c r="AN894" s="64"/>
      <c r="AO894" s="64"/>
      <c r="AP894" s="64"/>
      <c r="AQ894" s="64"/>
      <c r="AR894" s="64"/>
      <c r="AS894" s="64"/>
      <c r="AT894" s="64"/>
      <c r="AU894" s="64"/>
    </row>
    <row r="895" spans="27:48" ht="12.95" customHeight="1">
      <c r="AA895" s="64"/>
      <c r="AB895" s="64"/>
      <c r="AC895" s="64"/>
      <c r="AD895" s="64"/>
      <c r="AE895" s="64"/>
      <c r="AG895" s="122"/>
      <c r="AN895" s="64"/>
      <c r="AO895" s="64"/>
      <c r="AP895" s="64"/>
      <c r="AQ895" s="64"/>
      <c r="AR895" s="64"/>
      <c r="AS895" s="64"/>
      <c r="AT895" s="64"/>
      <c r="AU895" s="64"/>
    </row>
    <row r="896" spans="27:48" ht="12.95" customHeight="1">
      <c r="AA896" s="64"/>
      <c r="AB896" s="64"/>
      <c r="AC896" s="64"/>
      <c r="AD896" s="64"/>
      <c r="AE896" s="64"/>
      <c r="AG896" s="122"/>
      <c r="AN896" s="64"/>
      <c r="AO896" s="64"/>
      <c r="AP896" s="64"/>
      <c r="AQ896" s="64"/>
      <c r="AR896" s="64"/>
      <c r="AS896" s="64"/>
      <c r="AT896" s="64"/>
      <c r="AU896" s="64"/>
    </row>
    <row r="897" spans="27:64" ht="12.95" customHeight="1">
      <c r="AA897" s="64"/>
      <c r="AB897" s="64"/>
      <c r="AC897" s="64"/>
      <c r="AD897" s="64"/>
      <c r="AE897" s="64"/>
      <c r="AG897" s="122"/>
      <c r="AN897" s="64"/>
      <c r="AO897" s="64"/>
      <c r="AP897" s="64"/>
      <c r="AQ897" s="64"/>
      <c r="AR897" s="64"/>
      <c r="AS897" s="64"/>
      <c r="AT897" s="64"/>
      <c r="AU897" s="64"/>
    </row>
    <row r="898" spans="27:64" ht="12.95" customHeight="1">
      <c r="AA898" s="64"/>
      <c r="AB898" s="64"/>
      <c r="AC898" s="64"/>
      <c r="AD898" s="64"/>
      <c r="AE898" s="64"/>
      <c r="AG898" s="122"/>
      <c r="AN898" s="64"/>
      <c r="AO898" s="64"/>
      <c r="AP898" s="64"/>
      <c r="AQ898" s="64"/>
      <c r="AR898" s="64"/>
      <c r="AS898" s="64"/>
      <c r="AT898" s="64"/>
      <c r="AU898" s="64"/>
    </row>
    <row r="899" spans="27:64" ht="12.95" customHeight="1">
      <c r="AA899" s="64"/>
      <c r="AB899" s="64"/>
      <c r="AC899" s="64"/>
      <c r="AD899" s="64"/>
      <c r="AE899" s="64"/>
      <c r="AG899" s="122"/>
      <c r="AN899" s="64"/>
      <c r="AO899" s="64"/>
      <c r="AP899" s="64"/>
      <c r="AQ899" s="64"/>
      <c r="AR899" s="64"/>
      <c r="AS899" s="64"/>
      <c r="AT899" s="64"/>
      <c r="AU899" s="64"/>
    </row>
    <row r="900" spans="27:64" ht="12.95" customHeight="1">
      <c r="AA900" s="64"/>
      <c r="AB900" s="64"/>
      <c r="AC900" s="64"/>
      <c r="AD900" s="64"/>
      <c r="AE900" s="64"/>
      <c r="AG900" s="122"/>
      <c r="AN900" s="64"/>
      <c r="AO900" s="64"/>
      <c r="AP900" s="64"/>
      <c r="AQ900" s="64"/>
      <c r="AR900" s="64"/>
      <c r="AS900" s="64"/>
      <c r="AT900" s="64"/>
      <c r="AU900" s="64"/>
    </row>
    <row r="901" spans="27:64" ht="12.95" customHeight="1">
      <c r="AA901" s="64"/>
      <c r="AB901" s="64"/>
      <c r="AC901" s="64"/>
      <c r="AD901" s="64"/>
      <c r="AE901" s="64"/>
      <c r="AG901" s="122"/>
      <c r="AN901" s="64"/>
      <c r="AO901" s="64"/>
      <c r="AP901" s="64"/>
      <c r="AQ901" s="64"/>
      <c r="AR901" s="64"/>
      <c r="AS901" s="64"/>
      <c r="AT901" s="64"/>
      <c r="AU901" s="64"/>
    </row>
    <row r="902" spans="27:64" ht="12.95" customHeight="1">
      <c r="AA902" s="64"/>
      <c r="AB902" s="64"/>
      <c r="AC902" s="64"/>
      <c r="AD902" s="64"/>
      <c r="AE902" s="64"/>
      <c r="AG902" s="122"/>
      <c r="AN902" s="64"/>
      <c r="AO902" s="64"/>
      <c r="AP902" s="64"/>
      <c r="AQ902" s="64"/>
      <c r="AR902" s="64"/>
      <c r="AS902" s="64"/>
      <c r="AT902" s="64"/>
      <c r="AU902" s="64"/>
      <c r="AV902" s="64"/>
      <c r="AW902" s="64"/>
      <c r="AX902" s="64"/>
      <c r="AY902" s="64"/>
      <c r="AZ902" s="64"/>
      <c r="BA902" s="64"/>
      <c r="BB902" s="64"/>
      <c r="BC902" s="64"/>
      <c r="BD902" s="64"/>
      <c r="BE902" s="64"/>
      <c r="BF902" s="64"/>
      <c r="BG902" s="64"/>
      <c r="BH902" s="64"/>
      <c r="BI902" s="64"/>
      <c r="BJ902" s="64"/>
      <c r="BK902" s="64"/>
      <c r="BL902" s="64"/>
    </row>
    <row r="903" spans="27:64" ht="12.95" customHeight="1">
      <c r="AA903" s="64"/>
      <c r="AB903" s="64"/>
      <c r="AC903" s="64"/>
      <c r="AD903" s="64"/>
      <c r="AE903" s="64"/>
      <c r="AG903" s="122"/>
      <c r="AN903" s="64"/>
      <c r="AO903" s="64"/>
      <c r="AP903" s="64"/>
      <c r="AQ903" s="64"/>
      <c r="AR903" s="64"/>
      <c r="AS903" s="64"/>
      <c r="AT903" s="64"/>
      <c r="AU903" s="64"/>
    </row>
    <row r="904" spans="27:64" ht="12.95" customHeight="1">
      <c r="AA904" s="64"/>
      <c r="AB904" s="64"/>
      <c r="AC904" s="64"/>
      <c r="AD904" s="64"/>
      <c r="AE904" s="64"/>
      <c r="AG904" s="122"/>
      <c r="AN904" s="64"/>
      <c r="AO904" s="64"/>
      <c r="AP904" s="64"/>
      <c r="AQ904" s="64"/>
      <c r="AR904" s="64"/>
      <c r="AS904" s="64"/>
      <c r="AT904" s="64"/>
      <c r="AU904" s="64"/>
    </row>
    <row r="905" spans="27:64" ht="12.95" customHeight="1">
      <c r="AA905" s="64"/>
      <c r="AB905" s="64"/>
      <c r="AC905" s="64"/>
      <c r="AD905" s="64"/>
      <c r="AE905" s="64"/>
      <c r="AG905" s="122"/>
      <c r="AN905" s="64"/>
      <c r="AO905" s="64"/>
      <c r="AP905" s="64"/>
      <c r="AQ905" s="64"/>
      <c r="AR905" s="64"/>
      <c r="AS905" s="64"/>
      <c r="AT905" s="64"/>
      <c r="AU905" s="64"/>
    </row>
    <row r="906" spans="27:64" ht="12.95" customHeight="1">
      <c r="AA906" s="64"/>
      <c r="AB906" s="64"/>
      <c r="AC906" s="64"/>
      <c r="AD906" s="64"/>
      <c r="AE906" s="64"/>
      <c r="AG906" s="122"/>
      <c r="AN906" s="64"/>
      <c r="AO906" s="64"/>
      <c r="AP906" s="64"/>
      <c r="AQ906" s="64"/>
      <c r="AR906" s="64"/>
      <c r="AS906" s="64"/>
      <c r="AT906" s="64"/>
      <c r="AU906" s="64"/>
      <c r="AV906" s="64"/>
      <c r="AW906" s="64"/>
      <c r="AX906" s="64"/>
      <c r="AY906" s="64"/>
      <c r="AZ906" s="64"/>
      <c r="BA906" s="64"/>
      <c r="BB906" s="64"/>
      <c r="BC906" s="64"/>
      <c r="BD906" s="64"/>
      <c r="BE906" s="64"/>
      <c r="BF906" s="64"/>
      <c r="BG906" s="64"/>
      <c r="BH906" s="64"/>
      <c r="BI906" s="64"/>
      <c r="BJ906" s="64"/>
      <c r="BK906" s="64"/>
      <c r="BL906" s="64"/>
    </row>
    <row r="907" spans="27:64" ht="12.95" customHeight="1">
      <c r="AA907" s="64"/>
      <c r="AB907" s="64"/>
      <c r="AC907" s="64"/>
      <c r="AD907" s="64"/>
      <c r="AE907" s="64"/>
      <c r="AG907" s="122"/>
      <c r="AN907" s="64"/>
      <c r="AO907" s="64"/>
      <c r="AP907" s="64"/>
      <c r="AQ907" s="64"/>
      <c r="AR907" s="64"/>
      <c r="AS907" s="64"/>
      <c r="AT907" s="64"/>
      <c r="AU907" s="64"/>
    </row>
    <row r="908" spans="27:64" ht="12.95" customHeight="1">
      <c r="AA908" s="64"/>
      <c r="AB908" s="64"/>
      <c r="AC908" s="64"/>
      <c r="AD908" s="64"/>
      <c r="AE908" s="64"/>
      <c r="AG908" s="122"/>
      <c r="AN908" s="64"/>
      <c r="AO908" s="64"/>
      <c r="AP908" s="64"/>
      <c r="AQ908" s="64"/>
      <c r="AR908" s="64"/>
      <c r="AS908" s="64"/>
      <c r="AT908" s="64"/>
      <c r="AU908" s="64"/>
    </row>
    <row r="909" spans="27:64" ht="12.95" customHeight="1">
      <c r="AA909" s="64"/>
      <c r="AB909" s="64"/>
      <c r="AC909" s="64"/>
      <c r="AD909" s="64"/>
      <c r="AE909" s="64"/>
      <c r="AG909" s="122"/>
      <c r="AN909" s="64"/>
      <c r="AO909" s="64"/>
      <c r="AP909" s="64"/>
      <c r="AQ909" s="64"/>
      <c r="AR909" s="64"/>
      <c r="AS909" s="64"/>
      <c r="AT909" s="64"/>
      <c r="AU909" s="64"/>
    </row>
    <row r="910" spans="27:64" ht="12.95" customHeight="1">
      <c r="AA910" s="64"/>
      <c r="AB910" s="64"/>
      <c r="AC910" s="64"/>
      <c r="AD910" s="64"/>
      <c r="AE910" s="64"/>
      <c r="AG910" s="122"/>
      <c r="AN910" s="64"/>
      <c r="AO910" s="64"/>
      <c r="AP910" s="64"/>
      <c r="AQ910" s="64"/>
      <c r="AR910" s="64"/>
      <c r="AS910" s="64"/>
      <c r="AT910" s="64"/>
      <c r="AU910" s="64"/>
      <c r="AV910" s="64"/>
      <c r="AW910" s="64"/>
      <c r="AX910" s="64"/>
      <c r="AY910" s="64"/>
      <c r="AZ910" s="64"/>
      <c r="BA910" s="64"/>
      <c r="BB910" s="64"/>
      <c r="BC910" s="64"/>
      <c r="BD910" s="64"/>
      <c r="BE910" s="64"/>
      <c r="BF910" s="64"/>
      <c r="BG910" s="64"/>
      <c r="BH910" s="64"/>
      <c r="BI910" s="64"/>
      <c r="BJ910" s="64"/>
      <c r="BK910" s="64"/>
      <c r="BL910" s="64"/>
    </row>
    <row r="911" spans="27:64" ht="12.95" customHeight="1">
      <c r="AA911" s="64"/>
      <c r="AB911" s="64"/>
      <c r="AC911" s="64"/>
      <c r="AD911" s="64"/>
      <c r="AE911" s="64"/>
      <c r="AG911" s="122"/>
      <c r="AN911" s="64"/>
      <c r="AO911" s="64"/>
      <c r="AP911" s="64"/>
      <c r="AQ911" s="64"/>
      <c r="AR911" s="64"/>
      <c r="AS911" s="64"/>
      <c r="AT911" s="64"/>
      <c r="AU911" s="64"/>
    </row>
    <row r="912" spans="27:64" ht="12.95" customHeight="1">
      <c r="AA912" s="64"/>
      <c r="AB912" s="64"/>
      <c r="AC912" s="64"/>
      <c r="AD912" s="64"/>
      <c r="AE912" s="64"/>
      <c r="AG912" s="122"/>
      <c r="AN912" s="64"/>
      <c r="AO912" s="64"/>
      <c r="AP912" s="64"/>
      <c r="AQ912" s="64"/>
      <c r="AR912" s="64"/>
      <c r="AS912" s="64"/>
      <c r="AT912" s="64"/>
      <c r="AU912" s="64"/>
    </row>
    <row r="913" spans="27:64" ht="12.95" customHeight="1">
      <c r="AA913" s="64"/>
      <c r="AB913" s="64"/>
      <c r="AC913" s="64"/>
      <c r="AD913" s="64"/>
      <c r="AE913" s="64"/>
      <c r="AG913" s="122"/>
      <c r="AN913" s="64"/>
      <c r="AO913" s="64"/>
      <c r="AP913" s="64"/>
      <c r="AQ913" s="64"/>
      <c r="AR913" s="64"/>
      <c r="AS913" s="64"/>
      <c r="AT913" s="64"/>
      <c r="AU913" s="64"/>
    </row>
    <row r="914" spans="27:64" ht="12.95" customHeight="1">
      <c r="AA914" s="64"/>
      <c r="AB914" s="64"/>
      <c r="AC914" s="64"/>
      <c r="AD914" s="64"/>
      <c r="AE914" s="64"/>
      <c r="AG914" s="122"/>
      <c r="AN914" s="64"/>
      <c r="AO914" s="64"/>
      <c r="AP914" s="64"/>
      <c r="AQ914" s="64"/>
      <c r="AR914" s="64"/>
      <c r="AS914" s="64"/>
      <c r="AT914" s="64"/>
      <c r="AU914" s="64"/>
    </row>
    <row r="915" spans="27:64" ht="12.95" customHeight="1">
      <c r="AA915" s="64"/>
      <c r="AB915" s="64"/>
      <c r="AC915" s="64"/>
      <c r="AD915" s="64"/>
      <c r="AE915" s="64"/>
      <c r="AG915" s="122"/>
      <c r="AN915" s="64"/>
      <c r="AO915" s="64"/>
      <c r="AP915" s="64"/>
      <c r="AQ915" s="64"/>
      <c r="AR915" s="64"/>
      <c r="AS915" s="64"/>
      <c r="AT915" s="64"/>
      <c r="AU915" s="64"/>
    </row>
    <row r="916" spans="27:64" ht="12.95" customHeight="1">
      <c r="AA916" s="64"/>
      <c r="AB916" s="64"/>
      <c r="AC916" s="64"/>
      <c r="AD916" s="64"/>
      <c r="AE916" s="64"/>
      <c r="AG916" s="122"/>
      <c r="AN916" s="64"/>
      <c r="AO916" s="64"/>
      <c r="AP916" s="64"/>
      <c r="AQ916" s="64"/>
      <c r="AR916" s="64"/>
      <c r="AS916" s="64"/>
      <c r="AT916" s="64"/>
      <c r="AU916" s="64"/>
    </row>
    <row r="917" spans="27:64" ht="12.95" customHeight="1">
      <c r="AA917" s="64"/>
      <c r="AB917" s="64"/>
      <c r="AC917" s="64"/>
      <c r="AD917" s="64"/>
      <c r="AE917" s="64"/>
      <c r="AG917" s="122"/>
      <c r="AN917" s="64"/>
      <c r="AO917" s="64"/>
      <c r="AP917" s="64"/>
      <c r="AQ917" s="64"/>
      <c r="AR917" s="64"/>
      <c r="AS917" s="64"/>
      <c r="AT917" s="64"/>
      <c r="AU917" s="64"/>
    </row>
    <row r="918" spans="27:64" ht="12.95" customHeight="1">
      <c r="AA918" s="64"/>
      <c r="AB918" s="64"/>
      <c r="AC918" s="64"/>
      <c r="AD918" s="64"/>
      <c r="AE918" s="64"/>
      <c r="AG918" s="122"/>
      <c r="AN918" s="64"/>
      <c r="AO918" s="64"/>
      <c r="AP918" s="64"/>
      <c r="AQ918" s="64"/>
      <c r="AR918" s="64"/>
      <c r="AS918" s="64"/>
      <c r="AT918" s="64"/>
      <c r="AU918" s="64"/>
    </row>
    <row r="919" spans="27:64" ht="12.95" customHeight="1">
      <c r="AA919" s="64"/>
      <c r="AB919" s="64"/>
      <c r="AC919" s="64"/>
      <c r="AD919" s="64"/>
      <c r="AE919" s="64"/>
      <c r="AG919" s="122"/>
      <c r="AN919" s="64"/>
      <c r="AO919" s="64"/>
      <c r="AP919" s="64"/>
      <c r="AQ919" s="64"/>
      <c r="AR919" s="64"/>
      <c r="AS919" s="64"/>
      <c r="AT919" s="64"/>
      <c r="AU919" s="64"/>
      <c r="AV919" s="64"/>
      <c r="AW919" s="64"/>
      <c r="AX919" s="64"/>
      <c r="AY919" s="64"/>
      <c r="AZ919" s="64"/>
      <c r="BA919" s="64"/>
      <c r="BB919" s="64"/>
      <c r="BC919" s="64"/>
      <c r="BD919" s="64"/>
      <c r="BE919" s="64"/>
      <c r="BF919" s="64"/>
      <c r="BG919" s="64"/>
      <c r="BH919" s="64"/>
      <c r="BI919" s="64"/>
      <c r="BJ919" s="64"/>
      <c r="BK919" s="64"/>
      <c r="BL919" s="64"/>
    </row>
    <row r="920" spans="27:64" ht="12.95" customHeight="1">
      <c r="AA920" s="64"/>
      <c r="AB920" s="64"/>
      <c r="AC920" s="64"/>
      <c r="AD920" s="64"/>
      <c r="AE920" s="64"/>
      <c r="AG920" s="122"/>
      <c r="AN920" s="64"/>
      <c r="AO920" s="64"/>
      <c r="AP920" s="64"/>
      <c r="AQ920" s="64"/>
      <c r="AR920" s="64"/>
      <c r="AS920" s="64"/>
      <c r="AT920" s="64"/>
      <c r="AU920" s="64"/>
    </row>
    <row r="921" spans="27:64" ht="12.95" customHeight="1">
      <c r="AA921" s="64"/>
      <c r="AB921" s="64"/>
      <c r="AC921" s="64"/>
      <c r="AD921" s="64"/>
      <c r="AE921" s="64"/>
      <c r="AG921" s="122"/>
      <c r="AN921" s="64"/>
      <c r="AO921" s="64"/>
      <c r="AP921" s="64"/>
      <c r="AQ921" s="64"/>
      <c r="AR921" s="64"/>
      <c r="AS921" s="64"/>
      <c r="AT921" s="64"/>
      <c r="AU921" s="64"/>
    </row>
    <row r="922" spans="27:64" ht="12.95" customHeight="1">
      <c r="AA922" s="64"/>
      <c r="AB922" s="64"/>
      <c r="AC922" s="64"/>
      <c r="AD922" s="64"/>
      <c r="AE922" s="64"/>
      <c r="AG922" s="122"/>
      <c r="AN922" s="64"/>
      <c r="AO922" s="64"/>
      <c r="AP922" s="64"/>
      <c r="AQ922" s="64"/>
      <c r="AR922" s="64"/>
      <c r="AS922" s="64"/>
      <c r="AT922" s="64"/>
      <c r="AU922" s="64"/>
    </row>
    <row r="923" spans="27:64" ht="12.95" customHeight="1">
      <c r="AA923" s="64"/>
      <c r="AB923" s="64"/>
      <c r="AC923" s="64"/>
      <c r="AD923" s="64"/>
      <c r="AE923" s="64"/>
      <c r="AG923" s="122"/>
      <c r="AN923" s="64"/>
      <c r="AO923" s="64"/>
      <c r="AP923" s="64"/>
      <c r="AQ923" s="64"/>
      <c r="AR923" s="64"/>
      <c r="AS923" s="64"/>
      <c r="AT923" s="64"/>
      <c r="AU923" s="64"/>
    </row>
    <row r="924" spans="27:64" ht="12.95" customHeight="1">
      <c r="AA924" s="64"/>
      <c r="AB924" s="64"/>
      <c r="AC924" s="64"/>
      <c r="AD924" s="64"/>
      <c r="AE924" s="64"/>
      <c r="AG924" s="122"/>
      <c r="AN924" s="64"/>
      <c r="AO924" s="64"/>
      <c r="AP924" s="64"/>
      <c r="AQ924" s="64"/>
      <c r="AR924" s="64"/>
      <c r="AS924" s="64"/>
      <c r="AT924" s="64"/>
      <c r="AU924" s="64"/>
    </row>
    <row r="925" spans="27:64" ht="12.95" customHeight="1">
      <c r="AA925" s="64"/>
      <c r="AB925" s="64"/>
      <c r="AC925" s="64"/>
      <c r="AD925" s="64"/>
      <c r="AE925" s="64"/>
      <c r="AG925" s="122"/>
      <c r="AN925" s="64"/>
      <c r="AO925" s="64"/>
      <c r="AP925" s="64"/>
      <c r="AQ925" s="64"/>
      <c r="AR925" s="64"/>
      <c r="AS925" s="64"/>
      <c r="AT925" s="64"/>
      <c r="AU925" s="64"/>
    </row>
    <row r="926" spans="27:64" ht="12.95" customHeight="1">
      <c r="AA926" s="64"/>
      <c r="AB926" s="64"/>
      <c r="AC926" s="64"/>
      <c r="AD926" s="64"/>
      <c r="AE926" s="64"/>
      <c r="AG926" s="122"/>
      <c r="AN926" s="64"/>
      <c r="AO926" s="64"/>
      <c r="AP926" s="64"/>
      <c r="AQ926" s="64"/>
      <c r="AR926" s="64"/>
      <c r="AS926" s="64"/>
      <c r="AT926" s="64"/>
      <c r="AU926" s="64"/>
    </row>
    <row r="927" spans="27:64" ht="12.95" customHeight="1">
      <c r="AA927" s="64"/>
      <c r="AB927" s="64"/>
      <c r="AC927" s="64"/>
      <c r="AD927" s="64"/>
      <c r="AE927" s="64"/>
      <c r="AG927" s="122"/>
      <c r="AN927" s="64"/>
      <c r="AO927" s="64"/>
      <c r="AP927" s="64"/>
      <c r="AQ927" s="64"/>
      <c r="AR927" s="64"/>
      <c r="AS927" s="64"/>
      <c r="AT927" s="64"/>
      <c r="AU927" s="64"/>
    </row>
    <row r="928" spans="27:64" ht="12.95" customHeight="1">
      <c r="AA928" s="64"/>
      <c r="AB928" s="64"/>
      <c r="AC928" s="64"/>
      <c r="AD928" s="64"/>
      <c r="AE928" s="64"/>
      <c r="AG928" s="122"/>
      <c r="AN928" s="64"/>
      <c r="AO928" s="64"/>
      <c r="AP928" s="64"/>
      <c r="AQ928" s="64"/>
      <c r="AR928" s="64"/>
      <c r="AS928" s="64"/>
      <c r="AT928" s="64"/>
      <c r="AU928" s="64"/>
    </row>
    <row r="929" spans="27:64" ht="12.95" customHeight="1">
      <c r="AA929" s="64"/>
      <c r="AB929" s="64"/>
      <c r="AC929" s="64"/>
      <c r="AD929" s="64"/>
      <c r="AE929" s="64"/>
      <c r="AG929" s="122"/>
      <c r="AN929" s="64"/>
      <c r="AO929" s="64"/>
      <c r="AP929" s="64"/>
      <c r="AQ929" s="64"/>
      <c r="AR929" s="64"/>
      <c r="AS929" s="64"/>
      <c r="AT929" s="64"/>
      <c r="AU929" s="64"/>
    </row>
    <row r="930" spans="27:64" ht="12.95" customHeight="1">
      <c r="AA930" s="64"/>
      <c r="AB930" s="64"/>
      <c r="AC930" s="64"/>
      <c r="AD930" s="64"/>
      <c r="AE930" s="64"/>
      <c r="AG930" s="122"/>
      <c r="AN930" s="64"/>
      <c r="AO930" s="64"/>
      <c r="AP930" s="64"/>
      <c r="AQ930" s="64"/>
      <c r="AR930" s="64"/>
      <c r="AS930" s="64"/>
      <c r="AT930" s="64"/>
      <c r="AU930" s="64"/>
    </row>
    <row r="931" spans="27:64" ht="12.95" customHeight="1">
      <c r="AA931" s="64"/>
      <c r="AB931" s="64"/>
      <c r="AC931" s="64"/>
      <c r="AD931" s="64"/>
      <c r="AE931" s="64"/>
      <c r="AG931" s="122"/>
      <c r="AN931" s="64"/>
      <c r="AO931" s="64"/>
      <c r="AP931" s="64"/>
      <c r="AQ931" s="64"/>
      <c r="AR931" s="64"/>
      <c r="AS931" s="64"/>
      <c r="AT931" s="64"/>
      <c r="AU931" s="64"/>
    </row>
    <row r="932" spans="27:64" ht="12.95" customHeight="1">
      <c r="AA932" s="64"/>
      <c r="AB932" s="64"/>
      <c r="AC932" s="64"/>
      <c r="AD932" s="64"/>
      <c r="AE932" s="64"/>
      <c r="AG932" s="122"/>
      <c r="AN932" s="64"/>
      <c r="AO932" s="64"/>
      <c r="AP932" s="64"/>
      <c r="AQ932" s="64"/>
      <c r="AR932" s="64"/>
      <c r="AS932" s="64"/>
      <c r="AT932" s="64"/>
      <c r="AU932" s="64"/>
    </row>
    <row r="933" spans="27:64" ht="12.95" customHeight="1">
      <c r="AA933" s="64"/>
      <c r="AB933" s="64"/>
      <c r="AC933" s="64"/>
      <c r="AD933" s="64"/>
      <c r="AE933" s="64"/>
      <c r="AG933" s="122"/>
      <c r="AN933" s="64"/>
      <c r="AO933" s="64"/>
      <c r="AP933" s="64"/>
      <c r="AQ933" s="64"/>
      <c r="AR933" s="64"/>
      <c r="AS933" s="64"/>
      <c r="AT933" s="64"/>
      <c r="AU933" s="64"/>
    </row>
    <row r="934" spans="27:64" ht="12.95" customHeight="1">
      <c r="AA934" s="64"/>
      <c r="AB934" s="64"/>
      <c r="AC934" s="64"/>
      <c r="AD934" s="64"/>
      <c r="AE934" s="64"/>
      <c r="AG934" s="122"/>
      <c r="AN934" s="64"/>
      <c r="AO934" s="64"/>
      <c r="AP934" s="64"/>
      <c r="AQ934" s="64"/>
      <c r="AR934" s="64"/>
      <c r="AS934" s="64"/>
      <c r="AT934" s="64"/>
      <c r="AU934" s="64"/>
    </row>
    <row r="935" spans="27:64" ht="12.95" customHeight="1">
      <c r="AA935" s="64"/>
      <c r="AB935" s="64"/>
      <c r="AC935" s="64"/>
      <c r="AD935" s="64"/>
      <c r="AE935" s="64"/>
      <c r="AG935" s="122"/>
      <c r="AN935" s="64"/>
      <c r="AO935" s="64"/>
      <c r="AP935" s="64"/>
      <c r="AQ935" s="64"/>
      <c r="AR935" s="64"/>
      <c r="AS935" s="64"/>
      <c r="AT935" s="64"/>
      <c r="AU935" s="64"/>
      <c r="AV935" s="64"/>
      <c r="AW935" s="64"/>
      <c r="AX935" s="64"/>
      <c r="AY935" s="64"/>
      <c r="AZ935" s="64"/>
      <c r="BA935" s="64"/>
      <c r="BB935" s="64"/>
      <c r="BC935" s="64"/>
      <c r="BD935" s="64"/>
      <c r="BE935" s="64"/>
      <c r="BF935" s="64"/>
      <c r="BG935" s="64"/>
      <c r="BH935" s="64"/>
      <c r="BI935" s="64"/>
      <c r="BJ935" s="64"/>
      <c r="BK935" s="64"/>
      <c r="BL935" s="64"/>
    </row>
    <row r="936" spans="27:64" ht="12.95" customHeight="1">
      <c r="AA936" s="64"/>
      <c r="AB936" s="64"/>
      <c r="AC936" s="64"/>
      <c r="AD936" s="64"/>
      <c r="AE936" s="64"/>
      <c r="AG936" s="122"/>
      <c r="AN936" s="64"/>
      <c r="AO936" s="64"/>
      <c r="AP936" s="64"/>
      <c r="AQ936" s="64"/>
      <c r="AR936" s="64"/>
      <c r="AS936" s="64"/>
      <c r="AT936" s="64"/>
      <c r="AU936" s="64"/>
    </row>
    <row r="937" spans="27:64" ht="12.95" customHeight="1">
      <c r="AA937" s="64"/>
      <c r="AB937" s="64"/>
      <c r="AC937" s="64"/>
      <c r="AD937" s="64"/>
      <c r="AE937" s="64"/>
      <c r="AG937" s="122"/>
      <c r="AN937" s="64"/>
      <c r="AO937" s="64"/>
      <c r="AP937" s="64"/>
      <c r="AQ937" s="64"/>
      <c r="AR937" s="64"/>
      <c r="AS937" s="64"/>
      <c r="AT937" s="64"/>
      <c r="AU937" s="64"/>
    </row>
    <row r="938" spans="27:64" ht="12.95" customHeight="1">
      <c r="AA938" s="64"/>
      <c r="AB938" s="64"/>
      <c r="AC938" s="64"/>
      <c r="AD938" s="64"/>
      <c r="AE938" s="64"/>
      <c r="AG938" s="122"/>
      <c r="AN938" s="64"/>
      <c r="AO938" s="64"/>
      <c r="AP938" s="64"/>
      <c r="AQ938" s="64"/>
      <c r="AR938" s="64"/>
      <c r="AS938" s="64"/>
      <c r="AT938" s="64"/>
      <c r="AU938" s="64"/>
    </row>
    <row r="939" spans="27:64" ht="12.95" customHeight="1">
      <c r="AA939" s="64"/>
      <c r="AB939" s="64"/>
      <c r="AC939" s="64"/>
      <c r="AD939" s="64"/>
      <c r="AE939" s="64"/>
      <c r="AG939" s="122"/>
      <c r="AN939" s="64"/>
      <c r="AO939" s="64"/>
      <c r="AP939" s="64"/>
      <c r="AQ939" s="64"/>
      <c r="AR939" s="64"/>
      <c r="AS939" s="64"/>
      <c r="AT939" s="64"/>
      <c r="AU939" s="64"/>
    </row>
    <row r="940" spans="27:64" ht="12.95" customHeight="1">
      <c r="AA940" s="64"/>
      <c r="AB940" s="64"/>
      <c r="AC940" s="64"/>
      <c r="AD940" s="64"/>
      <c r="AE940" s="64"/>
      <c r="AG940" s="122"/>
      <c r="AN940" s="64"/>
      <c r="AO940" s="64"/>
      <c r="AP940" s="64"/>
      <c r="AQ940" s="64"/>
      <c r="AR940" s="64"/>
      <c r="AS940" s="64"/>
      <c r="AT940" s="64"/>
      <c r="AU940" s="64"/>
    </row>
    <row r="941" spans="27:64" ht="12.95" customHeight="1">
      <c r="AA941" s="64"/>
      <c r="AB941" s="64"/>
      <c r="AC941" s="64"/>
      <c r="AD941" s="64"/>
      <c r="AE941" s="64"/>
      <c r="AG941" s="122"/>
      <c r="AN941" s="64"/>
      <c r="AO941" s="64"/>
      <c r="AP941" s="64"/>
      <c r="AQ941" s="64"/>
      <c r="AR941" s="64"/>
      <c r="AS941" s="64"/>
      <c r="AT941" s="64"/>
      <c r="AU941" s="64"/>
    </row>
    <row r="942" spans="27:64" ht="12.95" customHeight="1">
      <c r="AA942" s="64"/>
      <c r="AB942" s="64"/>
      <c r="AC942" s="64"/>
      <c r="AD942" s="64"/>
      <c r="AE942" s="64"/>
      <c r="AG942" s="122"/>
      <c r="AN942" s="64"/>
      <c r="AO942" s="64"/>
      <c r="AP942" s="64"/>
      <c r="AQ942" s="64"/>
      <c r="AR942" s="64"/>
      <c r="AS942" s="64"/>
      <c r="AT942" s="64"/>
      <c r="AU942" s="64"/>
      <c r="AV942" s="64"/>
      <c r="AW942" s="64"/>
      <c r="AX942" s="64"/>
      <c r="AY942" s="64"/>
      <c r="AZ942" s="64"/>
      <c r="BA942" s="64"/>
      <c r="BB942" s="64"/>
      <c r="BC942" s="64"/>
      <c r="BD942" s="64"/>
      <c r="BE942" s="64"/>
      <c r="BF942" s="64"/>
      <c r="BG942" s="64"/>
      <c r="BH942" s="64"/>
      <c r="BI942" s="64"/>
      <c r="BJ942" s="64"/>
      <c r="BK942" s="64"/>
      <c r="BL942" s="64"/>
    </row>
    <row r="943" spans="27:64" ht="12.95" customHeight="1">
      <c r="AA943" s="64"/>
      <c r="AB943" s="64"/>
      <c r="AC943" s="64"/>
      <c r="AD943" s="64"/>
      <c r="AE943" s="64"/>
      <c r="AG943" s="122"/>
      <c r="AN943" s="64"/>
      <c r="AO943" s="64"/>
      <c r="AP943" s="64"/>
      <c r="AQ943" s="64"/>
      <c r="AR943" s="64"/>
      <c r="AS943" s="64"/>
      <c r="AT943" s="64"/>
      <c r="AU943" s="64"/>
    </row>
    <row r="944" spans="27:64" ht="12.95" customHeight="1">
      <c r="AA944" s="64"/>
      <c r="AB944" s="64"/>
      <c r="AC944" s="64"/>
      <c r="AD944" s="64"/>
      <c r="AE944" s="64"/>
      <c r="AG944" s="122"/>
      <c r="AN944" s="64"/>
      <c r="AO944" s="64"/>
      <c r="AP944" s="64"/>
      <c r="AQ944" s="64"/>
      <c r="AR944" s="64"/>
      <c r="AS944" s="64"/>
      <c r="AT944" s="64"/>
      <c r="AU944" s="64"/>
    </row>
    <row r="945" spans="27:64" ht="12.95" customHeight="1">
      <c r="AA945" s="64"/>
      <c r="AB945" s="64"/>
      <c r="AC945" s="64"/>
      <c r="AD945" s="64"/>
      <c r="AE945" s="64"/>
      <c r="AG945" s="122"/>
      <c r="AN945" s="64"/>
      <c r="AO945" s="64"/>
      <c r="AP945" s="64"/>
      <c r="AQ945" s="64"/>
      <c r="AR945" s="64"/>
      <c r="AS945" s="64"/>
      <c r="AT945" s="64"/>
      <c r="AU945" s="64"/>
    </row>
    <row r="946" spans="27:64" ht="12.95" customHeight="1">
      <c r="AA946" s="64"/>
      <c r="AB946" s="64"/>
      <c r="AC946" s="64"/>
      <c r="AD946" s="64"/>
      <c r="AE946" s="64"/>
      <c r="AG946" s="122"/>
      <c r="AN946" s="64"/>
      <c r="AO946" s="64"/>
      <c r="AP946" s="64"/>
      <c r="AQ946" s="64"/>
      <c r="AR946" s="64"/>
      <c r="AS946" s="64"/>
      <c r="AT946" s="64"/>
      <c r="AU946" s="64"/>
    </row>
    <row r="947" spans="27:64" ht="12.95" customHeight="1">
      <c r="AA947" s="64"/>
      <c r="AB947" s="64"/>
      <c r="AC947" s="64"/>
      <c r="AD947" s="64"/>
      <c r="AE947" s="64"/>
      <c r="AG947" s="122"/>
      <c r="AN947" s="64"/>
      <c r="AO947" s="64"/>
      <c r="AP947" s="64"/>
      <c r="AQ947" s="64"/>
      <c r="AR947" s="64"/>
      <c r="AS947" s="64"/>
      <c r="AT947" s="64"/>
      <c r="AU947" s="64"/>
    </row>
    <row r="948" spans="27:64" ht="12.95" customHeight="1">
      <c r="AA948" s="64"/>
      <c r="AB948" s="64"/>
      <c r="AC948" s="64"/>
      <c r="AD948" s="64"/>
      <c r="AE948" s="64"/>
      <c r="AG948" s="122"/>
      <c r="AN948" s="64"/>
      <c r="AO948" s="64"/>
      <c r="AP948" s="64"/>
      <c r="AQ948" s="64"/>
      <c r="AR948" s="64"/>
      <c r="AS948" s="64"/>
      <c r="AT948" s="64"/>
      <c r="AU948" s="64"/>
      <c r="AV948" s="64"/>
      <c r="AW948" s="64"/>
      <c r="AX948" s="64"/>
      <c r="AY948" s="64"/>
      <c r="AZ948" s="64"/>
      <c r="BA948" s="64"/>
      <c r="BB948" s="64"/>
      <c r="BC948" s="64"/>
      <c r="BD948" s="64"/>
      <c r="BE948" s="64"/>
      <c r="BF948" s="64"/>
      <c r="BG948" s="64"/>
      <c r="BH948" s="64"/>
      <c r="BI948" s="64"/>
      <c r="BJ948" s="64"/>
      <c r="BK948" s="64"/>
      <c r="BL948" s="64"/>
    </row>
    <row r="949" spans="27:64" ht="12.95" customHeight="1">
      <c r="AA949" s="64"/>
      <c r="AB949" s="64"/>
      <c r="AC949" s="64"/>
      <c r="AD949" s="64"/>
      <c r="AE949" s="64"/>
      <c r="AG949" s="122"/>
      <c r="AN949" s="64"/>
      <c r="AO949" s="64"/>
      <c r="AP949" s="64"/>
      <c r="AQ949" s="64"/>
      <c r="AR949" s="64"/>
      <c r="AS949" s="64"/>
      <c r="AT949" s="64"/>
      <c r="AU949" s="64"/>
    </row>
    <row r="950" spans="27:64" ht="12.95" customHeight="1">
      <c r="AA950" s="64"/>
      <c r="AB950" s="64"/>
      <c r="AC950" s="64"/>
      <c r="AD950" s="64"/>
      <c r="AE950" s="64"/>
      <c r="AG950" s="122"/>
      <c r="AN950" s="64"/>
      <c r="AO950" s="64"/>
      <c r="AP950" s="64"/>
      <c r="AQ950" s="64"/>
      <c r="AR950" s="64"/>
      <c r="AS950" s="64"/>
      <c r="AT950" s="64"/>
      <c r="AU950" s="64"/>
      <c r="AV950" s="64"/>
      <c r="AW950" s="64"/>
      <c r="AX950" s="64"/>
      <c r="AY950" s="64"/>
      <c r="AZ950" s="64"/>
      <c r="BA950" s="64"/>
      <c r="BB950" s="64"/>
      <c r="BC950" s="64"/>
      <c r="BD950" s="64"/>
      <c r="BE950" s="64"/>
      <c r="BF950" s="64"/>
      <c r="BG950" s="64"/>
      <c r="BH950" s="64"/>
      <c r="BI950" s="64"/>
      <c r="BJ950" s="64"/>
      <c r="BK950" s="64"/>
      <c r="BL950" s="64"/>
    </row>
    <row r="951" spans="27:64" ht="12.95" customHeight="1">
      <c r="AA951" s="64"/>
      <c r="AB951" s="64"/>
      <c r="AC951" s="64"/>
      <c r="AD951" s="64"/>
      <c r="AE951" s="64"/>
      <c r="AG951" s="122"/>
      <c r="AN951" s="64"/>
      <c r="AO951" s="64"/>
      <c r="AP951" s="64"/>
      <c r="AQ951" s="64"/>
      <c r="AR951" s="64"/>
      <c r="AS951" s="64"/>
      <c r="AT951" s="64"/>
      <c r="AU951" s="64"/>
    </row>
    <row r="952" spans="27:64" ht="12.95" customHeight="1">
      <c r="AA952" s="64"/>
      <c r="AB952" s="64"/>
      <c r="AC952" s="64"/>
      <c r="AD952" s="64"/>
      <c r="AE952" s="64"/>
      <c r="AG952" s="122"/>
      <c r="AN952" s="64"/>
      <c r="AO952" s="64"/>
      <c r="AP952" s="64"/>
      <c r="AQ952" s="64"/>
      <c r="AR952" s="64"/>
      <c r="AS952" s="64"/>
      <c r="AT952" s="64"/>
      <c r="AU952" s="64"/>
      <c r="AV952" s="64"/>
    </row>
    <row r="953" spans="27:64" ht="12.95" customHeight="1">
      <c r="AA953" s="64"/>
      <c r="AB953" s="64"/>
      <c r="AC953" s="64"/>
      <c r="AD953" s="64"/>
      <c r="AE953" s="64"/>
      <c r="AG953" s="122"/>
      <c r="AN953" s="64"/>
      <c r="AO953" s="64"/>
      <c r="AP953" s="64"/>
      <c r="AQ953" s="64"/>
      <c r="AR953" s="64"/>
      <c r="AS953" s="64"/>
      <c r="AT953" s="64"/>
      <c r="AU953" s="64"/>
    </row>
    <row r="954" spans="27:64" ht="12.95" customHeight="1">
      <c r="AA954" s="64"/>
      <c r="AB954" s="64"/>
      <c r="AC954" s="64"/>
      <c r="AD954" s="64"/>
      <c r="AE954" s="64"/>
      <c r="AG954" s="122"/>
      <c r="AN954" s="64"/>
      <c r="AO954" s="64"/>
      <c r="AP954" s="64"/>
      <c r="AQ954" s="64"/>
      <c r="AR954" s="64"/>
      <c r="AS954" s="64"/>
      <c r="AT954" s="64"/>
      <c r="AU954" s="64"/>
    </row>
    <row r="955" spans="27:64" ht="12.95" customHeight="1">
      <c r="AA955" s="64"/>
      <c r="AB955" s="64"/>
      <c r="AC955" s="64"/>
      <c r="AD955" s="64"/>
      <c r="AE955" s="64"/>
      <c r="AG955" s="122"/>
      <c r="AN955" s="64"/>
      <c r="AO955" s="64"/>
      <c r="AP955" s="64"/>
      <c r="AQ955" s="64"/>
      <c r="AR955" s="64"/>
      <c r="AS955" s="64"/>
      <c r="AT955" s="64"/>
      <c r="AU955" s="64"/>
    </row>
    <row r="956" spans="27:64" ht="12.95" customHeight="1">
      <c r="AA956" s="64"/>
      <c r="AB956" s="64"/>
      <c r="AC956" s="64"/>
      <c r="AD956" s="64"/>
      <c r="AE956" s="64"/>
      <c r="AG956" s="122"/>
      <c r="AN956" s="64"/>
      <c r="AO956" s="64"/>
      <c r="AP956" s="64"/>
      <c r="AQ956" s="64"/>
      <c r="AR956" s="64"/>
      <c r="AS956" s="64"/>
      <c r="AT956" s="64"/>
      <c r="AU956" s="64"/>
    </row>
    <row r="957" spans="27:64" ht="12.95" customHeight="1">
      <c r="AA957" s="64"/>
      <c r="AB957" s="64"/>
      <c r="AC957" s="64"/>
      <c r="AD957" s="64"/>
      <c r="AE957" s="64"/>
      <c r="AG957" s="122"/>
      <c r="AN957" s="64"/>
      <c r="AO957" s="64"/>
      <c r="AP957" s="64"/>
      <c r="AQ957" s="64"/>
      <c r="AR957" s="64"/>
      <c r="AS957" s="64"/>
      <c r="AT957" s="64"/>
      <c r="AU957" s="64"/>
    </row>
    <row r="958" spans="27:64" ht="12.95" customHeight="1">
      <c r="AA958" s="64"/>
      <c r="AB958" s="64"/>
      <c r="AC958" s="64"/>
      <c r="AD958" s="64"/>
      <c r="AE958" s="64"/>
      <c r="AG958" s="122"/>
      <c r="AN958" s="64"/>
      <c r="AO958" s="64"/>
      <c r="AP958" s="64"/>
      <c r="AQ958" s="64"/>
      <c r="AR958" s="64"/>
      <c r="AS958" s="64"/>
      <c r="AT958" s="64"/>
      <c r="AU958" s="64"/>
      <c r="AV958" s="64"/>
    </row>
    <row r="959" spans="27:64" ht="12.95" customHeight="1">
      <c r="AA959" s="64"/>
      <c r="AB959" s="64"/>
      <c r="AC959" s="64"/>
      <c r="AD959" s="64"/>
      <c r="AE959" s="64"/>
      <c r="AG959" s="122"/>
      <c r="AN959" s="64"/>
      <c r="AO959" s="64"/>
      <c r="AP959" s="64"/>
      <c r="AQ959" s="64"/>
      <c r="AR959" s="64"/>
      <c r="AS959" s="64"/>
      <c r="AT959" s="64"/>
      <c r="AU959" s="64"/>
    </row>
    <row r="960" spans="27:64" ht="12.95" customHeight="1">
      <c r="AA960" s="64"/>
      <c r="AB960" s="64"/>
      <c r="AC960" s="64"/>
      <c r="AD960" s="64"/>
      <c r="AE960" s="64"/>
      <c r="AG960" s="122"/>
      <c r="AN960" s="64"/>
      <c r="AO960" s="64"/>
      <c r="AP960" s="64"/>
      <c r="AQ960" s="64"/>
      <c r="AR960" s="64"/>
      <c r="AS960" s="64"/>
      <c r="AT960" s="64"/>
      <c r="AU960" s="64"/>
    </row>
    <row r="961" spans="27:48" ht="12.95" customHeight="1">
      <c r="AA961" s="64"/>
      <c r="AB961" s="64"/>
      <c r="AC961" s="64"/>
      <c r="AD961" s="64"/>
      <c r="AE961" s="64"/>
      <c r="AG961" s="122"/>
      <c r="AN961" s="64"/>
      <c r="AO961" s="64"/>
      <c r="AP961" s="64"/>
      <c r="AQ961" s="64"/>
      <c r="AR961" s="64"/>
      <c r="AS961" s="64"/>
      <c r="AT961" s="64"/>
      <c r="AU961" s="64"/>
    </row>
    <row r="962" spans="27:48" ht="12.95" customHeight="1">
      <c r="AA962" s="64"/>
      <c r="AB962" s="64"/>
      <c r="AC962" s="64"/>
      <c r="AD962" s="64"/>
      <c r="AE962" s="64"/>
      <c r="AG962" s="122"/>
      <c r="AN962" s="64"/>
      <c r="AO962" s="64"/>
      <c r="AP962" s="64"/>
      <c r="AQ962" s="64"/>
      <c r="AR962" s="64"/>
      <c r="AS962" s="64"/>
      <c r="AT962" s="64"/>
      <c r="AU962" s="64"/>
    </row>
    <row r="963" spans="27:48" ht="12.95" customHeight="1">
      <c r="AA963" s="64"/>
      <c r="AB963" s="64"/>
      <c r="AC963" s="64"/>
      <c r="AD963" s="64"/>
      <c r="AE963" s="64"/>
      <c r="AG963" s="122"/>
      <c r="AN963" s="64"/>
      <c r="AO963" s="64"/>
      <c r="AP963" s="64"/>
      <c r="AQ963" s="64"/>
      <c r="AR963" s="64"/>
      <c r="AS963" s="64"/>
      <c r="AT963" s="64"/>
      <c r="AU963" s="64"/>
    </row>
    <row r="964" spans="27:48" ht="12.95" customHeight="1">
      <c r="AA964" s="64"/>
      <c r="AB964" s="64"/>
      <c r="AC964" s="64"/>
      <c r="AD964" s="64"/>
      <c r="AE964" s="64"/>
      <c r="AG964" s="122"/>
      <c r="AN964" s="64"/>
      <c r="AO964" s="64"/>
      <c r="AP964" s="64"/>
      <c r="AQ964" s="64"/>
      <c r="AR964" s="64"/>
      <c r="AS964" s="64"/>
      <c r="AT964" s="64"/>
      <c r="AU964" s="64"/>
    </row>
    <row r="965" spans="27:48" ht="12.95" customHeight="1">
      <c r="AA965" s="64"/>
      <c r="AB965" s="64"/>
      <c r="AC965" s="64"/>
      <c r="AD965" s="64"/>
      <c r="AE965" s="64"/>
      <c r="AG965" s="122"/>
      <c r="AN965" s="64"/>
      <c r="AO965" s="64"/>
      <c r="AP965" s="64"/>
      <c r="AQ965" s="64"/>
      <c r="AR965" s="64"/>
      <c r="AS965" s="64"/>
      <c r="AT965" s="64"/>
      <c r="AU965" s="64"/>
    </row>
    <row r="966" spans="27:48" ht="12.95" customHeight="1">
      <c r="AA966" s="64"/>
      <c r="AB966" s="64"/>
      <c r="AC966" s="64"/>
      <c r="AD966" s="64"/>
      <c r="AE966" s="64"/>
      <c r="AG966" s="122"/>
      <c r="AN966" s="64"/>
      <c r="AO966" s="64"/>
      <c r="AP966" s="64"/>
      <c r="AQ966" s="64"/>
      <c r="AR966" s="64"/>
      <c r="AS966" s="64"/>
      <c r="AT966" s="64"/>
      <c r="AU966" s="64"/>
    </row>
    <row r="967" spans="27:48" ht="12.95" customHeight="1">
      <c r="AA967" s="64"/>
      <c r="AB967" s="64"/>
      <c r="AC967" s="64"/>
      <c r="AD967" s="64"/>
      <c r="AE967" s="64"/>
      <c r="AG967" s="122"/>
      <c r="AN967" s="64"/>
      <c r="AO967" s="64"/>
      <c r="AP967" s="64"/>
      <c r="AQ967" s="64"/>
      <c r="AR967" s="64"/>
      <c r="AS967" s="64"/>
      <c r="AT967" s="64"/>
      <c r="AU967" s="64"/>
    </row>
    <row r="968" spans="27:48" ht="12.95" customHeight="1">
      <c r="AA968" s="64"/>
      <c r="AB968" s="64"/>
      <c r="AC968" s="64"/>
      <c r="AD968" s="64"/>
      <c r="AE968" s="64"/>
      <c r="AG968" s="122"/>
      <c r="AN968" s="64"/>
      <c r="AO968" s="64"/>
      <c r="AP968" s="64"/>
      <c r="AQ968" s="64"/>
      <c r="AR968" s="64"/>
      <c r="AS968" s="64"/>
      <c r="AT968" s="64"/>
      <c r="AU968" s="64"/>
    </row>
    <row r="969" spans="27:48" ht="12.95" customHeight="1">
      <c r="AA969" s="64"/>
      <c r="AB969" s="64"/>
      <c r="AC969" s="64"/>
      <c r="AD969" s="64"/>
      <c r="AE969" s="64"/>
      <c r="AG969" s="122"/>
      <c r="AN969" s="64"/>
      <c r="AO969" s="64"/>
      <c r="AP969" s="64"/>
      <c r="AQ969" s="64"/>
      <c r="AR969" s="64"/>
      <c r="AS969" s="64"/>
      <c r="AT969" s="64"/>
      <c r="AU969" s="64"/>
      <c r="AV969" s="64"/>
    </row>
    <row r="970" spans="27:48" ht="12.95" customHeight="1">
      <c r="AA970" s="64"/>
      <c r="AB970" s="64"/>
      <c r="AC970" s="64"/>
      <c r="AD970" s="64"/>
      <c r="AE970" s="64"/>
      <c r="AG970" s="122"/>
      <c r="AN970" s="64"/>
      <c r="AO970" s="64"/>
      <c r="AP970" s="64"/>
      <c r="AQ970" s="64"/>
      <c r="AR970" s="64"/>
      <c r="AS970" s="64"/>
      <c r="AT970" s="64"/>
      <c r="AU970" s="64"/>
    </row>
    <row r="971" spans="27:48" ht="12.95" customHeight="1">
      <c r="AA971" s="64"/>
      <c r="AB971" s="64"/>
      <c r="AC971" s="64"/>
      <c r="AD971" s="64"/>
      <c r="AE971" s="64"/>
      <c r="AG971" s="122"/>
      <c r="AN971" s="64"/>
      <c r="AO971" s="64"/>
      <c r="AP971" s="64"/>
      <c r="AQ971" s="64"/>
      <c r="AR971" s="64"/>
      <c r="AS971" s="64"/>
      <c r="AT971" s="64"/>
      <c r="AU971" s="64"/>
    </row>
    <row r="972" spans="27:48" ht="12.95" customHeight="1">
      <c r="AA972" s="64"/>
      <c r="AB972" s="64"/>
      <c r="AC972" s="64"/>
      <c r="AD972" s="64"/>
      <c r="AE972" s="64"/>
      <c r="AG972" s="122"/>
      <c r="AN972" s="64"/>
      <c r="AO972" s="64"/>
      <c r="AP972" s="64"/>
      <c r="AQ972" s="64"/>
      <c r="AR972" s="64"/>
      <c r="AS972" s="64"/>
      <c r="AT972" s="64"/>
      <c r="AU972" s="64"/>
    </row>
    <row r="973" spans="27:48" ht="12.95" customHeight="1">
      <c r="AA973" s="64"/>
      <c r="AB973" s="64"/>
      <c r="AC973" s="64"/>
      <c r="AD973" s="64"/>
      <c r="AE973" s="64"/>
      <c r="AG973" s="122"/>
      <c r="AN973" s="64"/>
      <c r="AO973" s="64"/>
      <c r="AP973" s="64"/>
      <c r="AQ973" s="64"/>
      <c r="AR973" s="64"/>
      <c r="AS973" s="64"/>
      <c r="AT973" s="64"/>
      <c r="AU973" s="64"/>
    </row>
    <row r="974" spans="27:48" ht="12.95" customHeight="1">
      <c r="AA974" s="64"/>
      <c r="AB974" s="64"/>
      <c r="AC974" s="64"/>
      <c r="AD974" s="64"/>
      <c r="AE974" s="64"/>
      <c r="AG974" s="122"/>
      <c r="AN974" s="64"/>
      <c r="AO974" s="64"/>
      <c r="AP974" s="64"/>
      <c r="AQ974" s="64"/>
      <c r="AR974" s="64"/>
      <c r="AS974" s="64"/>
      <c r="AT974" s="64"/>
      <c r="AU974" s="64"/>
    </row>
    <row r="975" spans="27:48" ht="12.95" customHeight="1">
      <c r="AA975" s="64"/>
      <c r="AB975" s="64"/>
      <c r="AC975" s="64"/>
      <c r="AD975" s="64"/>
      <c r="AE975" s="64"/>
      <c r="AG975" s="122"/>
      <c r="AN975" s="64"/>
      <c r="AO975" s="64"/>
      <c r="AP975" s="64"/>
      <c r="AQ975" s="64"/>
      <c r="AR975" s="64"/>
      <c r="AS975" s="64"/>
      <c r="AT975" s="64"/>
      <c r="AU975" s="64"/>
      <c r="AV975" s="64"/>
    </row>
    <row r="976" spans="27:48" ht="12.95" customHeight="1">
      <c r="AA976" s="64"/>
      <c r="AB976" s="64"/>
      <c r="AC976" s="64"/>
      <c r="AD976" s="64"/>
      <c r="AE976" s="64"/>
      <c r="AG976" s="122"/>
      <c r="AN976" s="64"/>
      <c r="AO976" s="64"/>
      <c r="AP976" s="64"/>
      <c r="AQ976" s="64"/>
      <c r="AR976" s="64"/>
      <c r="AS976" s="64"/>
      <c r="AT976" s="64"/>
      <c r="AU976" s="64"/>
    </row>
    <row r="977" spans="27:64" ht="12.95" customHeight="1">
      <c r="AA977" s="64"/>
      <c r="AB977" s="64"/>
      <c r="AC977" s="64"/>
      <c r="AD977" s="64"/>
      <c r="AE977" s="64"/>
      <c r="AG977" s="122"/>
      <c r="AN977" s="64"/>
      <c r="AO977" s="64"/>
      <c r="AP977" s="64"/>
      <c r="AQ977" s="64"/>
      <c r="AR977" s="64"/>
      <c r="AS977" s="64"/>
      <c r="AT977" s="64"/>
      <c r="AU977" s="64"/>
    </row>
    <row r="978" spans="27:64" ht="12.95" customHeight="1">
      <c r="AA978" s="64"/>
      <c r="AB978" s="64"/>
      <c r="AC978" s="64"/>
      <c r="AD978" s="64"/>
      <c r="AE978" s="64"/>
      <c r="AG978" s="122"/>
      <c r="AN978" s="64"/>
      <c r="AO978" s="64"/>
      <c r="AP978" s="64"/>
      <c r="AQ978" s="64"/>
      <c r="AR978" s="64"/>
      <c r="AS978" s="64"/>
      <c r="AT978" s="64"/>
      <c r="AU978" s="64"/>
    </row>
    <row r="979" spans="27:64" ht="12.95" customHeight="1">
      <c r="AA979" s="64"/>
      <c r="AB979" s="64"/>
      <c r="AC979" s="64"/>
      <c r="AD979" s="64"/>
      <c r="AE979" s="64"/>
      <c r="AG979" s="122"/>
      <c r="AN979" s="64"/>
      <c r="AO979" s="64"/>
      <c r="AP979" s="64"/>
      <c r="AQ979" s="64"/>
      <c r="AR979" s="64"/>
      <c r="AS979" s="64"/>
      <c r="AT979" s="64"/>
      <c r="AU979" s="64"/>
    </row>
    <row r="980" spans="27:64" ht="12.95" customHeight="1">
      <c r="AA980" s="64"/>
      <c r="AB980" s="64"/>
      <c r="AC980" s="64"/>
      <c r="AD980" s="64"/>
      <c r="AE980" s="64"/>
      <c r="AG980" s="122"/>
      <c r="AN980" s="64"/>
      <c r="AO980" s="64"/>
      <c r="AP980" s="64"/>
      <c r="AQ980" s="64"/>
      <c r="AR980" s="64"/>
      <c r="AS980" s="64"/>
      <c r="AT980" s="64"/>
      <c r="AU980" s="64"/>
    </row>
    <row r="981" spans="27:64" ht="12.95" customHeight="1">
      <c r="AA981" s="64"/>
      <c r="AB981" s="64"/>
      <c r="AC981" s="64"/>
      <c r="AD981" s="64"/>
      <c r="AE981" s="64"/>
      <c r="AG981" s="122"/>
      <c r="AN981" s="64"/>
      <c r="AO981" s="64"/>
      <c r="AP981" s="64"/>
      <c r="AQ981" s="64"/>
      <c r="AR981" s="64"/>
      <c r="AS981" s="64"/>
      <c r="AT981" s="64"/>
      <c r="AU981" s="64"/>
    </row>
    <row r="982" spans="27:64" ht="12.95" customHeight="1">
      <c r="AA982" s="64"/>
      <c r="AB982" s="64"/>
      <c r="AC982" s="64"/>
      <c r="AD982" s="64"/>
      <c r="AE982" s="64"/>
      <c r="AG982" s="122"/>
      <c r="AN982" s="64"/>
      <c r="AO982" s="64"/>
      <c r="AP982" s="64"/>
      <c r="AQ982" s="64"/>
      <c r="AR982" s="64"/>
      <c r="AS982" s="64"/>
      <c r="AT982" s="64"/>
      <c r="AU982" s="64"/>
    </row>
    <row r="983" spans="27:64" ht="12.95" customHeight="1">
      <c r="AA983" s="64"/>
      <c r="AB983" s="64"/>
      <c r="AC983" s="64"/>
      <c r="AD983" s="64"/>
      <c r="AE983" s="64"/>
      <c r="AG983" s="122"/>
      <c r="AN983" s="64"/>
      <c r="AO983" s="64"/>
      <c r="AP983" s="64"/>
      <c r="AQ983" s="64"/>
      <c r="AR983" s="64"/>
      <c r="AS983" s="64"/>
      <c r="AT983" s="64"/>
      <c r="AU983" s="64"/>
    </row>
    <row r="984" spans="27:64" ht="12.95" customHeight="1">
      <c r="AA984" s="64"/>
      <c r="AB984" s="64"/>
      <c r="AC984" s="64"/>
      <c r="AD984" s="64"/>
      <c r="AE984" s="64"/>
      <c r="AG984" s="122"/>
      <c r="AN984" s="64"/>
      <c r="AO984" s="64"/>
      <c r="AP984" s="64"/>
      <c r="AQ984" s="64"/>
      <c r="AR984" s="64"/>
      <c r="AS984" s="64"/>
      <c r="AT984" s="64"/>
      <c r="AU984" s="64"/>
    </row>
    <row r="985" spans="27:64" ht="12.95" customHeight="1">
      <c r="AA985" s="64"/>
      <c r="AB985" s="64"/>
      <c r="AC985" s="64"/>
      <c r="AD985" s="64"/>
      <c r="AE985" s="64"/>
      <c r="AG985" s="122"/>
      <c r="AN985" s="64"/>
      <c r="AO985" s="64"/>
      <c r="AP985" s="64"/>
      <c r="AQ985" s="64"/>
      <c r="AR985" s="64"/>
      <c r="AS985" s="64"/>
      <c r="AT985" s="64"/>
      <c r="AU985" s="64"/>
    </row>
    <row r="986" spans="27:64" ht="12.95" customHeight="1">
      <c r="AA986" s="64"/>
      <c r="AB986" s="64"/>
      <c r="AC986" s="64"/>
      <c r="AD986" s="64"/>
      <c r="AE986" s="64"/>
      <c r="AG986" s="122"/>
      <c r="AN986" s="64"/>
      <c r="AO986" s="64"/>
      <c r="AP986" s="64"/>
      <c r="AQ986" s="64"/>
      <c r="AR986" s="64"/>
      <c r="AS986" s="64"/>
      <c r="AT986" s="64"/>
      <c r="AU986" s="64"/>
    </row>
    <row r="987" spans="27:64" ht="12.95" customHeight="1">
      <c r="AA987" s="64"/>
      <c r="AB987" s="64"/>
      <c r="AC987" s="64"/>
      <c r="AD987" s="64"/>
      <c r="AE987" s="64"/>
      <c r="AG987" s="122"/>
      <c r="AN987" s="64"/>
      <c r="AO987" s="64"/>
      <c r="AP987" s="64"/>
      <c r="AQ987" s="64"/>
      <c r="AR987" s="64"/>
      <c r="AS987" s="64"/>
      <c r="AT987" s="64"/>
      <c r="AU987" s="64"/>
    </row>
    <row r="988" spans="27:64" ht="12.95" customHeight="1">
      <c r="AA988" s="64"/>
      <c r="AB988" s="64"/>
      <c r="AC988" s="64"/>
      <c r="AD988" s="64"/>
      <c r="AE988" s="64"/>
      <c r="AG988" s="122"/>
      <c r="AN988" s="64"/>
      <c r="AO988" s="64"/>
      <c r="AP988" s="64"/>
      <c r="AQ988" s="64"/>
      <c r="AR988" s="64"/>
      <c r="AS988" s="64"/>
      <c r="AT988" s="64"/>
      <c r="AU988" s="64"/>
      <c r="AV988" s="64"/>
      <c r="AW988" s="64"/>
      <c r="AX988" s="64"/>
      <c r="AY988" s="64"/>
      <c r="AZ988" s="64"/>
      <c r="BA988" s="64"/>
      <c r="BB988" s="64"/>
      <c r="BC988" s="64"/>
      <c r="BD988" s="64"/>
      <c r="BE988" s="64"/>
      <c r="BF988" s="64"/>
      <c r="BG988" s="64"/>
      <c r="BH988" s="64"/>
      <c r="BI988" s="64"/>
      <c r="BJ988" s="64"/>
      <c r="BK988" s="64"/>
      <c r="BL988" s="64"/>
    </row>
    <row r="989" spans="27:64" ht="12.95" customHeight="1">
      <c r="AA989" s="64"/>
      <c r="AB989" s="64"/>
      <c r="AC989" s="64"/>
      <c r="AD989" s="64"/>
      <c r="AE989" s="64"/>
      <c r="AG989" s="122"/>
      <c r="AN989" s="64"/>
      <c r="AO989" s="64"/>
      <c r="AP989" s="64"/>
      <c r="AQ989" s="64"/>
      <c r="AR989" s="64"/>
      <c r="AS989" s="64"/>
      <c r="AT989" s="64"/>
      <c r="AU989" s="64"/>
    </row>
    <row r="990" spans="27:64" ht="12.95" customHeight="1">
      <c r="AA990" s="64"/>
      <c r="AB990" s="64"/>
      <c r="AC990" s="64"/>
      <c r="AD990" s="64"/>
      <c r="AE990" s="64"/>
      <c r="AG990" s="122"/>
      <c r="AN990" s="64"/>
      <c r="AO990" s="64"/>
      <c r="AP990" s="64"/>
      <c r="AQ990" s="64"/>
      <c r="AR990" s="64"/>
      <c r="AS990" s="64"/>
      <c r="AT990" s="64"/>
      <c r="AU990" s="64"/>
    </row>
    <row r="991" spans="27:64" ht="12.95" customHeight="1">
      <c r="AA991" s="64"/>
      <c r="AB991" s="64"/>
      <c r="AC991" s="64"/>
      <c r="AD991" s="64"/>
      <c r="AE991" s="64"/>
      <c r="AG991" s="122"/>
      <c r="AN991" s="64"/>
      <c r="AO991" s="64"/>
      <c r="AP991" s="64"/>
      <c r="AQ991" s="64"/>
      <c r="AR991" s="64"/>
      <c r="AS991" s="64"/>
      <c r="AT991" s="64"/>
      <c r="AU991" s="64"/>
    </row>
    <row r="992" spans="27:64" ht="12.95" customHeight="1">
      <c r="AA992" s="64"/>
      <c r="AB992" s="64"/>
      <c r="AC992" s="64"/>
      <c r="AD992" s="64"/>
      <c r="AE992" s="64"/>
      <c r="AG992" s="122"/>
      <c r="AN992" s="64"/>
      <c r="AO992" s="64"/>
      <c r="AP992" s="64"/>
      <c r="AQ992" s="64"/>
      <c r="AR992" s="64"/>
      <c r="AS992" s="64"/>
      <c r="AT992" s="64"/>
      <c r="AU992" s="64"/>
    </row>
    <row r="993" spans="27:64" ht="12.95" customHeight="1">
      <c r="AA993" s="64"/>
      <c r="AB993" s="64"/>
      <c r="AC993" s="64"/>
      <c r="AD993" s="64"/>
      <c r="AE993" s="64"/>
      <c r="AG993" s="122"/>
      <c r="AN993" s="64"/>
      <c r="AO993" s="64"/>
      <c r="AP993" s="64"/>
      <c r="AQ993" s="64"/>
      <c r="AR993" s="64"/>
      <c r="AS993" s="64"/>
      <c r="AT993" s="64"/>
      <c r="AU993" s="64"/>
    </row>
    <row r="994" spans="27:64" ht="12.95" customHeight="1">
      <c r="AA994" s="64"/>
      <c r="AB994" s="64"/>
      <c r="AC994" s="64"/>
      <c r="AD994" s="64"/>
      <c r="AE994" s="64"/>
      <c r="AG994" s="122"/>
      <c r="AN994" s="64"/>
      <c r="AO994" s="64"/>
      <c r="AP994" s="64"/>
      <c r="AQ994" s="64"/>
      <c r="AR994" s="64"/>
      <c r="AS994" s="64"/>
      <c r="AT994" s="64"/>
      <c r="AU994" s="64"/>
    </row>
    <row r="995" spans="27:64" ht="12.95" customHeight="1">
      <c r="AA995" s="64"/>
      <c r="AB995" s="64"/>
      <c r="AC995" s="64"/>
      <c r="AD995" s="64"/>
      <c r="AE995" s="64"/>
      <c r="AG995" s="122"/>
      <c r="AN995" s="64"/>
      <c r="AO995" s="64"/>
      <c r="AP995" s="64"/>
      <c r="AQ995" s="64"/>
      <c r="AR995" s="64"/>
      <c r="AS995" s="64"/>
      <c r="AT995" s="64"/>
      <c r="AU995" s="64"/>
    </row>
    <row r="996" spans="27:64" ht="12.95" customHeight="1">
      <c r="AA996" s="64"/>
      <c r="AB996" s="64"/>
      <c r="AC996" s="64"/>
      <c r="AD996" s="64"/>
      <c r="AE996" s="64"/>
      <c r="AG996" s="122"/>
      <c r="AN996" s="64"/>
      <c r="AO996" s="64"/>
      <c r="AP996" s="64"/>
      <c r="AQ996" s="64"/>
      <c r="AR996" s="64"/>
      <c r="AS996" s="64"/>
      <c r="AT996" s="64"/>
      <c r="AU996" s="64"/>
    </row>
    <row r="997" spans="27:64" ht="12.95" customHeight="1">
      <c r="AA997" s="64"/>
      <c r="AB997" s="64"/>
      <c r="AC997" s="64"/>
      <c r="AD997" s="64"/>
      <c r="AE997" s="64"/>
      <c r="AG997" s="122"/>
      <c r="AN997" s="64"/>
      <c r="AO997" s="64"/>
      <c r="AP997" s="64"/>
      <c r="AQ997" s="64"/>
      <c r="AR997" s="64"/>
      <c r="AS997" s="64"/>
      <c r="AT997" s="64"/>
      <c r="AU997" s="64"/>
    </row>
    <row r="998" spans="27:64" ht="12.95" customHeight="1">
      <c r="AA998" s="64"/>
      <c r="AB998" s="64"/>
      <c r="AC998" s="64"/>
      <c r="AD998" s="64"/>
      <c r="AE998" s="64"/>
      <c r="AG998" s="122"/>
      <c r="AN998" s="64"/>
      <c r="AO998" s="64"/>
      <c r="AP998" s="64"/>
      <c r="AQ998" s="64"/>
      <c r="AR998" s="64"/>
      <c r="AS998" s="64"/>
      <c r="AT998" s="64"/>
      <c r="AU998" s="64"/>
    </row>
    <row r="999" spans="27:64" ht="12.95" customHeight="1">
      <c r="AA999" s="64"/>
      <c r="AB999" s="64"/>
      <c r="AC999" s="64"/>
      <c r="AD999" s="64"/>
      <c r="AE999" s="64"/>
      <c r="AG999" s="122"/>
      <c r="AN999" s="64"/>
      <c r="AO999" s="64"/>
      <c r="AP999" s="64"/>
      <c r="AQ999" s="64"/>
      <c r="AR999" s="64"/>
      <c r="AS999" s="64"/>
      <c r="AT999" s="64"/>
      <c r="AU999" s="64"/>
    </row>
    <row r="1000" spans="27:64" ht="12.95" customHeight="1">
      <c r="AA1000" s="64"/>
      <c r="AB1000" s="64"/>
      <c r="AC1000" s="64"/>
      <c r="AD1000" s="64"/>
      <c r="AE1000" s="64"/>
      <c r="AG1000" s="122"/>
      <c r="AN1000" s="64"/>
      <c r="AO1000" s="64"/>
      <c r="AP1000" s="64"/>
      <c r="AQ1000" s="64"/>
      <c r="AR1000" s="64"/>
      <c r="AS1000" s="64"/>
      <c r="AT1000" s="64"/>
      <c r="AU1000" s="64"/>
    </row>
    <row r="1001" spans="27:64" ht="12.95" customHeight="1">
      <c r="AA1001" s="64"/>
      <c r="AB1001" s="64"/>
      <c r="AC1001" s="64"/>
      <c r="AD1001" s="64"/>
      <c r="AE1001" s="64"/>
      <c r="AG1001" s="122"/>
      <c r="AN1001" s="64"/>
      <c r="AO1001" s="64"/>
      <c r="AP1001" s="64"/>
      <c r="AQ1001" s="64"/>
      <c r="AR1001" s="64"/>
      <c r="AS1001" s="64"/>
      <c r="AT1001" s="64"/>
      <c r="AU1001" s="64"/>
    </row>
    <row r="1002" spans="27:64" ht="12.95" customHeight="1">
      <c r="AA1002" s="64"/>
      <c r="AB1002" s="64"/>
      <c r="AC1002" s="64"/>
      <c r="AD1002" s="64"/>
      <c r="AE1002" s="64"/>
      <c r="AG1002" s="122"/>
      <c r="AN1002" s="64"/>
      <c r="AO1002" s="64"/>
      <c r="AP1002" s="64"/>
      <c r="AQ1002" s="64"/>
      <c r="AR1002" s="64"/>
      <c r="AS1002" s="64"/>
      <c r="AT1002" s="64"/>
      <c r="AU1002" s="64"/>
    </row>
    <row r="1003" spans="27:64" ht="12.95" customHeight="1">
      <c r="AA1003" s="64"/>
      <c r="AB1003" s="64"/>
      <c r="AC1003" s="64"/>
      <c r="AD1003" s="64"/>
      <c r="AE1003" s="64"/>
      <c r="AG1003" s="122"/>
      <c r="AN1003" s="64"/>
      <c r="AO1003" s="64"/>
      <c r="AP1003" s="64"/>
      <c r="AQ1003" s="64"/>
      <c r="AR1003" s="64"/>
      <c r="AS1003" s="64"/>
      <c r="AT1003" s="64"/>
      <c r="AU1003" s="64"/>
    </row>
    <row r="1004" spans="27:64" ht="12.95" customHeight="1">
      <c r="AA1004" s="64"/>
      <c r="AB1004" s="64"/>
      <c r="AC1004" s="64"/>
      <c r="AD1004" s="64"/>
      <c r="AE1004" s="64"/>
      <c r="AG1004" s="122"/>
      <c r="AN1004" s="64"/>
      <c r="AO1004" s="64"/>
      <c r="AP1004" s="64"/>
      <c r="AQ1004" s="64"/>
      <c r="AR1004" s="64"/>
      <c r="AS1004" s="64"/>
      <c r="AT1004" s="64"/>
      <c r="AU1004" s="64"/>
    </row>
    <row r="1005" spans="27:64" ht="12.95" customHeight="1">
      <c r="AA1005" s="64"/>
      <c r="AB1005" s="64"/>
      <c r="AC1005" s="64"/>
      <c r="AD1005" s="64"/>
      <c r="AE1005" s="64"/>
      <c r="AG1005" s="122"/>
      <c r="AN1005" s="64"/>
      <c r="AO1005" s="64"/>
      <c r="AP1005" s="64"/>
      <c r="AQ1005" s="64"/>
      <c r="AR1005" s="64"/>
      <c r="AS1005" s="64"/>
      <c r="AT1005" s="64"/>
      <c r="AU1005" s="64"/>
    </row>
    <row r="1006" spans="27:64" ht="12.95" customHeight="1">
      <c r="AA1006" s="64"/>
      <c r="AB1006" s="64"/>
      <c r="AC1006" s="64"/>
      <c r="AD1006" s="64"/>
      <c r="AE1006" s="64"/>
      <c r="AG1006" s="122"/>
      <c r="AN1006" s="64"/>
      <c r="AO1006" s="64"/>
      <c r="AP1006" s="64"/>
      <c r="AQ1006" s="64"/>
      <c r="AR1006" s="64"/>
      <c r="AS1006" s="64"/>
      <c r="AT1006" s="64"/>
      <c r="AU1006" s="64"/>
      <c r="AV1006" s="64"/>
      <c r="AW1006" s="64"/>
      <c r="AX1006" s="64"/>
      <c r="AY1006" s="64"/>
      <c r="AZ1006" s="64"/>
      <c r="BA1006" s="64"/>
      <c r="BB1006" s="64"/>
      <c r="BC1006" s="64"/>
      <c r="BD1006" s="64"/>
      <c r="BE1006" s="64"/>
      <c r="BF1006" s="64"/>
      <c r="BG1006" s="64"/>
      <c r="BH1006" s="64"/>
      <c r="BI1006" s="64"/>
      <c r="BJ1006" s="64"/>
      <c r="BK1006" s="64"/>
      <c r="BL1006" s="64"/>
    </row>
    <row r="1007" spans="27:64" ht="12.95" customHeight="1">
      <c r="AA1007" s="64"/>
      <c r="AB1007" s="64"/>
      <c r="AC1007" s="64"/>
      <c r="AD1007" s="64"/>
      <c r="AE1007" s="64"/>
      <c r="AG1007" s="122"/>
      <c r="AN1007" s="64"/>
      <c r="AO1007" s="64"/>
      <c r="AP1007" s="64"/>
      <c r="AQ1007" s="64"/>
      <c r="AR1007" s="64"/>
      <c r="AS1007" s="64"/>
      <c r="AT1007" s="64"/>
      <c r="AU1007" s="64"/>
    </row>
    <row r="1008" spans="27:64" ht="12.95" customHeight="1">
      <c r="AA1008" s="64"/>
      <c r="AB1008" s="64"/>
      <c r="AC1008" s="64"/>
      <c r="AD1008" s="64"/>
      <c r="AE1008" s="64"/>
      <c r="AG1008" s="122"/>
      <c r="AN1008" s="64"/>
      <c r="AO1008" s="64"/>
      <c r="AP1008" s="64"/>
      <c r="AQ1008" s="64"/>
      <c r="AR1008" s="64"/>
      <c r="AS1008" s="64"/>
      <c r="AT1008" s="64"/>
      <c r="AU1008" s="64"/>
    </row>
    <row r="1009" spans="27:47" ht="12.95" customHeight="1">
      <c r="AA1009" s="64"/>
      <c r="AB1009" s="64"/>
      <c r="AC1009" s="64"/>
      <c r="AD1009" s="64"/>
      <c r="AE1009" s="64"/>
      <c r="AG1009" s="122"/>
      <c r="AN1009" s="64"/>
      <c r="AO1009" s="64"/>
      <c r="AP1009" s="64"/>
      <c r="AQ1009" s="64"/>
      <c r="AR1009" s="64"/>
      <c r="AS1009" s="64"/>
      <c r="AT1009" s="64"/>
      <c r="AU1009" s="64"/>
    </row>
    <row r="1010" spans="27:47" ht="12.95" customHeight="1">
      <c r="AA1010" s="64"/>
      <c r="AB1010" s="64"/>
      <c r="AC1010" s="64"/>
      <c r="AD1010" s="64"/>
      <c r="AE1010" s="64"/>
      <c r="AG1010" s="122"/>
      <c r="AN1010" s="64"/>
      <c r="AO1010" s="64"/>
      <c r="AP1010" s="64"/>
      <c r="AQ1010" s="64"/>
      <c r="AR1010" s="64"/>
      <c r="AS1010" s="64"/>
      <c r="AT1010" s="64"/>
      <c r="AU1010" s="64"/>
    </row>
    <row r="1011" spans="27:47" ht="12.95" customHeight="1">
      <c r="AA1011" s="64"/>
      <c r="AB1011" s="64"/>
      <c r="AC1011" s="64"/>
      <c r="AD1011" s="64"/>
      <c r="AE1011" s="64"/>
      <c r="AG1011" s="122"/>
      <c r="AN1011" s="64"/>
      <c r="AO1011" s="64"/>
      <c r="AP1011" s="64"/>
      <c r="AQ1011" s="64"/>
      <c r="AR1011" s="64"/>
      <c r="AS1011" s="64"/>
      <c r="AT1011" s="64"/>
      <c r="AU1011" s="64"/>
    </row>
    <row r="1012" spans="27:47" ht="12.95" customHeight="1">
      <c r="AA1012" s="64"/>
      <c r="AB1012" s="64"/>
      <c r="AC1012" s="64"/>
      <c r="AD1012" s="64"/>
      <c r="AE1012" s="64"/>
      <c r="AG1012" s="122"/>
      <c r="AN1012" s="64"/>
      <c r="AO1012" s="64"/>
      <c r="AP1012" s="64"/>
      <c r="AQ1012" s="64"/>
      <c r="AR1012" s="64"/>
      <c r="AS1012" s="64"/>
      <c r="AT1012" s="64"/>
      <c r="AU1012" s="64"/>
    </row>
    <row r="1013" spans="27:47" ht="12.95" customHeight="1">
      <c r="AA1013" s="64"/>
      <c r="AB1013" s="64"/>
      <c r="AC1013" s="64"/>
      <c r="AD1013" s="64"/>
      <c r="AE1013" s="64"/>
      <c r="AG1013" s="122"/>
      <c r="AN1013" s="64"/>
      <c r="AO1013" s="64"/>
      <c r="AP1013" s="64"/>
      <c r="AQ1013" s="64"/>
      <c r="AR1013" s="64"/>
      <c r="AS1013" s="64"/>
      <c r="AT1013" s="64"/>
      <c r="AU1013" s="64"/>
    </row>
    <row r="1014" spans="27:47" ht="12.95" customHeight="1">
      <c r="AA1014" s="64"/>
      <c r="AB1014" s="64"/>
      <c r="AC1014" s="64"/>
      <c r="AD1014" s="64"/>
      <c r="AE1014" s="64"/>
      <c r="AG1014" s="122"/>
      <c r="AN1014" s="64"/>
      <c r="AO1014" s="64"/>
      <c r="AP1014" s="64"/>
      <c r="AQ1014" s="64"/>
      <c r="AR1014" s="64"/>
      <c r="AS1014" s="64"/>
      <c r="AT1014" s="64"/>
      <c r="AU1014" s="64"/>
    </row>
    <row r="1015" spans="27:47" ht="12.95" customHeight="1">
      <c r="AA1015" s="64"/>
      <c r="AB1015" s="64"/>
      <c r="AC1015" s="64"/>
      <c r="AD1015" s="64"/>
      <c r="AE1015" s="64"/>
      <c r="AG1015" s="122"/>
      <c r="AN1015" s="64"/>
      <c r="AO1015" s="64"/>
      <c r="AP1015" s="64"/>
      <c r="AQ1015" s="64"/>
      <c r="AR1015" s="64"/>
      <c r="AS1015" s="64"/>
      <c r="AT1015" s="64"/>
      <c r="AU1015" s="64"/>
    </row>
    <row r="1016" spans="27:47" ht="12.95" customHeight="1">
      <c r="AA1016" s="64"/>
      <c r="AB1016" s="64"/>
      <c r="AC1016" s="64"/>
      <c r="AD1016" s="64"/>
      <c r="AE1016" s="64"/>
      <c r="AG1016" s="122"/>
      <c r="AN1016" s="64"/>
      <c r="AO1016" s="64"/>
      <c r="AP1016" s="64"/>
      <c r="AQ1016" s="64"/>
      <c r="AR1016" s="64"/>
      <c r="AS1016" s="64"/>
      <c r="AT1016" s="64"/>
      <c r="AU1016" s="64"/>
    </row>
    <row r="1017" spans="27:47" ht="12.95" customHeight="1">
      <c r="AA1017" s="64"/>
      <c r="AB1017" s="64"/>
      <c r="AC1017" s="64"/>
      <c r="AD1017" s="64"/>
      <c r="AE1017" s="64"/>
      <c r="AG1017" s="122"/>
      <c r="AN1017" s="64"/>
      <c r="AO1017" s="64"/>
      <c r="AP1017" s="64"/>
      <c r="AQ1017" s="64"/>
      <c r="AR1017" s="64"/>
      <c r="AS1017" s="64"/>
      <c r="AT1017" s="64"/>
      <c r="AU1017" s="64"/>
    </row>
    <row r="1018" spans="27:47" ht="12.95" customHeight="1">
      <c r="AA1018" s="64"/>
      <c r="AB1018" s="64"/>
      <c r="AC1018" s="64"/>
      <c r="AD1018" s="64"/>
      <c r="AE1018" s="64"/>
      <c r="AG1018" s="122"/>
      <c r="AN1018" s="64"/>
      <c r="AO1018" s="64"/>
      <c r="AP1018" s="64"/>
      <c r="AQ1018" s="64"/>
      <c r="AR1018" s="64"/>
      <c r="AS1018" s="64"/>
      <c r="AT1018" s="64"/>
      <c r="AU1018" s="64"/>
    </row>
    <row r="1019" spans="27:47" ht="12.95" customHeight="1">
      <c r="AA1019" s="64"/>
      <c r="AB1019" s="64"/>
      <c r="AC1019" s="64"/>
      <c r="AD1019" s="64"/>
      <c r="AE1019" s="64"/>
      <c r="AG1019" s="122"/>
      <c r="AN1019" s="64"/>
      <c r="AO1019" s="64"/>
      <c r="AP1019" s="64"/>
      <c r="AQ1019" s="64"/>
      <c r="AR1019" s="64"/>
      <c r="AS1019" s="64"/>
      <c r="AT1019" s="64"/>
      <c r="AU1019" s="64"/>
    </row>
    <row r="1020" spans="27:47" ht="12.95" customHeight="1">
      <c r="AA1020" s="64"/>
      <c r="AB1020" s="64"/>
      <c r="AC1020" s="64"/>
      <c r="AD1020" s="64"/>
      <c r="AE1020" s="64"/>
      <c r="AG1020" s="122"/>
      <c r="AN1020" s="64"/>
      <c r="AO1020" s="64"/>
      <c r="AP1020" s="64"/>
      <c r="AQ1020" s="64"/>
      <c r="AR1020" s="64"/>
      <c r="AS1020" s="64"/>
      <c r="AT1020" s="64"/>
      <c r="AU1020" s="64"/>
    </row>
    <row r="1021" spans="27:47" ht="12.95" customHeight="1">
      <c r="AA1021" s="64"/>
      <c r="AB1021" s="64"/>
      <c r="AC1021" s="64"/>
      <c r="AD1021" s="64"/>
      <c r="AE1021" s="64"/>
      <c r="AG1021" s="122"/>
      <c r="AN1021" s="64"/>
      <c r="AO1021" s="64"/>
      <c r="AP1021" s="64"/>
      <c r="AQ1021" s="64"/>
      <c r="AR1021" s="64"/>
      <c r="AS1021" s="64"/>
      <c r="AT1021" s="64"/>
      <c r="AU1021" s="64"/>
    </row>
    <row r="1022" spans="27:47" ht="12.95" customHeight="1">
      <c r="AA1022" s="64"/>
      <c r="AB1022" s="64"/>
      <c r="AC1022" s="64"/>
      <c r="AD1022" s="64"/>
      <c r="AE1022" s="64"/>
      <c r="AG1022" s="122"/>
      <c r="AN1022" s="64"/>
      <c r="AO1022" s="64"/>
      <c r="AP1022" s="64"/>
      <c r="AQ1022" s="64"/>
      <c r="AR1022" s="64"/>
      <c r="AS1022" s="64"/>
      <c r="AT1022" s="64"/>
      <c r="AU1022" s="64"/>
    </row>
    <row r="1023" spans="27:47" ht="12.95" customHeight="1">
      <c r="AA1023" s="64"/>
      <c r="AB1023" s="64"/>
      <c r="AC1023" s="64"/>
      <c r="AD1023" s="64"/>
      <c r="AE1023" s="64"/>
      <c r="AG1023" s="122"/>
      <c r="AN1023" s="64"/>
      <c r="AO1023" s="64"/>
      <c r="AP1023" s="64"/>
      <c r="AQ1023" s="64"/>
      <c r="AR1023" s="64"/>
      <c r="AS1023" s="64"/>
      <c r="AT1023" s="64"/>
      <c r="AU1023" s="64"/>
    </row>
    <row r="1024" spans="27:47" ht="12.95" customHeight="1">
      <c r="AA1024" s="64"/>
      <c r="AB1024" s="64"/>
      <c r="AC1024" s="64"/>
      <c r="AD1024" s="64"/>
      <c r="AE1024" s="64"/>
      <c r="AG1024" s="122"/>
      <c r="AN1024" s="64"/>
      <c r="AO1024" s="64"/>
      <c r="AP1024" s="64"/>
      <c r="AQ1024" s="64"/>
      <c r="AR1024" s="64"/>
      <c r="AS1024" s="64"/>
      <c r="AT1024" s="64"/>
      <c r="AU1024" s="64"/>
    </row>
    <row r="1025" spans="27:47" ht="12.95" customHeight="1">
      <c r="AA1025" s="64"/>
      <c r="AB1025" s="64"/>
      <c r="AC1025" s="64"/>
      <c r="AD1025" s="64"/>
      <c r="AE1025" s="64"/>
      <c r="AG1025" s="122"/>
      <c r="AN1025" s="64"/>
      <c r="AO1025" s="64"/>
      <c r="AP1025" s="64"/>
      <c r="AQ1025" s="64"/>
      <c r="AR1025" s="64"/>
      <c r="AS1025" s="64"/>
      <c r="AT1025" s="64"/>
      <c r="AU1025" s="64"/>
    </row>
    <row r="1026" spans="27:47" ht="12.95" customHeight="1">
      <c r="AA1026" s="64"/>
      <c r="AB1026" s="64"/>
      <c r="AC1026" s="64"/>
      <c r="AD1026" s="64"/>
      <c r="AE1026" s="64"/>
      <c r="AG1026" s="122"/>
      <c r="AN1026" s="64"/>
      <c r="AO1026" s="64"/>
      <c r="AP1026" s="64"/>
      <c r="AQ1026" s="64"/>
      <c r="AR1026" s="64"/>
      <c r="AS1026" s="64"/>
      <c r="AT1026" s="64"/>
      <c r="AU1026" s="64"/>
    </row>
    <row r="1027" spans="27:47" ht="12.95" customHeight="1">
      <c r="AA1027" s="64"/>
      <c r="AB1027" s="64"/>
      <c r="AC1027" s="64"/>
      <c r="AD1027" s="64"/>
      <c r="AE1027" s="64"/>
      <c r="AG1027" s="122"/>
      <c r="AN1027" s="64"/>
      <c r="AO1027" s="64"/>
      <c r="AP1027" s="64"/>
      <c r="AQ1027" s="64"/>
      <c r="AR1027" s="64"/>
      <c r="AS1027" s="64"/>
      <c r="AT1027" s="64"/>
      <c r="AU1027" s="64"/>
    </row>
    <row r="1028" spans="27:47" ht="12.95" customHeight="1">
      <c r="AA1028" s="64"/>
      <c r="AB1028" s="64"/>
      <c r="AC1028" s="64"/>
      <c r="AD1028" s="64"/>
      <c r="AE1028" s="64"/>
      <c r="AG1028" s="122"/>
      <c r="AN1028" s="64"/>
      <c r="AO1028" s="64"/>
      <c r="AP1028" s="64"/>
      <c r="AQ1028" s="64"/>
      <c r="AR1028" s="64"/>
      <c r="AS1028" s="64"/>
      <c r="AT1028" s="64"/>
      <c r="AU1028" s="64"/>
    </row>
    <row r="1029" spans="27:47" ht="12.95" customHeight="1">
      <c r="AA1029" s="64"/>
      <c r="AB1029" s="64"/>
      <c r="AC1029" s="64"/>
      <c r="AD1029" s="64"/>
      <c r="AE1029" s="64"/>
      <c r="AG1029" s="122"/>
      <c r="AN1029" s="64"/>
      <c r="AO1029" s="64"/>
      <c r="AP1029" s="64"/>
      <c r="AQ1029" s="64"/>
      <c r="AR1029" s="64"/>
      <c r="AS1029" s="64"/>
      <c r="AT1029" s="64"/>
      <c r="AU1029" s="64"/>
    </row>
    <row r="1030" spans="27:47" ht="12.95" customHeight="1">
      <c r="AA1030" s="64"/>
      <c r="AB1030" s="64"/>
      <c r="AC1030" s="64"/>
      <c r="AD1030" s="64"/>
      <c r="AE1030" s="64"/>
      <c r="AG1030" s="122"/>
      <c r="AN1030" s="64"/>
      <c r="AO1030" s="64"/>
      <c r="AP1030" s="64"/>
      <c r="AQ1030" s="64"/>
      <c r="AR1030" s="64"/>
      <c r="AS1030" s="64"/>
      <c r="AT1030" s="64"/>
      <c r="AU1030" s="64"/>
    </row>
    <row r="1031" spans="27:47" ht="12.95" customHeight="1">
      <c r="AA1031" s="64"/>
      <c r="AB1031" s="64"/>
      <c r="AC1031" s="64"/>
      <c r="AD1031" s="64"/>
      <c r="AE1031" s="64"/>
      <c r="AG1031" s="122"/>
      <c r="AN1031" s="64"/>
      <c r="AO1031" s="64"/>
      <c r="AP1031" s="64"/>
      <c r="AQ1031" s="64"/>
      <c r="AR1031" s="64"/>
      <c r="AS1031" s="64"/>
      <c r="AT1031" s="64"/>
      <c r="AU1031" s="64"/>
    </row>
    <row r="1032" spans="27:47" ht="12.95" customHeight="1">
      <c r="AA1032" s="64"/>
      <c r="AB1032" s="64"/>
      <c r="AC1032" s="64"/>
      <c r="AD1032" s="64"/>
      <c r="AE1032" s="64"/>
      <c r="AG1032" s="122"/>
      <c r="AN1032" s="64"/>
      <c r="AO1032" s="64"/>
      <c r="AP1032" s="64"/>
      <c r="AQ1032" s="64"/>
      <c r="AR1032" s="64"/>
      <c r="AS1032" s="64"/>
      <c r="AT1032" s="64"/>
      <c r="AU1032" s="64"/>
    </row>
    <row r="1033" spans="27:47" ht="12.95" customHeight="1">
      <c r="AA1033" s="64"/>
      <c r="AB1033" s="64"/>
      <c r="AC1033" s="64"/>
      <c r="AD1033" s="64"/>
      <c r="AE1033" s="64"/>
      <c r="AG1033" s="122"/>
      <c r="AN1033" s="64"/>
      <c r="AO1033" s="64"/>
      <c r="AP1033" s="64"/>
      <c r="AQ1033" s="64"/>
      <c r="AR1033" s="64"/>
      <c r="AS1033" s="64"/>
      <c r="AT1033" s="64"/>
      <c r="AU1033" s="64"/>
    </row>
    <row r="1034" spans="27:47" ht="12.95" customHeight="1">
      <c r="AA1034" s="64"/>
      <c r="AB1034" s="64"/>
      <c r="AC1034" s="64"/>
      <c r="AD1034" s="64"/>
      <c r="AE1034" s="64"/>
      <c r="AG1034" s="122"/>
      <c r="AN1034" s="64"/>
      <c r="AO1034" s="64"/>
      <c r="AP1034" s="64"/>
      <c r="AQ1034" s="64"/>
      <c r="AR1034" s="64"/>
      <c r="AS1034" s="64"/>
      <c r="AT1034" s="64"/>
      <c r="AU1034" s="64"/>
    </row>
    <row r="1035" spans="27:47" ht="12.95" customHeight="1">
      <c r="AA1035" s="64"/>
      <c r="AB1035" s="64"/>
      <c r="AC1035" s="64"/>
      <c r="AD1035" s="64"/>
      <c r="AE1035" s="64"/>
      <c r="AG1035" s="122"/>
      <c r="AN1035" s="64"/>
      <c r="AO1035" s="64"/>
      <c r="AP1035" s="64"/>
      <c r="AQ1035" s="64"/>
      <c r="AR1035" s="64"/>
      <c r="AS1035" s="64"/>
      <c r="AT1035" s="64"/>
      <c r="AU1035" s="64"/>
    </row>
    <row r="1036" spans="27:47" ht="12.95" customHeight="1">
      <c r="AA1036" s="64"/>
      <c r="AB1036" s="64"/>
      <c r="AC1036" s="64"/>
      <c r="AD1036" s="64"/>
      <c r="AE1036" s="64"/>
      <c r="AG1036" s="122"/>
      <c r="AN1036" s="64"/>
      <c r="AO1036" s="64"/>
      <c r="AP1036" s="64"/>
      <c r="AQ1036" s="64"/>
      <c r="AR1036" s="64"/>
      <c r="AS1036" s="64"/>
      <c r="AT1036" s="64"/>
      <c r="AU1036" s="64"/>
    </row>
    <row r="1037" spans="27:47" ht="12.95" customHeight="1">
      <c r="AA1037" s="64"/>
      <c r="AB1037" s="64"/>
      <c r="AC1037" s="64"/>
      <c r="AD1037" s="64"/>
      <c r="AE1037" s="64"/>
      <c r="AG1037" s="122"/>
      <c r="AN1037" s="64"/>
      <c r="AO1037" s="64"/>
      <c r="AP1037" s="64"/>
      <c r="AQ1037" s="64"/>
      <c r="AR1037" s="64"/>
      <c r="AS1037" s="64"/>
      <c r="AT1037" s="64"/>
      <c r="AU1037" s="64"/>
    </row>
    <row r="1038" spans="27:47" ht="12.95" customHeight="1">
      <c r="AA1038" s="64"/>
      <c r="AB1038" s="64"/>
      <c r="AC1038" s="64"/>
      <c r="AD1038" s="64"/>
      <c r="AE1038" s="64"/>
      <c r="AG1038" s="122"/>
      <c r="AN1038" s="64"/>
      <c r="AO1038" s="64"/>
      <c r="AP1038" s="64"/>
      <c r="AQ1038" s="64"/>
      <c r="AR1038" s="64"/>
      <c r="AS1038" s="64"/>
      <c r="AT1038" s="64"/>
      <c r="AU1038" s="64"/>
    </row>
    <row r="1039" spans="27:47" ht="12.95" customHeight="1">
      <c r="AA1039" s="64"/>
      <c r="AB1039" s="64"/>
      <c r="AC1039" s="64"/>
      <c r="AD1039" s="64"/>
      <c r="AE1039" s="64"/>
      <c r="AG1039" s="122"/>
      <c r="AN1039" s="64"/>
      <c r="AO1039" s="64"/>
      <c r="AP1039" s="64"/>
      <c r="AQ1039" s="64"/>
      <c r="AR1039" s="64"/>
      <c r="AS1039" s="64"/>
      <c r="AT1039" s="64"/>
      <c r="AU1039" s="64"/>
    </row>
    <row r="1040" spans="27:47" ht="12.95" customHeight="1">
      <c r="AA1040" s="64"/>
      <c r="AB1040" s="64"/>
      <c r="AC1040" s="64"/>
      <c r="AD1040" s="64"/>
      <c r="AE1040" s="64"/>
      <c r="AG1040" s="122"/>
      <c r="AN1040" s="64"/>
      <c r="AO1040" s="64"/>
      <c r="AP1040" s="64"/>
      <c r="AQ1040" s="64"/>
      <c r="AR1040" s="64"/>
      <c r="AS1040" s="64"/>
      <c r="AT1040" s="64"/>
      <c r="AU1040" s="64"/>
    </row>
    <row r="1041" spans="27:48" ht="12.95" customHeight="1">
      <c r="AA1041" s="64"/>
      <c r="AB1041" s="64"/>
      <c r="AC1041" s="64"/>
      <c r="AD1041" s="64"/>
      <c r="AE1041" s="64"/>
      <c r="AG1041" s="122"/>
      <c r="AN1041" s="64"/>
      <c r="AO1041" s="64"/>
      <c r="AP1041" s="64"/>
      <c r="AQ1041" s="64"/>
      <c r="AR1041" s="64"/>
      <c r="AS1041" s="64"/>
      <c r="AT1041" s="64"/>
      <c r="AU1041" s="64"/>
    </row>
    <row r="1042" spans="27:48" ht="12.95" customHeight="1">
      <c r="AA1042" s="64"/>
      <c r="AB1042" s="64"/>
      <c r="AC1042" s="64"/>
      <c r="AD1042" s="64"/>
      <c r="AE1042" s="64"/>
      <c r="AG1042" s="122"/>
      <c r="AN1042" s="64"/>
      <c r="AO1042" s="64"/>
      <c r="AP1042" s="64"/>
      <c r="AQ1042" s="64"/>
      <c r="AR1042" s="64"/>
      <c r="AS1042" s="64"/>
      <c r="AT1042" s="64"/>
      <c r="AU1042" s="64"/>
    </row>
    <row r="1043" spans="27:48" ht="12.95" customHeight="1">
      <c r="AA1043" s="64"/>
      <c r="AB1043" s="64"/>
      <c r="AC1043" s="64"/>
      <c r="AD1043" s="64"/>
      <c r="AE1043" s="64"/>
      <c r="AG1043" s="122"/>
      <c r="AN1043" s="64"/>
      <c r="AO1043" s="64"/>
      <c r="AP1043" s="64"/>
      <c r="AQ1043" s="64"/>
      <c r="AR1043" s="64"/>
      <c r="AS1043" s="64"/>
      <c r="AT1043" s="64"/>
      <c r="AU1043" s="64"/>
      <c r="AV1043" s="64"/>
    </row>
    <row r="1044" spans="27:48" ht="12.95" customHeight="1">
      <c r="AA1044" s="64"/>
      <c r="AB1044" s="64"/>
      <c r="AC1044" s="64"/>
      <c r="AD1044" s="64"/>
      <c r="AE1044" s="64"/>
      <c r="AG1044" s="122"/>
      <c r="AN1044" s="64"/>
      <c r="AO1044" s="64"/>
      <c r="AP1044" s="64"/>
      <c r="AQ1044" s="64"/>
      <c r="AR1044" s="64"/>
      <c r="AS1044" s="64"/>
      <c r="AT1044" s="64"/>
      <c r="AU1044" s="64"/>
      <c r="AV1044" s="64"/>
    </row>
    <row r="1045" spans="27:48" ht="12.95" customHeight="1">
      <c r="AA1045" s="64"/>
      <c r="AB1045" s="64"/>
      <c r="AC1045" s="64"/>
      <c r="AD1045" s="64"/>
      <c r="AE1045" s="64"/>
      <c r="AG1045" s="122"/>
      <c r="AN1045" s="64"/>
      <c r="AO1045" s="64"/>
      <c r="AP1045" s="64"/>
      <c r="AQ1045" s="64"/>
      <c r="AR1045" s="64"/>
      <c r="AS1045" s="64"/>
      <c r="AT1045" s="64"/>
      <c r="AU1045" s="64"/>
    </row>
    <row r="1046" spans="27:48" ht="12.95" customHeight="1">
      <c r="AA1046" s="64"/>
      <c r="AB1046" s="64"/>
      <c r="AC1046" s="64"/>
      <c r="AD1046" s="64"/>
      <c r="AE1046" s="64"/>
      <c r="AG1046" s="122"/>
      <c r="AN1046" s="64"/>
      <c r="AO1046" s="64"/>
      <c r="AP1046" s="64"/>
      <c r="AQ1046" s="64"/>
      <c r="AR1046" s="64"/>
      <c r="AS1046" s="64"/>
      <c r="AT1046" s="64"/>
      <c r="AU1046" s="64"/>
    </row>
    <row r="1047" spans="27:48" ht="12.95" customHeight="1">
      <c r="AA1047" s="64"/>
      <c r="AB1047" s="64"/>
      <c r="AC1047" s="64"/>
      <c r="AD1047" s="64"/>
      <c r="AE1047" s="64"/>
      <c r="AG1047" s="122"/>
      <c r="AN1047" s="64"/>
      <c r="AO1047" s="64"/>
      <c r="AP1047" s="64"/>
      <c r="AQ1047" s="64"/>
      <c r="AR1047" s="64"/>
      <c r="AS1047" s="64"/>
      <c r="AT1047" s="64"/>
      <c r="AU1047" s="64"/>
    </row>
    <row r="1048" spans="27:48" ht="12.95" customHeight="1">
      <c r="AA1048" s="64"/>
      <c r="AB1048" s="64"/>
      <c r="AC1048" s="64"/>
      <c r="AD1048" s="64"/>
      <c r="AE1048" s="64"/>
      <c r="AG1048" s="122"/>
      <c r="AN1048" s="64"/>
      <c r="AO1048" s="64"/>
      <c r="AP1048" s="64"/>
      <c r="AQ1048" s="64"/>
      <c r="AR1048" s="64"/>
      <c r="AS1048" s="64"/>
      <c r="AT1048" s="64"/>
      <c r="AU1048" s="64"/>
    </row>
    <row r="1049" spans="27:48" ht="12.95" customHeight="1">
      <c r="AA1049" s="64"/>
      <c r="AB1049" s="64"/>
      <c r="AC1049" s="64"/>
      <c r="AD1049" s="64"/>
      <c r="AE1049" s="64"/>
      <c r="AG1049" s="122"/>
      <c r="AN1049" s="64"/>
      <c r="AO1049" s="64"/>
      <c r="AP1049" s="64"/>
      <c r="AQ1049" s="64"/>
      <c r="AR1049" s="64"/>
      <c r="AS1049" s="64"/>
      <c r="AT1049" s="64"/>
      <c r="AU1049" s="64"/>
    </row>
    <row r="1050" spans="27:48" ht="12.95" customHeight="1">
      <c r="AA1050" s="64"/>
      <c r="AB1050" s="64"/>
      <c r="AC1050" s="64"/>
      <c r="AD1050" s="64"/>
      <c r="AE1050" s="64"/>
      <c r="AG1050" s="122"/>
      <c r="AN1050" s="64"/>
      <c r="AO1050" s="64"/>
      <c r="AP1050" s="64"/>
      <c r="AQ1050" s="64"/>
      <c r="AR1050" s="64"/>
      <c r="AS1050" s="64"/>
      <c r="AT1050" s="64"/>
      <c r="AU1050" s="64"/>
    </row>
    <row r="1051" spans="27:48" ht="12.95" customHeight="1">
      <c r="AA1051" s="64"/>
      <c r="AB1051" s="64"/>
      <c r="AC1051" s="64"/>
      <c r="AD1051" s="64"/>
      <c r="AE1051" s="64"/>
      <c r="AG1051" s="122"/>
      <c r="AN1051" s="64"/>
      <c r="AO1051" s="64"/>
      <c r="AP1051" s="64"/>
      <c r="AQ1051" s="64"/>
      <c r="AR1051" s="64"/>
      <c r="AS1051" s="64"/>
      <c r="AT1051" s="64"/>
      <c r="AU1051" s="64"/>
    </row>
    <row r="1052" spans="27:48" ht="12.95" customHeight="1">
      <c r="AA1052" s="64"/>
      <c r="AB1052" s="64"/>
      <c r="AC1052" s="64"/>
      <c r="AD1052" s="64"/>
      <c r="AE1052" s="64"/>
      <c r="AG1052" s="122"/>
      <c r="AN1052" s="64"/>
      <c r="AO1052" s="64"/>
      <c r="AP1052" s="64"/>
      <c r="AQ1052" s="64"/>
      <c r="AR1052" s="64"/>
      <c r="AS1052" s="64"/>
      <c r="AT1052" s="64"/>
      <c r="AU1052" s="64"/>
    </row>
    <row r="1053" spans="27:48" ht="12.95" customHeight="1">
      <c r="AA1053" s="64"/>
      <c r="AB1053" s="64"/>
      <c r="AC1053" s="64"/>
      <c r="AD1053" s="64"/>
      <c r="AE1053" s="64"/>
      <c r="AG1053" s="122"/>
      <c r="AN1053" s="64"/>
      <c r="AO1053" s="64"/>
      <c r="AP1053" s="64"/>
      <c r="AQ1053" s="64"/>
      <c r="AR1053" s="64"/>
      <c r="AS1053" s="64"/>
      <c r="AT1053" s="64"/>
      <c r="AU1053" s="64"/>
    </row>
    <row r="1054" spans="27:48" ht="12.95" customHeight="1">
      <c r="AA1054" s="64"/>
      <c r="AB1054" s="64"/>
      <c r="AC1054" s="64"/>
      <c r="AD1054" s="64"/>
      <c r="AE1054" s="64"/>
      <c r="AG1054" s="122"/>
      <c r="AN1054" s="64"/>
      <c r="AO1054" s="64"/>
      <c r="AP1054" s="64"/>
      <c r="AQ1054" s="64"/>
      <c r="AR1054" s="64"/>
      <c r="AS1054" s="64"/>
      <c r="AT1054" s="64"/>
      <c r="AU1054" s="64"/>
    </row>
    <row r="1055" spans="27:48" ht="12.95" customHeight="1">
      <c r="AA1055" s="64"/>
      <c r="AB1055" s="64"/>
      <c r="AC1055" s="64"/>
      <c r="AD1055" s="64"/>
      <c r="AE1055" s="64"/>
      <c r="AG1055" s="122"/>
      <c r="AN1055" s="64"/>
      <c r="AO1055" s="64"/>
      <c r="AP1055" s="64"/>
      <c r="AQ1055" s="64"/>
      <c r="AR1055" s="64"/>
      <c r="AS1055" s="64"/>
      <c r="AT1055" s="64"/>
      <c r="AU1055" s="64"/>
    </row>
    <row r="1056" spans="27:48" ht="12.95" customHeight="1">
      <c r="AA1056" s="64"/>
      <c r="AB1056" s="64"/>
      <c r="AC1056" s="64"/>
      <c r="AD1056" s="64"/>
      <c r="AE1056" s="64"/>
      <c r="AG1056" s="122"/>
      <c r="AN1056" s="64"/>
      <c r="AO1056" s="64"/>
      <c r="AP1056" s="64"/>
      <c r="AQ1056" s="64"/>
      <c r="AR1056" s="64"/>
      <c r="AS1056" s="64"/>
      <c r="AT1056" s="64"/>
      <c r="AU1056" s="64"/>
    </row>
    <row r="1057" spans="27:64" ht="12.95" customHeight="1">
      <c r="AA1057" s="64"/>
      <c r="AB1057" s="64"/>
      <c r="AC1057" s="64"/>
      <c r="AD1057" s="64"/>
      <c r="AE1057" s="64"/>
      <c r="AG1057" s="122"/>
      <c r="AN1057" s="64"/>
      <c r="AO1057" s="64"/>
      <c r="AP1057" s="64"/>
      <c r="AQ1057" s="64"/>
      <c r="AR1057" s="64"/>
      <c r="AS1057" s="64"/>
      <c r="AT1057" s="64"/>
      <c r="AU1057" s="64"/>
    </row>
    <row r="1058" spans="27:64" ht="12.95" customHeight="1">
      <c r="AA1058" s="64"/>
      <c r="AB1058" s="64"/>
      <c r="AC1058" s="64"/>
      <c r="AD1058" s="64"/>
      <c r="AE1058" s="64"/>
      <c r="AG1058" s="122"/>
      <c r="AN1058" s="64"/>
      <c r="AO1058" s="64"/>
      <c r="AP1058" s="64"/>
      <c r="AQ1058" s="64"/>
      <c r="AR1058" s="64"/>
      <c r="AS1058" s="64"/>
      <c r="AT1058" s="64"/>
      <c r="AU1058" s="64"/>
    </row>
    <row r="1059" spans="27:64" ht="12.95" customHeight="1">
      <c r="AA1059" s="64"/>
      <c r="AB1059" s="64"/>
      <c r="AC1059" s="64"/>
      <c r="AD1059" s="64"/>
      <c r="AE1059" s="64"/>
      <c r="AG1059" s="122"/>
      <c r="AN1059" s="64"/>
      <c r="AO1059" s="64"/>
      <c r="AP1059" s="64"/>
      <c r="AQ1059" s="64"/>
      <c r="AR1059" s="64"/>
      <c r="AS1059" s="64"/>
      <c r="AT1059" s="64"/>
      <c r="AU1059" s="64"/>
    </row>
    <row r="1060" spans="27:64" ht="12.95" customHeight="1">
      <c r="AA1060" s="64"/>
      <c r="AB1060" s="64"/>
      <c r="AC1060" s="64"/>
      <c r="AD1060" s="64"/>
      <c r="AE1060" s="64"/>
      <c r="AG1060" s="122"/>
      <c r="AN1060" s="64"/>
      <c r="AO1060" s="64"/>
      <c r="AP1060" s="64"/>
      <c r="AQ1060" s="64"/>
      <c r="AR1060" s="64"/>
      <c r="AS1060" s="64"/>
      <c r="AT1060" s="64"/>
      <c r="AU1060" s="64"/>
    </row>
    <row r="1061" spans="27:64" ht="12.95" customHeight="1">
      <c r="AA1061" s="64"/>
      <c r="AB1061" s="64"/>
      <c r="AC1061" s="64"/>
      <c r="AD1061" s="64"/>
      <c r="AE1061" s="64"/>
      <c r="AG1061" s="122"/>
      <c r="AN1061" s="64"/>
      <c r="AO1061" s="64"/>
      <c r="AP1061" s="64"/>
      <c r="AQ1061" s="64"/>
      <c r="AR1061" s="64"/>
      <c r="AS1061" s="64"/>
      <c r="AT1061" s="64"/>
      <c r="AU1061" s="64"/>
    </row>
    <row r="1062" spans="27:64" ht="12.95" customHeight="1">
      <c r="AA1062" s="64"/>
      <c r="AB1062" s="64"/>
      <c r="AC1062" s="64"/>
      <c r="AD1062" s="64"/>
      <c r="AE1062" s="64"/>
      <c r="AG1062" s="122"/>
      <c r="AN1062" s="64"/>
      <c r="AO1062" s="64"/>
      <c r="AP1062" s="64"/>
      <c r="AQ1062" s="64"/>
      <c r="AR1062" s="64"/>
      <c r="AS1062" s="64"/>
      <c r="AT1062" s="64"/>
      <c r="AU1062" s="64"/>
    </row>
    <row r="1063" spans="27:64" ht="12.95" customHeight="1">
      <c r="AA1063" s="64"/>
      <c r="AB1063" s="64"/>
      <c r="AC1063" s="64"/>
      <c r="AD1063" s="64"/>
      <c r="AE1063" s="64"/>
      <c r="AG1063" s="122"/>
      <c r="AN1063" s="64"/>
      <c r="AO1063" s="64"/>
      <c r="AP1063" s="64"/>
      <c r="AQ1063" s="64"/>
      <c r="AR1063" s="64"/>
      <c r="AS1063" s="64"/>
      <c r="AT1063" s="64"/>
      <c r="AU1063" s="64"/>
    </row>
    <row r="1064" spans="27:64" ht="12.95" customHeight="1">
      <c r="AA1064" s="64"/>
      <c r="AB1064" s="64"/>
      <c r="AC1064" s="64"/>
      <c r="AD1064" s="64"/>
      <c r="AE1064" s="64"/>
      <c r="AG1064" s="122"/>
      <c r="AN1064" s="64"/>
      <c r="AO1064" s="64"/>
      <c r="AP1064" s="64"/>
      <c r="AQ1064" s="64"/>
      <c r="AR1064" s="64"/>
      <c r="AS1064" s="64"/>
      <c r="AT1064" s="64"/>
      <c r="AU1064" s="64"/>
    </row>
    <row r="1065" spans="27:64" ht="12.95" customHeight="1">
      <c r="AA1065" s="64"/>
      <c r="AB1065" s="64"/>
      <c r="AC1065" s="64"/>
      <c r="AD1065" s="64"/>
      <c r="AE1065" s="64"/>
      <c r="AG1065" s="122"/>
      <c r="AN1065" s="64"/>
      <c r="AO1065" s="64"/>
      <c r="AP1065" s="64"/>
      <c r="AQ1065" s="64"/>
      <c r="AR1065" s="64"/>
      <c r="AS1065" s="64"/>
      <c r="AT1065" s="64"/>
      <c r="AU1065" s="64"/>
    </row>
    <row r="1066" spans="27:64" ht="12.95" customHeight="1">
      <c r="AA1066" s="64"/>
      <c r="AB1066" s="64"/>
      <c r="AC1066" s="64"/>
      <c r="AD1066" s="64"/>
      <c r="AE1066" s="64"/>
      <c r="AG1066" s="122"/>
      <c r="AN1066" s="64"/>
      <c r="AO1066" s="64"/>
      <c r="AP1066" s="64"/>
      <c r="AQ1066" s="64"/>
      <c r="AR1066" s="64"/>
      <c r="AS1066" s="64"/>
      <c r="AT1066" s="64"/>
      <c r="AU1066" s="64"/>
    </row>
    <row r="1067" spans="27:64" ht="12.95" customHeight="1">
      <c r="AA1067" s="64"/>
      <c r="AB1067" s="64"/>
      <c r="AC1067" s="64"/>
      <c r="AD1067" s="64"/>
      <c r="AE1067" s="64"/>
      <c r="AG1067" s="122"/>
      <c r="AN1067" s="64"/>
      <c r="AO1067" s="64"/>
      <c r="AP1067" s="64"/>
      <c r="AQ1067" s="64"/>
      <c r="AR1067" s="64"/>
      <c r="AS1067" s="64"/>
      <c r="AT1067" s="64"/>
      <c r="AU1067" s="64"/>
    </row>
    <row r="1068" spans="27:64" ht="12.95" customHeight="1">
      <c r="AA1068" s="64"/>
      <c r="AB1068" s="64"/>
      <c r="AC1068" s="64"/>
      <c r="AD1068" s="64"/>
      <c r="AE1068" s="64"/>
      <c r="AG1068" s="122"/>
      <c r="AN1068" s="64"/>
      <c r="AO1068" s="64"/>
      <c r="AP1068" s="64"/>
      <c r="AQ1068" s="64"/>
      <c r="AR1068" s="64"/>
      <c r="AS1068" s="64"/>
      <c r="AT1068" s="64"/>
      <c r="AU1068" s="64"/>
      <c r="AV1068" s="64"/>
      <c r="AW1068" s="64"/>
      <c r="AX1068" s="64"/>
      <c r="AY1068" s="64"/>
      <c r="AZ1068" s="64"/>
      <c r="BA1068" s="64"/>
      <c r="BB1068" s="64"/>
      <c r="BC1068" s="64"/>
      <c r="BD1068" s="64"/>
      <c r="BE1068" s="64"/>
      <c r="BF1068" s="64"/>
      <c r="BG1068" s="64"/>
      <c r="BH1068" s="64"/>
      <c r="BI1068" s="64"/>
      <c r="BJ1068" s="64"/>
      <c r="BK1068" s="64"/>
      <c r="BL1068" s="64"/>
    </row>
    <row r="1069" spans="27:64" ht="12.95" customHeight="1">
      <c r="AA1069" s="64"/>
      <c r="AB1069" s="64"/>
      <c r="AC1069" s="64"/>
      <c r="AD1069" s="64"/>
      <c r="AE1069" s="64"/>
      <c r="AG1069" s="122"/>
      <c r="AN1069" s="64"/>
      <c r="AO1069" s="64"/>
      <c r="AP1069" s="64"/>
      <c r="AQ1069" s="64"/>
      <c r="AR1069" s="64"/>
      <c r="AS1069" s="64"/>
      <c r="AT1069" s="64"/>
      <c r="AU1069" s="64"/>
    </row>
    <row r="1070" spans="27:64" ht="12.95" customHeight="1">
      <c r="AA1070" s="64"/>
      <c r="AB1070" s="64"/>
      <c r="AC1070" s="64"/>
      <c r="AD1070" s="64"/>
      <c r="AE1070" s="64"/>
      <c r="AG1070" s="122"/>
      <c r="AN1070" s="64"/>
      <c r="AO1070" s="64"/>
      <c r="AP1070" s="64"/>
      <c r="AQ1070" s="64"/>
      <c r="AR1070" s="64"/>
      <c r="AS1070" s="64"/>
      <c r="AT1070" s="64"/>
      <c r="AU1070" s="64"/>
    </row>
    <row r="1071" spans="27:64" ht="12.95" customHeight="1">
      <c r="AA1071" s="64"/>
      <c r="AB1071" s="64"/>
      <c r="AC1071" s="64"/>
      <c r="AD1071" s="64"/>
      <c r="AE1071" s="64"/>
      <c r="AG1071" s="122"/>
      <c r="AN1071" s="64"/>
      <c r="AO1071" s="64"/>
      <c r="AP1071" s="64"/>
      <c r="AQ1071" s="64"/>
      <c r="AR1071" s="64"/>
      <c r="AS1071" s="64"/>
      <c r="AT1071" s="64"/>
      <c r="AU1071" s="64"/>
    </row>
    <row r="1072" spans="27:64" ht="12.95" customHeight="1">
      <c r="AA1072" s="64"/>
      <c r="AB1072" s="64"/>
      <c r="AC1072" s="64"/>
      <c r="AD1072" s="64"/>
      <c r="AE1072" s="64"/>
      <c r="AG1072" s="122"/>
      <c r="AN1072" s="64"/>
      <c r="AO1072" s="64"/>
      <c r="AP1072" s="64"/>
      <c r="AQ1072" s="64"/>
      <c r="AR1072" s="64"/>
      <c r="AS1072" s="64"/>
      <c r="AT1072" s="64"/>
      <c r="AU1072" s="64"/>
    </row>
    <row r="1073" spans="27:48" ht="12.95" customHeight="1">
      <c r="AA1073" s="64"/>
      <c r="AB1073" s="64"/>
      <c r="AC1073" s="64"/>
      <c r="AD1073" s="64"/>
      <c r="AE1073" s="64"/>
      <c r="AG1073" s="122"/>
      <c r="AN1073" s="64"/>
      <c r="AO1073" s="64"/>
      <c r="AP1073" s="64"/>
      <c r="AQ1073" s="64"/>
      <c r="AR1073" s="64"/>
      <c r="AS1073" s="64"/>
      <c r="AT1073" s="64"/>
      <c r="AU1073" s="64"/>
    </row>
    <row r="1074" spans="27:48" ht="12.95" customHeight="1">
      <c r="AA1074" s="64"/>
      <c r="AB1074" s="64"/>
      <c r="AC1074" s="64"/>
      <c r="AD1074" s="64"/>
      <c r="AE1074" s="64"/>
      <c r="AG1074" s="122"/>
      <c r="AN1074" s="64"/>
      <c r="AO1074" s="64"/>
      <c r="AP1074" s="64"/>
      <c r="AQ1074" s="64"/>
      <c r="AR1074" s="64"/>
      <c r="AS1074" s="64"/>
      <c r="AT1074" s="64"/>
      <c r="AU1074" s="64"/>
    </row>
    <row r="1075" spans="27:48" ht="12.95" customHeight="1">
      <c r="AA1075" s="64"/>
      <c r="AB1075" s="64"/>
      <c r="AC1075" s="64"/>
      <c r="AD1075" s="64"/>
      <c r="AE1075" s="64"/>
      <c r="AG1075" s="122"/>
      <c r="AN1075" s="64"/>
      <c r="AO1075" s="64"/>
      <c r="AP1075" s="64"/>
      <c r="AQ1075" s="64"/>
      <c r="AR1075" s="64"/>
      <c r="AS1075" s="64"/>
      <c r="AT1075" s="64"/>
      <c r="AU1075" s="64"/>
    </row>
    <row r="1076" spans="27:48" ht="12.95" customHeight="1">
      <c r="AA1076" s="64"/>
      <c r="AB1076" s="64"/>
      <c r="AC1076" s="64"/>
      <c r="AD1076" s="64"/>
      <c r="AE1076" s="64"/>
      <c r="AG1076" s="122"/>
      <c r="AN1076" s="64"/>
      <c r="AO1076" s="64"/>
      <c r="AP1076" s="64"/>
      <c r="AQ1076" s="64"/>
      <c r="AR1076" s="64"/>
      <c r="AS1076" s="64"/>
      <c r="AT1076" s="64"/>
      <c r="AU1076" s="64"/>
    </row>
    <row r="1077" spans="27:48" ht="12.95" customHeight="1">
      <c r="AA1077" s="64"/>
      <c r="AB1077" s="64"/>
      <c r="AC1077" s="64"/>
      <c r="AD1077" s="64"/>
      <c r="AE1077" s="64"/>
      <c r="AG1077" s="122"/>
      <c r="AN1077" s="64"/>
      <c r="AO1077" s="64"/>
      <c r="AP1077" s="64"/>
      <c r="AQ1077" s="64"/>
      <c r="AR1077" s="64"/>
      <c r="AS1077" s="64"/>
      <c r="AT1077" s="64"/>
      <c r="AU1077" s="64"/>
    </row>
    <row r="1078" spans="27:48" ht="12.95" customHeight="1">
      <c r="AA1078" s="64"/>
      <c r="AB1078" s="64"/>
      <c r="AC1078" s="64"/>
      <c r="AD1078" s="64"/>
      <c r="AE1078" s="64"/>
      <c r="AG1078" s="122"/>
      <c r="AN1078" s="64"/>
      <c r="AO1078" s="64"/>
      <c r="AP1078" s="64"/>
      <c r="AQ1078" s="64"/>
      <c r="AR1078" s="64"/>
      <c r="AS1078" s="64"/>
      <c r="AT1078" s="64"/>
      <c r="AU1078" s="64"/>
    </row>
    <row r="1079" spans="27:48" ht="12.95" customHeight="1">
      <c r="AA1079" s="64"/>
      <c r="AB1079" s="64"/>
      <c r="AC1079" s="64"/>
      <c r="AD1079" s="64"/>
      <c r="AE1079" s="64"/>
      <c r="AG1079" s="122"/>
      <c r="AN1079" s="64"/>
      <c r="AO1079" s="64"/>
      <c r="AP1079" s="64"/>
      <c r="AQ1079" s="64"/>
      <c r="AR1079" s="64"/>
      <c r="AS1079" s="64"/>
      <c r="AT1079" s="64"/>
      <c r="AU1079" s="64"/>
    </row>
    <row r="1080" spans="27:48" ht="12.95" customHeight="1">
      <c r="AA1080" s="64"/>
      <c r="AB1080" s="64"/>
      <c r="AC1080" s="64"/>
      <c r="AD1080" s="64"/>
      <c r="AE1080" s="64"/>
      <c r="AG1080" s="122"/>
      <c r="AN1080" s="64"/>
      <c r="AO1080" s="64"/>
      <c r="AP1080" s="64"/>
      <c r="AQ1080" s="64"/>
      <c r="AR1080" s="64"/>
      <c r="AS1080" s="64"/>
      <c r="AT1080" s="64"/>
      <c r="AU1080" s="64"/>
      <c r="AV1080" s="64"/>
    </row>
    <row r="1081" spans="27:48" ht="12.95" customHeight="1">
      <c r="AA1081" s="64"/>
      <c r="AB1081" s="64"/>
      <c r="AC1081" s="64"/>
      <c r="AD1081" s="64"/>
      <c r="AE1081" s="64"/>
      <c r="AG1081" s="122"/>
      <c r="AN1081" s="64"/>
      <c r="AO1081" s="64"/>
      <c r="AP1081" s="64"/>
      <c r="AQ1081" s="64"/>
      <c r="AR1081" s="64"/>
      <c r="AS1081" s="64"/>
      <c r="AT1081" s="64"/>
      <c r="AU1081" s="64"/>
    </row>
    <row r="1082" spans="27:48" ht="12.95" customHeight="1">
      <c r="AA1082" s="64"/>
      <c r="AB1082" s="64"/>
      <c r="AC1082" s="64"/>
      <c r="AD1082" s="64"/>
      <c r="AE1082" s="64"/>
      <c r="AG1082" s="122"/>
      <c r="AN1082" s="64"/>
      <c r="AO1082" s="64"/>
      <c r="AP1082" s="64"/>
      <c r="AQ1082" s="64"/>
      <c r="AR1082" s="64"/>
      <c r="AS1082" s="64"/>
      <c r="AT1082" s="64"/>
      <c r="AU1082" s="64"/>
      <c r="AV1082" s="64"/>
    </row>
    <row r="1083" spans="27:48" ht="12.95" customHeight="1">
      <c r="AA1083" s="64"/>
      <c r="AB1083" s="64"/>
      <c r="AC1083" s="64"/>
      <c r="AD1083" s="64"/>
      <c r="AE1083" s="64"/>
      <c r="AG1083" s="122"/>
      <c r="AN1083" s="64"/>
      <c r="AO1083" s="64"/>
      <c r="AP1083" s="64"/>
      <c r="AQ1083" s="64"/>
      <c r="AR1083" s="64"/>
      <c r="AS1083" s="64"/>
      <c r="AT1083" s="64"/>
      <c r="AU1083" s="64"/>
    </row>
    <row r="1084" spans="27:48" ht="12.95" customHeight="1">
      <c r="AA1084" s="64"/>
      <c r="AB1084" s="64"/>
      <c r="AC1084" s="64"/>
      <c r="AD1084" s="64"/>
      <c r="AE1084" s="64"/>
      <c r="AG1084" s="122"/>
      <c r="AN1084" s="64"/>
      <c r="AO1084" s="64"/>
      <c r="AP1084" s="64"/>
      <c r="AQ1084" s="64"/>
      <c r="AR1084" s="64"/>
      <c r="AS1084" s="64"/>
      <c r="AT1084" s="64"/>
      <c r="AU1084" s="64"/>
    </row>
    <row r="1085" spans="27:48" ht="12.95" customHeight="1">
      <c r="AA1085" s="64"/>
      <c r="AB1085" s="64"/>
      <c r="AC1085" s="64"/>
      <c r="AD1085" s="64"/>
      <c r="AE1085" s="64"/>
      <c r="AG1085" s="122"/>
      <c r="AN1085" s="64"/>
      <c r="AO1085" s="64"/>
      <c r="AP1085" s="64"/>
      <c r="AQ1085" s="64"/>
      <c r="AR1085" s="64"/>
      <c r="AS1085" s="64"/>
      <c r="AT1085" s="64"/>
      <c r="AU1085" s="64"/>
    </row>
    <row r="1086" spans="27:48" ht="12.95" customHeight="1">
      <c r="AA1086" s="64"/>
      <c r="AB1086" s="64"/>
      <c r="AC1086" s="64"/>
      <c r="AD1086" s="64"/>
      <c r="AE1086" s="64"/>
      <c r="AG1086" s="122"/>
      <c r="AN1086" s="64"/>
      <c r="AO1086" s="64"/>
      <c r="AP1086" s="64"/>
      <c r="AQ1086" s="64"/>
      <c r="AR1086" s="64"/>
      <c r="AS1086" s="64"/>
      <c r="AT1086" s="64"/>
      <c r="AU1086" s="64"/>
    </row>
    <row r="1087" spans="27:48" ht="12.95" customHeight="1">
      <c r="AA1087" s="64"/>
      <c r="AB1087" s="64"/>
      <c r="AC1087" s="64"/>
      <c r="AD1087" s="64"/>
      <c r="AE1087" s="64"/>
      <c r="AG1087" s="122"/>
      <c r="AN1087" s="64"/>
      <c r="AO1087" s="64"/>
      <c r="AP1087" s="64"/>
      <c r="AQ1087" s="64"/>
      <c r="AR1087" s="64"/>
      <c r="AS1087" s="64"/>
      <c r="AT1087" s="64"/>
      <c r="AU1087" s="64"/>
    </row>
    <row r="1088" spans="27:48" ht="12.95" customHeight="1">
      <c r="AA1088" s="64"/>
      <c r="AB1088" s="64"/>
      <c r="AC1088" s="64"/>
      <c r="AD1088" s="64"/>
      <c r="AE1088" s="64"/>
      <c r="AG1088" s="122"/>
      <c r="AN1088" s="64"/>
      <c r="AO1088" s="64"/>
      <c r="AP1088" s="64"/>
      <c r="AQ1088" s="64"/>
      <c r="AR1088" s="64"/>
      <c r="AS1088" s="64"/>
      <c r="AT1088" s="64"/>
      <c r="AU1088" s="64"/>
    </row>
    <row r="1089" spans="27:47" ht="12.95" customHeight="1">
      <c r="AA1089" s="64"/>
      <c r="AB1089" s="64"/>
      <c r="AC1089" s="64"/>
      <c r="AD1089" s="64"/>
      <c r="AE1089" s="64"/>
      <c r="AG1089" s="122"/>
      <c r="AN1089" s="64"/>
      <c r="AO1089" s="64"/>
      <c r="AP1089" s="64"/>
      <c r="AQ1089" s="64"/>
      <c r="AR1089" s="64"/>
      <c r="AS1089" s="64"/>
      <c r="AT1089" s="64"/>
      <c r="AU1089" s="64"/>
    </row>
    <row r="1090" spans="27:47" ht="12.95" customHeight="1">
      <c r="AA1090" s="64"/>
      <c r="AB1090" s="64"/>
      <c r="AC1090" s="64"/>
      <c r="AD1090" s="64"/>
      <c r="AE1090" s="64"/>
      <c r="AG1090" s="122"/>
      <c r="AN1090" s="64"/>
      <c r="AO1090" s="64"/>
      <c r="AP1090" s="64"/>
      <c r="AQ1090" s="64"/>
      <c r="AR1090" s="64"/>
      <c r="AS1090" s="64"/>
      <c r="AT1090" s="64"/>
      <c r="AU1090" s="64"/>
    </row>
    <row r="1091" spans="27:47" ht="12.95" customHeight="1">
      <c r="AA1091" s="64"/>
      <c r="AB1091" s="64"/>
      <c r="AC1091" s="64"/>
      <c r="AD1091" s="64"/>
      <c r="AE1091" s="64"/>
      <c r="AG1091" s="122"/>
      <c r="AN1091" s="64"/>
      <c r="AO1091" s="64"/>
      <c r="AP1091" s="64"/>
      <c r="AQ1091" s="64"/>
      <c r="AR1091" s="64"/>
      <c r="AS1091" s="64"/>
      <c r="AT1091" s="64"/>
      <c r="AU1091" s="64"/>
    </row>
    <row r="1092" spans="27:47" ht="12.95" customHeight="1">
      <c r="AA1092" s="64"/>
      <c r="AB1092" s="64"/>
      <c r="AC1092" s="64"/>
      <c r="AD1092" s="64"/>
      <c r="AE1092" s="64"/>
      <c r="AG1092" s="122"/>
      <c r="AN1092" s="64"/>
      <c r="AO1092" s="64"/>
      <c r="AP1092" s="64"/>
      <c r="AQ1092" s="64"/>
      <c r="AR1092" s="64"/>
      <c r="AS1092" s="64"/>
      <c r="AT1092" s="64"/>
      <c r="AU1092" s="64"/>
    </row>
    <row r="1093" spans="27:47" ht="12.95" customHeight="1">
      <c r="AA1093" s="64"/>
      <c r="AB1093" s="64"/>
      <c r="AC1093" s="64"/>
      <c r="AD1093" s="64"/>
      <c r="AE1093" s="64"/>
      <c r="AG1093" s="122"/>
      <c r="AN1093" s="64"/>
      <c r="AO1093" s="64"/>
      <c r="AP1093" s="64"/>
      <c r="AQ1093" s="64"/>
      <c r="AR1093" s="64"/>
      <c r="AS1093" s="64"/>
      <c r="AT1093" s="64"/>
      <c r="AU1093" s="64"/>
    </row>
    <row r="1094" spans="27:47" ht="12.95" customHeight="1">
      <c r="AA1094" s="64"/>
      <c r="AB1094" s="64"/>
      <c r="AC1094" s="64"/>
      <c r="AD1094" s="64"/>
      <c r="AE1094" s="64"/>
      <c r="AG1094" s="122"/>
      <c r="AN1094" s="64"/>
      <c r="AO1094" s="64"/>
      <c r="AP1094" s="64"/>
      <c r="AQ1094" s="64"/>
      <c r="AR1094" s="64"/>
      <c r="AS1094" s="64"/>
      <c r="AT1094" s="64"/>
      <c r="AU1094" s="64"/>
    </row>
    <row r="1095" spans="27:47" ht="12.95" customHeight="1">
      <c r="AA1095" s="64"/>
      <c r="AB1095" s="64"/>
      <c r="AC1095" s="64"/>
      <c r="AD1095" s="64"/>
      <c r="AE1095" s="64"/>
      <c r="AG1095" s="122"/>
      <c r="AN1095" s="64"/>
      <c r="AO1095" s="64"/>
      <c r="AP1095" s="64"/>
      <c r="AQ1095" s="64"/>
      <c r="AR1095" s="64"/>
      <c r="AS1095" s="64"/>
      <c r="AT1095" s="64"/>
      <c r="AU1095" s="64"/>
    </row>
    <row r="1096" spans="27:47" ht="12.95" customHeight="1">
      <c r="AA1096" s="64"/>
      <c r="AB1096" s="64"/>
      <c r="AC1096" s="64"/>
      <c r="AD1096" s="64"/>
      <c r="AE1096" s="64"/>
      <c r="AG1096" s="122"/>
      <c r="AN1096" s="64"/>
      <c r="AO1096" s="64"/>
      <c r="AP1096" s="64"/>
      <c r="AQ1096" s="64"/>
      <c r="AR1096" s="64"/>
      <c r="AS1096" s="64"/>
      <c r="AT1096" s="64"/>
      <c r="AU1096" s="64"/>
    </row>
    <row r="1097" spans="27:47" ht="12.95" customHeight="1">
      <c r="AA1097" s="64"/>
      <c r="AB1097" s="64"/>
      <c r="AC1097" s="64"/>
      <c r="AD1097" s="64"/>
      <c r="AE1097" s="64"/>
      <c r="AG1097" s="122"/>
      <c r="AN1097" s="64"/>
      <c r="AO1097" s="64"/>
      <c r="AP1097" s="64"/>
      <c r="AQ1097" s="64"/>
      <c r="AR1097" s="64"/>
      <c r="AS1097" s="64"/>
      <c r="AT1097" s="64"/>
      <c r="AU1097" s="64"/>
    </row>
    <row r="1098" spans="27:47" ht="12.95" customHeight="1">
      <c r="AA1098" s="64"/>
      <c r="AB1098" s="64"/>
      <c r="AC1098" s="64"/>
      <c r="AD1098" s="64"/>
      <c r="AE1098" s="64"/>
      <c r="AG1098" s="122"/>
      <c r="AN1098" s="64"/>
      <c r="AO1098" s="64"/>
      <c r="AP1098" s="64"/>
      <c r="AQ1098" s="64"/>
      <c r="AR1098" s="64"/>
      <c r="AS1098" s="64"/>
      <c r="AT1098" s="64"/>
      <c r="AU1098" s="64"/>
    </row>
    <row r="1099" spans="27:47" ht="12.95" customHeight="1">
      <c r="AA1099" s="64"/>
      <c r="AB1099" s="64"/>
      <c r="AC1099" s="64"/>
      <c r="AD1099" s="64"/>
      <c r="AE1099" s="64"/>
      <c r="AG1099" s="122"/>
      <c r="AN1099" s="64"/>
      <c r="AO1099" s="64"/>
      <c r="AP1099" s="64"/>
      <c r="AQ1099" s="64"/>
      <c r="AR1099" s="64"/>
      <c r="AS1099" s="64"/>
      <c r="AT1099" s="64"/>
      <c r="AU1099" s="64"/>
    </row>
    <row r="1100" spans="27:47" ht="12.95" customHeight="1">
      <c r="AA1100" s="64"/>
      <c r="AB1100" s="64"/>
      <c r="AC1100" s="64"/>
      <c r="AD1100" s="64"/>
      <c r="AE1100" s="64"/>
      <c r="AG1100" s="122"/>
      <c r="AN1100" s="64"/>
      <c r="AO1100" s="64"/>
      <c r="AP1100" s="64"/>
      <c r="AQ1100" s="64"/>
      <c r="AR1100" s="64"/>
      <c r="AS1100" s="64"/>
      <c r="AT1100" s="64"/>
      <c r="AU1100" s="64"/>
    </row>
    <row r="1101" spans="27:47" ht="12.95" customHeight="1">
      <c r="AA1101" s="64"/>
      <c r="AB1101" s="64"/>
      <c r="AC1101" s="64"/>
      <c r="AD1101" s="64"/>
      <c r="AE1101" s="64"/>
      <c r="AG1101" s="122"/>
      <c r="AN1101" s="64"/>
      <c r="AO1101" s="64"/>
      <c r="AP1101" s="64"/>
      <c r="AQ1101" s="64"/>
      <c r="AR1101" s="64"/>
      <c r="AS1101" s="64"/>
      <c r="AT1101" s="64"/>
      <c r="AU1101" s="64"/>
    </row>
    <row r="1102" spans="27:47" ht="12.95" customHeight="1">
      <c r="AA1102" s="64"/>
      <c r="AB1102" s="64"/>
      <c r="AC1102" s="64"/>
      <c r="AD1102" s="64"/>
      <c r="AE1102" s="64"/>
      <c r="AG1102" s="122"/>
      <c r="AN1102" s="64"/>
      <c r="AO1102" s="64"/>
      <c r="AP1102" s="64"/>
      <c r="AQ1102" s="64"/>
      <c r="AR1102" s="64"/>
      <c r="AS1102" s="64"/>
      <c r="AT1102" s="64"/>
      <c r="AU1102" s="64"/>
    </row>
    <row r="1103" spans="27:47" ht="12.95" customHeight="1">
      <c r="AA1103" s="64"/>
      <c r="AB1103" s="64"/>
      <c r="AC1103" s="64"/>
      <c r="AD1103" s="64"/>
      <c r="AE1103" s="64"/>
      <c r="AG1103" s="122"/>
      <c r="AN1103" s="64"/>
      <c r="AO1103" s="64"/>
      <c r="AP1103" s="64"/>
      <c r="AQ1103" s="64"/>
      <c r="AR1103" s="64"/>
      <c r="AS1103" s="64"/>
      <c r="AT1103" s="64"/>
      <c r="AU1103" s="64"/>
    </row>
    <row r="1104" spans="27:47" ht="12.95" customHeight="1">
      <c r="AA1104" s="64"/>
      <c r="AB1104" s="64"/>
      <c r="AC1104" s="64"/>
      <c r="AD1104" s="64"/>
      <c r="AE1104" s="64"/>
      <c r="AG1104" s="122"/>
      <c r="AN1104" s="64"/>
      <c r="AO1104" s="64"/>
      <c r="AP1104" s="64"/>
      <c r="AQ1104" s="64"/>
      <c r="AR1104" s="64"/>
      <c r="AS1104" s="64"/>
      <c r="AT1104" s="64"/>
      <c r="AU1104" s="64"/>
    </row>
    <row r="1105" spans="27:47" ht="12.95" customHeight="1">
      <c r="AA1105" s="64"/>
      <c r="AB1105" s="64"/>
      <c r="AC1105" s="64"/>
      <c r="AD1105" s="64"/>
      <c r="AE1105" s="64"/>
      <c r="AG1105" s="122"/>
      <c r="AN1105" s="64"/>
      <c r="AO1105" s="64"/>
      <c r="AP1105" s="64"/>
      <c r="AQ1105" s="64"/>
      <c r="AR1105" s="64"/>
      <c r="AS1105" s="64"/>
      <c r="AT1105" s="64"/>
      <c r="AU1105" s="64"/>
    </row>
    <row r="1106" spans="27:47" ht="12.95" customHeight="1">
      <c r="AA1106" s="64"/>
      <c r="AB1106" s="64"/>
      <c r="AC1106" s="64"/>
      <c r="AD1106" s="64"/>
      <c r="AE1106" s="64"/>
      <c r="AG1106" s="122"/>
      <c r="AN1106" s="64"/>
      <c r="AO1106" s="64"/>
      <c r="AP1106" s="64"/>
      <c r="AQ1106" s="64"/>
      <c r="AR1106" s="64"/>
      <c r="AS1106" s="64"/>
      <c r="AT1106" s="64"/>
      <c r="AU1106" s="64"/>
    </row>
    <row r="1107" spans="27:47" ht="12.95" customHeight="1">
      <c r="AA1107" s="64"/>
      <c r="AB1107" s="64"/>
      <c r="AC1107" s="64"/>
      <c r="AD1107" s="64"/>
      <c r="AE1107" s="64"/>
      <c r="AG1107" s="122"/>
      <c r="AN1107" s="64"/>
      <c r="AO1107" s="64"/>
      <c r="AP1107" s="64"/>
      <c r="AQ1107" s="64"/>
      <c r="AR1107" s="64"/>
      <c r="AS1107" s="64"/>
      <c r="AT1107" s="64"/>
      <c r="AU1107" s="64"/>
    </row>
    <row r="1108" spans="27:47" ht="12.95" customHeight="1">
      <c r="AA1108" s="64"/>
      <c r="AB1108" s="64"/>
      <c r="AC1108" s="64"/>
      <c r="AD1108" s="64"/>
      <c r="AE1108" s="64"/>
      <c r="AG1108" s="122"/>
      <c r="AN1108" s="64"/>
      <c r="AO1108" s="64"/>
      <c r="AP1108" s="64"/>
      <c r="AQ1108" s="64"/>
      <c r="AR1108" s="64"/>
      <c r="AS1108" s="64"/>
      <c r="AT1108" s="64"/>
      <c r="AU1108" s="64"/>
    </row>
    <row r="1109" spans="27:47" ht="12.95" customHeight="1">
      <c r="AA1109" s="64"/>
      <c r="AB1109" s="64"/>
      <c r="AC1109" s="64"/>
      <c r="AD1109" s="64"/>
      <c r="AE1109" s="64"/>
      <c r="AG1109" s="122"/>
      <c r="AN1109" s="64"/>
      <c r="AO1109" s="64"/>
      <c r="AP1109" s="64"/>
      <c r="AQ1109" s="64"/>
      <c r="AR1109" s="64"/>
      <c r="AS1109" s="64"/>
      <c r="AT1109" s="64"/>
      <c r="AU1109" s="64"/>
    </row>
    <row r="1110" spans="27:47" ht="12.95" customHeight="1">
      <c r="AA1110" s="64"/>
      <c r="AB1110" s="64"/>
      <c r="AC1110" s="64"/>
      <c r="AD1110" s="64"/>
      <c r="AE1110" s="64"/>
      <c r="AG1110" s="122"/>
      <c r="AN1110" s="64"/>
      <c r="AO1110" s="64"/>
      <c r="AP1110" s="64"/>
      <c r="AQ1110" s="64"/>
      <c r="AR1110" s="64"/>
      <c r="AS1110" s="64"/>
      <c r="AT1110" s="64"/>
      <c r="AU1110" s="64"/>
    </row>
    <row r="1111" spans="27:47" ht="12.95" customHeight="1">
      <c r="AA1111" s="64"/>
      <c r="AB1111" s="64"/>
      <c r="AC1111" s="64"/>
      <c r="AD1111" s="64"/>
      <c r="AE1111" s="64"/>
      <c r="AG1111" s="122"/>
      <c r="AN1111" s="64"/>
      <c r="AO1111" s="64"/>
      <c r="AP1111" s="64"/>
      <c r="AQ1111" s="64"/>
      <c r="AR1111" s="64"/>
      <c r="AS1111" s="64"/>
      <c r="AT1111" s="64"/>
      <c r="AU1111" s="64"/>
    </row>
    <row r="1112" spans="27:47" ht="12.95" customHeight="1">
      <c r="AA1112" s="64"/>
      <c r="AB1112" s="64"/>
      <c r="AC1112" s="64"/>
      <c r="AD1112" s="64"/>
      <c r="AE1112" s="64"/>
      <c r="AG1112" s="122"/>
      <c r="AN1112" s="64"/>
      <c r="AO1112" s="64"/>
      <c r="AP1112" s="64"/>
      <c r="AQ1112" s="64"/>
      <c r="AR1112" s="64"/>
      <c r="AS1112" s="64"/>
      <c r="AT1112" s="64"/>
      <c r="AU1112" s="64"/>
    </row>
    <row r="1113" spans="27:47" ht="12.95" customHeight="1">
      <c r="AA1113" s="64"/>
      <c r="AB1113" s="64"/>
      <c r="AC1113" s="64"/>
      <c r="AD1113" s="64"/>
      <c r="AE1113" s="64"/>
      <c r="AG1113" s="122"/>
      <c r="AN1113" s="64"/>
      <c r="AO1113" s="64"/>
      <c r="AP1113" s="64"/>
      <c r="AQ1113" s="64"/>
      <c r="AR1113" s="64"/>
      <c r="AS1113" s="64"/>
      <c r="AT1113" s="64"/>
      <c r="AU1113" s="64"/>
    </row>
    <row r="1114" spans="27:47" ht="12.95" customHeight="1">
      <c r="AA1114" s="64"/>
      <c r="AB1114" s="64"/>
      <c r="AC1114" s="64"/>
      <c r="AD1114" s="64"/>
      <c r="AE1114" s="64"/>
      <c r="AG1114" s="122"/>
      <c r="AN1114" s="64"/>
      <c r="AO1114" s="64"/>
      <c r="AP1114" s="64"/>
      <c r="AQ1114" s="64"/>
      <c r="AR1114" s="64"/>
      <c r="AS1114" s="64"/>
      <c r="AT1114" s="64"/>
      <c r="AU1114" s="64"/>
    </row>
    <row r="1115" spans="27:47" ht="12.95" customHeight="1">
      <c r="AA1115" s="64"/>
      <c r="AB1115" s="64"/>
      <c r="AC1115" s="64"/>
      <c r="AD1115" s="64"/>
      <c r="AE1115" s="64"/>
      <c r="AG1115" s="122"/>
      <c r="AN1115" s="64"/>
      <c r="AO1115" s="64"/>
      <c r="AP1115" s="64"/>
      <c r="AQ1115" s="64"/>
      <c r="AR1115" s="64"/>
      <c r="AS1115" s="64"/>
      <c r="AT1115" s="64"/>
      <c r="AU1115" s="64"/>
    </row>
    <row r="1116" spans="27:47" ht="12.95" customHeight="1">
      <c r="AA1116" s="64"/>
      <c r="AB1116" s="64"/>
      <c r="AC1116" s="64"/>
      <c r="AD1116" s="64"/>
      <c r="AE1116" s="64"/>
      <c r="AG1116" s="122"/>
      <c r="AN1116" s="64"/>
      <c r="AO1116" s="64"/>
      <c r="AP1116" s="64"/>
      <c r="AQ1116" s="64"/>
      <c r="AR1116" s="64"/>
      <c r="AS1116" s="64"/>
      <c r="AT1116" s="64"/>
      <c r="AU1116" s="64"/>
    </row>
    <row r="1117" spans="27:47" ht="12.95" customHeight="1">
      <c r="AA1117" s="64"/>
      <c r="AB1117" s="64"/>
      <c r="AC1117" s="64"/>
      <c r="AD1117" s="64"/>
      <c r="AE1117" s="64"/>
      <c r="AG1117" s="122"/>
      <c r="AN1117" s="64"/>
      <c r="AO1117" s="64"/>
      <c r="AP1117" s="64"/>
      <c r="AQ1117" s="64"/>
      <c r="AR1117" s="64"/>
      <c r="AS1117" s="64"/>
      <c r="AT1117" s="64"/>
      <c r="AU1117" s="64"/>
    </row>
    <row r="1118" spans="27:47" ht="12.95" customHeight="1">
      <c r="AA1118" s="64"/>
      <c r="AB1118" s="64"/>
      <c r="AC1118" s="64"/>
      <c r="AD1118" s="64"/>
      <c r="AE1118" s="64"/>
      <c r="AG1118" s="122"/>
      <c r="AN1118" s="64"/>
      <c r="AO1118" s="64"/>
      <c r="AP1118" s="64"/>
      <c r="AQ1118" s="64"/>
      <c r="AR1118" s="64"/>
      <c r="AS1118" s="64"/>
      <c r="AT1118" s="64"/>
      <c r="AU1118" s="64"/>
    </row>
    <row r="1119" spans="27:47" ht="12.95" customHeight="1">
      <c r="AA1119" s="64"/>
      <c r="AB1119" s="64"/>
      <c r="AC1119" s="64"/>
      <c r="AD1119" s="64"/>
      <c r="AE1119" s="64"/>
      <c r="AG1119" s="122"/>
      <c r="AN1119" s="64"/>
      <c r="AO1119" s="64"/>
      <c r="AP1119" s="64"/>
      <c r="AQ1119" s="64"/>
      <c r="AR1119" s="64"/>
      <c r="AS1119" s="64"/>
      <c r="AT1119" s="64"/>
      <c r="AU1119" s="64"/>
    </row>
    <row r="1120" spans="27:47" ht="12.95" customHeight="1">
      <c r="AA1120" s="64"/>
      <c r="AB1120" s="64"/>
      <c r="AC1120" s="64"/>
      <c r="AD1120" s="64"/>
      <c r="AE1120" s="64"/>
      <c r="AG1120" s="122"/>
      <c r="AN1120" s="64"/>
      <c r="AO1120" s="64"/>
      <c r="AP1120" s="64"/>
      <c r="AQ1120" s="64"/>
      <c r="AR1120" s="64"/>
      <c r="AS1120" s="64"/>
      <c r="AT1120" s="64"/>
      <c r="AU1120" s="64"/>
    </row>
    <row r="1121" spans="27:47" ht="12.95" customHeight="1">
      <c r="AA1121" s="64"/>
      <c r="AB1121" s="64"/>
      <c r="AC1121" s="64"/>
      <c r="AD1121" s="64"/>
      <c r="AE1121" s="64"/>
      <c r="AG1121" s="122"/>
      <c r="AN1121" s="64"/>
      <c r="AO1121" s="64"/>
      <c r="AP1121" s="64"/>
      <c r="AQ1121" s="64"/>
      <c r="AR1121" s="64"/>
      <c r="AS1121" s="64"/>
      <c r="AT1121" s="64"/>
      <c r="AU1121" s="64"/>
    </row>
    <row r="1122" spans="27:47" ht="12.95" customHeight="1">
      <c r="AA1122" s="64"/>
      <c r="AB1122" s="64"/>
      <c r="AC1122" s="64"/>
      <c r="AD1122" s="64"/>
      <c r="AE1122" s="64"/>
      <c r="AG1122" s="122"/>
      <c r="AN1122" s="64"/>
      <c r="AO1122" s="64"/>
      <c r="AP1122" s="64"/>
      <c r="AQ1122" s="64"/>
      <c r="AR1122" s="64"/>
      <c r="AS1122" s="64"/>
      <c r="AT1122" s="64"/>
      <c r="AU1122" s="64"/>
    </row>
    <row r="1123" spans="27:47" ht="12.95" customHeight="1">
      <c r="AA1123" s="64"/>
      <c r="AB1123" s="64"/>
      <c r="AC1123" s="64"/>
      <c r="AD1123" s="64"/>
      <c r="AE1123" s="64"/>
      <c r="AG1123" s="122"/>
      <c r="AN1123" s="64"/>
      <c r="AO1123" s="64"/>
      <c r="AP1123" s="64"/>
      <c r="AQ1123" s="64"/>
      <c r="AR1123" s="64"/>
      <c r="AS1123" s="64"/>
      <c r="AT1123" s="64"/>
      <c r="AU1123" s="64"/>
    </row>
    <row r="1124" spans="27:47" ht="12.95" customHeight="1">
      <c r="AA1124" s="64"/>
      <c r="AB1124" s="64"/>
      <c r="AC1124" s="64"/>
      <c r="AD1124" s="64"/>
      <c r="AE1124" s="64"/>
      <c r="AG1124" s="122"/>
      <c r="AN1124" s="64"/>
      <c r="AO1124" s="64"/>
      <c r="AP1124" s="64"/>
      <c r="AQ1124" s="64"/>
      <c r="AR1124" s="64"/>
      <c r="AS1124" s="64"/>
      <c r="AT1124" s="64"/>
      <c r="AU1124" s="64"/>
    </row>
    <row r="1125" spans="27:47" ht="12.95" customHeight="1">
      <c r="AA1125" s="64"/>
      <c r="AB1125" s="64"/>
      <c r="AC1125" s="64"/>
      <c r="AD1125" s="64"/>
      <c r="AE1125" s="64"/>
      <c r="AG1125" s="122"/>
      <c r="AN1125" s="64"/>
      <c r="AO1125" s="64"/>
      <c r="AP1125" s="64"/>
      <c r="AQ1125" s="64"/>
      <c r="AR1125" s="64"/>
      <c r="AS1125" s="64"/>
      <c r="AT1125" s="64"/>
      <c r="AU1125" s="64"/>
    </row>
    <row r="1126" spans="27:47" ht="12.95" customHeight="1">
      <c r="AA1126" s="64"/>
      <c r="AB1126" s="64"/>
      <c r="AC1126" s="64"/>
      <c r="AD1126" s="64"/>
      <c r="AE1126" s="64"/>
      <c r="AG1126" s="122"/>
      <c r="AN1126" s="64"/>
      <c r="AO1126" s="64"/>
      <c r="AP1126" s="64"/>
      <c r="AQ1126" s="64"/>
      <c r="AR1126" s="64"/>
      <c r="AS1126" s="64"/>
      <c r="AT1126" s="64"/>
      <c r="AU1126" s="64"/>
    </row>
    <row r="1127" spans="27:47" ht="12.95" customHeight="1">
      <c r="AA1127" s="64"/>
      <c r="AB1127" s="64"/>
      <c r="AC1127" s="64"/>
      <c r="AD1127" s="64"/>
      <c r="AE1127" s="64"/>
      <c r="AG1127" s="122"/>
      <c r="AN1127" s="64"/>
      <c r="AO1127" s="64"/>
      <c r="AP1127" s="64"/>
      <c r="AQ1127" s="64"/>
      <c r="AR1127" s="64"/>
      <c r="AS1127" s="64"/>
      <c r="AT1127" s="64"/>
      <c r="AU1127" s="64"/>
    </row>
    <row r="1128" spans="27:47" ht="12.95" customHeight="1">
      <c r="AA1128" s="64"/>
      <c r="AB1128" s="64"/>
      <c r="AC1128" s="64"/>
      <c r="AD1128" s="64"/>
      <c r="AE1128" s="64"/>
      <c r="AG1128" s="122"/>
      <c r="AN1128" s="64"/>
      <c r="AO1128" s="64"/>
      <c r="AP1128" s="64"/>
      <c r="AQ1128" s="64"/>
      <c r="AR1128" s="64"/>
      <c r="AS1128" s="64"/>
      <c r="AT1128" s="64"/>
      <c r="AU1128" s="64"/>
    </row>
    <row r="1129" spans="27:47" ht="12.95" customHeight="1">
      <c r="AA1129" s="64"/>
      <c r="AB1129" s="64"/>
      <c r="AC1129" s="64"/>
      <c r="AD1129" s="64"/>
      <c r="AE1129" s="64"/>
      <c r="AG1129" s="122"/>
      <c r="AN1129" s="64"/>
      <c r="AO1129" s="64"/>
      <c r="AP1129" s="64"/>
      <c r="AQ1129" s="64"/>
      <c r="AR1129" s="64"/>
      <c r="AS1129" s="64"/>
      <c r="AT1129" s="64"/>
      <c r="AU1129" s="64"/>
    </row>
    <row r="1130" spans="27:47" ht="12.95" customHeight="1">
      <c r="AA1130" s="64"/>
      <c r="AB1130" s="64"/>
      <c r="AC1130" s="64"/>
      <c r="AD1130" s="64"/>
      <c r="AE1130" s="64"/>
      <c r="AG1130" s="122"/>
      <c r="AN1130" s="64"/>
      <c r="AO1130" s="64"/>
      <c r="AP1130" s="64"/>
      <c r="AQ1130" s="64"/>
      <c r="AR1130" s="64"/>
      <c r="AS1130" s="64"/>
      <c r="AT1130" s="64"/>
      <c r="AU1130" s="64"/>
    </row>
    <row r="1131" spans="27:47" ht="12.95" customHeight="1">
      <c r="AA1131" s="64"/>
      <c r="AB1131" s="64"/>
      <c r="AC1131" s="64"/>
      <c r="AD1131" s="64"/>
      <c r="AE1131" s="64"/>
      <c r="AG1131" s="122"/>
      <c r="AN1131" s="64"/>
      <c r="AO1131" s="64"/>
      <c r="AP1131" s="64"/>
      <c r="AQ1131" s="64"/>
      <c r="AR1131" s="64"/>
      <c r="AS1131" s="64"/>
      <c r="AT1131" s="64"/>
      <c r="AU1131" s="64"/>
    </row>
    <row r="1132" spans="27:47" ht="12.95" customHeight="1">
      <c r="AA1132" s="64"/>
      <c r="AB1132" s="64"/>
      <c r="AC1132" s="64"/>
      <c r="AD1132" s="64"/>
      <c r="AE1132" s="64"/>
      <c r="AG1132" s="122"/>
      <c r="AN1132" s="64"/>
      <c r="AO1132" s="64"/>
      <c r="AP1132" s="64"/>
      <c r="AQ1132" s="64"/>
      <c r="AR1132" s="64"/>
      <c r="AS1132" s="64"/>
      <c r="AT1132" s="64"/>
      <c r="AU1132" s="64"/>
    </row>
    <row r="1133" spans="27:47" ht="12.95" customHeight="1">
      <c r="AA1133" s="64"/>
      <c r="AB1133" s="64"/>
      <c r="AC1133" s="64"/>
      <c r="AD1133" s="64"/>
      <c r="AE1133" s="64"/>
      <c r="AG1133" s="122"/>
      <c r="AN1133" s="64"/>
      <c r="AO1133" s="64"/>
      <c r="AP1133" s="64"/>
      <c r="AQ1133" s="64"/>
      <c r="AR1133" s="64"/>
      <c r="AS1133" s="64"/>
      <c r="AT1133" s="64"/>
      <c r="AU1133" s="64"/>
    </row>
    <row r="1134" spans="27:47" ht="12.95" customHeight="1">
      <c r="AA1134" s="64"/>
      <c r="AB1134" s="64"/>
      <c r="AC1134" s="64"/>
      <c r="AD1134" s="64"/>
      <c r="AE1134" s="64"/>
      <c r="AG1134" s="122"/>
      <c r="AN1134" s="64"/>
      <c r="AO1134" s="64"/>
      <c r="AP1134" s="64"/>
      <c r="AQ1134" s="64"/>
      <c r="AR1134" s="64"/>
      <c r="AS1134" s="64"/>
      <c r="AT1134" s="64"/>
      <c r="AU1134" s="64"/>
    </row>
    <row r="1135" spans="27:47" ht="12.95" customHeight="1">
      <c r="AA1135" s="64"/>
      <c r="AB1135" s="64"/>
      <c r="AC1135" s="64"/>
      <c r="AD1135" s="64"/>
      <c r="AE1135" s="64"/>
      <c r="AG1135" s="122"/>
      <c r="AN1135" s="64"/>
      <c r="AO1135" s="64"/>
      <c r="AP1135" s="64"/>
      <c r="AQ1135" s="64"/>
      <c r="AR1135" s="64"/>
      <c r="AS1135" s="64"/>
      <c r="AT1135" s="64"/>
      <c r="AU1135" s="64"/>
    </row>
    <row r="1136" spans="27:47" ht="12.95" customHeight="1">
      <c r="AA1136" s="64"/>
      <c r="AB1136" s="64"/>
      <c r="AC1136" s="64"/>
      <c r="AD1136" s="64"/>
      <c r="AE1136" s="64"/>
      <c r="AG1136" s="122"/>
      <c r="AN1136" s="64"/>
      <c r="AO1136" s="64"/>
      <c r="AP1136" s="64"/>
      <c r="AQ1136" s="64"/>
      <c r="AR1136" s="64"/>
      <c r="AS1136" s="64"/>
      <c r="AT1136" s="64"/>
      <c r="AU1136" s="64"/>
    </row>
    <row r="1137" spans="27:47" ht="12.95" customHeight="1">
      <c r="AA1137" s="64"/>
      <c r="AB1137" s="64"/>
      <c r="AC1137" s="64"/>
      <c r="AD1137" s="64"/>
      <c r="AE1137" s="64"/>
      <c r="AG1137" s="122"/>
      <c r="AN1137" s="64"/>
      <c r="AO1137" s="64"/>
      <c r="AP1137" s="64"/>
      <c r="AQ1137" s="64"/>
      <c r="AR1137" s="64"/>
      <c r="AS1137" s="64"/>
      <c r="AT1137" s="64"/>
      <c r="AU1137" s="64"/>
    </row>
    <row r="1138" spans="27:47" ht="12.95" customHeight="1">
      <c r="AA1138" s="64"/>
      <c r="AB1138" s="64"/>
      <c r="AC1138" s="64"/>
      <c r="AD1138" s="64"/>
      <c r="AE1138" s="64"/>
      <c r="AG1138" s="122"/>
      <c r="AN1138" s="64"/>
      <c r="AO1138" s="64"/>
      <c r="AP1138" s="64"/>
      <c r="AQ1138" s="64"/>
      <c r="AR1138" s="64"/>
      <c r="AS1138" s="64"/>
      <c r="AT1138" s="64"/>
      <c r="AU1138" s="64"/>
    </row>
    <row r="1139" spans="27:47" ht="12.95" customHeight="1">
      <c r="AA1139" s="64"/>
      <c r="AB1139" s="64"/>
      <c r="AC1139" s="64"/>
      <c r="AD1139" s="64"/>
      <c r="AE1139" s="64"/>
      <c r="AG1139" s="122"/>
      <c r="AN1139" s="64"/>
      <c r="AO1139" s="64"/>
      <c r="AP1139" s="64"/>
      <c r="AQ1139" s="64"/>
      <c r="AR1139" s="64"/>
      <c r="AS1139" s="64"/>
      <c r="AT1139" s="64"/>
      <c r="AU1139" s="64"/>
    </row>
    <row r="1140" spans="27:47" ht="12.95" customHeight="1">
      <c r="AA1140" s="64"/>
      <c r="AB1140" s="64"/>
      <c r="AC1140" s="64"/>
      <c r="AD1140" s="64"/>
      <c r="AE1140" s="64"/>
      <c r="AG1140" s="122"/>
      <c r="AN1140" s="64"/>
      <c r="AO1140" s="64"/>
      <c r="AP1140" s="64"/>
      <c r="AQ1140" s="64"/>
      <c r="AR1140" s="64"/>
      <c r="AS1140" s="64"/>
      <c r="AT1140" s="64"/>
      <c r="AU1140" s="64"/>
    </row>
    <row r="1141" spans="27:47" ht="12.95" customHeight="1">
      <c r="AA1141" s="64"/>
      <c r="AB1141" s="64"/>
      <c r="AC1141" s="64"/>
      <c r="AD1141" s="64"/>
      <c r="AE1141" s="64"/>
      <c r="AG1141" s="122"/>
      <c r="AN1141" s="64"/>
      <c r="AO1141" s="64"/>
      <c r="AP1141" s="64"/>
      <c r="AQ1141" s="64"/>
      <c r="AR1141" s="64"/>
      <c r="AS1141" s="64"/>
      <c r="AT1141" s="64"/>
      <c r="AU1141" s="64"/>
    </row>
    <row r="1142" spans="27:47" ht="12.95" customHeight="1">
      <c r="AA1142" s="64"/>
      <c r="AB1142" s="64"/>
      <c r="AC1142" s="64"/>
      <c r="AD1142" s="64"/>
      <c r="AE1142" s="64"/>
      <c r="AG1142" s="122"/>
      <c r="AN1142" s="64"/>
      <c r="AO1142" s="64"/>
      <c r="AP1142" s="64"/>
      <c r="AQ1142" s="64"/>
      <c r="AR1142" s="64"/>
      <c r="AS1142" s="64"/>
      <c r="AT1142" s="64"/>
      <c r="AU1142" s="64"/>
    </row>
    <row r="1143" spans="27:47" ht="12.95" customHeight="1">
      <c r="AA1143" s="64"/>
      <c r="AB1143" s="64"/>
      <c r="AC1143" s="64"/>
      <c r="AD1143" s="64"/>
      <c r="AE1143" s="64"/>
      <c r="AG1143" s="122"/>
      <c r="AN1143" s="64"/>
      <c r="AO1143" s="64"/>
      <c r="AP1143" s="64"/>
      <c r="AQ1143" s="64"/>
      <c r="AR1143" s="64"/>
      <c r="AS1143" s="64"/>
      <c r="AT1143" s="64"/>
      <c r="AU1143" s="64"/>
    </row>
    <row r="1144" spans="27:47" ht="12.95" customHeight="1">
      <c r="AA1144" s="64"/>
      <c r="AB1144" s="64"/>
      <c r="AC1144" s="64"/>
      <c r="AD1144" s="64"/>
      <c r="AE1144" s="64"/>
      <c r="AG1144" s="122"/>
      <c r="AN1144" s="64"/>
      <c r="AO1144" s="64"/>
      <c r="AP1144" s="64"/>
      <c r="AQ1144" s="64"/>
      <c r="AR1144" s="64"/>
      <c r="AS1144" s="64"/>
      <c r="AT1144" s="64"/>
      <c r="AU1144" s="64"/>
    </row>
    <row r="1145" spans="27:47" ht="12.95" customHeight="1">
      <c r="AA1145" s="64"/>
      <c r="AB1145" s="64"/>
      <c r="AC1145" s="64"/>
      <c r="AD1145" s="64"/>
      <c r="AE1145" s="64"/>
      <c r="AG1145" s="122"/>
      <c r="AN1145" s="64"/>
      <c r="AO1145" s="64"/>
      <c r="AP1145" s="64"/>
      <c r="AQ1145" s="64"/>
      <c r="AR1145" s="64"/>
      <c r="AS1145" s="64"/>
      <c r="AT1145" s="64"/>
      <c r="AU1145" s="64"/>
    </row>
    <row r="1146" spans="27:47" ht="12.95" customHeight="1">
      <c r="AA1146" s="64"/>
      <c r="AB1146" s="64"/>
      <c r="AC1146" s="64"/>
      <c r="AD1146" s="64"/>
      <c r="AE1146" s="64"/>
      <c r="AG1146" s="122"/>
      <c r="AN1146" s="64"/>
      <c r="AO1146" s="64"/>
      <c r="AP1146" s="64"/>
      <c r="AQ1146" s="64"/>
      <c r="AR1146" s="64"/>
      <c r="AS1146" s="64"/>
      <c r="AT1146" s="64"/>
      <c r="AU1146" s="64"/>
    </row>
    <row r="1147" spans="27:47" ht="12.95" customHeight="1">
      <c r="AA1147" s="64"/>
      <c r="AB1147" s="64"/>
      <c r="AC1147" s="64"/>
      <c r="AD1147" s="64"/>
      <c r="AE1147" s="64"/>
      <c r="AG1147" s="122"/>
      <c r="AN1147" s="64"/>
      <c r="AO1147" s="64"/>
      <c r="AP1147" s="64"/>
      <c r="AQ1147" s="64"/>
      <c r="AR1147" s="64"/>
      <c r="AS1147" s="64"/>
      <c r="AT1147" s="64"/>
      <c r="AU1147" s="64"/>
    </row>
    <row r="1148" spans="27:47" ht="12.95" customHeight="1">
      <c r="AA1148" s="64"/>
      <c r="AB1148" s="64"/>
      <c r="AC1148" s="64"/>
      <c r="AD1148" s="64"/>
      <c r="AE1148" s="64"/>
      <c r="AG1148" s="122"/>
      <c r="AN1148" s="64"/>
      <c r="AO1148" s="64"/>
      <c r="AP1148" s="64"/>
      <c r="AQ1148" s="64"/>
      <c r="AR1148" s="64"/>
      <c r="AS1148" s="64"/>
      <c r="AT1148" s="64"/>
      <c r="AU1148" s="64"/>
    </row>
    <row r="1149" spans="27:47" ht="12.95" customHeight="1">
      <c r="AA1149" s="64"/>
      <c r="AB1149" s="64"/>
      <c r="AC1149" s="64"/>
      <c r="AD1149" s="64"/>
      <c r="AE1149" s="64"/>
      <c r="AG1149" s="122"/>
      <c r="AN1149" s="64"/>
      <c r="AO1149" s="64"/>
      <c r="AP1149" s="64"/>
      <c r="AQ1149" s="64"/>
      <c r="AR1149" s="64"/>
      <c r="AS1149" s="64"/>
      <c r="AT1149" s="64"/>
      <c r="AU1149" s="64"/>
    </row>
    <row r="1150" spans="27:47" ht="12.95" customHeight="1">
      <c r="AA1150" s="64"/>
      <c r="AB1150" s="64"/>
      <c r="AC1150" s="64"/>
      <c r="AD1150" s="64"/>
      <c r="AE1150" s="64"/>
      <c r="AG1150" s="122"/>
      <c r="AN1150" s="64"/>
      <c r="AO1150" s="64"/>
      <c r="AP1150" s="64"/>
      <c r="AQ1150" s="64"/>
      <c r="AR1150" s="64"/>
      <c r="AS1150" s="64"/>
      <c r="AT1150" s="64"/>
      <c r="AU1150" s="64"/>
    </row>
    <row r="1151" spans="27:47" ht="12.95" customHeight="1">
      <c r="AA1151" s="64"/>
      <c r="AB1151" s="64"/>
      <c r="AC1151" s="64"/>
      <c r="AD1151" s="64"/>
      <c r="AE1151" s="64"/>
      <c r="AG1151" s="122"/>
      <c r="AN1151" s="64"/>
      <c r="AO1151" s="64"/>
      <c r="AP1151" s="64"/>
      <c r="AQ1151" s="64"/>
      <c r="AR1151" s="64"/>
      <c r="AS1151" s="64"/>
      <c r="AT1151" s="64"/>
      <c r="AU1151" s="64"/>
    </row>
    <row r="1152" spans="27:47" ht="12.95" customHeight="1">
      <c r="AA1152" s="64"/>
      <c r="AB1152" s="64"/>
      <c r="AC1152" s="64"/>
      <c r="AD1152" s="64"/>
      <c r="AE1152" s="64"/>
      <c r="AG1152" s="122"/>
      <c r="AN1152" s="64"/>
      <c r="AO1152" s="64"/>
      <c r="AP1152" s="64"/>
      <c r="AQ1152" s="64"/>
      <c r="AR1152" s="64"/>
      <c r="AS1152" s="64"/>
      <c r="AT1152" s="64"/>
      <c r="AU1152" s="64"/>
    </row>
    <row r="1153" spans="27:48" ht="12.95" customHeight="1">
      <c r="AA1153" s="64"/>
      <c r="AB1153" s="64"/>
      <c r="AC1153" s="64"/>
      <c r="AD1153" s="64"/>
      <c r="AE1153" s="64"/>
      <c r="AG1153" s="122"/>
      <c r="AN1153" s="64"/>
      <c r="AO1153" s="64"/>
      <c r="AP1153" s="64"/>
      <c r="AQ1153" s="64"/>
      <c r="AR1153" s="64"/>
      <c r="AS1153" s="64"/>
      <c r="AT1153" s="64"/>
      <c r="AU1153" s="64"/>
    </row>
    <row r="1154" spans="27:48" ht="12.95" customHeight="1">
      <c r="AA1154" s="64"/>
      <c r="AB1154" s="64"/>
      <c r="AC1154" s="64"/>
      <c r="AD1154" s="64"/>
      <c r="AE1154" s="64"/>
      <c r="AG1154" s="122"/>
      <c r="AN1154" s="64"/>
      <c r="AO1154" s="64"/>
      <c r="AP1154" s="64"/>
      <c r="AQ1154" s="64"/>
      <c r="AR1154" s="64"/>
      <c r="AS1154" s="64"/>
      <c r="AT1154" s="64"/>
      <c r="AU1154" s="64"/>
    </row>
    <row r="1155" spans="27:48" ht="12.95" customHeight="1">
      <c r="AA1155" s="64"/>
      <c r="AB1155" s="64"/>
      <c r="AC1155" s="64"/>
      <c r="AD1155" s="64"/>
      <c r="AE1155" s="64"/>
      <c r="AG1155" s="122"/>
      <c r="AN1155" s="64"/>
      <c r="AO1155" s="64"/>
      <c r="AP1155" s="64"/>
      <c r="AQ1155" s="64"/>
      <c r="AR1155" s="64"/>
      <c r="AS1155" s="64"/>
      <c r="AT1155" s="64"/>
      <c r="AU1155" s="64"/>
    </row>
    <row r="1156" spans="27:48" ht="12.95" customHeight="1">
      <c r="AA1156" s="64"/>
      <c r="AB1156" s="64"/>
      <c r="AC1156" s="64"/>
      <c r="AD1156" s="64"/>
      <c r="AE1156" s="64"/>
      <c r="AG1156" s="122"/>
      <c r="AN1156" s="64"/>
      <c r="AO1156" s="64"/>
      <c r="AP1156" s="64"/>
      <c r="AQ1156" s="64"/>
      <c r="AR1156" s="64"/>
      <c r="AS1156" s="64"/>
      <c r="AT1156" s="64"/>
      <c r="AU1156" s="64"/>
      <c r="AV1156" s="64"/>
    </row>
    <row r="1157" spans="27:48" ht="12.95" customHeight="1">
      <c r="AA1157" s="64"/>
      <c r="AB1157" s="64"/>
      <c r="AC1157" s="64"/>
      <c r="AD1157" s="64"/>
      <c r="AE1157" s="64"/>
      <c r="AG1157" s="122"/>
      <c r="AN1157" s="64"/>
      <c r="AO1157" s="64"/>
      <c r="AP1157" s="64"/>
      <c r="AQ1157" s="64"/>
      <c r="AR1157" s="64"/>
      <c r="AS1157" s="64"/>
      <c r="AT1157" s="64"/>
      <c r="AU1157" s="64"/>
    </row>
    <row r="1158" spans="27:48" ht="12.95" customHeight="1">
      <c r="AA1158" s="64"/>
      <c r="AB1158" s="64"/>
      <c r="AC1158" s="64"/>
      <c r="AD1158" s="64"/>
      <c r="AE1158" s="64"/>
      <c r="AG1158" s="122"/>
      <c r="AN1158" s="64"/>
      <c r="AO1158" s="64"/>
      <c r="AP1158" s="64"/>
      <c r="AQ1158" s="64"/>
      <c r="AR1158" s="64"/>
      <c r="AS1158" s="64"/>
      <c r="AT1158" s="64"/>
      <c r="AU1158" s="64"/>
    </row>
    <row r="1159" spans="27:48" ht="12.95" customHeight="1">
      <c r="AA1159" s="64"/>
      <c r="AB1159" s="64"/>
      <c r="AC1159" s="64"/>
      <c r="AD1159" s="64"/>
      <c r="AE1159" s="64"/>
      <c r="AG1159" s="122"/>
      <c r="AN1159" s="64"/>
      <c r="AO1159" s="64"/>
      <c r="AP1159" s="64"/>
      <c r="AQ1159" s="64"/>
      <c r="AR1159" s="64"/>
      <c r="AS1159" s="64"/>
      <c r="AT1159" s="64"/>
      <c r="AU1159" s="64"/>
    </row>
    <row r="1160" spans="27:48" ht="12.95" customHeight="1">
      <c r="AA1160" s="64"/>
      <c r="AB1160" s="64"/>
      <c r="AC1160" s="64"/>
      <c r="AD1160" s="64"/>
      <c r="AE1160" s="64"/>
      <c r="AG1160" s="122"/>
      <c r="AN1160" s="64"/>
      <c r="AO1160" s="64"/>
      <c r="AP1160" s="64"/>
      <c r="AQ1160" s="64"/>
      <c r="AR1160" s="64"/>
      <c r="AS1160" s="64"/>
      <c r="AT1160" s="64"/>
      <c r="AU1160" s="64"/>
    </row>
    <row r="1161" spans="27:48" ht="12.95" customHeight="1">
      <c r="AA1161" s="64"/>
      <c r="AB1161" s="64"/>
      <c r="AC1161" s="64"/>
      <c r="AD1161" s="64"/>
      <c r="AE1161" s="64"/>
      <c r="AG1161" s="122"/>
      <c r="AN1161" s="64"/>
      <c r="AO1161" s="64"/>
      <c r="AP1161" s="64"/>
      <c r="AQ1161" s="64"/>
      <c r="AR1161" s="64"/>
      <c r="AS1161" s="64"/>
      <c r="AT1161" s="64"/>
      <c r="AU1161" s="64"/>
    </row>
    <row r="1162" spans="27:48" ht="12.95" customHeight="1">
      <c r="AA1162" s="64"/>
      <c r="AB1162" s="64"/>
      <c r="AC1162" s="64"/>
      <c r="AD1162" s="64"/>
      <c r="AE1162" s="64"/>
      <c r="AG1162" s="122"/>
      <c r="AN1162" s="64"/>
      <c r="AO1162" s="64"/>
      <c r="AP1162" s="64"/>
      <c r="AQ1162" s="64"/>
      <c r="AR1162" s="64"/>
      <c r="AS1162" s="64"/>
      <c r="AT1162" s="64"/>
      <c r="AU1162" s="64"/>
    </row>
    <row r="1163" spans="27:48" ht="12.95" customHeight="1">
      <c r="AA1163" s="64"/>
      <c r="AB1163" s="64"/>
      <c r="AC1163" s="64"/>
      <c r="AD1163" s="64"/>
      <c r="AE1163" s="64"/>
      <c r="AG1163" s="122"/>
      <c r="AN1163" s="64"/>
      <c r="AO1163" s="64"/>
      <c r="AP1163" s="64"/>
      <c r="AQ1163" s="64"/>
      <c r="AR1163" s="64"/>
      <c r="AS1163" s="64"/>
      <c r="AT1163" s="64"/>
      <c r="AU1163" s="64"/>
    </row>
    <row r="1164" spans="27:48" ht="12.95" customHeight="1">
      <c r="AA1164" s="64"/>
      <c r="AB1164" s="64"/>
      <c r="AC1164" s="64"/>
      <c r="AD1164" s="64"/>
      <c r="AE1164" s="64"/>
      <c r="AG1164" s="122"/>
      <c r="AN1164" s="64"/>
      <c r="AO1164" s="64"/>
      <c r="AP1164" s="64"/>
      <c r="AQ1164" s="64"/>
      <c r="AR1164" s="64"/>
      <c r="AS1164" s="64"/>
      <c r="AT1164" s="64"/>
      <c r="AU1164" s="64"/>
    </row>
    <row r="1165" spans="27:48" ht="12.95" customHeight="1">
      <c r="AA1165" s="64"/>
      <c r="AB1165" s="64"/>
      <c r="AC1165" s="64"/>
      <c r="AD1165" s="64"/>
      <c r="AE1165" s="64"/>
      <c r="AG1165" s="122"/>
      <c r="AN1165" s="64"/>
      <c r="AO1165" s="64"/>
      <c r="AP1165" s="64"/>
      <c r="AQ1165" s="64"/>
      <c r="AR1165" s="64"/>
      <c r="AS1165" s="64"/>
      <c r="AT1165" s="64"/>
      <c r="AU1165" s="64"/>
    </row>
    <row r="1166" spans="27:48" ht="12.95" customHeight="1">
      <c r="AA1166" s="64"/>
      <c r="AB1166" s="64"/>
      <c r="AC1166" s="64"/>
      <c r="AD1166" s="64"/>
      <c r="AE1166" s="64"/>
      <c r="AG1166" s="122"/>
      <c r="AN1166" s="64"/>
      <c r="AO1166" s="64"/>
      <c r="AP1166" s="64"/>
      <c r="AQ1166" s="64"/>
      <c r="AR1166" s="64"/>
      <c r="AS1166" s="64"/>
      <c r="AT1166" s="64"/>
      <c r="AU1166" s="64"/>
    </row>
    <row r="1167" spans="27:48" ht="12.95" customHeight="1">
      <c r="AA1167" s="64"/>
      <c r="AB1167" s="64"/>
      <c r="AC1167" s="64"/>
      <c r="AD1167" s="64"/>
      <c r="AE1167" s="64"/>
      <c r="AG1167" s="122"/>
      <c r="AN1167" s="64"/>
      <c r="AO1167" s="64"/>
      <c r="AP1167" s="64"/>
      <c r="AQ1167" s="64"/>
      <c r="AR1167" s="64"/>
      <c r="AS1167" s="64"/>
      <c r="AT1167" s="64"/>
      <c r="AU1167" s="64"/>
    </row>
    <row r="1168" spans="27:48" ht="12.95" customHeight="1">
      <c r="AA1168" s="64"/>
      <c r="AB1168" s="64"/>
      <c r="AC1168" s="64"/>
      <c r="AD1168" s="64"/>
      <c r="AE1168" s="64"/>
      <c r="AG1168" s="122"/>
      <c r="AN1168" s="64"/>
      <c r="AO1168" s="64"/>
      <c r="AP1168" s="64"/>
      <c r="AQ1168" s="64"/>
      <c r="AR1168" s="64"/>
      <c r="AS1168" s="64"/>
      <c r="AT1168" s="64"/>
      <c r="AU1168" s="64"/>
    </row>
    <row r="1169" spans="27:64" ht="12.95" customHeight="1">
      <c r="AA1169" s="64"/>
      <c r="AB1169" s="64"/>
      <c r="AC1169" s="64"/>
      <c r="AD1169" s="64"/>
      <c r="AE1169" s="64"/>
      <c r="AG1169" s="122"/>
      <c r="AN1169" s="64"/>
      <c r="AO1169" s="64"/>
      <c r="AP1169" s="64"/>
      <c r="AQ1169" s="64"/>
      <c r="AR1169" s="64"/>
      <c r="AS1169" s="64"/>
      <c r="AT1169" s="64"/>
      <c r="AU1169" s="64"/>
    </row>
    <row r="1170" spans="27:64" ht="12.95" customHeight="1">
      <c r="AA1170" s="64"/>
      <c r="AB1170" s="64"/>
      <c r="AC1170" s="64"/>
      <c r="AD1170" s="64"/>
      <c r="AE1170" s="64"/>
      <c r="AG1170" s="122"/>
      <c r="AN1170" s="64"/>
      <c r="AO1170" s="64"/>
      <c r="AP1170" s="64"/>
      <c r="AQ1170" s="64"/>
      <c r="AR1170" s="64"/>
      <c r="AS1170" s="64"/>
      <c r="AT1170" s="64"/>
      <c r="AU1170" s="64"/>
    </row>
    <row r="1171" spans="27:64" ht="12.95" customHeight="1">
      <c r="AA1171" s="64"/>
      <c r="AB1171" s="64"/>
      <c r="AC1171" s="64"/>
      <c r="AD1171" s="64"/>
      <c r="AE1171" s="64"/>
      <c r="AG1171" s="122"/>
      <c r="AN1171" s="64"/>
      <c r="AO1171" s="64"/>
      <c r="AP1171" s="64"/>
      <c r="AQ1171" s="64"/>
      <c r="AR1171" s="64"/>
      <c r="AS1171" s="64"/>
      <c r="AT1171" s="64"/>
      <c r="AU1171" s="64"/>
    </row>
    <row r="1172" spans="27:64" ht="12.95" customHeight="1">
      <c r="AA1172" s="64"/>
      <c r="AB1172" s="64"/>
      <c r="AC1172" s="64"/>
      <c r="AD1172" s="64"/>
      <c r="AE1172" s="64"/>
      <c r="AG1172" s="122"/>
      <c r="AN1172" s="64"/>
      <c r="AO1172" s="64"/>
      <c r="AP1172" s="64"/>
      <c r="AQ1172" s="64"/>
      <c r="AR1172" s="64"/>
      <c r="AS1172" s="64"/>
      <c r="AT1172" s="64"/>
      <c r="AU1172" s="64"/>
    </row>
    <row r="1173" spans="27:64" ht="12.95" customHeight="1">
      <c r="AA1173" s="64"/>
      <c r="AB1173" s="64"/>
      <c r="AC1173" s="64"/>
      <c r="AD1173" s="64"/>
      <c r="AE1173" s="64"/>
      <c r="AG1173" s="122"/>
      <c r="AN1173" s="64"/>
      <c r="AO1173" s="64"/>
      <c r="AP1173" s="64"/>
      <c r="AQ1173" s="64"/>
      <c r="AR1173" s="64"/>
      <c r="AS1173" s="64"/>
      <c r="AT1173" s="64"/>
      <c r="AU1173" s="64"/>
    </row>
    <row r="1174" spans="27:64" ht="12.95" customHeight="1">
      <c r="AA1174" s="64"/>
      <c r="AB1174" s="64"/>
      <c r="AC1174" s="64"/>
      <c r="AD1174" s="64"/>
      <c r="AE1174" s="64"/>
      <c r="AG1174" s="122"/>
      <c r="AN1174" s="64"/>
      <c r="AO1174" s="64"/>
      <c r="AP1174" s="64"/>
      <c r="AQ1174" s="64"/>
      <c r="AR1174" s="64"/>
      <c r="AS1174" s="64"/>
      <c r="AT1174" s="64"/>
      <c r="AU1174" s="64"/>
    </row>
    <row r="1175" spans="27:64" ht="12.95" customHeight="1">
      <c r="AA1175" s="64"/>
      <c r="AB1175" s="64"/>
      <c r="AC1175" s="64"/>
      <c r="AD1175" s="64"/>
      <c r="AE1175" s="64"/>
      <c r="AG1175" s="122"/>
      <c r="AN1175" s="64"/>
      <c r="AO1175" s="64"/>
      <c r="AP1175" s="64"/>
      <c r="AQ1175" s="64"/>
      <c r="AR1175" s="64"/>
      <c r="AS1175" s="64"/>
      <c r="AT1175" s="64"/>
      <c r="AU1175" s="64"/>
    </row>
    <row r="1176" spans="27:64" ht="12.95" customHeight="1">
      <c r="AA1176" s="64"/>
      <c r="AB1176" s="64"/>
      <c r="AC1176" s="64"/>
      <c r="AD1176" s="64"/>
      <c r="AE1176" s="64"/>
      <c r="AG1176" s="122"/>
      <c r="AN1176" s="64"/>
      <c r="AO1176" s="64"/>
      <c r="AP1176" s="64"/>
      <c r="AQ1176" s="64"/>
      <c r="AR1176" s="64"/>
      <c r="AS1176" s="64"/>
      <c r="AT1176" s="64"/>
      <c r="AU1176" s="64"/>
      <c r="AV1176" s="64"/>
      <c r="AW1176" s="64"/>
      <c r="AX1176" s="64"/>
      <c r="AY1176" s="64"/>
      <c r="AZ1176" s="64"/>
      <c r="BA1176" s="64"/>
      <c r="BB1176" s="64"/>
      <c r="BC1176" s="64"/>
      <c r="BD1176" s="64"/>
      <c r="BE1176" s="64"/>
      <c r="BF1176" s="64"/>
      <c r="BG1176" s="64"/>
      <c r="BH1176" s="64"/>
      <c r="BI1176" s="64"/>
      <c r="BJ1176" s="64"/>
      <c r="BK1176" s="64"/>
      <c r="BL1176" s="64"/>
    </row>
    <row r="1177" spans="27:64" ht="12.95" customHeight="1">
      <c r="AA1177" s="64"/>
      <c r="AB1177" s="64"/>
      <c r="AC1177" s="64"/>
      <c r="AD1177" s="64"/>
      <c r="AE1177" s="64"/>
      <c r="AG1177" s="122"/>
      <c r="AN1177" s="64"/>
      <c r="AO1177" s="64"/>
      <c r="AP1177" s="64"/>
      <c r="AQ1177" s="64"/>
      <c r="AR1177" s="64"/>
      <c r="AS1177" s="64"/>
      <c r="AT1177" s="64"/>
      <c r="AU1177" s="64"/>
    </row>
    <row r="1178" spans="27:64" ht="12.95" customHeight="1">
      <c r="AA1178" s="64"/>
      <c r="AB1178" s="64"/>
      <c r="AC1178" s="64"/>
      <c r="AD1178" s="64"/>
      <c r="AE1178" s="64"/>
      <c r="AG1178" s="122"/>
      <c r="AN1178" s="64"/>
      <c r="AO1178" s="64"/>
      <c r="AP1178" s="64"/>
      <c r="AQ1178" s="64"/>
      <c r="AR1178" s="64"/>
      <c r="AS1178" s="64"/>
      <c r="AT1178" s="64"/>
      <c r="AU1178" s="64"/>
    </row>
    <row r="1179" spans="27:64" ht="12.95" customHeight="1">
      <c r="AA1179" s="64"/>
      <c r="AB1179" s="64"/>
      <c r="AC1179" s="64"/>
      <c r="AD1179" s="64"/>
      <c r="AE1179" s="64"/>
      <c r="AG1179" s="122"/>
      <c r="AN1179" s="64"/>
      <c r="AO1179" s="64"/>
      <c r="AP1179" s="64"/>
      <c r="AQ1179" s="64"/>
      <c r="AR1179" s="64"/>
      <c r="AS1179" s="64"/>
      <c r="AT1179" s="64"/>
      <c r="AU1179" s="64"/>
    </row>
    <row r="1180" spans="27:64" ht="12.95" customHeight="1">
      <c r="AA1180" s="64"/>
      <c r="AB1180" s="64"/>
      <c r="AC1180" s="64"/>
      <c r="AD1180" s="64"/>
      <c r="AE1180" s="64"/>
      <c r="AG1180" s="122"/>
      <c r="AN1180" s="64"/>
      <c r="AO1180" s="64"/>
      <c r="AP1180" s="64"/>
      <c r="AQ1180" s="64"/>
      <c r="AR1180" s="64"/>
      <c r="AS1180" s="64"/>
      <c r="AT1180" s="64"/>
      <c r="AU1180" s="64"/>
    </row>
    <row r="1181" spans="27:64" ht="12.95" customHeight="1">
      <c r="AA1181" s="64"/>
      <c r="AB1181" s="64"/>
      <c r="AC1181" s="64"/>
      <c r="AD1181" s="64"/>
      <c r="AE1181" s="64"/>
      <c r="AG1181" s="122"/>
      <c r="AN1181" s="64"/>
      <c r="AO1181" s="64"/>
      <c r="AP1181" s="64"/>
      <c r="AQ1181" s="64"/>
      <c r="AR1181" s="64"/>
      <c r="AS1181" s="64"/>
      <c r="AT1181" s="64"/>
      <c r="AU1181" s="64"/>
    </row>
    <row r="1182" spans="27:64" ht="12.95" customHeight="1">
      <c r="AA1182" s="64"/>
      <c r="AB1182" s="64"/>
      <c r="AC1182" s="64"/>
      <c r="AD1182" s="64"/>
      <c r="AE1182" s="64"/>
      <c r="AG1182" s="122"/>
      <c r="AN1182" s="64"/>
      <c r="AO1182" s="64"/>
      <c r="AP1182" s="64"/>
      <c r="AQ1182" s="64"/>
      <c r="AR1182" s="64"/>
      <c r="AS1182" s="64"/>
      <c r="AT1182" s="64"/>
      <c r="AU1182" s="64"/>
    </row>
    <row r="1183" spans="27:64" ht="12.95" customHeight="1">
      <c r="AA1183" s="64"/>
      <c r="AB1183" s="64"/>
      <c r="AC1183" s="64"/>
      <c r="AD1183" s="64"/>
      <c r="AE1183" s="64"/>
      <c r="AG1183" s="122"/>
      <c r="AN1183" s="64"/>
      <c r="AO1183" s="64"/>
      <c r="AP1183" s="64"/>
      <c r="AQ1183" s="64"/>
      <c r="AR1183" s="64"/>
      <c r="AS1183" s="64"/>
      <c r="AT1183" s="64"/>
      <c r="AU1183" s="64"/>
    </row>
    <row r="1184" spans="27:64" ht="12.95" customHeight="1">
      <c r="AA1184" s="64"/>
      <c r="AB1184" s="64"/>
      <c r="AC1184" s="64"/>
      <c r="AD1184" s="64"/>
      <c r="AE1184" s="64"/>
      <c r="AG1184" s="122"/>
      <c r="AN1184" s="64"/>
      <c r="AO1184" s="64"/>
      <c r="AP1184" s="64"/>
      <c r="AQ1184" s="64"/>
      <c r="AR1184" s="64"/>
      <c r="AS1184" s="64"/>
      <c r="AT1184" s="64"/>
      <c r="AU1184" s="64"/>
    </row>
    <row r="1185" spans="27:48" ht="12.95" customHeight="1">
      <c r="AA1185" s="64"/>
      <c r="AB1185" s="64"/>
      <c r="AC1185" s="64"/>
      <c r="AD1185" s="64"/>
      <c r="AE1185" s="64"/>
      <c r="AG1185" s="122"/>
      <c r="AN1185" s="64"/>
      <c r="AO1185" s="64"/>
      <c r="AP1185" s="64"/>
      <c r="AQ1185" s="64"/>
      <c r="AR1185" s="64"/>
      <c r="AS1185" s="64"/>
      <c r="AT1185" s="64"/>
      <c r="AU1185" s="64"/>
    </row>
    <row r="1186" spans="27:48" ht="12.95" customHeight="1">
      <c r="AA1186" s="64"/>
      <c r="AB1186" s="64"/>
      <c r="AC1186" s="64"/>
      <c r="AD1186" s="64"/>
      <c r="AE1186" s="64"/>
      <c r="AG1186" s="122"/>
      <c r="AN1186" s="64"/>
      <c r="AO1186" s="64"/>
      <c r="AP1186" s="64"/>
      <c r="AQ1186" s="64"/>
      <c r="AR1186" s="64"/>
      <c r="AS1186" s="64"/>
      <c r="AT1186" s="64"/>
      <c r="AU1186" s="64"/>
    </row>
    <row r="1187" spans="27:48" ht="12.95" customHeight="1">
      <c r="AA1187" s="64"/>
      <c r="AB1187" s="64"/>
      <c r="AC1187" s="64"/>
      <c r="AD1187" s="64"/>
      <c r="AE1187" s="64"/>
      <c r="AG1187" s="122"/>
      <c r="AN1187" s="64"/>
      <c r="AO1187" s="64"/>
      <c r="AP1187" s="64"/>
      <c r="AQ1187" s="64"/>
      <c r="AR1187" s="64"/>
      <c r="AS1187" s="64"/>
      <c r="AT1187" s="64"/>
      <c r="AU1187" s="64"/>
    </row>
    <row r="1188" spans="27:48" ht="12.95" customHeight="1">
      <c r="AA1188" s="64"/>
      <c r="AB1188" s="64"/>
      <c r="AC1188" s="64"/>
      <c r="AD1188" s="64"/>
      <c r="AE1188" s="64"/>
      <c r="AG1188" s="122"/>
      <c r="AN1188" s="64"/>
      <c r="AO1188" s="64"/>
      <c r="AP1188" s="64"/>
      <c r="AQ1188" s="64"/>
      <c r="AR1188" s="64"/>
      <c r="AS1188" s="64"/>
      <c r="AT1188" s="64"/>
      <c r="AU1188" s="64"/>
    </row>
    <row r="1189" spans="27:48" ht="12.95" customHeight="1">
      <c r="AA1189" s="64"/>
      <c r="AB1189" s="64"/>
      <c r="AC1189" s="64"/>
      <c r="AD1189" s="64"/>
      <c r="AE1189" s="64"/>
      <c r="AG1189" s="122"/>
      <c r="AN1189" s="64"/>
      <c r="AO1189" s="64"/>
      <c r="AP1189" s="64"/>
      <c r="AQ1189" s="64"/>
      <c r="AR1189" s="64"/>
      <c r="AS1189" s="64"/>
      <c r="AT1189" s="64"/>
      <c r="AU1189" s="64"/>
      <c r="AV1189" s="64"/>
    </row>
    <row r="1190" spans="27:48" ht="12.95" customHeight="1">
      <c r="AA1190" s="64"/>
      <c r="AB1190" s="64"/>
      <c r="AC1190" s="64"/>
      <c r="AD1190" s="64"/>
      <c r="AE1190" s="64"/>
      <c r="AG1190" s="122"/>
      <c r="AN1190" s="64"/>
      <c r="AO1190" s="64"/>
      <c r="AP1190" s="64"/>
      <c r="AQ1190" s="64"/>
      <c r="AR1190" s="64"/>
      <c r="AS1190" s="64"/>
      <c r="AT1190" s="64"/>
      <c r="AU1190" s="64"/>
    </row>
    <row r="1191" spans="27:48" ht="12.95" customHeight="1">
      <c r="AA1191" s="64"/>
      <c r="AB1191" s="64"/>
      <c r="AC1191" s="64"/>
      <c r="AD1191" s="64"/>
      <c r="AE1191" s="64"/>
      <c r="AG1191" s="122"/>
      <c r="AN1191" s="64"/>
      <c r="AO1191" s="64"/>
      <c r="AP1191" s="64"/>
      <c r="AQ1191" s="64"/>
      <c r="AR1191" s="64"/>
      <c r="AS1191" s="64"/>
      <c r="AT1191" s="64"/>
      <c r="AU1191" s="64"/>
    </row>
    <row r="1192" spans="27:48" ht="12.95" customHeight="1">
      <c r="AA1192" s="64"/>
      <c r="AB1192" s="64"/>
      <c r="AC1192" s="64"/>
      <c r="AD1192" s="64"/>
      <c r="AE1192" s="64"/>
      <c r="AG1192" s="122"/>
      <c r="AN1192" s="64"/>
      <c r="AO1192" s="64"/>
      <c r="AP1192" s="64"/>
      <c r="AQ1192" s="64"/>
      <c r="AR1192" s="64"/>
      <c r="AS1192" s="64"/>
      <c r="AT1192" s="64"/>
      <c r="AU1192" s="64"/>
      <c r="AV1192" s="64"/>
    </row>
    <row r="1193" spans="27:48" ht="12.95" customHeight="1">
      <c r="AA1193" s="64"/>
      <c r="AB1193" s="64"/>
      <c r="AC1193" s="64"/>
      <c r="AD1193" s="64"/>
      <c r="AE1193" s="64"/>
      <c r="AG1193" s="122"/>
      <c r="AN1193" s="64"/>
      <c r="AO1193" s="64"/>
      <c r="AP1193" s="64"/>
      <c r="AQ1193" s="64"/>
      <c r="AR1193" s="64"/>
      <c r="AS1193" s="64"/>
      <c r="AT1193" s="64"/>
      <c r="AU1193" s="64"/>
    </row>
    <row r="1194" spans="27:48" ht="12.95" customHeight="1">
      <c r="AA1194" s="64"/>
      <c r="AB1194" s="64"/>
      <c r="AC1194" s="64"/>
      <c r="AD1194" s="64"/>
      <c r="AE1194" s="64"/>
      <c r="AG1194" s="122"/>
      <c r="AN1194" s="64"/>
      <c r="AO1194" s="64"/>
      <c r="AP1194" s="64"/>
      <c r="AQ1194" s="64"/>
      <c r="AR1194" s="64"/>
      <c r="AS1194" s="64"/>
      <c r="AT1194" s="64"/>
      <c r="AU1194" s="64"/>
    </row>
    <row r="1195" spans="27:48" ht="12.95" customHeight="1">
      <c r="AA1195" s="64"/>
      <c r="AB1195" s="64"/>
      <c r="AC1195" s="64"/>
      <c r="AD1195" s="64"/>
      <c r="AE1195" s="64"/>
      <c r="AG1195" s="122"/>
      <c r="AN1195" s="64"/>
      <c r="AO1195" s="64"/>
      <c r="AP1195" s="64"/>
      <c r="AQ1195" s="64"/>
      <c r="AR1195" s="64"/>
      <c r="AS1195" s="64"/>
      <c r="AT1195" s="64"/>
      <c r="AU1195" s="64"/>
    </row>
    <row r="1196" spans="27:48" ht="12.95" customHeight="1">
      <c r="AA1196" s="64"/>
      <c r="AB1196" s="64"/>
      <c r="AC1196" s="64"/>
      <c r="AD1196" s="64"/>
      <c r="AE1196" s="64"/>
      <c r="AG1196" s="122"/>
      <c r="AN1196" s="64"/>
      <c r="AO1196" s="64"/>
      <c r="AP1196" s="64"/>
      <c r="AQ1196" s="64"/>
      <c r="AR1196" s="64"/>
      <c r="AS1196" s="64"/>
      <c r="AT1196" s="64"/>
      <c r="AU1196" s="64"/>
    </row>
    <row r="1197" spans="27:48" ht="12.95" customHeight="1">
      <c r="AA1197" s="64"/>
      <c r="AB1197" s="64"/>
      <c r="AC1197" s="64"/>
      <c r="AD1197" s="64"/>
      <c r="AE1197" s="64"/>
      <c r="AG1197" s="122"/>
      <c r="AN1197" s="64"/>
      <c r="AO1197" s="64"/>
      <c r="AP1197" s="64"/>
      <c r="AQ1197" s="64"/>
      <c r="AR1197" s="64"/>
      <c r="AS1197" s="64"/>
      <c r="AT1197" s="64"/>
      <c r="AU1197" s="64"/>
    </row>
    <row r="1198" spans="27:48" ht="12.95" customHeight="1">
      <c r="AA1198" s="64"/>
      <c r="AB1198" s="64"/>
      <c r="AC1198" s="64"/>
      <c r="AD1198" s="64"/>
      <c r="AE1198" s="64"/>
      <c r="AG1198" s="122"/>
      <c r="AN1198" s="64"/>
      <c r="AO1198" s="64"/>
      <c r="AP1198" s="64"/>
      <c r="AQ1198" s="64"/>
      <c r="AR1198" s="64"/>
      <c r="AS1198" s="64"/>
      <c r="AT1198" s="64"/>
      <c r="AU1198" s="64"/>
    </row>
    <row r="1199" spans="27:48" ht="12.95" customHeight="1">
      <c r="AA1199" s="64"/>
      <c r="AB1199" s="64"/>
      <c r="AC1199" s="64"/>
      <c r="AD1199" s="64"/>
      <c r="AE1199" s="64"/>
      <c r="AG1199" s="122"/>
      <c r="AN1199" s="64"/>
      <c r="AO1199" s="64"/>
      <c r="AP1199" s="64"/>
      <c r="AQ1199" s="64"/>
      <c r="AR1199" s="64"/>
      <c r="AS1199" s="64"/>
      <c r="AT1199" s="64"/>
      <c r="AU1199" s="64"/>
    </row>
    <row r="1200" spans="27:48" ht="12.95" customHeight="1">
      <c r="AA1200" s="64"/>
      <c r="AB1200" s="64"/>
      <c r="AC1200" s="64"/>
      <c r="AD1200" s="64"/>
      <c r="AE1200" s="64"/>
      <c r="AG1200" s="122"/>
      <c r="AN1200" s="64"/>
      <c r="AO1200" s="64"/>
      <c r="AP1200" s="64"/>
      <c r="AQ1200" s="64"/>
      <c r="AR1200" s="64"/>
      <c r="AS1200" s="64"/>
      <c r="AT1200" s="64"/>
      <c r="AU1200" s="64"/>
    </row>
    <row r="1201" spans="27:48" ht="12.95" customHeight="1">
      <c r="AA1201" s="64"/>
      <c r="AB1201" s="64"/>
      <c r="AC1201" s="64"/>
      <c r="AD1201" s="64"/>
      <c r="AE1201" s="64"/>
      <c r="AG1201" s="122"/>
      <c r="AN1201" s="64"/>
      <c r="AO1201" s="64"/>
      <c r="AP1201" s="64"/>
      <c r="AQ1201" s="64"/>
      <c r="AR1201" s="64"/>
      <c r="AS1201" s="64"/>
      <c r="AT1201" s="64"/>
      <c r="AU1201" s="64"/>
    </row>
    <row r="1202" spans="27:48" ht="12.95" customHeight="1">
      <c r="AA1202" s="64"/>
      <c r="AB1202" s="64"/>
      <c r="AC1202" s="64"/>
      <c r="AD1202" s="64"/>
      <c r="AE1202" s="64"/>
      <c r="AG1202" s="122"/>
      <c r="AN1202" s="64"/>
      <c r="AO1202" s="64"/>
      <c r="AP1202" s="64"/>
      <c r="AQ1202" s="64"/>
      <c r="AR1202" s="64"/>
      <c r="AS1202" s="64"/>
      <c r="AT1202" s="64"/>
      <c r="AU1202" s="64"/>
    </row>
    <row r="1203" spans="27:48" ht="12.95" customHeight="1">
      <c r="AA1203" s="64"/>
      <c r="AB1203" s="64"/>
      <c r="AC1203" s="64"/>
      <c r="AD1203" s="64"/>
      <c r="AE1203" s="64"/>
      <c r="AG1203" s="122"/>
      <c r="AN1203" s="64"/>
      <c r="AO1203" s="64"/>
      <c r="AP1203" s="64"/>
      <c r="AQ1203" s="64"/>
      <c r="AR1203" s="64"/>
      <c r="AS1203" s="64"/>
      <c r="AT1203" s="64"/>
      <c r="AU1203" s="64"/>
    </row>
    <row r="1204" spans="27:48" ht="12.95" customHeight="1">
      <c r="AA1204" s="64"/>
      <c r="AB1204" s="64"/>
      <c r="AC1204" s="64"/>
      <c r="AD1204" s="64"/>
      <c r="AE1204" s="64"/>
      <c r="AG1204" s="122"/>
      <c r="AN1204" s="64"/>
      <c r="AO1204" s="64"/>
      <c r="AP1204" s="64"/>
      <c r="AQ1204" s="64"/>
      <c r="AR1204" s="64"/>
      <c r="AS1204" s="64"/>
      <c r="AT1204" s="64"/>
      <c r="AU1204" s="64"/>
      <c r="AV1204" s="64"/>
    </row>
    <row r="1205" spans="27:48" ht="12.95" customHeight="1">
      <c r="AA1205" s="64"/>
      <c r="AB1205" s="64"/>
      <c r="AC1205" s="64"/>
      <c r="AD1205" s="64"/>
      <c r="AE1205" s="64"/>
      <c r="AG1205" s="122"/>
      <c r="AN1205" s="64"/>
      <c r="AO1205" s="64"/>
      <c r="AP1205" s="64"/>
      <c r="AQ1205" s="64"/>
      <c r="AR1205" s="64"/>
      <c r="AS1205" s="64"/>
      <c r="AT1205" s="64"/>
      <c r="AU1205" s="64"/>
    </row>
    <row r="1206" spans="27:48" ht="12.95" customHeight="1">
      <c r="AA1206" s="64"/>
      <c r="AB1206" s="64"/>
      <c r="AC1206" s="64"/>
      <c r="AD1206" s="64"/>
      <c r="AE1206" s="64"/>
      <c r="AG1206" s="122"/>
      <c r="AN1206" s="64"/>
      <c r="AO1206" s="64"/>
      <c r="AP1206" s="64"/>
      <c r="AQ1206" s="64"/>
      <c r="AR1206" s="64"/>
      <c r="AS1206" s="64"/>
      <c r="AT1206" s="64"/>
      <c r="AU1206" s="64"/>
    </row>
    <row r="1207" spans="27:48" ht="12.95" customHeight="1">
      <c r="AA1207" s="64"/>
      <c r="AB1207" s="64"/>
      <c r="AC1207" s="64"/>
      <c r="AD1207" s="64"/>
      <c r="AE1207" s="64"/>
      <c r="AG1207" s="122"/>
      <c r="AN1207" s="64"/>
      <c r="AO1207" s="64"/>
      <c r="AP1207" s="64"/>
      <c r="AQ1207" s="64"/>
      <c r="AR1207" s="64"/>
      <c r="AS1207" s="64"/>
      <c r="AT1207" s="64"/>
      <c r="AU1207" s="64"/>
    </row>
    <row r="1208" spans="27:48" ht="12.95" customHeight="1">
      <c r="AA1208" s="64"/>
      <c r="AB1208" s="64"/>
      <c r="AC1208" s="64"/>
      <c r="AD1208" s="64"/>
      <c r="AE1208" s="64"/>
      <c r="AG1208" s="122"/>
      <c r="AN1208" s="64"/>
      <c r="AO1208" s="64"/>
      <c r="AP1208" s="64"/>
      <c r="AQ1208" s="64"/>
      <c r="AR1208" s="64"/>
      <c r="AS1208" s="64"/>
      <c r="AT1208" s="64"/>
      <c r="AU1208" s="64"/>
    </row>
    <row r="1209" spans="27:48" ht="12.95" customHeight="1">
      <c r="AA1209" s="64"/>
      <c r="AB1209" s="64"/>
      <c r="AC1209" s="64"/>
      <c r="AD1209" s="64"/>
      <c r="AE1209" s="64"/>
      <c r="AG1209" s="122"/>
      <c r="AN1209" s="64"/>
      <c r="AO1209" s="64"/>
      <c r="AP1209" s="64"/>
      <c r="AQ1209" s="64"/>
      <c r="AR1209" s="64"/>
      <c r="AS1209" s="64"/>
      <c r="AT1209" s="64"/>
      <c r="AU1209" s="64"/>
    </row>
    <row r="1210" spans="27:48" ht="12.95" customHeight="1">
      <c r="AA1210" s="64"/>
      <c r="AB1210" s="64"/>
      <c r="AC1210" s="64"/>
      <c r="AD1210" s="64"/>
      <c r="AE1210" s="64"/>
      <c r="AG1210" s="122"/>
      <c r="AN1210" s="64"/>
      <c r="AO1210" s="64"/>
      <c r="AP1210" s="64"/>
      <c r="AQ1210" s="64"/>
      <c r="AR1210" s="64"/>
      <c r="AS1210" s="64"/>
      <c r="AT1210" s="64"/>
      <c r="AU1210" s="64"/>
    </row>
    <row r="1211" spans="27:48" ht="12.95" customHeight="1">
      <c r="AA1211" s="64"/>
      <c r="AB1211" s="64"/>
      <c r="AC1211" s="64"/>
      <c r="AD1211" s="64"/>
      <c r="AE1211" s="64"/>
      <c r="AG1211" s="122"/>
      <c r="AN1211" s="64"/>
      <c r="AO1211" s="64"/>
      <c r="AP1211" s="64"/>
      <c r="AQ1211" s="64"/>
      <c r="AR1211" s="64"/>
      <c r="AS1211" s="64"/>
      <c r="AT1211" s="64"/>
      <c r="AU1211" s="64"/>
    </row>
    <row r="1212" spans="27:48" ht="12.95" customHeight="1">
      <c r="AA1212" s="64"/>
      <c r="AB1212" s="64"/>
      <c r="AC1212" s="64"/>
      <c r="AD1212" s="64"/>
      <c r="AE1212" s="64"/>
      <c r="AG1212" s="122"/>
      <c r="AN1212" s="64"/>
      <c r="AO1212" s="64"/>
      <c r="AP1212" s="64"/>
      <c r="AQ1212" s="64"/>
      <c r="AR1212" s="64"/>
      <c r="AS1212" s="64"/>
      <c r="AT1212" s="64"/>
      <c r="AU1212" s="64"/>
    </row>
    <row r="1213" spans="27:48" ht="12.95" customHeight="1">
      <c r="AA1213" s="64"/>
      <c r="AB1213" s="64"/>
      <c r="AC1213" s="64"/>
      <c r="AD1213" s="64"/>
      <c r="AE1213" s="64"/>
      <c r="AG1213" s="122"/>
      <c r="AN1213" s="64"/>
      <c r="AO1213" s="64"/>
      <c r="AP1213" s="64"/>
      <c r="AQ1213" s="64"/>
      <c r="AR1213" s="64"/>
      <c r="AS1213" s="64"/>
      <c r="AT1213" s="64"/>
      <c r="AU1213" s="64"/>
    </row>
    <row r="1214" spans="27:48" ht="12.95" customHeight="1">
      <c r="AA1214" s="64"/>
      <c r="AB1214" s="64"/>
      <c r="AC1214" s="64"/>
      <c r="AD1214" s="64"/>
      <c r="AE1214" s="64"/>
      <c r="AG1214" s="122"/>
      <c r="AN1214" s="64"/>
      <c r="AO1214" s="64"/>
      <c r="AP1214" s="64"/>
      <c r="AQ1214" s="64"/>
      <c r="AR1214" s="64"/>
      <c r="AS1214" s="64"/>
      <c r="AT1214" s="64"/>
      <c r="AU1214" s="64"/>
    </row>
    <row r="1215" spans="27:48" ht="12.95" customHeight="1">
      <c r="AA1215" s="64"/>
      <c r="AB1215" s="64"/>
      <c r="AC1215" s="64"/>
      <c r="AD1215" s="64"/>
      <c r="AE1215" s="64"/>
      <c r="AG1215" s="122"/>
      <c r="AN1215" s="64"/>
      <c r="AO1215" s="64"/>
      <c r="AP1215" s="64"/>
      <c r="AQ1215" s="64"/>
      <c r="AR1215" s="64"/>
      <c r="AS1215" s="64"/>
      <c r="AT1215" s="64"/>
      <c r="AU1215" s="64"/>
    </row>
    <row r="1216" spans="27:48" ht="12.95" customHeight="1">
      <c r="AA1216" s="64"/>
      <c r="AB1216" s="64"/>
      <c r="AC1216" s="64"/>
      <c r="AD1216" s="64"/>
      <c r="AE1216" s="64"/>
      <c r="AG1216" s="122"/>
      <c r="AN1216" s="64"/>
      <c r="AO1216" s="64"/>
      <c r="AP1216" s="64"/>
      <c r="AQ1216" s="64"/>
      <c r="AR1216" s="64"/>
      <c r="AS1216" s="64"/>
      <c r="AT1216" s="64"/>
      <c r="AU1216" s="64"/>
    </row>
    <row r="1217" spans="27:64" ht="12.95" customHeight="1">
      <c r="AA1217" s="64"/>
      <c r="AB1217" s="64"/>
      <c r="AC1217" s="64"/>
      <c r="AD1217" s="64"/>
      <c r="AE1217" s="64"/>
      <c r="AG1217" s="122"/>
      <c r="AN1217" s="64"/>
      <c r="AO1217" s="64"/>
      <c r="AP1217" s="64"/>
      <c r="AQ1217" s="64"/>
      <c r="AR1217" s="64"/>
      <c r="AS1217" s="64"/>
      <c r="AT1217" s="64"/>
      <c r="AU1217" s="64"/>
    </row>
    <row r="1218" spans="27:64" ht="12.95" customHeight="1">
      <c r="AA1218" s="64"/>
      <c r="AB1218" s="64"/>
      <c r="AC1218" s="64"/>
      <c r="AD1218" s="64"/>
      <c r="AE1218" s="64"/>
      <c r="AG1218" s="122"/>
      <c r="AN1218" s="64"/>
      <c r="AO1218" s="64"/>
      <c r="AP1218" s="64"/>
      <c r="AQ1218" s="64"/>
      <c r="AR1218" s="64"/>
      <c r="AS1218" s="64"/>
      <c r="AT1218" s="64"/>
      <c r="AU1218" s="64"/>
    </row>
    <row r="1219" spans="27:64" ht="12.95" customHeight="1">
      <c r="AA1219" s="64"/>
      <c r="AB1219" s="64"/>
      <c r="AC1219" s="64"/>
      <c r="AD1219" s="64"/>
      <c r="AE1219" s="64"/>
      <c r="AG1219" s="122"/>
      <c r="AN1219" s="64"/>
      <c r="AO1219" s="64"/>
      <c r="AP1219" s="64"/>
      <c r="AQ1219" s="64"/>
      <c r="AR1219" s="64"/>
      <c r="AS1219" s="64"/>
      <c r="AT1219" s="64"/>
      <c r="AU1219" s="64"/>
    </row>
    <row r="1220" spans="27:64" ht="12.95" customHeight="1">
      <c r="AA1220" s="64"/>
      <c r="AB1220" s="64"/>
      <c r="AC1220" s="64"/>
      <c r="AD1220" s="64"/>
      <c r="AE1220" s="64"/>
      <c r="AG1220" s="122"/>
      <c r="AN1220" s="64"/>
      <c r="AO1220" s="64"/>
      <c r="AP1220" s="64"/>
      <c r="AQ1220" s="64"/>
      <c r="AR1220" s="64"/>
      <c r="AS1220" s="64"/>
      <c r="AT1220" s="64"/>
      <c r="AU1220" s="64"/>
    </row>
    <row r="1221" spans="27:64" ht="12.95" customHeight="1">
      <c r="AA1221" s="64"/>
      <c r="AB1221" s="64"/>
      <c r="AC1221" s="64"/>
      <c r="AD1221" s="64"/>
      <c r="AE1221" s="64"/>
      <c r="AG1221" s="122"/>
      <c r="AN1221" s="64"/>
      <c r="AO1221" s="64"/>
      <c r="AP1221" s="64"/>
      <c r="AQ1221" s="64"/>
      <c r="AR1221" s="64"/>
      <c r="AS1221" s="64"/>
      <c r="AT1221" s="64"/>
      <c r="AU1221" s="64"/>
    </row>
    <row r="1222" spans="27:64" ht="12.95" customHeight="1">
      <c r="AA1222" s="64"/>
      <c r="AB1222" s="64"/>
      <c r="AC1222" s="64"/>
      <c r="AD1222" s="64"/>
      <c r="AE1222" s="64"/>
      <c r="AG1222" s="122"/>
      <c r="AN1222" s="64"/>
      <c r="AO1222" s="64"/>
      <c r="AP1222" s="64"/>
      <c r="AQ1222" s="64"/>
      <c r="AR1222" s="64"/>
      <c r="AS1222" s="64"/>
      <c r="AT1222" s="64"/>
      <c r="AU1222" s="64"/>
    </row>
    <row r="1223" spans="27:64" ht="12.95" customHeight="1">
      <c r="AA1223" s="64"/>
      <c r="AB1223" s="64"/>
      <c r="AC1223" s="64"/>
      <c r="AD1223" s="64"/>
      <c r="AE1223" s="64"/>
      <c r="AG1223" s="122"/>
      <c r="AN1223" s="64"/>
      <c r="AO1223" s="64"/>
      <c r="AP1223" s="64"/>
      <c r="AQ1223" s="64"/>
      <c r="AR1223" s="64"/>
      <c r="AS1223" s="64"/>
      <c r="AT1223" s="64"/>
      <c r="AU1223" s="64"/>
    </row>
    <row r="1224" spans="27:64" ht="12.95" customHeight="1">
      <c r="AA1224" s="64"/>
      <c r="AB1224" s="64"/>
      <c r="AC1224" s="64"/>
      <c r="AD1224" s="64"/>
      <c r="AE1224" s="64"/>
      <c r="AG1224" s="122"/>
      <c r="AN1224" s="64"/>
      <c r="AO1224" s="64"/>
      <c r="AP1224" s="64"/>
      <c r="AQ1224" s="64"/>
      <c r="AR1224" s="64"/>
      <c r="AS1224" s="64"/>
      <c r="AT1224" s="64"/>
      <c r="AU1224" s="64"/>
    </row>
    <row r="1225" spans="27:64" ht="12.95" customHeight="1">
      <c r="AA1225" s="64"/>
      <c r="AB1225" s="64"/>
      <c r="AC1225" s="64"/>
      <c r="AD1225" s="64"/>
      <c r="AE1225" s="64"/>
      <c r="AG1225" s="122"/>
      <c r="AN1225" s="64"/>
      <c r="AO1225" s="64"/>
      <c r="AP1225" s="64"/>
      <c r="AQ1225" s="64"/>
      <c r="AR1225" s="64"/>
      <c r="AS1225" s="64"/>
      <c r="AT1225" s="64"/>
      <c r="AU1225" s="64"/>
    </row>
    <row r="1226" spans="27:64" ht="12.95" customHeight="1">
      <c r="AA1226" s="64"/>
      <c r="AB1226" s="64"/>
      <c r="AC1226" s="64"/>
      <c r="AD1226" s="64"/>
      <c r="AE1226" s="64"/>
      <c r="AG1226" s="122"/>
      <c r="AN1226" s="64"/>
      <c r="AO1226" s="64"/>
      <c r="AP1226" s="64"/>
      <c r="AQ1226" s="64"/>
      <c r="AR1226" s="64"/>
      <c r="AS1226" s="64"/>
      <c r="AT1226" s="64"/>
      <c r="AU1226" s="64"/>
    </row>
    <row r="1227" spans="27:64" ht="12.95" customHeight="1">
      <c r="AA1227" s="64"/>
      <c r="AB1227" s="64"/>
      <c r="AC1227" s="64"/>
      <c r="AD1227" s="64"/>
      <c r="AE1227" s="64"/>
      <c r="AG1227" s="122"/>
      <c r="AN1227" s="64"/>
      <c r="AO1227" s="64"/>
      <c r="AP1227" s="64"/>
      <c r="AQ1227" s="64"/>
      <c r="AR1227" s="64"/>
      <c r="AS1227" s="64"/>
      <c r="AT1227" s="64"/>
      <c r="AU1227" s="64"/>
    </row>
    <row r="1228" spans="27:64" ht="12.95" customHeight="1">
      <c r="AA1228" s="64"/>
      <c r="AB1228" s="64"/>
      <c r="AC1228" s="64"/>
      <c r="AD1228" s="64"/>
      <c r="AE1228" s="64"/>
      <c r="AG1228" s="122"/>
      <c r="AN1228" s="64"/>
      <c r="AO1228" s="64"/>
      <c r="AP1228" s="64"/>
      <c r="AQ1228" s="64"/>
      <c r="AR1228" s="64"/>
      <c r="AS1228" s="64"/>
      <c r="AT1228" s="64"/>
      <c r="AU1228" s="64"/>
    </row>
    <row r="1229" spans="27:64" ht="12.95" customHeight="1">
      <c r="AA1229" s="64"/>
      <c r="AB1229" s="64"/>
      <c r="AC1229" s="64"/>
      <c r="AD1229" s="64"/>
      <c r="AE1229" s="64"/>
      <c r="AG1229" s="122"/>
      <c r="AN1229" s="64"/>
      <c r="AO1229" s="64"/>
      <c r="AP1229" s="64"/>
      <c r="AQ1229" s="64"/>
      <c r="AR1229" s="64"/>
      <c r="AS1229" s="64"/>
      <c r="AT1229" s="64"/>
      <c r="AU1229" s="64"/>
    </row>
    <row r="1230" spans="27:64" ht="12.95" customHeight="1">
      <c r="AA1230" s="64"/>
      <c r="AB1230" s="64"/>
      <c r="AC1230" s="64"/>
      <c r="AD1230" s="64"/>
      <c r="AE1230" s="64"/>
      <c r="AG1230" s="122"/>
      <c r="AN1230" s="64"/>
      <c r="AO1230" s="64"/>
      <c r="AP1230" s="64"/>
      <c r="AQ1230" s="64"/>
      <c r="AR1230" s="64"/>
      <c r="AS1230" s="64"/>
      <c r="AT1230" s="64"/>
      <c r="AU1230" s="64"/>
    </row>
    <row r="1231" spans="27:64" ht="12.95" customHeight="1">
      <c r="AA1231" s="64"/>
      <c r="AB1231" s="64"/>
      <c r="AC1231" s="64"/>
      <c r="AD1231" s="64"/>
      <c r="AE1231" s="64"/>
      <c r="AG1231" s="122"/>
      <c r="AN1231" s="64"/>
      <c r="AO1231" s="64"/>
      <c r="AP1231" s="64"/>
      <c r="AQ1231" s="64"/>
      <c r="AR1231" s="64"/>
      <c r="AS1231" s="64"/>
      <c r="AT1231" s="64"/>
      <c r="AU1231" s="64"/>
      <c r="AV1231" s="64"/>
      <c r="AW1231" s="64"/>
      <c r="AX1231" s="64"/>
      <c r="AY1231" s="64"/>
      <c r="AZ1231" s="64"/>
      <c r="BA1231" s="64"/>
      <c r="BB1231" s="64"/>
      <c r="BC1231" s="64"/>
      <c r="BD1231" s="64"/>
      <c r="BE1231" s="64"/>
      <c r="BF1231" s="64"/>
      <c r="BG1231" s="64"/>
      <c r="BH1231" s="64"/>
      <c r="BI1231" s="64"/>
      <c r="BJ1231" s="64"/>
      <c r="BK1231" s="64"/>
      <c r="BL1231" s="64"/>
    </row>
    <row r="1232" spans="27:64" ht="12.95" customHeight="1">
      <c r="AA1232" s="64"/>
      <c r="AB1232" s="64"/>
      <c r="AC1232" s="64"/>
      <c r="AD1232" s="64"/>
      <c r="AE1232" s="64"/>
      <c r="AG1232" s="122"/>
      <c r="AN1232" s="64"/>
      <c r="AO1232" s="64"/>
      <c r="AP1232" s="64"/>
      <c r="AQ1232" s="64"/>
      <c r="AR1232" s="64"/>
      <c r="AS1232" s="64"/>
      <c r="AT1232" s="64"/>
      <c r="AU1232" s="64"/>
    </row>
    <row r="1233" spans="27:64" ht="12.95" customHeight="1">
      <c r="AA1233" s="64"/>
      <c r="AB1233" s="64"/>
      <c r="AC1233" s="64"/>
      <c r="AD1233" s="64"/>
      <c r="AE1233" s="64"/>
      <c r="AG1233" s="122"/>
      <c r="AN1233" s="64"/>
      <c r="AO1233" s="64"/>
      <c r="AP1233" s="64"/>
      <c r="AQ1233" s="64"/>
      <c r="AR1233" s="64"/>
      <c r="AS1233" s="64"/>
      <c r="AT1233" s="64"/>
      <c r="AU1233" s="64"/>
    </row>
    <row r="1234" spans="27:64" ht="12.95" customHeight="1">
      <c r="AA1234" s="64"/>
      <c r="AB1234" s="64"/>
      <c r="AC1234" s="64"/>
      <c r="AD1234" s="64"/>
      <c r="AE1234" s="64"/>
      <c r="AG1234" s="122"/>
      <c r="AN1234" s="64"/>
      <c r="AO1234" s="64"/>
      <c r="AP1234" s="64"/>
      <c r="AQ1234" s="64"/>
      <c r="AR1234" s="64"/>
      <c r="AS1234" s="64"/>
      <c r="AT1234" s="64"/>
      <c r="AU1234" s="64"/>
    </row>
    <row r="1235" spans="27:64" ht="12.95" customHeight="1">
      <c r="AA1235" s="64"/>
      <c r="AB1235" s="64"/>
      <c r="AC1235" s="64"/>
      <c r="AD1235" s="64"/>
      <c r="AE1235" s="64"/>
      <c r="AG1235" s="122"/>
      <c r="AN1235" s="64"/>
      <c r="AO1235" s="64"/>
      <c r="AP1235" s="64"/>
      <c r="AQ1235" s="64"/>
      <c r="AR1235" s="64"/>
      <c r="AS1235" s="64"/>
      <c r="AT1235" s="64"/>
      <c r="AU1235" s="64"/>
    </row>
    <row r="1236" spans="27:64" ht="12.95" customHeight="1">
      <c r="AA1236" s="64"/>
      <c r="AB1236" s="64"/>
      <c r="AC1236" s="64"/>
      <c r="AD1236" s="64"/>
      <c r="AE1236" s="64"/>
      <c r="AG1236" s="122"/>
      <c r="AN1236" s="64"/>
      <c r="AO1236" s="64"/>
      <c r="AP1236" s="64"/>
      <c r="AQ1236" s="64"/>
      <c r="AR1236" s="64"/>
      <c r="AS1236" s="64"/>
      <c r="AT1236" s="64"/>
      <c r="AU1236" s="64"/>
    </row>
    <row r="1237" spans="27:64" ht="12.95" customHeight="1">
      <c r="AA1237" s="64"/>
      <c r="AB1237" s="64"/>
      <c r="AC1237" s="64"/>
      <c r="AD1237" s="64"/>
      <c r="AE1237" s="64"/>
      <c r="AG1237" s="122"/>
      <c r="AN1237" s="64"/>
      <c r="AO1237" s="64"/>
      <c r="AP1237" s="64"/>
      <c r="AQ1237" s="64"/>
      <c r="AR1237" s="64"/>
      <c r="AS1237" s="64"/>
      <c r="AT1237" s="64"/>
      <c r="AU1237" s="64"/>
    </row>
    <row r="1238" spans="27:64" ht="12.95" customHeight="1">
      <c r="AA1238" s="64"/>
      <c r="AB1238" s="64"/>
      <c r="AC1238" s="64"/>
      <c r="AD1238" s="64"/>
      <c r="AE1238" s="64"/>
      <c r="AG1238" s="122"/>
      <c r="AN1238" s="64"/>
      <c r="AO1238" s="64"/>
      <c r="AP1238" s="64"/>
      <c r="AQ1238" s="64"/>
      <c r="AR1238" s="64"/>
      <c r="AS1238" s="64"/>
      <c r="AT1238" s="64"/>
      <c r="AU1238" s="64"/>
    </row>
    <row r="1239" spans="27:64" ht="12.95" customHeight="1">
      <c r="AA1239" s="64"/>
      <c r="AB1239" s="64"/>
      <c r="AC1239" s="64"/>
      <c r="AD1239" s="64"/>
      <c r="AE1239" s="64"/>
      <c r="AG1239" s="122"/>
      <c r="AN1239" s="64"/>
      <c r="AO1239" s="64"/>
      <c r="AP1239" s="64"/>
      <c r="AQ1239" s="64"/>
      <c r="AR1239" s="64"/>
      <c r="AS1239" s="64"/>
      <c r="AT1239" s="64"/>
      <c r="AU1239" s="64"/>
    </row>
    <row r="1240" spans="27:64" ht="12.95" customHeight="1">
      <c r="AA1240" s="64"/>
      <c r="AB1240" s="64"/>
      <c r="AC1240" s="64"/>
      <c r="AD1240" s="64"/>
      <c r="AE1240" s="64"/>
      <c r="AG1240" s="122"/>
      <c r="AN1240" s="64"/>
      <c r="AO1240" s="64"/>
      <c r="AP1240" s="64"/>
      <c r="AQ1240" s="64"/>
      <c r="AR1240" s="64"/>
      <c r="AS1240" s="64"/>
      <c r="AT1240" s="64"/>
      <c r="AU1240" s="64"/>
    </row>
    <row r="1241" spans="27:64" ht="12.95" customHeight="1">
      <c r="AA1241" s="64"/>
      <c r="AB1241" s="64"/>
      <c r="AC1241" s="64"/>
      <c r="AD1241" s="64"/>
      <c r="AE1241" s="64"/>
      <c r="AG1241" s="122"/>
      <c r="AN1241" s="64"/>
      <c r="AO1241" s="64"/>
      <c r="AP1241" s="64"/>
      <c r="AQ1241" s="64"/>
      <c r="AR1241" s="64"/>
      <c r="AS1241" s="64"/>
      <c r="AT1241" s="64"/>
      <c r="AU1241" s="64"/>
    </row>
    <row r="1242" spans="27:64" ht="12.95" customHeight="1">
      <c r="AA1242" s="64"/>
      <c r="AB1242" s="64"/>
      <c r="AC1242" s="64"/>
      <c r="AD1242" s="64"/>
      <c r="AE1242" s="64"/>
      <c r="AG1242" s="122"/>
      <c r="AN1242" s="64"/>
      <c r="AO1242" s="64"/>
      <c r="AP1242" s="64"/>
      <c r="AQ1242" s="64"/>
      <c r="AR1242" s="64"/>
      <c r="AS1242" s="64"/>
      <c r="AT1242" s="64"/>
      <c r="AU1242" s="64"/>
    </row>
    <row r="1243" spans="27:64" ht="12.95" customHeight="1">
      <c r="AA1243" s="64"/>
      <c r="AB1243" s="64"/>
      <c r="AC1243" s="64"/>
      <c r="AD1243" s="64"/>
      <c r="AE1243" s="64"/>
      <c r="AG1243" s="122"/>
      <c r="AN1243" s="64"/>
      <c r="AO1243" s="64"/>
      <c r="AP1243" s="64"/>
      <c r="AQ1243" s="64"/>
      <c r="AR1243" s="64"/>
      <c r="AS1243" s="64"/>
      <c r="AT1243" s="64"/>
      <c r="AU1243" s="64"/>
    </row>
    <row r="1244" spans="27:64" ht="12.95" customHeight="1">
      <c r="AA1244" s="64"/>
      <c r="AB1244" s="64"/>
      <c r="AC1244" s="64"/>
      <c r="AD1244" s="64"/>
      <c r="AE1244" s="64"/>
      <c r="AG1244" s="122"/>
      <c r="AN1244" s="64"/>
      <c r="AO1244" s="64"/>
      <c r="AP1244" s="64"/>
      <c r="AQ1244" s="64"/>
      <c r="AR1244" s="64"/>
      <c r="AS1244" s="64"/>
      <c r="AT1244" s="64"/>
      <c r="AU1244" s="64"/>
    </row>
    <row r="1245" spans="27:64" ht="12.95" customHeight="1">
      <c r="AA1245" s="64"/>
      <c r="AB1245" s="64"/>
      <c r="AC1245" s="64"/>
      <c r="AD1245" s="64"/>
      <c r="AE1245" s="64"/>
      <c r="AG1245" s="122"/>
      <c r="AN1245" s="64"/>
      <c r="AO1245" s="64"/>
      <c r="AP1245" s="64"/>
      <c r="AQ1245" s="64"/>
      <c r="AR1245" s="64"/>
      <c r="AS1245" s="64"/>
      <c r="AT1245" s="64"/>
      <c r="AU1245" s="64"/>
    </row>
    <row r="1246" spans="27:64" ht="12.95" customHeight="1">
      <c r="AA1246" s="64"/>
      <c r="AB1246" s="64"/>
      <c r="AC1246" s="64"/>
      <c r="AD1246" s="64"/>
      <c r="AE1246" s="64"/>
      <c r="AG1246" s="122"/>
      <c r="AN1246" s="64"/>
      <c r="AO1246" s="64"/>
      <c r="AP1246" s="64"/>
      <c r="AQ1246" s="64"/>
      <c r="AR1246" s="64"/>
      <c r="AS1246" s="64"/>
      <c r="AT1246" s="64"/>
      <c r="AU1246" s="64"/>
    </row>
    <row r="1247" spans="27:64" ht="12.95" customHeight="1">
      <c r="AA1247" s="64"/>
      <c r="AB1247" s="64"/>
      <c r="AC1247" s="64"/>
      <c r="AD1247" s="64"/>
      <c r="AE1247" s="64"/>
      <c r="AG1247" s="122"/>
      <c r="AN1247" s="64"/>
      <c r="AO1247" s="64"/>
      <c r="AP1247" s="64"/>
      <c r="AQ1247" s="64"/>
      <c r="AR1247" s="64"/>
      <c r="AS1247" s="64"/>
      <c r="AT1247" s="64"/>
      <c r="AU1247" s="64"/>
    </row>
    <row r="1248" spans="27:64" ht="12.95" customHeight="1">
      <c r="AA1248" s="64"/>
      <c r="AB1248" s="64"/>
      <c r="AC1248" s="64"/>
      <c r="AD1248" s="64"/>
      <c r="AE1248" s="64"/>
      <c r="AG1248" s="122"/>
      <c r="AN1248" s="64"/>
      <c r="AO1248" s="64"/>
      <c r="AP1248" s="64"/>
      <c r="AQ1248" s="64"/>
      <c r="AR1248" s="64"/>
      <c r="AS1248" s="64"/>
      <c r="AT1248" s="64"/>
      <c r="AU1248" s="64"/>
      <c r="AV1248" s="64"/>
      <c r="AW1248" s="64"/>
      <c r="AX1248" s="64"/>
      <c r="AY1248" s="64"/>
      <c r="AZ1248" s="64"/>
      <c r="BA1248" s="64"/>
      <c r="BB1248" s="64"/>
      <c r="BC1248" s="64"/>
      <c r="BD1248" s="64"/>
      <c r="BE1248" s="64"/>
      <c r="BF1248" s="64"/>
      <c r="BG1248" s="64"/>
      <c r="BH1248" s="64"/>
      <c r="BI1248" s="64"/>
      <c r="BJ1248" s="64"/>
      <c r="BK1248" s="64"/>
      <c r="BL1248" s="64"/>
    </row>
    <row r="1249" spans="27:64" ht="12.95" customHeight="1">
      <c r="AA1249" s="64"/>
      <c r="AB1249" s="64"/>
      <c r="AC1249" s="64"/>
      <c r="AD1249" s="64"/>
      <c r="AE1249" s="64"/>
      <c r="AG1249" s="122"/>
      <c r="AN1249" s="64"/>
      <c r="AO1249" s="64"/>
      <c r="AP1249" s="64"/>
      <c r="AQ1249" s="64"/>
      <c r="AR1249" s="64"/>
      <c r="AS1249" s="64"/>
      <c r="AT1249" s="64"/>
      <c r="AU1249" s="64"/>
    </row>
    <row r="1250" spans="27:64" ht="12.95" customHeight="1">
      <c r="AA1250" s="64"/>
      <c r="AB1250" s="64"/>
      <c r="AC1250" s="64"/>
      <c r="AD1250" s="64"/>
      <c r="AE1250" s="64"/>
      <c r="AG1250" s="122"/>
      <c r="AN1250" s="64"/>
      <c r="AO1250" s="64"/>
      <c r="AP1250" s="64"/>
      <c r="AQ1250" s="64"/>
      <c r="AR1250" s="64"/>
      <c r="AS1250" s="64"/>
      <c r="AT1250" s="64"/>
      <c r="AU1250" s="64"/>
    </row>
    <row r="1251" spans="27:64" ht="12.95" customHeight="1">
      <c r="AA1251" s="64"/>
      <c r="AB1251" s="64"/>
      <c r="AC1251" s="64"/>
      <c r="AD1251" s="64"/>
      <c r="AE1251" s="64"/>
      <c r="AG1251" s="122"/>
      <c r="AN1251" s="64"/>
      <c r="AO1251" s="64"/>
      <c r="AP1251" s="64"/>
      <c r="AQ1251" s="64"/>
      <c r="AR1251" s="64"/>
      <c r="AS1251" s="64"/>
      <c r="AT1251" s="64"/>
      <c r="AU1251" s="64"/>
    </row>
    <row r="1252" spans="27:64" ht="12.95" customHeight="1">
      <c r="AA1252" s="64"/>
      <c r="AB1252" s="64"/>
      <c r="AC1252" s="64"/>
      <c r="AD1252" s="64"/>
      <c r="AE1252" s="64"/>
      <c r="AG1252" s="122"/>
      <c r="AN1252" s="64"/>
      <c r="AO1252" s="64"/>
      <c r="AP1252" s="64"/>
      <c r="AQ1252" s="64"/>
      <c r="AR1252" s="64"/>
      <c r="AS1252" s="64"/>
      <c r="AT1252" s="64"/>
      <c r="AU1252" s="64"/>
    </row>
    <row r="1253" spans="27:64" ht="12.95" customHeight="1">
      <c r="AA1253" s="64"/>
      <c r="AB1253" s="64"/>
      <c r="AC1253" s="64"/>
      <c r="AD1253" s="64"/>
      <c r="AE1253" s="64"/>
      <c r="AG1253" s="122"/>
      <c r="AN1253" s="64"/>
      <c r="AO1253" s="64"/>
      <c r="AP1253" s="64"/>
      <c r="AQ1253" s="64"/>
      <c r="AR1253" s="64"/>
      <c r="AS1253" s="64"/>
      <c r="AT1253" s="64"/>
      <c r="AU1253" s="64"/>
    </row>
    <row r="1254" spans="27:64" ht="12.95" customHeight="1">
      <c r="AA1254" s="64"/>
      <c r="AB1254" s="64"/>
      <c r="AC1254" s="64"/>
      <c r="AD1254" s="64"/>
      <c r="AE1254" s="64"/>
      <c r="AG1254" s="122"/>
      <c r="AN1254" s="64"/>
      <c r="AO1254" s="64"/>
      <c r="AP1254" s="64"/>
      <c r="AQ1254" s="64"/>
      <c r="AR1254" s="64"/>
      <c r="AS1254" s="64"/>
      <c r="AT1254" s="64"/>
      <c r="AU1254" s="64"/>
    </row>
    <row r="1255" spans="27:64" ht="12.95" customHeight="1">
      <c r="AA1255" s="64"/>
      <c r="AB1255" s="64"/>
      <c r="AC1255" s="64"/>
      <c r="AD1255" s="64"/>
      <c r="AE1255" s="64"/>
      <c r="AG1255" s="122"/>
      <c r="AN1255" s="64"/>
      <c r="AO1255" s="64"/>
      <c r="AP1255" s="64"/>
      <c r="AQ1255" s="64"/>
      <c r="AR1255" s="64"/>
      <c r="AS1255" s="64"/>
      <c r="AT1255" s="64"/>
      <c r="AU1255" s="64"/>
    </row>
    <row r="1256" spans="27:64" ht="12.95" customHeight="1">
      <c r="AA1256" s="64"/>
      <c r="AB1256" s="64"/>
      <c r="AC1256" s="64"/>
      <c r="AD1256" s="64"/>
      <c r="AE1256" s="64"/>
      <c r="AG1256" s="122"/>
      <c r="AN1256" s="64"/>
      <c r="AO1256" s="64"/>
      <c r="AP1256" s="64"/>
      <c r="AQ1256" s="64"/>
      <c r="AR1256" s="64"/>
      <c r="AS1256" s="64"/>
      <c r="AT1256" s="64"/>
      <c r="AU1256" s="64"/>
    </row>
    <row r="1257" spans="27:64" ht="12.95" customHeight="1">
      <c r="AA1257" s="64"/>
      <c r="AB1257" s="64"/>
      <c r="AC1257" s="64"/>
      <c r="AD1257" s="64"/>
      <c r="AE1257" s="64"/>
      <c r="AG1257" s="122"/>
      <c r="AN1257" s="64"/>
      <c r="AO1257" s="64"/>
      <c r="AP1257" s="64"/>
      <c r="AQ1257" s="64"/>
      <c r="AR1257" s="64"/>
      <c r="AS1257" s="64"/>
      <c r="AT1257" s="64"/>
      <c r="AU1257" s="64"/>
      <c r="AV1257" s="64"/>
      <c r="AW1257" s="64"/>
      <c r="AX1257" s="64"/>
      <c r="AY1257" s="64"/>
      <c r="AZ1257" s="64"/>
      <c r="BA1257" s="64"/>
      <c r="BB1257" s="64"/>
      <c r="BC1257" s="64"/>
      <c r="BD1257" s="64"/>
      <c r="BE1257" s="64"/>
      <c r="BF1257" s="64"/>
      <c r="BG1257" s="64"/>
      <c r="BH1257" s="64"/>
      <c r="BI1257" s="64"/>
      <c r="BJ1257" s="64"/>
      <c r="BK1257" s="64"/>
      <c r="BL1257" s="64"/>
    </row>
    <row r="1258" spans="27:64" ht="12.95" customHeight="1">
      <c r="AA1258" s="64"/>
      <c r="AB1258" s="64"/>
      <c r="AC1258" s="64"/>
      <c r="AD1258" s="64"/>
      <c r="AE1258" s="64"/>
      <c r="AG1258" s="122"/>
      <c r="AN1258" s="64"/>
      <c r="AO1258" s="64"/>
      <c r="AP1258" s="64"/>
      <c r="AQ1258" s="64"/>
      <c r="AR1258" s="64"/>
      <c r="AS1258" s="64"/>
      <c r="AT1258" s="64"/>
      <c r="AU1258" s="64"/>
    </row>
    <row r="1259" spans="27:64" ht="12.95" customHeight="1">
      <c r="AA1259" s="64"/>
      <c r="AB1259" s="64"/>
      <c r="AC1259" s="64"/>
      <c r="AD1259" s="64"/>
      <c r="AE1259" s="64"/>
      <c r="AG1259" s="122"/>
      <c r="AN1259" s="64"/>
      <c r="AO1259" s="64"/>
      <c r="AP1259" s="64"/>
      <c r="AQ1259" s="64"/>
      <c r="AR1259" s="64"/>
      <c r="AS1259" s="64"/>
      <c r="AT1259" s="64"/>
      <c r="AU1259" s="64"/>
    </row>
    <row r="1260" spans="27:64" ht="12.95" customHeight="1">
      <c r="AA1260" s="64"/>
      <c r="AB1260" s="64"/>
      <c r="AC1260" s="64"/>
      <c r="AD1260" s="64"/>
      <c r="AE1260" s="64"/>
      <c r="AG1260" s="122"/>
      <c r="AN1260" s="64"/>
      <c r="AO1260" s="64"/>
      <c r="AP1260" s="64"/>
      <c r="AQ1260" s="64"/>
      <c r="AR1260" s="64"/>
      <c r="AS1260" s="64"/>
      <c r="AT1260" s="64"/>
      <c r="AU1260" s="64"/>
    </row>
    <row r="1261" spans="27:64" ht="12.95" customHeight="1">
      <c r="AA1261" s="64"/>
      <c r="AB1261" s="64"/>
      <c r="AC1261" s="64"/>
      <c r="AD1261" s="64"/>
      <c r="AE1261" s="64"/>
      <c r="AG1261" s="122"/>
      <c r="AN1261" s="64"/>
      <c r="AO1261" s="64"/>
      <c r="AP1261" s="64"/>
      <c r="AQ1261" s="64"/>
      <c r="AR1261" s="64"/>
      <c r="AS1261" s="64"/>
      <c r="AT1261" s="64"/>
      <c r="AU1261" s="64"/>
    </row>
    <row r="1262" spans="27:64" ht="12.95" customHeight="1">
      <c r="AA1262" s="64"/>
      <c r="AB1262" s="64"/>
      <c r="AC1262" s="64"/>
      <c r="AD1262" s="64"/>
      <c r="AE1262" s="64"/>
      <c r="AG1262" s="122"/>
      <c r="AN1262" s="64"/>
      <c r="AO1262" s="64"/>
      <c r="AP1262" s="64"/>
      <c r="AQ1262" s="64"/>
      <c r="AR1262" s="64"/>
      <c r="AS1262" s="64"/>
      <c r="AT1262" s="64"/>
      <c r="AU1262" s="64"/>
    </row>
    <row r="1263" spans="27:64" ht="12.95" customHeight="1">
      <c r="AA1263" s="64"/>
      <c r="AB1263" s="64"/>
      <c r="AC1263" s="64"/>
      <c r="AD1263" s="64"/>
      <c r="AE1263" s="64"/>
      <c r="AG1263" s="122"/>
      <c r="AN1263" s="64"/>
      <c r="AO1263" s="64"/>
      <c r="AP1263" s="64"/>
      <c r="AQ1263" s="64"/>
      <c r="AR1263" s="64"/>
      <c r="AS1263" s="64"/>
      <c r="AT1263" s="64"/>
      <c r="AU1263" s="64"/>
    </row>
    <row r="1264" spans="27:64" ht="12.95" customHeight="1">
      <c r="AA1264" s="64"/>
      <c r="AB1264" s="64"/>
      <c r="AC1264" s="64"/>
      <c r="AD1264" s="64"/>
      <c r="AE1264" s="64"/>
      <c r="AG1264" s="122"/>
      <c r="AN1264" s="64"/>
      <c r="AO1264" s="64"/>
      <c r="AP1264" s="64"/>
      <c r="AQ1264" s="64"/>
      <c r="AR1264" s="64"/>
      <c r="AS1264" s="64"/>
      <c r="AT1264" s="64"/>
      <c r="AU1264" s="64"/>
    </row>
    <row r="1265" spans="27:47" ht="12.95" customHeight="1">
      <c r="AA1265" s="64"/>
      <c r="AB1265" s="64"/>
      <c r="AC1265" s="64"/>
      <c r="AD1265" s="64"/>
      <c r="AE1265" s="64"/>
      <c r="AG1265" s="122"/>
      <c r="AN1265" s="64"/>
      <c r="AO1265" s="64"/>
      <c r="AP1265" s="64"/>
      <c r="AQ1265" s="64"/>
      <c r="AR1265" s="64"/>
      <c r="AS1265" s="64"/>
      <c r="AT1265" s="64"/>
      <c r="AU1265" s="64"/>
    </row>
    <row r="1266" spans="27:47" ht="12.95" customHeight="1">
      <c r="AA1266" s="64"/>
      <c r="AB1266" s="64"/>
      <c r="AC1266" s="64"/>
      <c r="AD1266" s="64"/>
      <c r="AE1266" s="64"/>
      <c r="AG1266" s="122"/>
      <c r="AN1266" s="64"/>
      <c r="AO1266" s="64"/>
      <c r="AP1266" s="64"/>
      <c r="AQ1266" s="64"/>
      <c r="AR1266" s="64"/>
      <c r="AS1266" s="64"/>
      <c r="AT1266" s="64"/>
      <c r="AU1266" s="64"/>
    </row>
    <row r="1267" spans="27:47" ht="12.95" customHeight="1">
      <c r="AA1267" s="64"/>
      <c r="AB1267" s="64"/>
      <c r="AC1267" s="64"/>
      <c r="AD1267" s="64"/>
      <c r="AE1267" s="64"/>
      <c r="AG1267" s="122"/>
      <c r="AN1267" s="64"/>
      <c r="AO1267" s="64"/>
      <c r="AP1267" s="64"/>
      <c r="AQ1267" s="64"/>
      <c r="AR1267" s="64"/>
      <c r="AS1267" s="64"/>
      <c r="AT1267" s="64"/>
      <c r="AU1267" s="64"/>
    </row>
    <row r="1268" spans="27:47" ht="12.95" customHeight="1">
      <c r="AA1268" s="64"/>
      <c r="AB1268" s="64"/>
      <c r="AC1268" s="64"/>
      <c r="AD1268" s="64"/>
      <c r="AE1268" s="64"/>
      <c r="AG1268" s="122"/>
      <c r="AN1268" s="64"/>
      <c r="AO1268" s="64"/>
      <c r="AP1268" s="64"/>
      <c r="AQ1268" s="64"/>
      <c r="AR1268" s="64"/>
      <c r="AS1268" s="64"/>
      <c r="AT1268" s="64"/>
      <c r="AU1268" s="64"/>
    </row>
    <row r="1269" spans="27:47" ht="12.95" customHeight="1">
      <c r="AA1269" s="64"/>
      <c r="AB1269" s="64"/>
      <c r="AC1269" s="64"/>
      <c r="AD1269" s="64"/>
      <c r="AE1269" s="64"/>
      <c r="AG1269" s="122"/>
      <c r="AN1269" s="64"/>
      <c r="AO1269" s="64"/>
      <c r="AP1269" s="64"/>
      <c r="AQ1269" s="64"/>
      <c r="AR1269" s="64"/>
      <c r="AS1269" s="64"/>
      <c r="AT1269" s="64"/>
      <c r="AU1269" s="64"/>
    </row>
    <row r="1270" spans="27:47" ht="12.95" customHeight="1">
      <c r="AA1270" s="64"/>
      <c r="AB1270" s="64"/>
      <c r="AC1270" s="64"/>
      <c r="AD1270" s="64"/>
      <c r="AE1270" s="64"/>
      <c r="AG1270" s="122"/>
      <c r="AN1270" s="64"/>
      <c r="AO1270" s="64"/>
      <c r="AP1270" s="64"/>
      <c r="AQ1270" s="64"/>
      <c r="AR1270" s="64"/>
      <c r="AS1270" s="64"/>
      <c r="AT1270" s="64"/>
      <c r="AU1270" s="64"/>
    </row>
    <row r="1271" spans="27:47" ht="12.95" customHeight="1">
      <c r="AA1271" s="64"/>
      <c r="AB1271" s="64"/>
      <c r="AC1271" s="64"/>
      <c r="AD1271" s="64"/>
      <c r="AE1271" s="64"/>
      <c r="AG1271" s="122"/>
      <c r="AN1271" s="64"/>
      <c r="AO1271" s="64"/>
      <c r="AP1271" s="64"/>
      <c r="AQ1271" s="64"/>
      <c r="AR1271" s="64"/>
      <c r="AS1271" s="64"/>
      <c r="AT1271" s="64"/>
      <c r="AU1271" s="64"/>
    </row>
    <row r="1272" spans="27:47" ht="12.95" customHeight="1">
      <c r="AA1272" s="64"/>
      <c r="AB1272" s="64"/>
      <c r="AC1272" s="64"/>
      <c r="AD1272" s="64"/>
      <c r="AE1272" s="64"/>
      <c r="AG1272" s="122"/>
      <c r="AN1272" s="64"/>
      <c r="AO1272" s="64"/>
      <c r="AP1272" s="64"/>
      <c r="AQ1272" s="64"/>
      <c r="AR1272" s="64"/>
      <c r="AS1272" s="64"/>
      <c r="AT1272" s="64"/>
      <c r="AU1272" s="64"/>
    </row>
    <row r="1273" spans="27:47" ht="12.95" customHeight="1">
      <c r="AA1273" s="64"/>
      <c r="AB1273" s="64"/>
      <c r="AC1273" s="64"/>
      <c r="AD1273" s="64"/>
      <c r="AE1273" s="64"/>
      <c r="AG1273" s="122"/>
      <c r="AN1273" s="64"/>
      <c r="AO1273" s="64"/>
      <c r="AP1273" s="64"/>
      <c r="AQ1273" s="64"/>
      <c r="AR1273" s="64"/>
      <c r="AS1273" s="64"/>
      <c r="AT1273" s="64"/>
      <c r="AU1273" s="64"/>
    </row>
    <row r="1274" spans="27:47" ht="12.95" customHeight="1">
      <c r="AA1274" s="64"/>
      <c r="AB1274" s="64"/>
      <c r="AC1274" s="64"/>
      <c r="AD1274" s="64"/>
      <c r="AE1274" s="64"/>
      <c r="AG1274" s="122"/>
      <c r="AN1274" s="64"/>
      <c r="AO1274" s="64"/>
      <c r="AP1274" s="64"/>
      <c r="AQ1274" s="64"/>
      <c r="AR1274" s="64"/>
      <c r="AS1274" s="64"/>
      <c r="AT1274" s="64"/>
      <c r="AU1274" s="64"/>
    </row>
    <row r="1275" spans="27:47" ht="12.95" customHeight="1">
      <c r="AA1275" s="64"/>
      <c r="AB1275" s="64"/>
      <c r="AC1275" s="64"/>
      <c r="AD1275" s="64"/>
      <c r="AE1275" s="64"/>
      <c r="AG1275" s="122"/>
      <c r="AN1275" s="64"/>
      <c r="AO1275" s="64"/>
      <c r="AP1275" s="64"/>
      <c r="AQ1275" s="64"/>
      <c r="AR1275" s="64"/>
      <c r="AS1275" s="64"/>
      <c r="AT1275" s="64"/>
      <c r="AU1275" s="64"/>
    </row>
    <row r="1276" spans="27:47" ht="12.95" customHeight="1">
      <c r="AA1276" s="64"/>
      <c r="AB1276" s="64"/>
      <c r="AC1276" s="64"/>
      <c r="AD1276" s="64"/>
      <c r="AE1276" s="64"/>
      <c r="AG1276" s="122"/>
      <c r="AN1276" s="64"/>
      <c r="AO1276" s="64"/>
      <c r="AP1276" s="64"/>
      <c r="AQ1276" s="64"/>
      <c r="AR1276" s="64"/>
      <c r="AS1276" s="64"/>
      <c r="AT1276" s="64"/>
      <c r="AU1276" s="64"/>
    </row>
    <row r="1277" spans="27:47" ht="12.95" customHeight="1">
      <c r="AA1277" s="64"/>
      <c r="AB1277" s="64"/>
      <c r="AC1277" s="64"/>
      <c r="AD1277" s="64"/>
      <c r="AE1277" s="64"/>
      <c r="AG1277" s="122"/>
      <c r="AN1277" s="64"/>
      <c r="AO1277" s="64"/>
      <c r="AP1277" s="64"/>
      <c r="AQ1277" s="64"/>
      <c r="AR1277" s="64"/>
      <c r="AS1277" s="64"/>
      <c r="AT1277" s="64"/>
      <c r="AU1277" s="64"/>
    </row>
    <row r="1278" spans="27:47" ht="12.95" customHeight="1">
      <c r="AA1278" s="64"/>
      <c r="AB1278" s="64"/>
      <c r="AC1278" s="64"/>
      <c r="AD1278" s="64"/>
      <c r="AE1278" s="64"/>
      <c r="AG1278" s="122"/>
      <c r="AN1278" s="64"/>
      <c r="AO1278" s="64"/>
      <c r="AP1278" s="64"/>
      <c r="AQ1278" s="64"/>
      <c r="AR1278" s="64"/>
      <c r="AS1278" s="64"/>
      <c r="AT1278" s="64"/>
      <c r="AU1278" s="64"/>
    </row>
    <row r="1279" spans="27:47" ht="12.95" customHeight="1">
      <c r="AA1279" s="64"/>
      <c r="AB1279" s="64"/>
      <c r="AC1279" s="64"/>
      <c r="AD1279" s="64"/>
      <c r="AE1279" s="64"/>
      <c r="AG1279" s="122"/>
      <c r="AN1279" s="64"/>
      <c r="AO1279" s="64"/>
      <c r="AP1279" s="64"/>
      <c r="AQ1279" s="64"/>
      <c r="AR1279" s="64"/>
      <c r="AS1279" s="64"/>
      <c r="AT1279" s="64"/>
      <c r="AU1279" s="64"/>
    </row>
    <row r="1280" spans="27:47" ht="12.95" customHeight="1">
      <c r="AA1280" s="64"/>
      <c r="AB1280" s="64"/>
      <c r="AC1280" s="64"/>
      <c r="AD1280" s="64"/>
      <c r="AE1280" s="64"/>
      <c r="AG1280" s="122"/>
      <c r="AN1280" s="64"/>
      <c r="AO1280" s="64"/>
      <c r="AP1280" s="64"/>
      <c r="AQ1280" s="64"/>
      <c r="AR1280" s="64"/>
      <c r="AS1280" s="64"/>
      <c r="AT1280" s="64"/>
      <c r="AU1280" s="64"/>
    </row>
    <row r="1281" spans="27:64" ht="12.95" customHeight="1">
      <c r="AA1281" s="64"/>
      <c r="AB1281" s="64"/>
      <c r="AC1281" s="64"/>
      <c r="AD1281" s="64"/>
      <c r="AE1281" s="64"/>
      <c r="AG1281" s="122"/>
      <c r="AN1281" s="64"/>
      <c r="AO1281" s="64"/>
      <c r="AP1281" s="64"/>
      <c r="AQ1281" s="64"/>
      <c r="AR1281" s="64"/>
      <c r="AS1281" s="64"/>
      <c r="AT1281" s="64"/>
      <c r="AU1281" s="64"/>
    </row>
    <row r="1282" spans="27:64" ht="12.95" customHeight="1">
      <c r="AA1282" s="64"/>
      <c r="AB1282" s="64"/>
      <c r="AC1282" s="64"/>
      <c r="AD1282" s="64"/>
      <c r="AE1282" s="64"/>
      <c r="AG1282" s="122"/>
      <c r="AN1282" s="64"/>
      <c r="AO1282" s="64"/>
      <c r="AP1282" s="64"/>
      <c r="AQ1282" s="64"/>
      <c r="AR1282" s="64"/>
      <c r="AS1282" s="64"/>
      <c r="AT1282" s="64"/>
      <c r="AU1282" s="64"/>
    </row>
    <row r="1283" spans="27:64" ht="12.95" customHeight="1">
      <c r="AA1283" s="64"/>
      <c r="AB1283" s="64"/>
      <c r="AC1283" s="64"/>
      <c r="AD1283" s="64"/>
      <c r="AE1283" s="64"/>
      <c r="AG1283" s="122"/>
      <c r="AN1283" s="64"/>
      <c r="AO1283" s="64"/>
      <c r="AP1283" s="64"/>
      <c r="AQ1283" s="64"/>
      <c r="AR1283" s="64"/>
      <c r="AS1283" s="64"/>
      <c r="AT1283" s="64"/>
      <c r="AU1283" s="64"/>
    </row>
    <row r="1284" spans="27:64" ht="12.95" customHeight="1">
      <c r="AA1284" s="64"/>
      <c r="AB1284" s="64"/>
      <c r="AC1284" s="64"/>
      <c r="AD1284" s="64"/>
      <c r="AE1284" s="64"/>
      <c r="AG1284" s="122"/>
      <c r="AN1284" s="64"/>
      <c r="AO1284" s="64"/>
      <c r="AP1284" s="64"/>
      <c r="AQ1284" s="64"/>
      <c r="AR1284" s="64"/>
      <c r="AS1284" s="64"/>
      <c r="AT1284" s="64"/>
      <c r="AU1284" s="64"/>
    </row>
    <row r="1285" spans="27:64" ht="12.95" customHeight="1">
      <c r="AA1285" s="64"/>
      <c r="AB1285" s="64"/>
      <c r="AC1285" s="64"/>
      <c r="AD1285" s="64"/>
      <c r="AE1285" s="64"/>
      <c r="AG1285" s="122"/>
      <c r="AN1285" s="64"/>
      <c r="AO1285" s="64"/>
      <c r="AP1285" s="64"/>
      <c r="AQ1285" s="64"/>
      <c r="AR1285" s="64"/>
      <c r="AS1285" s="64"/>
      <c r="AT1285" s="64"/>
      <c r="AU1285" s="64"/>
    </row>
    <row r="1286" spans="27:64" ht="12.95" customHeight="1">
      <c r="AA1286" s="64"/>
      <c r="AB1286" s="64"/>
      <c r="AC1286" s="64"/>
      <c r="AD1286" s="64"/>
      <c r="AE1286" s="64"/>
      <c r="AG1286" s="122"/>
      <c r="AN1286" s="64"/>
      <c r="AO1286" s="64"/>
      <c r="AP1286" s="64"/>
      <c r="AQ1286" s="64"/>
      <c r="AR1286" s="64"/>
      <c r="AS1286" s="64"/>
      <c r="AT1286" s="64"/>
      <c r="AU1286" s="64"/>
    </row>
    <row r="1287" spans="27:64" ht="12.95" customHeight="1">
      <c r="AA1287" s="64"/>
      <c r="AB1287" s="64"/>
      <c r="AC1287" s="64"/>
      <c r="AD1287" s="64"/>
      <c r="AE1287" s="64"/>
      <c r="AG1287" s="122"/>
      <c r="AN1287" s="64"/>
      <c r="AO1287" s="64"/>
      <c r="AP1287" s="64"/>
      <c r="AQ1287" s="64"/>
      <c r="AR1287" s="64"/>
      <c r="AS1287" s="64"/>
      <c r="AT1287" s="64"/>
      <c r="AU1287" s="64"/>
    </row>
    <row r="1288" spans="27:64" ht="12.95" customHeight="1">
      <c r="AA1288" s="64"/>
      <c r="AB1288" s="64"/>
      <c r="AC1288" s="64"/>
      <c r="AD1288" s="64"/>
      <c r="AE1288" s="64"/>
      <c r="AG1288" s="122"/>
      <c r="AN1288" s="64"/>
      <c r="AO1288" s="64"/>
      <c r="AP1288" s="64"/>
      <c r="AQ1288" s="64"/>
      <c r="AR1288" s="64"/>
      <c r="AS1288" s="64"/>
      <c r="AT1288" s="64"/>
      <c r="AU1288" s="64"/>
    </row>
    <row r="1289" spans="27:64" ht="12.95" customHeight="1">
      <c r="AA1289" s="64"/>
      <c r="AB1289" s="64"/>
      <c r="AC1289" s="64"/>
      <c r="AD1289" s="64"/>
      <c r="AE1289" s="64"/>
      <c r="AG1289" s="122"/>
      <c r="AN1289" s="64"/>
      <c r="AO1289" s="64"/>
      <c r="AP1289" s="64"/>
      <c r="AQ1289" s="64"/>
      <c r="AR1289" s="64"/>
      <c r="AS1289" s="64"/>
      <c r="AT1289" s="64"/>
      <c r="AU1289" s="64"/>
    </row>
    <row r="1290" spans="27:64" ht="12.95" customHeight="1">
      <c r="AA1290" s="64"/>
      <c r="AB1290" s="64"/>
      <c r="AC1290" s="64"/>
      <c r="AD1290" s="64"/>
      <c r="AE1290" s="64"/>
      <c r="AG1290" s="122"/>
      <c r="AN1290" s="64"/>
      <c r="AO1290" s="64"/>
      <c r="AP1290" s="64"/>
      <c r="AQ1290" s="64"/>
      <c r="AR1290" s="64"/>
      <c r="AS1290" s="64"/>
      <c r="AT1290" s="64"/>
      <c r="AU1290" s="64"/>
      <c r="AV1290" s="64"/>
      <c r="AW1290" s="64"/>
      <c r="AX1290" s="64"/>
      <c r="AY1290" s="64"/>
      <c r="AZ1290" s="64"/>
      <c r="BA1290" s="64"/>
      <c r="BB1290" s="64"/>
      <c r="BC1290" s="64"/>
      <c r="BD1290" s="64"/>
      <c r="BE1290" s="64"/>
      <c r="BF1290" s="64"/>
      <c r="BG1290" s="64"/>
      <c r="BH1290" s="64"/>
      <c r="BI1290" s="64"/>
      <c r="BJ1290" s="64"/>
      <c r="BK1290" s="64"/>
      <c r="BL1290" s="64"/>
    </row>
    <row r="1291" spans="27:64" ht="12.95" customHeight="1">
      <c r="AA1291" s="64"/>
      <c r="AB1291" s="64"/>
      <c r="AC1291" s="64"/>
      <c r="AD1291" s="64"/>
      <c r="AE1291" s="64"/>
      <c r="AG1291" s="122"/>
      <c r="AN1291" s="64"/>
      <c r="AO1291" s="64"/>
      <c r="AP1291" s="64"/>
      <c r="AQ1291" s="64"/>
      <c r="AR1291" s="64"/>
      <c r="AS1291" s="64"/>
      <c r="AT1291" s="64"/>
      <c r="AU1291" s="64"/>
    </row>
    <row r="1292" spans="27:64" ht="12.95" customHeight="1">
      <c r="AA1292" s="64"/>
      <c r="AB1292" s="64"/>
      <c r="AC1292" s="64"/>
      <c r="AD1292" s="64"/>
      <c r="AE1292" s="64"/>
      <c r="AG1292" s="122"/>
      <c r="AN1292" s="64"/>
      <c r="AO1292" s="64"/>
      <c r="AP1292" s="64"/>
      <c r="AQ1292" s="64"/>
      <c r="AR1292" s="64"/>
      <c r="AS1292" s="64"/>
      <c r="AT1292" s="64"/>
      <c r="AU1292" s="64"/>
      <c r="AV1292" s="64"/>
      <c r="AW1292" s="64"/>
      <c r="AX1292" s="64"/>
      <c r="AY1292" s="64"/>
      <c r="AZ1292" s="64"/>
      <c r="BA1292" s="64"/>
      <c r="BB1292" s="64"/>
      <c r="BC1292" s="64"/>
      <c r="BD1292" s="64"/>
      <c r="BE1292" s="64"/>
      <c r="BF1292" s="64"/>
      <c r="BG1292" s="64"/>
      <c r="BH1292" s="64"/>
      <c r="BI1292" s="64"/>
      <c r="BJ1292" s="64"/>
      <c r="BK1292" s="64"/>
      <c r="BL1292" s="64"/>
    </row>
    <row r="1293" spans="27:64" ht="12.95" customHeight="1">
      <c r="AA1293" s="64"/>
      <c r="AB1293" s="64"/>
      <c r="AC1293" s="64"/>
      <c r="AD1293" s="64"/>
      <c r="AE1293" s="64"/>
      <c r="AG1293" s="122"/>
      <c r="AN1293" s="64"/>
      <c r="AO1293" s="64"/>
      <c r="AP1293" s="64"/>
      <c r="AQ1293" s="64"/>
      <c r="AR1293" s="64"/>
      <c r="AS1293" s="64"/>
      <c r="AT1293" s="64"/>
      <c r="AU1293" s="64"/>
    </row>
    <row r="1294" spans="27:64" ht="12.95" customHeight="1">
      <c r="AA1294" s="64"/>
      <c r="AB1294" s="64"/>
      <c r="AC1294" s="64"/>
      <c r="AD1294" s="64"/>
      <c r="AE1294" s="64"/>
      <c r="AG1294" s="122"/>
      <c r="AN1294" s="64"/>
      <c r="AO1294" s="64"/>
      <c r="AP1294" s="64"/>
      <c r="AQ1294" s="64"/>
      <c r="AR1294" s="64"/>
      <c r="AS1294" s="64"/>
      <c r="AT1294" s="64"/>
      <c r="AU1294" s="64"/>
      <c r="AV1294" s="64"/>
    </row>
    <row r="1295" spans="27:64" ht="12.95" customHeight="1">
      <c r="AA1295" s="64"/>
      <c r="AB1295" s="64"/>
      <c r="AC1295" s="64"/>
      <c r="AD1295" s="64"/>
      <c r="AE1295" s="64"/>
      <c r="AG1295" s="122"/>
      <c r="AN1295" s="64"/>
      <c r="AO1295" s="64"/>
      <c r="AP1295" s="64"/>
      <c r="AQ1295" s="64"/>
      <c r="AR1295" s="64"/>
      <c r="AS1295" s="64"/>
      <c r="AT1295" s="64"/>
      <c r="AU1295" s="64"/>
    </row>
    <row r="1296" spans="27:64" ht="12.95" customHeight="1">
      <c r="AA1296" s="64"/>
      <c r="AB1296" s="64"/>
      <c r="AC1296" s="64"/>
      <c r="AD1296" s="64"/>
      <c r="AE1296" s="64"/>
      <c r="AG1296" s="122"/>
      <c r="AN1296" s="64"/>
      <c r="AO1296" s="64"/>
      <c r="AP1296" s="64"/>
      <c r="AQ1296" s="64"/>
      <c r="AR1296" s="64"/>
      <c r="AS1296" s="64"/>
      <c r="AT1296" s="64"/>
      <c r="AU1296" s="64"/>
      <c r="AV1296" s="64"/>
      <c r="AW1296" s="64"/>
      <c r="AX1296" s="64"/>
      <c r="AY1296" s="64"/>
      <c r="AZ1296" s="64"/>
      <c r="BA1296" s="64"/>
      <c r="BB1296" s="64"/>
      <c r="BC1296" s="64"/>
      <c r="BD1296" s="64"/>
      <c r="BE1296" s="64"/>
      <c r="BF1296" s="64"/>
      <c r="BG1296" s="64"/>
      <c r="BH1296" s="64"/>
      <c r="BI1296" s="64"/>
      <c r="BJ1296" s="64"/>
      <c r="BK1296" s="64"/>
      <c r="BL1296" s="64"/>
    </row>
    <row r="1297" spans="27:48" ht="12.95" customHeight="1">
      <c r="AA1297" s="64"/>
      <c r="AB1297" s="64"/>
      <c r="AC1297" s="64"/>
      <c r="AD1297" s="64"/>
      <c r="AE1297" s="64"/>
      <c r="AG1297" s="122"/>
      <c r="AN1297" s="64"/>
      <c r="AO1297" s="64"/>
      <c r="AP1297" s="64"/>
      <c r="AQ1297" s="64"/>
      <c r="AR1297" s="64"/>
      <c r="AS1297" s="64"/>
      <c r="AT1297" s="64"/>
      <c r="AU1297" s="64"/>
    </row>
    <row r="1298" spans="27:48" ht="12.95" customHeight="1">
      <c r="AA1298" s="64"/>
      <c r="AB1298" s="64"/>
      <c r="AC1298" s="64"/>
      <c r="AD1298" s="64"/>
      <c r="AE1298" s="64"/>
      <c r="AG1298" s="122"/>
      <c r="AN1298" s="64"/>
      <c r="AO1298" s="64"/>
      <c r="AP1298" s="64"/>
      <c r="AQ1298" s="64"/>
      <c r="AR1298" s="64"/>
      <c r="AS1298" s="64"/>
      <c r="AT1298" s="64"/>
      <c r="AU1298" s="64"/>
    </row>
    <row r="1299" spans="27:48" ht="12.95" customHeight="1">
      <c r="AA1299" s="64"/>
      <c r="AB1299" s="64"/>
      <c r="AC1299" s="64"/>
      <c r="AD1299" s="64"/>
      <c r="AE1299" s="64"/>
      <c r="AG1299" s="122"/>
      <c r="AN1299" s="64"/>
      <c r="AO1299" s="64"/>
      <c r="AP1299" s="64"/>
      <c r="AQ1299" s="64"/>
      <c r="AR1299" s="64"/>
      <c r="AS1299" s="64"/>
      <c r="AT1299" s="64"/>
      <c r="AU1299" s="64"/>
    </row>
    <row r="1300" spans="27:48" ht="12.95" customHeight="1">
      <c r="AA1300" s="64"/>
      <c r="AB1300" s="64"/>
      <c r="AC1300" s="64"/>
      <c r="AD1300" s="64"/>
      <c r="AE1300" s="64"/>
      <c r="AG1300" s="122"/>
      <c r="AN1300" s="64"/>
      <c r="AO1300" s="64"/>
      <c r="AP1300" s="64"/>
      <c r="AQ1300" s="64"/>
      <c r="AR1300" s="64"/>
      <c r="AS1300" s="64"/>
      <c r="AT1300" s="64"/>
      <c r="AU1300" s="64"/>
      <c r="AV1300" s="64"/>
    </row>
    <row r="1301" spans="27:48" ht="12.95" customHeight="1">
      <c r="AA1301" s="64"/>
      <c r="AB1301" s="64"/>
      <c r="AC1301" s="64"/>
      <c r="AD1301" s="64"/>
      <c r="AE1301" s="64"/>
      <c r="AG1301" s="122"/>
      <c r="AN1301" s="64"/>
      <c r="AO1301" s="64"/>
      <c r="AP1301" s="64"/>
      <c r="AQ1301" s="64"/>
      <c r="AR1301" s="64"/>
      <c r="AS1301" s="64"/>
      <c r="AT1301" s="64"/>
      <c r="AU1301" s="64"/>
    </row>
    <row r="1302" spans="27:48" ht="12.95" customHeight="1">
      <c r="AA1302" s="64"/>
      <c r="AB1302" s="64"/>
      <c r="AC1302" s="64"/>
      <c r="AD1302" s="64"/>
      <c r="AE1302" s="64"/>
      <c r="AG1302" s="122"/>
      <c r="AN1302" s="64"/>
      <c r="AO1302" s="64"/>
      <c r="AP1302" s="64"/>
      <c r="AQ1302" s="64"/>
      <c r="AR1302" s="64"/>
      <c r="AS1302" s="64"/>
      <c r="AT1302" s="64"/>
      <c r="AU1302" s="64"/>
    </row>
    <row r="1303" spans="27:48" ht="12.95" customHeight="1">
      <c r="AA1303" s="64"/>
      <c r="AB1303" s="64"/>
      <c r="AC1303" s="64"/>
      <c r="AD1303" s="64"/>
      <c r="AE1303" s="64"/>
      <c r="AG1303" s="122"/>
      <c r="AN1303" s="64"/>
      <c r="AO1303" s="64"/>
      <c r="AP1303" s="64"/>
      <c r="AQ1303" s="64"/>
      <c r="AR1303" s="64"/>
      <c r="AS1303" s="64"/>
      <c r="AT1303" s="64"/>
      <c r="AU1303" s="64"/>
    </row>
    <row r="1304" spans="27:48" ht="12.95" customHeight="1">
      <c r="AA1304" s="64"/>
      <c r="AB1304" s="64"/>
      <c r="AC1304" s="64"/>
      <c r="AD1304" s="64"/>
      <c r="AE1304" s="64"/>
      <c r="AG1304" s="122"/>
      <c r="AN1304" s="64"/>
      <c r="AO1304" s="64"/>
      <c r="AP1304" s="64"/>
      <c r="AQ1304" s="64"/>
      <c r="AR1304" s="64"/>
      <c r="AS1304" s="64"/>
      <c r="AT1304" s="64"/>
      <c r="AU1304" s="64"/>
    </row>
    <row r="1305" spans="27:48" ht="12.95" customHeight="1">
      <c r="AA1305" s="64"/>
      <c r="AB1305" s="64"/>
      <c r="AC1305" s="64"/>
      <c r="AD1305" s="64"/>
      <c r="AE1305" s="64"/>
      <c r="AG1305" s="122"/>
      <c r="AN1305" s="64"/>
      <c r="AO1305" s="64"/>
      <c r="AP1305" s="64"/>
      <c r="AQ1305" s="64"/>
      <c r="AR1305" s="64"/>
      <c r="AS1305" s="64"/>
      <c r="AT1305" s="64"/>
      <c r="AU1305" s="64"/>
    </row>
    <row r="1306" spans="27:48" ht="12.95" customHeight="1">
      <c r="AA1306" s="64"/>
      <c r="AB1306" s="64"/>
      <c r="AC1306" s="64"/>
      <c r="AD1306" s="64"/>
      <c r="AE1306" s="64"/>
      <c r="AG1306" s="122"/>
      <c r="AN1306" s="64"/>
      <c r="AO1306" s="64"/>
      <c r="AP1306" s="64"/>
      <c r="AQ1306" s="64"/>
      <c r="AR1306" s="64"/>
      <c r="AS1306" s="64"/>
      <c r="AT1306" s="64"/>
      <c r="AU1306" s="64"/>
    </row>
    <row r="1307" spans="27:48" ht="12.95" customHeight="1">
      <c r="AA1307" s="64"/>
      <c r="AB1307" s="64"/>
      <c r="AC1307" s="64"/>
      <c r="AD1307" s="64"/>
      <c r="AE1307" s="64"/>
      <c r="AG1307" s="122"/>
      <c r="AN1307" s="64"/>
      <c r="AO1307" s="64"/>
      <c r="AP1307" s="64"/>
      <c r="AQ1307" s="64"/>
      <c r="AR1307" s="64"/>
      <c r="AS1307" s="64"/>
      <c r="AT1307" s="64"/>
      <c r="AU1307" s="64"/>
    </row>
    <row r="1308" spans="27:48" ht="12.95" customHeight="1">
      <c r="AA1308" s="64"/>
      <c r="AB1308" s="64"/>
      <c r="AC1308" s="64"/>
      <c r="AD1308" s="64"/>
      <c r="AE1308" s="64"/>
      <c r="AG1308" s="122"/>
      <c r="AN1308" s="64"/>
      <c r="AO1308" s="64"/>
      <c r="AP1308" s="64"/>
      <c r="AQ1308" s="64"/>
      <c r="AR1308" s="64"/>
      <c r="AS1308" s="64"/>
      <c r="AT1308" s="64"/>
      <c r="AU1308" s="64"/>
    </row>
    <row r="1309" spans="27:48" ht="12.95" customHeight="1">
      <c r="AA1309" s="64"/>
      <c r="AB1309" s="64"/>
      <c r="AC1309" s="64"/>
      <c r="AD1309" s="64"/>
      <c r="AE1309" s="64"/>
      <c r="AG1309" s="122"/>
      <c r="AN1309" s="64"/>
      <c r="AO1309" s="64"/>
      <c r="AP1309" s="64"/>
      <c r="AQ1309" s="64"/>
      <c r="AR1309" s="64"/>
      <c r="AS1309" s="64"/>
      <c r="AT1309" s="64"/>
      <c r="AU1309" s="64"/>
    </row>
    <row r="1310" spans="27:48" ht="12.95" customHeight="1">
      <c r="AA1310" s="64"/>
      <c r="AB1310" s="64"/>
      <c r="AC1310" s="64"/>
      <c r="AD1310" s="64"/>
      <c r="AE1310" s="64"/>
      <c r="AG1310" s="122"/>
      <c r="AN1310" s="64"/>
      <c r="AO1310" s="64"/>
      <c r="AP1310" s="64"/>
      <c r="AQ1310" s="64"/>
      <c r="AR1310" s="64"/>
      <c r="AS1310" s="64"/>
      <c r="AT1310" s="64"/>
      <c r="AU1310" s="64"/>
    </row>
    <row r="1311" spans="27:48" ht="12.95" customHeight="1">
      <c r="AA1311" s="64"/>
      <c r="AB1311" s="64"/>
      <c r="AC1311" s="64"/>
      <c r="AD1311" s="64"/>
      <c r="AE1311" s="64"/>
      <c r="AG1311" s="122"/>
      <c r="AN1311" s="64"/>
      <c r="AO1311" s="64"/>
      <c r="AP1311" s="64"/>
      <c r="AQ1311" s="64"/>
      <c r="AR1311" s="64"/>
      <c r="AS1311" s="64"/>
      <c r="AT1311" s="64"/>
      <c r="AU1311" s="64"/>
    </row>
    <row r="1312" spans="27:48" ht="12.95" customHeight="1">
      <c r="AA1312" s="64"/>
      <c r="AB1312" s="64"/>
      <c r="AC1312" s="64"/>
      <c r="AD1312" s="64"/>
      <c r="AE1312" s="64"/>
      <c r="AG1312" s="122"/>
      <c r="AN1312" s="64"/>
      <c r="AO1312" s="64"/>
      <c r="AP1312" s="64"/>
      <c r="AQ1312" s="64"/>
      <c r="AR1312" s="64"/>
      <c r="AS1312" s="64"/>
      <c r="AT1312" s="64"/>
      <c r="AU1312" s="64"/>
    </row>
    <row r="1313" spans="27:64" ht="12.95" customHeight="1">
      <c r="AA1313" s="64"/>
      <c r="AB1313" s="64"/>
      <c r="AC1313" s="64"/>
      <c r="AD1313" s="64"/>
      <c r="AE1313" s="64"/>
      <c r="AG1313" s="122"/>
      <c r="AN1313" s="64"/>
      <c r="AO1313" s="64"/>
      <c r="AP1313" s="64"/>
      <c r="AQ1313" s="64"/>
      <c r="AR1313" s="64"/>
      <c r="AS1313" s="64"/>
      <c r="AT1313" s="64"/>
      <c r="AU1313" s="64"/>
    </row>
    <row r="1314" spans="27:64" ht="12.95" customHeight="1">
      <c r="AA1314" s="64"/>
      <c r="AB1314" s="64"/>
      <c r="AC1314" s="64"/>
      <c r="AD1314" s="64"/>
      <c r="AE1314" s="64"/>
      <c r="AG1314" s="122"/>
      <c r="AN1314" s="64"/>
      <c r="AO1314" s="64"/>
      <c r="AP1314" s="64"/>
      <c r="AQ1314" s="64"/>
      <c r="AR1314" s="64"/>
      <c r="AS1314" s="64"/>
      <c r="AT1314" s="64"/>
      <c r="AU1314" s="64"/>
    </row>
    <row r="1315" spans="27:64" ht="12.95" customHeight="1">
      <c r="AA1315" s="64"/>
      <c r="AB1315" s="64"/>
      <c r="AC1315" s="64"/>
      <c r="AD1315" s="64"/>
      <c r="AE1315" s="64"/>
      <c r="AG1315" s="122"/>
      <c r="AN1315" s="64"/>
      <c r="AO1315" s="64"/>
      <c r="AP1315" s="64"/>
      <c r="AQ1315" s="64"/>
      <c r="AR1315" s="64"/>
      <c r="AS1315" s="64"/>
      <c r="AT1315" s="64"/>
      <c r="AU1315" s="64"/>
    </row>
    <row r="1316" spans="27:64" ht="12.95" customHeight="1">
      <c r="AA1316" s="64"/>
      <c r="AB1316" s="64"/>
      <c r="AC1316" s="64"/>
      <c r="AD1316" s="64"/>
      <c r="AE1316" s="64"/>
      <c r="AG1316" s="122"/>
      <c r="AN1316" s="64"/>
      <c r="AO1316" s="64"/>
      <c r="AP1316" s="64"/>
      <c r="AQ1316" s="64"/>
      <c r="AR1316" s="64"/>
      <c r="AS1316" s="64"/>
      <c r="AT1316" s="64"/>
      <c r="AU1316" s="64"/>
    </row>
    <row r="1317" spans="27:64" ht="12.95" customHeight="1">
      <c r="AA1317" s="64"/>
      <c r="AB1317" s="64"/>
      <c r="AC1317" s="64"/>
      <c r="AD1317" s="64"/>
      <c r="AE1317" s="64"/>
      <c r="AG1317" s="122"/>
      <c r="AN1317" s="64"/>
      <c r="AO1317" s="64"/>
      <c r="AP1317" s="64"/>
      <c r="AQ1317" s="64"/>
      <c r="AR1317" s="64"/>
      <c r="AS1317" s="64"/>
      <c r="AT1317" s="64"/>
      <c r="AU1317" s="64"/>
    </row>
    <row r="1318" spans="27:64" ht="12.95" customHeight="1">
      <c r="AA1318" s="64"/>
      <c r="AB1318" s="64"/>
      <c r="AC1318" s="64"/>
      <c r="AD1318" s="64"/>
      <c r="AE1318" s="64"/>
      <c r="AG1318" s="122"/>
      <c r="AN1318" s="64"/>
      <c r="AO1318" s="64"/>
      <c r="AP1318" s="64"/>
      <c r="AQ1318" s="64"/>
      <c r="AR1318" s="64"/>
      <c r="AS1318" s="64"/>
      <c r="AT1318" s="64"/>
      <c r="AU1318" s="64"/>
    </row>
    <row r="1319" spans="27:64" ht="12.95" customHeight="1">
      <c r="AA1319" s="64"/>
      <c r="AB1319" s="64"/>
      <c r="AC1319" s="64"/>
      <c r="AD1319" s="64"/>
      <c r="AE1319" s="64"/>
      <c r="AG1319" s="122"/>
      <c r="AN1319" s="64"/>
      <c r="AO1319" s="64"/>
      <c r="AP1319" s="64"/>
      <c r="AQ1319" s="64"/>
      <c r="AR1319" s="64"/>
      <c r="AS1319" s="64"/>
      <c r="AT1319" s="64"/>
      <c r="AU1319" s="64"/>
    </row>
    <row r="1320" spans="27:64" ht="12.95" customHeight="1">
      <c r="AA1320" s="64"/>
      <c r="AB1320" s="64"/>
      <c r="AC1320" s="64"/>
      <c r="AD1320" s="64"/>
      <c r="AE1320" s="64"/>
      <c r="AG1320" s="122"/>
      <c r="AN1320" s="64"/>
      <c r="AO1320" s="64"/>
      <c r="AP1320" s="64"/>
      <c r="AQ1320" s="64"/>
      <c r="AR1320" s="64"/>
      <c r="AS1320" s="64"/>
      <c r="AT1320" s="64"/>
      <c r="AU1320" s="64"/>
    </row>
    <row r="1321" spans="27:64" ht="12.95" customHeight="1">
      <c r="AA1321" s="64"/>
      <c r="AB1321" s="64"/>
      <c r="AC1321" s="64"/>
      <c r="AD1321" s="64"/>
      <c r="AE1321" s="64"/>
      <c r="AG1321" s="122"/>
      <c r="AN1321" s="64"/>
      <c r="AO1321" s="64"/>
      <c r="AP1321" s="64"/>
      <c r="AQ1321" s="64"/>
      <c r="AR1321" s="64"/>
      <c r="AS1321" s="64"/>
      <c r="AT1321" s="64"/>
      <c r="AU1321" s="64"/>
    </row>
    <row r="1322" spans="27:64" ht="12.95" customHeight="1">
      <c r="AA1322" s="64"/>
      <c r="AB1322" s="64"/>
      <c r="AC1322" s="64"/>
      <c r="AD1322" s="64"/>
      <c r="AE1322" s="64"/>
      <c r="AG1322" s="122"/>
      <c r="AN1322" s="64"/>
      <c r="AO1322" s="64"/>
      <c r="AP1322" s="64"/>
      <c r="AQ1322" s="64"/>
      <c r="AR1322" s="64"/>
      <c r="AS1322" s="64"/>
      <c r="AT1322" s="64"/>
      <c r="AU1322" s="64"/>
    </row>
    <row r="1323" spans="27:64" ht="12.95" customHeight="1">
      <c r="AA1323" s="64"/>
      <c r="AB1323" s="64"/>
      <c r="AC1323" s="64"/>
      <c r="AD1323" s="64"/>
      <c r="AE1323" s="64"/>
      <c r="AG1323" s="122"/>
      <c r="AN1323" s="64"/>
      <c r="AO1323" s="64"/>
      <c r="AP1323" s="64"/>
      <c r="AQ1323" s="64"/>
      <c r="AR1323" s="64"/>
      <c r="AS1323" s="64"/>
      <c r="AT1323" s="64"/>
      <c r="AU1323" s="64"/>
    </row>
    <row r="1324" spans="27:64" ht="12.95" customHeight="1">
      <c r="AA1324" s="64"/>
      <c r="AB1324" s="64"/>
      <c r="AC1324" s="64"/>
      <c r="AD1324" s="64"/>
      <c r="AE1324" s="64"/>
      <c r="AG1324" s="122"/>
      <c r="AN1324" s="64"/>
      <c r="AO1324" s="64"/>
      <c r="AP1324" s="64"/>
      <c r="AQ1324" s="64"/>
      <c r="AR1324" s="64"/>
      <c r="AS1324" s="64"/>
      <c r="AT1324" s="64"/>
      <c r="AU1324" s="64"/>
      <c r="AV1324" s="64"/>
      <c r="AW1324" s="64"/>
      <c r="AX1324" s="64"/>
      <c r="AY1324" s="64"/>
      <c r="AZ1324" s="64"/>
      <c r="BA1324" s="64"/>
      <c r="BB1324" s="64"/>
      <c r="BC1324" s="64"/>
      <c r="BD1324" s="64"/>
      <c r="BE1324" s="64"/>
      <c r="BF1324" s="64"/>
      <c r="BG1324" s="64"/>
      <c r="BH1324" s="64"/>
      <c r="BI1324" s="64"/>
      <c r="BJ1324" s="64"/>
      <c r="BK1324" s="64"/>
      <c r="BL1324" s="64"/>
    </row>
    <row r="1325" spans="27:64" ht="12.95" customHeight="1">
      <c r="AA1325" s="64"/>
      <c r="AB1325" s="64"/>
      <c r="AC1325" s="64"/>
      <c r="AD1325" s="64"/>
      <c r="AE1325" s="64"/>
      <c r="AG1325" s="122"/>
      <c r="AN1325" s="64"/>
      <c r="AO1325" s="64"/>
      <c r="AP1325" s="64"/>
      <c r="AQ1325" s="64"/>
      <c r="AR1325" s="64"/>
      <c r="AS1325" s="64"/>
      <c r="AT1325" s="64"/>
      <c r="AU1325" s="64"/>
    </row>
    <row r="1326" spans="27:64" ht="12.95" customHeight="1">
      <c r="AA1326" s="64"/>
      <c r="AB1326" s="64"/>
      <c r="AC1326" s="64"/>
      <c r="AD1326" s="64"/>
      <c r="AE1326" s="64"/>
      <c r="AG1326" s="122"/>
      <c r="AN1326" s="64"/>
      <c r="AO1326" s="64"/>
      <c r="AP1326" s="64"/>
      <c r="AQ1326" s="64"/>
      <c r="AR1326" s="64"/>
      <c r="AS1326" s="64"/>
      <c r="AT1326" s="64"/>
      <c r="AU1326" s="64"/>
      <c r="AV1326" s="64"/>
      <c r="AW1326" s="64"/>
      <c r="AX1326" s="64"/>
      <c r="AY1326" s="64"/>
      <c r="AZ1326" s="64"/>
      <c r="BA1326" s="64"/>
      <c r="BB1326" s="64"/>
      <c r="BC1326" s="64"/>
      <c r="BD1326" s="64"/>
      <c r="BE1326" s="64"/>
      <c r="BF1326" s="64"/>
      <c r="BG1326" s="64"/>
      <c r="BH1326" s="64"/>
      <c r="BI1326" s="64"/>
      <c r="BJ1326" s="64"/>
      <c r="BK1326" s="64"/>
      <c r="BL1326" s="64"/>
    </row>
    <row r="1327" spans="27:64" ht="12.95" customHeight="1">
      <c r="AA1327" s="64"/>
      <c r="AB1327" s="64"/>
      <c r="AC1327" s="64"/>
      <c r="AD1327" s="64"/>
      <c r="AE1327" s="64"/>
      <c r="AG1327" s="122"/>
      <c r="AN1327" s="64"/>
      <c r="AO1327" s="64"/>
      <c r="AP1327" s="64"/>
      <c r="AQ1327" s="64"/>
      <c r="AR1327" s="64"/>
      <c r="AS1327" s="64"/>
      <c r="AT1327" s="64"/>
      <c r="AU1327" s="64"/>
    </row>
    <row r="1328" spans="27:64" ht="12.95" customHeight="1">
      <c r="AA1328" s="64"/>
      <c r="AB1328" s="64"/>
      <c r="AC1328" s="64"/>
      <c r="AD1328" s="64"/>
      <c r="AE1328" s="64"/>
      <c r="AG1328" s="122"/>
      <c r="AN1328" s="64"/>
      <c r="AO1328" s="64"/>
      <c r="AP1328" s="64"/>
      <c r="AQ1328" s="64"/>
      <c r="AR1328" s="64"/>
      <c r="AS1328" s="64"/>
      <c r="AT1328" s="64"/>
      <c r="AU1328" s="64"/>
      <c r="AV1328" s="64"/>
      <c r="AW1328" s="64"/>
      <c r="AX1328" s="64"/>
      <c r="AY1328" s="64"/>
      <c r="AZ1328" s="64"/>
      <c r="BA1328" s="64"/>
      <c r="BB1328" s="64"/>
      <c r="BC1328" s="64"/>
      <c r="BD1328" s="64"/>
      <c r="BE1328" s="64"/>
      <c r="BF1328" s="64"/>
      <c r="BG1328" s="64"/>
      <c r="BH1328" s="64"/>
      <c r="BI1328" s="64"/>
      <c r="BJ1328" s="64"/>
      <c r="BK1328" s="64"/>
      <c r="BL1328" s="64"/>
    </row>
    <row r="1329" spans="27:64" ht="12.95" customHeight="1">
      <c r="AA1329" s="64"/>
      <c r="AB1329" s="64"/>
      <c r="AC1329" s="64"/>
      <c r="AD1329" s="64"/>
      <c r="AE1329" s="64"/>
      <c r="AG1329" s="122"/>
      <c r="AN1329" s="64"/>
      <c r="AO1329" s="64"/>
      <c r="AP1329" s="64"/>
      <c r="AQ1329" s="64"/>
      <c r="AR1329" s="64"/>
      <c r="AS1329" s="64"/>
      <c r="AT1329" s="64"/>
      <c r="AU1329" s="64"/>
    </row>
    <row r="1330" spans="27:64" ht="12.95" customHeight="1">
      <c r="AA1330" s="64"/>
      <c r="AB1330" s="64"/>
      <c r="AC1330" s="64"/>
      <c r="AD1330" s="64"/>
      <c r="AE1330" s="64"/>
      <c r="AG1330" s="122"/>
      <c r="AN1330" s="64"/>
      <c r="AO1330" s="64"/>
      <c r="AP1330" s="64"/>
      <c r="AQ1330" s="64"/>
      <c r="AR1330" s="64"/>
      <c r="AS1330" s="64"/>
      <c r="AT1330" s="64"/>
      <c r="AU1330" s="64"/>
    </row>
    <row r="1331" spans="27:64" ht="12.95" customHeight="1">
      <c r="AA1331" s="64"/>
      <c r="AB1331" s="64"/>
      <c r="AC1331" s="64"/>
      <c r="AD1331" s="64"/>
      <c r="AE1331" s="64"/>
      <c r="AG1331" s="122"/>
      <c r="AN1331" s="64"/>
      <c r="AO1331" s="64"/>
      <c r="AP1331" s="64"/>
      <c r="AQ1331" s="64"/>
      <c r="AR1331" s="64"/>
      <c r="AS1331" s="64"/>
      <c r="AT1331" s="64"/>
      <c r="AU1331" s="64"/>
    </row>
    <row r="1332" spans="27:64" ht="12.95" customHeight="1">
      <c r="AA1332" s="64"/>
      <c r="AB1332" s="64"/>
      <c r="AC1332" s="64"/>
      <c r="AD1332" s="64"/>
      <c r="AE1332" s="64"/>
      <c r="AG1332" s="122"/>
      <c r="AN1332" s="64"/>
      <c r="AO1332" s="64"/>
      <c r="AP1332" s="64"/>
      <c r="AQ1332" s="64"/>
      <c r="AR1332" s="64"/>
      <c r="AS1332" s="64"/>
      <c r="AT1332" s="64"/>
      <c r="AU1332" s="64"/>
    </row>
    <row r="1333" spans="27:64" ht="12.95" customHeight="1">
      <c r="AA1333" s="64"/>
      <c r="AB1333" s="64"/>
      <c r="AC1333" s="64"/>
      <c r="AD1333" s="64"/>
      <c r="AE1333" s="64"/>
      <c r="AG1333" s="122"/>
      <c r="AN1333" s="64"/>
      <c r="AO1333" s="64"/>
      <c r="AP1333" s="64"/>
      <c r="AQ1333" s="64"/>
      <c r="AR1333" s="64"/>
      <c r="AS1333" s="64"/>
      <c r="AT1333" s="64"/>
      <c r="AU1333" s="64"/>
    </row>
    <row r="1334" spans="27:64" ht="12.95" customHeight="1">
      <c r="AA1334" s="64"/>
      <c r="AB1334" s="64"/>
      <c r="AC1334" s="64"/>
      <c r="AD1334" s="64"/>
      <c r="AE1334" s="64"/>
      <c r="AG1334" s="122"/>
      <c r="AN1334" s="64"/>
      <c r="AO1334" s="64"/>
      <c r="AP1334" s="64"/>
      <c r="AQ1334" s="64"/>
      <c r="AR1334" s="64"/>
      <c r="AS1334" s="64"/>
      <c r="AT1334" s="64"/>
      <c r="AU1334" s="64"/>
    </row>
    <row r="1335" spans="27:64" ht="12.95" customHeight="1">
      <c r="AA1335" s="64"/>
      <c r="AB1335" s="64"/>
      <c r="AC1335" s="64"/>
      <c r="AD1335" s="64"/>
      <c r="AE1335" s="64"/>
      <c r="AG1335" s="122"/>
      <c r="AN1335" s="64"/>
      <c r="AO1335" s="64"/>
      <c r="AP1335" s="64"/>
      <c r="AQ1335" s="64"/>
      <c r="AR1335" s="64"/>
      <c r="AS1335" s="64"/>
      <c r="AT1335" s="64"/>
      <c r="AU1335" s="64"/>
    </row>
    <row r="1336" spans="27:64" ht="12.95" customHeight="1">
      <c r="AA1336" s="64"/>
      <c r="AB1336" s="64"/>
      <c r="AC1336" s="64"/>
      <c r="AD1336" s="64"/>
      <c r="AE1336" s="64"/>
      <c r="AG1336" s="122"/>
      <c r="AN1336" s="64"/>
      <c r="AO1336" s="64"/>
      <c r="AP1336" s="64"/>
      <c r="AQ1336" s="64"/>
      <c r="AR1336" s="64"/>
      <c r="AS1336" s="64"/>
      <c r="AT1336" s="64"/>
      <c r="AU1336" s="64"/>
    </row>
    <row r="1337" spans="27:64" ht="12.95" customHeight="1">
      <c r="AA1337" s="64"/>
      <c r="AB1337" s="64"/>
      <c r="AC1337" s="64"/>
      <c r="AD1337" s="64"/>
      <c r="AE1337" s="64"/>
      <c r="AG1337" s="122"/>
      <c r="AN1337" s="64"/>
      <c r="AO1337" s="64"/>
      <c r="AP1337" s="64"/>
      <c r="AQ1337" s="64"/>
      <c r="AR1337" s="64"/>
      <c r="AS1337" s="64"/>
      <c r="AT1337" s="64"/>
      <c r="AU1337" s="64"/>
      <c r="AV1337" s="64"/>
    </row>
    <row r="1338" spans="27:64" ht="12.95" customHeight="1">
      <c r="AA1338" s="64"/>
      <c r="AB1338" s="64"/>
      <c r="AC1338" s="64"/>
      <c r="AD1338" s="64"/>
      <c r="AE1338" s="64"/>
      <c r="AG1338" s="122"/>
      <c r="AN1338" s="64"/>
      <c r="AO1338" s="64"/>
      <c r="AP1338" s="64"/>
      <c r="AQ1338" s="64"/>
      <c r="AR1338" s="64"/>
      <c r="AS1338" s="64"/>
      <c r="AT1338" s="64"/>
      <c r="AU1338" s="64"/>
    </row>
    <row r="1339" spans="27:64" ht="12.95" customHeight="1">
      <c r="AA1339" s="64"/>
      <c r="AB1339" s="64"/>
      <c r="AC1339" s="64"/>
      <c r="AD1339" s="64"/>
      <c r="AE1339" s="64"/>
      <c r="AG1339" s="122"/>
      <c r="AN1339" s="64"/>
      <c r="AO1339" s="64"/>
      <c r="AP1339" s="64"/>
      <c r="AQ1339" s="64"/>
      <c r="AR1339" s="64"/>
      <c r="AS1339" s="64"/>
      <c r="AT1339" s="64"/>
      <c r="AU1339" s="64"/>
      <c r="AV1339" s="64"/>
    </row>
    <row r="1340" spans="27:64" ht="12.95" customHeight="1">
      <c r="AA1340" s="64"/>
      <c r="AB1340" s="64"/>
      <c r="AC1340" s="64"/>
      <c r="AD1340" s="64"/>
      <c r="AE1340" s="64"/>
      <c r="AG1340" s="122"/>
      <c r="AN1340" s="64"/>
      <c r="AO1340" s="64"/>
      <c r="AP1340" s="64"/>
      <c r="AQ1340" s="64"/>
      <c r="AR1340" s="64"/>
      <c r="AS1340" s="64"/>
      <c r="AT1340" s="64"/>
      <c r="AU1340" s="64"/>
      <c r="AV1340" s="64"/>
      <c r="AW1340" s="64"/>
      <c r="AX1340" s="64"/>
      <c r="AY1340" s="64"/>
      <c r="AZ1340" s="64"/>
      <c r="BA1340" s="64"/>
      <c r="BB1340" s="64"/>
      <c r="BC1340" s="64"/>
      <c r="BD1340" s="64"/>
      <c r="BE1340" s="64"/>
      <c r="BF1340" s="64"/>
      <c r="BG1340" s="64"/>
      <c r="BH1340" s="64"/>
      <c r="BI1340" s="64"/>
      <c r="BJ1340" s="64"/>
      <c r="BK1340" s="64"/>
      <c r="BL1340" s="64"/>
    </row>
    <row r="1341" spans="27:64" ht="12.95" customHeight="1">
      <c r="AA1341" s="64"/>
      <c r="AB1341" s="64"/>
      <c r="AC1341" s="64"/>
      <c r="AD1341" s="64"/>
      <c r="AE1341" s="64"/>
      <c r="AG1341" s="122"/>
      <c r="AN1341" s="64"/>
      <c r="AO1341" s="64"/>
      <c r="AP1341" s="64"/>
      <c r="AQ1341" s="64"/>
      <c r="AR1341" s="64"/>
      <c r="AS1341" s="64"/>
      <c r="AT1341" s="64"/>
      <c r="AU1341" s="64"/>
    </row>
    <row r="1342" spans="27:64" ht="12.95" customHeight="1">
      <c r="AA1342" s="64"/>
      <c r="AB1342" s="64"/>
      <c r="AC1342" s="64"/>
      <c r="AD1342" s="64"/>
      <c r="AE1342" s="64"/>
      <c r="AG1342" s="122"/>
      <c r="AN1342" s="64"/>
      <c r="AO1342" s="64"/>
      <c r="AP1342" s="64"/>
      <c r="AQ1342" s="64"/>
      <c r="AR1342" s="64"/>
      <c r="AS1342" s="64"/>
      <c r="AT1342" s="64"/>
      <c r="AU1342" s="64"/>
    </row>
    <row r="1343" spans="27:64" ht="12.95" customHeight="1">
      <c r="AA1343" s="64"/>
      <c r="AB1343" s="64"/>
      <c r="AC1343" s="64"/>
      <c r="AD1343" s="64"/>
      <c r="AE1343" s="64"/>
      <c r="AG1343" s="122"/>
      <c r="AN1343" s="64"/>
      <c r="AO1343" s="64"/>
      <c r="AP1343" s="64"/>
      <c r="AQ1343" s="64"/>
      <c r="AR1343" s="64"/>
      <c r="AS1343" s="64"/>
      <c r="AT1343" s="64"/>
      <c r="AU1343" s="64"/>
    </row>
    <row r="1344" spans="27:64" ht="12.95" customHeight="1">
      <c r="AA1344" s="64"/>
      <c r="AB1344" s="64"/>
      <c r="AC1344" s="64"/>
      <c r="AD1344" s="64"/>
      <c r="AE1344" s="64"/>
      <c r="AG1344" s="122"/>
      <c r="AN1344" s="64"/>
      <c r="AO1344" s="64"/>
      <c r="AP1344" s="64"/>
      <c r="AQ1344" s="64"/>
      <c r="AR1344" s="64"/>
      <c r="AS1344" s="64"/>
      <c r="AT1344" s="64"/>
      <c r="AU1344" s="64"/>
    </row>
    <row r="1345" spans="27:64" ht="12.95" customHeight="1">
      <c r="AA1345" s="64"/>
      <c r="AB1345" s="64"/>
      <c r="AC1345" s="64"/>
      <c r="AD1345" s="64"/>
      <c r="AE1345" s="64"/>
      <c r="AG1345" s="122"/>
      <c r="AN1345" s="64"/>
      <c r="AO1345" s="64"/>
      <c r="AP1345" s="64"/>
      <c r="AQ1345" s="64"/>
      <c r="AR1345" s="64"/>
      <c r="AS1345" s="64"/>
      <c r="AT1345" s="64"/>
      <c r="AU1345" s="64"/>
    </row>
    <row r="1346" spans="27:64" ht="12.95" customHeight="1">
      <c r="AA1346" s="64"/>
      <c r="AB1346" s="64"/>
      <c r="AC1346" s="64"/>
      <c r="AD1346" s="64"/>
      <c r="AE1346" s="64"/>
      <c r="AG1346" s="122"/>
      <c r="AN1346" s="64"/>
      <c r="AO1346" s="64"/>
      <c r="AP1346" s="64"/>
      <c r="AQ1346" s="64"/>
      <c r="AR1346" s="64"/>
      <c r="AS1346" s="64"/>
      <c r="AT1346" s="64"/>
      <c r="AU1346" s="64"/>
    </row>
    <row r="1347" spans="27:64" ht="12.95" customHeight="1">
      <c r="AA1347" s="64"/>
      <c r="AB1347" s="64"/>
      <c r="AC1347" s="64"/>
      <c r="AD1347" s="64"/>
      <c r="AE1347" s="64"/>
      <c r="AG1347" s="122"/>
      <c r="AN1347" s="64"/>
      <c r="AO1347" s="64"/>
      <c r="AP1347" s="64"/>
      <c r="AQ1347" s="64"/>
      <c r="AR1347" s="64"/>
      <c r="AS1347" s="64"/>
      <c r="AT1347" s="64"/>
      <c r="AU1347" s="64"/>
      <c r="AV1347" s="64"/>
      <c r="AW1347" s="64"/>
      <c r="AX1347" s="64"/>
      <c r="AY1347" s="64"/>
      <c r="AZ1347" s="64"/>
      <c r="BA1347" s="64"/>
      <c r="BB1347" s="64"/>
      <c r="BC1347" s="64"/>
      <c r="BD1347" s="64"/>
      <c r="BE1347" s="64"/>
      <c r="BF1347" s="64"/>
      <c r="BG1347" s="64"/>
      <c r="BH1347" s="64"/>
      <c r="BI1347" s="64"/>
      <c r="BJ1347" s="64"/>
      <c r="BK1347" s="64"/>
      <c r="BL1347" s="64"/>
    </row>
    <row r="1348" spans="27:64" ht="12.95" customHeight="1">
      <c r="AA1348" s="64"/>
      <c r="AB1348" s="64"/>
      <c r="AC1348" s="64"/>
      <c r="AD1348" s="64"/>
      <c r="AE1348" s="64"/>
      <c r="AG1348" s="122"/>
      <c r="AN1348" s="64"/>
      <c r="AO1348" s="64"/>
      <c r="AP1348" s="64"/>
      <c r="AQ1348" s="64"/>
      <c r="AR1348" s="64"/>
      <c r="AS1348" s="64"/>
      <c r="AT1348" s="64"/>
      <c r="AU1348" s="64"/>
      <c r="AV1348" s="64"/>
      <c r="AX1348" s="64"/>
    </row>
    <row r="1349" spans="27:64" ht="12.95" customHeight="1">
      <c r="AA1349" s="64"/>
      <c r="AB1349" s="64"/>
      <c r="AC1349" s="64"/>
      <c r="AD1349" s="64"/>
      <c r="AE1349" s="64"/>
      <c r="AG1349" s="122"/>
      <c r="AN1349" s="64"/>
      <c r="AO1349" s="64"/>
      <c r="AP1349" s="64"/>
      <c r="AQ1349" s="64"/>
      <c r="AR1349" s="64"/>
      <c r="AS1349" s="64"/>
      <c r="AT1349" s="64"/>
      <c r="AU1349" s="64"/>
      <c r="AV1349" s="64"/>
      <c r="AW1349" s="64"/>
      <c r="AX1349" s="64"/>
      <c r="AY1349" s="64"/>
      <c r="AZ1349" s="64"/>
      <c r="BA1349" s="64"/>
      <c r="BB1349" s="64"/>
      <c r="BC1349" s="64"/>
      <c r="BD1349" s="64"/>
      <c r="BE1349" s="64"/>
      <c r="BF1349" s="64"/>
      <c r="BG1349" s="64"/>
      <c r="BH1349" s="64"/>
      <c r="BI1349" s="64"/>
      <c r="BJ1349" s="64"/>
      <c r="BK1349" s="64"/>
      <c r="BL1349" s="64"/>
    </row>
    <row r="1350" spans="27:64" ht="12.95" customHeight="1">
      <c r="AA1350" s="64"/>
      <c r="AB1350" s="64"/>
      <c r="AC1350" s="64"/>
      <c r="AD1350" s="64"/>
      <c r="AE1350" s="64"/>
      <c r="AG1350" s="122"/>
      <c r="AN1350" s="64"/>
      <c r="AO1350" s="64"/>
      <c r="AP1350" s="64"/>
      <c r="AQ1350" s="64"/>
      <c r="AR1350" s="64"/>
      <c r="AS1350" s="64"/>
      <c r="AT1350" s="64"/>
      <c r="AU1350" s="64"/>
      <c r="AV1350" s="64"/>
      <c r="AW1350" s="64"/>
      <c r="AX1350" s="64"/>
      <c r="AY1350" s="64"/>
      <c r="AZ1350" s="64"/>
      <c r="BA1350" s="64"/>
      <c r="BB1350" s="64"/>
      <c r="BC1350" s="64"/>
      <c r="BD1350" s="64"/>
      <c r="BE1350" s="64"/>
      <c r="BF1350" s="64"/>
      <c r="BG1350" s="64"/>
      <c r="BH1350" s="64"/>
      <c r="BI1350" s="64"/>
      <c r="BJ1350" s="64"/>
      <c r="BK1350" s="64"/>
      <c r="BL1350" s="64"/>
    </row>
    <row r="1351" spans="27:64" ht="12.95" customHeight="1">
      <c r="AA1351" s="64"/>
      <c r="AB1351" s="64"/>
      <c r="AC1351" s="64"/>
      <c r="AD1351" s="64"/>
      <c r="AE1351" s="64"/>
      <c r="AG1351" s="122"/>
      <c r="AN1351" s="64"/>
      <c r="AO1351" s="64"/>
      <c r="AP1351" s="64"/>
      <c r="AQ1351" s="64"/>
      <c r="AR1351" s="64"/>
      <c r="AS1351" s="64"/>
      <c r="AT1351" s="64"/>
      <c r="AU1351" s="64"/>
    </row>
    <row r="1352" spans="27:64" ht="12.95" customHeight="1">
      <c r="AA1352" s="64"/>
      <c r="AB1352" s="64"/>
      <c r="AC1352" s="64"/>
      <c r="AD1352" s="64"/>
      <c r="AE1352" s="64"/>
      <c r="AG1352" s="122"/>
      <c r="AN1352" s="64"/>
      <c r="AO1352" s="64"/>
      <c r="AP1352" s="64"/>
      <c r="AQ1352" s="64"/>
      <c r="AR1352" s="64"/>
      <c r="AS1352" s="64"/>
      <c r="AT1352" s="64"/>
      <c r="AU1352" s="64"/>
    </row>
    <row r="1353" spans="27:64" ht="12.95" customHeight="1">
      <c r="AA1353" s="64"/>
      <c r="AB1353" s="64"/>
      <c r="AC1353" s="64"/>
      <c r="AD1353" s="64"/>
      <c r="AE1353" s="64"/>
      <c r="AG1353" s="122"/>
      <c r="AN1353" s="64"/>
      <c r="AO1353" s="64"/>
      <c r="AP1353" s="64"/>
      <c r="AQ1353" s="64"/>
      <c r="AR1353" s="64"/>
      <c r="AS1353" s="64"/>
      <c r="AT1353" s="64"/>
      <c r="AU1353" s="64"/>
    </row>
    <row r="1354" spans="27:64" ht="12.95" customHeight="1">
      <c r="AA1354" s="64"/>
      <c r="AB1354" s="64"/>
      <c r="AC1354" s="64"/>
      <c r="AD1354" s="64"/>
      <c r="AE1354" s="64"/>
      <c r="AG1354" s="122"/>
      <c r="AN1354" s="64"/>
      <c r="AO1354" s="64"/>
      <c r="AP1354" s="64"/>
      <c r="AQ1354" s="64"/>
      <c r="AR1354" s="64"/>
      <c r="AS1354" s="64"/>
      <c r="AT1354" s="64"/>
      <c r="AU1354" s="64"/>
    </row>
    <row r="1355" spans="27:64" ht="12.95" customHeight="1">
      <c r="AA1355" s="64"/>
      <c r="AB1355" s="64"/>
      <c r="AC1355" s="64"/>
      <c r="AD1355" s="64"/>
      <c r="AE1355" s="64"/>
      <c r="AG1355" s="122"/>
      <c r="AN1355" s="64"/>
      <c r="AO1355" s="64"/>
      <c r="AP1355" s="64"/>
      <c r="AQ1355" s="64"/>
      <c r="AR1355" s="64"/>
      <c r="AS1355" s="64"/>
      <c r="AT1355" s="64"/>
      <c r="AU1355" s="64"/>
    </row>
    <row r="1356" spans="27:64" ht="12.95" customHeight="1">
      <c r="AA1356" s="64"/>
      <c r="AB1356" s="64"/>
      <c r="AC1356" s="64"/>
      <c r="AD1356" s="64"/>
      <c r="AE1356" s="64"/>
      <c r="AG1356" s="122"/>
      <c r="AN1356" s="64"/>
      <c r="AO1356" s="64"/>
      <c r="AP1356" s="64"/>
      <c r="AQ1356" s="64"/>
      <c r="AR1356" s="64"/>
      <c r="AS1356" s="64"/>
      <c r="AT1356" s="64"/>
      <c r="AU1356" s="64"/>
    </row>
    <row r="1357" spans="27:64" ht="12.95" customHeight="1">
      <c r="AA1357" s="64"/>
      <c r="AB1357" s="64"/>
      <c r="AC1357" s="64"/>
      <c r="AD1357" s="64"/>
      <c r="AE1357" s="64"/>
      <c r="AG1357" s="122"/>
      <c r="AN1357" s="64"/>
      <c r="AO1357" s="64"/>
      <c r="AP1357" s="64"/>
      <c r="AQ1357" s="64"/>
      <c r="AR1357" s="64"/>
      <c r="AS1357" s="64"/>
      <c r="AT1357" s="64"/>
      <c r="AU1357" s="64"/>
    </row>
    <row r="1358" spans="27:64" ht="12.95" customHeight="1">
      <c r="AA1358" s="64"/>
      <c r="AB1358" s="64"/>
      <c r="AC1358" s="64"/>
      <c r="AD1358" s="64"/>
      <c r="AE1358" s="64"/>
      <c r="AG1358" s="122"/>
      <c r="AN1358" s="64"/>
      <c r="AO1358" s="64"/>
      <c r="AP1358" s="64"/>
      <c r="AQ1358" s="64"/>
      <c r="AR1358" s="64"/>
      <c r="AS1358" s="64"/>
      <c r="AT1358" s="64"/>
      <c r="AU1358" s="64"/>
    </row>
    <row r="1359" spans="27:64" ht="12.95" customHeight="1">
      <c r="AA1359" s="64"/>
      <c r="AB1359" s="64"/>
      <c r="AC1359" s="64"/>
      <c r="AD1359" s="64"/>
      <c r="AE1359" s="64"/>
      <c r="AG1359" s="122"/>
      <c r="AN1359" s="64"/>
      <c r="AO1359" s="64"/>
      <c r="AP1359" s="64"/>
      <c r="AQ1359" s="64"/>
      <c r="AR1359" s="64"/>
      <c r="AS1359" s="64"/>
      <c r="AT1359" s="64"/>
      <c r="AU1359" s="64"/>
    </row>
    <row r="1360" spans="27:64" ht="12.95" customHeight="1">
      <c r="AA1360" s="64"/>
      <c r="AB1360" s="64"/>
      <c r="AC1360" s="64"/>
      <c r="AD1360" s="64"/>
      <c r="AE1360" s="64"/>
      <c r="AG1360" s="122"/>
      <c r="AN1360" s="64"/>
      <c r="AO1360" s="64"/>
      <c r="AP1360" s="64"/>
      <c r="AQ1360" s="64"/>
      <c r="AR1360" s="64"/>
      <c r="AS1360" s="64"/>
      <c r="AT1360" s="64"/>
      <c r="AU1360" s="64"/>
    </row>
    <row r="1361" spans="27:64" ht="12.95" customHeight="1">
      <c r="AA1361" s="64"/>
      <c r="AB1361" s="64"/>
      <c r="AC1361" s="64"/>
      <c r="AD1361" s="64"/>
      <c r="AE1361" s="64"/>
      <c r="AG1361" s="122"/>
      <c r="AN1361" s="64"/>
      <c r="AO1361" s="64"/>
      <c r="AP1361" s="64"/>
      <c r="AQ1361" s="64"/>
      <c r="AR1361" s="64"/>
      <c r="AS1361" s="64"/>
      <c r="AT1361" s="64"/>
      <c r="AU1361" s="64"/>
    </row>
    <row r="1362" spans="27:64" ht="12.95" customHeight="1">
      <c r="AA1362" s="64"/>
      <c r="AB1362" s="64"/>
      <c r="AC1362" s="64"/>
      <c r="AD1362" s="64"/>
      <c r="AE1362" s="64"/>
      <c r="AG1362" s="122"/>
      <c r="AN1362" s="64"/>
      <c r="AO1362" s="64"/>
      <c r="AP1362" s="64"/>
      <c r="AQ1362" s="64"/>
      <c r="AR1362" s="64"/>
      <c r="AS1362" s="64"/>
      <c r="AT1362" s="64"/>
      <c r="AU1362" s="64"/>
    </row>
    <row r="1363" spans="27:64" ht="12.95" customHeight="1">
      <c r="AA1363" s="64"/>
      <c r="AB1363" s="64"/>
      <c r="AC1363" s="64"/>
      <c r="AD1363" s="64"/>
      <c r="AE1363" s="64"/>
      <c r="AG1363" s="122"/>
      <c r="AN1363" s="64"/>
      <c r="AO1363" s="64"/>
      <c r="AP1363" s="64"/>
      <c r="AQ1363" s="64"/>
      <c r="AR1363" s="64"/>
      <c r="AS1363" s="64"/>
      <c r="AT1363" s="64"/>
      <c r="AU1363" s="64"/>
    </row>
    <row r="1364" spans="27:64" ht="12.95" customHeight="1">
      <c r="AA1364" s="64"/>
      <c r="AB1364" s="64"/>
      <c r="AC1364" s="64"/>
      <c r="AD1364" s="64"/>
      <c r="AE1364" s="64"/>
      <c r="AG1364" s="122"/>
      <c r="AN1364" s="64"/>
      <c r="AO1364" s="64"/>
      <c r="AP1364" s="64"/>
      <c r="AQ1364" s="64"/>
      <c r="AR1364" s="64"/>
      <c r="AS1364" s="64"/>
      <c r="AT1364" s="64"/>
      <c r="AU1364" s="64"/>
    </row>
    <row r="1365" spans="27:64" ht="12.95" customHeight="1">
      <c r="AA1365" s="64"/>
      <c r="AB1365" s="64"/>
      <c r="AC1365" s="64"/>
      <c r="AD1365" s="64"/>
      <c r="AE1365" s="64"/>
      <c r="AG1365" s="122"/>
      <c r="AN1365" s="64"/>
      <c r="AO1365" s="64"/>
      <c r="AP1365" s="64"/>
      <c r="AQ1365" s="64"/>
      <c r="AR1365" s="64"/>
      <c r="AS1365" s="64"/>
      <c r="AT1365" s="64"/>
      <c r="AU1365" s="64"/>
    </row>
    <row r="1366" spans="27:64" ht="12.95" customHeight="1">
      <c r="AA1366" s="64"/>
      <c r="AB1366" s="64"/>
      <c r="AC1366" s="64"/>
      <c r="AD1366" s="64"/>
      <c r="AE1366" s="64"/>
      <c r="AG1366" s="122"/>
      <c r="AN1366" s="64"/>
      <c r="AO1366" s="64"/>
      <c r="AP1366" s="64"/>
      <c r="AQ1366" s="64"/>
      <c r="AR1366" s="64"/>
      <c r="AS1366" s="64"/>
      <c r="AT1366" s="64"/>
      <c r="AU1366" s="64"/>
    </row>
    <row r="1367" spans="27:64" ht="12.95" customHeight="1">
      <c r="AA1367" s="64"/>
      <c r="AB1367" s="64"/>
      <c r="AC1367" s="64"/>
      <c r="AD1367" s="64"/>
      <c r="AE1367" s="64"/>
      <c r="AG1367" s="122"/>
      <c r="AN1367" s="64"/>
      <c r="AO1367" s="64"/>
      <c r="AP1367" s="64"/>
      <c r="AQ1367" s="64"/>
      <c r="AR1367" s="64"/>
      <c r="AS1367" s="64"/>
      <c r="AT1367" s="64"/>
      <c r="AU1367" s="64"/>
    </row>
    <row r="1368" spans="27:64" ht="12.95" customHeight="1">
      <c r="AA1368" s="64"/>
      <c r="AB1368" s="64"/>
      <c r="AC1368" s="64"/>
      <c r="AD1368" s="64"/>
      <c r="AE1368" s="64"/>
      <c r="AG1368" s="122"/>
      <c r="AN1368" s="64"/>
      <c r="AO1368" s="64"/>
      <c r="AP1368" s="64"/>
      <c r="AQ1368" s="64"/>
      <c r="AR1368" s="64"/>
      <c r="AS1368" s="64"/>
      <c r="AT1368" s="64"/>
      <c r="AU1368" s="64"/>
      <c r="AV1368" s="64"/>
      <c r="AX1368" s="64"/>
      <c r="AY1368" s="64"/>
      <c r="AZ1368" s="64"/>
      <c r="BA1368" s="64"/>
      <c r="BB1368" s="64"/>
      <c r="BC1368" s="64"/>
      <c r="BD1368" s="64"/>
      <c r="BE1368" s="64"/>
      <c r="BF1368" s="64"/>
      <c r="BG1368" s="64"/>
      <c r="BH1368" s="64"/>
      <c r="BI1368" s="64"/>
      <c r="BJ1368" s="64"/>
      <c r="BK1368" s="64"/>
      <c r="BL1368" s="64"/>
    </row>
    <row r="1369" spans="27:64" ht="12.95" customHeight="1">
      <c r="AA1369" s="64"/>
      <c r="AB1369" s="64"/>
      <c r="AC1369" s="64"/>
      <c r="AD1369" s="64"/>
      <c r="AE1369" s="64"/>
      <c r="AG1369" s="122"/>
      <c r="AN1369" s="64"/>
      <c r="AO1369" s="64"/>
      <c r="AP1369" s="64"/>
      <c r="AQ1369" s="64"/>
      <c r="AR1369" s="64"/>
      <c r="AS1369" s="64"/>
      <c r="AT1369" s="64"/>
      <c r="AU1369" s="64"/>
    </row>
    <row r="1370" spans="27:64" ht="12.95" customHeight="1">
      <c r="AA1370" s="64"/>
      <c r="AB1370" s="64"/>
      <c r="AC1370" s="64"/>
      <c r="AD1370" s="64"/>
      <c r="AE1370" s="64"/>
      <c r="AG1370" s="122"/>
      <c r="AN1370" s="64"/>
      <c r="AO1370" s="64"/>
      <c r="AP1370" s="64"/>
      <c r="AQ1370" s="64"/>
      <c r="AR1370" s="64"/>
      <c r="AS1370" s="64"/>
      <c r="AT1370" s="64"/>
      <c r="AU1370" s="64"/>
    </row>
    <row r="1371" spans="27:64" ht="12.95" customHeight="1">
      <c r="AA1371" s="64"/>
      <c r="AB1371" s="64"/>
      <c r="AC1371" s="64"/>
      <c r="AD1371" s="64"/>
      <c r="AE1371" s="64"/>
      <c r="AG1371" s="122"/>
      <c r="AN1371" s="64"/>
      <c r="AO1371" s="64"/>
      <c r="AP1371" s="64"/>
      <c r="AQ1371" s="64"/>
      <c r="AR1371" s="64"/>
      <c r="AS1371" s="64"/>
      <c r="AT1371" s="64"/>
      <c r="AU1371" s="64"/>
    </row>
    <row r="1372" spans="27:64" ht="12.95" customHeight="1">
      <c r="AA1372" s="64"/>
      <c r="AB1372" s="64"/>
      <c r="AC1372" s="64"/>
      <c r="AD1372" s="64"/>
      <c r="AE1372" s="64"/>
      <c r="AG1372" s="122"/>
      <c r="AN1372" s="64"/>
      <c r="AO1372" s="64"/>
      <c r="AP1372" s="64"/>
      <c r="AQ1372" s="64"/>
      <c r="AR1372" s="64"/>
      <c r="AS1372" s="64"/>
      <c r="AT1372" s="64"/>
      <c r="AU1372" s="64"/>
      <c r="AV1372" s="64"/>
      <c r="AX1372" s="64"/>
    </row>
    <row r="1373" spans="27:64" ht="12.95" customHeight="1">
      <c r="AA1373" s="64"/>
      <c r="AB1373" s="64"/>
      <c r="AC1373" s="64"/>
      <c r="AD1373" s="64"/>
      <c r="AE1373" s="64"/>
      <c r="AG1373" s="122"/>
      <c r="AN1373" s="64"/>
      <c r="AO1373" s="64"/>
      <c r="AP1373" s="64"/>
      <c r="AQ1373" s="64"/>
      <c r="AR1373" s="64"/>
      <c r="AS1373" s="64"/>
      <c r="AT1373" s="64"/>
      <c r="AU1373" s="64"/>
    </row>
    <row r="1374" spans="27:64" ht="12.95" customHeight="1">
      <c r="AA1374" s="64"/>
      <c r="AB1374" s="64"/>
      <c r="AC1374" s="64"/>
      <c r="AD1374" s="64"/>
      <c r="AE1374" s="64"/>
      <c r="AG1374" s="122"/>
      <c r="AN1374" s="64"/>
      <c r="AO1374" s="64"/>
      <c r="AP1374" s="64"/>
      <c r="AQ1374" s="64"/>
      <c r="AR1374" s="64"/>
      <c r="AS1374" s="64"/>
      <c r="AT1374" s="64"/>
      <c r="AU1374" s="64"/>
      <c r="AV1374" s="64"/>
      <c r="AX1374" s="64"/>
      <c r="AY1374" s="64"/>
      <c r="AZ1374" s="64"/>
      <c r="BA1374" s="64"/>
      <c r="BB1374" s="64"/>
      <c r="BC1374" s="64"/>
      <c r="BD1374" s="64"/>
      <c r="BE1374" s="64"/>
      <c r="BF1374" s="64"/>
      <c r="BG1374" s="64"/>
      <c r="BH1374" s="64"/>
      <c r="BI1374" s="64"/>
      <c r="BJ1374" s="64"/>
      <c r="BK1374" s="64"/>
      <c r="BL1374" s="64"/>
    </row>
    <row r="1375" spans="27:64" ht="12.95" customHeight="1">
      <c r="AA1375" s="64"/>
      <c r="AB1375" s="64"/>
      <c r="AC1375" s="64"/>
      <c r="AD1375" s="64"/>
      <c r="AE1375" s="64"/>
      <c r="AG1375" s="122"/>
      <c r="AN1375" s="64"/>
      <c r="AO1375" s="64"/>
      <c r="AP1375" s="64"/>
      <c r="AQ1375" s="64"/>
      <c r="AR1375" s="64"/>
      <c r="AS1375" s="64"/>
      <c r="AT1375" s="64"/>
      <c r="AU1375" s="64"/>
    </row>
    <row r="1376" spans="27:64" ht="12.95" customHeight="1">
      <c r="AA1376" s="64"/>
      <c r="AB1376" s="64"/>
      <c r="AC1376" s="64"/>
      <c r="AD1376" s="64"/>
      <c r="AE1376" s="64"/>
      <c r="AG1376" s="122"/>
      <c r="AN1376" s="64"/>
      <c r="AO1376" s="64"/>
      <c r="AP1376" s="64"/>
      <c r="AQ1376" s="64"/>
      <c r="AR1376" s="64"/>
      <c r="AS1376" s="64"/>
      <c r="AT1376" s="64"/>
      <c r="AU1376" s="64"/>
    </row>
    <row r="1377" spans="27:64" ht="12.95" customHeight="1">
      <c r="AA1377" s="64"/>
      <c r="AB1377" s="64"/>
      <c r="AC1377" s="64"/>
      <c r="AD1377" s="64"/>
      <c r="AE1377" s="64"/>
      <c r="AG1377" s="122"/>
      <c r="AN1377" s="64"/>
      <c r="AO1377" s="64"/>
      <c r="AP1377" s="64"/>
      <c r="AQ1377" s="64"/>
      <c r="AR1377" s="64"/>
      <c r="AS1377" s="64"/>
      <c r="AT1377" s="64"/>
      <c r="AU1377" s="64"/>
      <c r="AV1377" s="64"/>
    </row>
    <row r="1378" spans="27:64" ht="12.95" customHeight="1">
      <c r="AA1378" s="64"/>
      <c r="AB1378" s="64"/>
      <c r="AC1378" s="64"/>
      <c r="AD1378" s="64"/>
      <c r="AE1378" s="64"/>
      <c r="AG1378" s="122"/>
      <c r="AN1378" s="64"/>
      <c r="AO1378" s="64"/>
      <c r="AP1378" s="64"/>
      <c r="AQ1378" s="64"/>
      <c r="AR1378" s="64"/>
      <c r="AS1378" s="64"/>
      <c r="AT1378" s="64"/>
      <c r="AU1378" s="64"/>
      <c r="AV1378" s="64"/>
    </row>
    <row r="1379" spans="27:64" ht="12.95" customHeight="1">
      <c r="AA1379" s="64"/>
      <c r="AB1379" s="64"/>
      <c r="AC1379" s="64"/>
      <c r="AD1379" s="64"/>
      <c r="AE1379" s="64"/>
      <c r="AG1379" s="122"/>
      <c r="AN1379" s="64"/>
      <c r="AO1379" s="64"/>
      <c r="AP1379" s="64"/>
      <c r="AQ1379" s="64"/>
      <c r="AR1379" s="64"/>
      <c r="AS1379" s="64"/>
      <c r="AT1379" s="64"/>
      <c r="AU1379" s="64"/>
      <c r="AV1379" s="64"/>
      <c r="AW1379" s="64"/>
      <c r="AX1379" s="64"/>
      <c r="AY1379" s="64"/>
      <c r="AZ1379" s="64"/>
      <c r="BA1379" s="64"/>
      <c r="BB1379" s="64"/>
      <c r="BC1379" s="64"/>
      <c r="BD1379" s="64"/>
      <c r="BE1379" s="64"/>
      <c r="BF1379" s="64"/>
      <c r="BG1379" s="64"/>
      <c r="BH1379" s="64"/>
      <c r="BI1379" s="64"/>
      <c r="BJ1379" s="64"/>
      <c r="BK1379" s="64"/>
      <c r="BL1379" s="64"/>
    </row>
    <row r="1380" spans="27:64" ht="12.95" customHeight="1">
      <c r="AA1380" s="64"/>
      <c r="AB1380" s="64"/>
      <c r="AC1380" s="64"/>
      <c r="AD1380" s="64"/>
      <c r="AE1380" s="64"/>
      <c r="AG1380" s="122"/>
      <c r="AN1380" s="64"/>
      <c r="AO1380" s="64"/>
      <c r="AP1380" s="64"/>
      <c r="AQ1380" s="64"/>
      <c r="AR1380" s="64"/>
      <c r="AS1380" s="64"/>
      <c r="AT1380" s="64"/>
      <c r="AU1380" s="64"/>
    </row>
    <row r="1381" spans="27:64" ht="12.95" customHeight="1">
      <c r="AA1381" s="64"/>
      <c r="AB1381" s="64"/>
      <c r="AC1381" s="64"/>
      <c r="AD1381" s="64"/>
      <c r="AE1381" s="64"/>
      <c r="AG1381" s="122"/>
      <c r="AN1381" s="64"/>
      <c r="AO1381" s="64"/>
      <c r="AP1381" s="64"/>
      <c r="AQ1381" s="64"/>
      <c r="AR1381" s="64"/>
      <c r="AS1381" s="64"/>
      <c r="AT1381" s="64"/>
      <c r="AU1381" s="64"/>
    </row>
    <row r="1382" spans="27:64" ht="12.95" customHeight="1">
      <c r="AA1382" s="64"/>
      <c r="AB1382" s="64"/>
      <c r="AC1382" s="64"/>
      <c r="AD1382" s="64"/>
      <c r="AE1382" s="64"/>
      <c r="AG1382" s="122"/>
      <c r="AN1382" s="64"/>
      <c r="AO1382" s="64"/>
      <c r="AP1382" s="64"/>
      <c r="AQ1382" s="64"/>
      <c r="AR1382" s="64"/>
      <c r="AS1382" s="64"/>
      <c r="AT1382" s="64"/>
      <c r="AU1382" s="64"/>
      <c r="AV1382" s="64"/>
      <c r="AX1382" s="64"/>
      <c r="AY1382" s="64"/>
      <c r="AZ1382" s="64"/>
      <c r="BA1382" s="64"/>
      <c r="BB1382" s="64"/>
      <c r="BC1382" s="64"/>
      <c r="BD1382" s="64"/>
      <c r="BE1382" s="64"/>
      <c r="BF1382" s="64"/>
      <c r="BG1382" s="64"/>
      <c r="BH1382" s="64"/>
      <c r="BI1382" s="64"/>
      <c r="BJ1382" s="64"/>
      <c r="BK1382" s="64"/>
      <c r="BL1382" s="64"/>
    </row>
    <row r="1383" spans="27:64" ht="12.95" customHeight="1">
      <c r="AA1383" s="64"/>
      <c r="AB1383" s="64"/>
      <c r="AC1383" s="64"/>
      <c r="AD1383" s="64"/>
      <c r="AE1383" s="64"/>
      <c r="AG1383" s="122"/>
      <c r="AN1383" s="64"/>
      <c r="AO1383" s="64"/>
      <c r="AP1383" s="64"/>
      <c r="AQ1383" s="64"/>
      <c r="AR1383" s="64"/>
      <c r="AS1383" s="64"/>
      <c r="AT1383" s="64"/>
      <c r="AU1383" s="64"/>
      <c r="AV1383" s="64"/>
      <c r="AW1383" s="64"/>
      <c r="AX1383" s="64"/>
      <c r="AY1383" s="64"/>
      <c r="AZ1383" s="64"/>
      <c r="BA1383" s="64"/>
      <c r="BB1383" s="64"/>
      <c r="BC1383" s="64"/>
      <c r="BD1383" s="64"/>
      <c r="BE1383" s="64"/>
      <c r="BF1383" s="64"/>
      <c r="BG1383" s="64"/>
      <c r="BH1383" s="64"/>
      <c r="BI1383" s="64"/>
      <c r="BJ1383" s="64"/>
      <c r="BK1383" s="64"/>
      <c r="BL1383" s="64"/>
    </row>
    <row r="1384" spans="27:64" ht="12.95" customHeight="1">
      <c r="AA1384" s="64"/>
      <c r="AB1384" s="64"/>
      <c r="AC1384" s="64"/>
      <c r="AD1384" s="64"/>
      <c r="AE1384" s="64"/>
      <c r="AG1384" s="122"/>
      <c r="AN1384" s="64"/>
      <c r="AO1384" s="64"/>
      <c r="AP1384" s="64"/>
      <c r="AQ1384" s="64"/>
      <c r="AR1384" s="64"/>
      <c r="AS1384" s="64"/>
      <c r="AT1384" s="64"/>
      <c r="AU1384" s="64"/>
    </row>
    <row r="1385" spans="27:64" ht="12.95" customHeight="1">
      <c r="AA1385" s="64"/>
      <c r="AB1385" s="64"/>
      <c r="AC1385" s="64"/>
      <c r="AD1385" s="64"/>
      <c r="AE1385" s="64"/>
      <c r="AG1385" s="122"/>
      <c r="AN1385" s="64"/>
      <c r="AO1385" s="64"/>
      <c r="AP1385" s="64"/>
      <c r="AQ1385" s="64"/>
      <c r="AR1385" s="64"/>
      <c r="AS1385" s="64"/>
      <c r="AT1385" s="64"/>
      <c r="AU1385" s="64"/>
    </row>
    <row r="1386" spans="27:64" ht="12.95" customHeight="1">
      <c r="AA1386" s="64"/>
      <c r="AB1386" s="64"/>
      <c r="AC1386" s="64"/>
      <c r="AD1386" s="64"/>
      <c r="AE1386" s="64"/>
      <c r="AG1386" s="122"/>
      <c r="AN1386" s="64"/>
      <c r="AO1386" s="64"/>
      <c r="AP1386" s="64"/>
      <c r="AQ1386" s="64"/>
      <c r="AR1386" s="64"/>
      <c r="AS1386" s="64"/>
      <c r="AT1386" s="64"/>
      <c r="AU1386" s="64"/>
    </row>
    <row r="1387" spans="27:64" ht="12.95" customHeight="1">
      <c r="AA1387" s="64"/>
      <c r="AB1387" s="64"/>
      <c r="AC1387" s="64"/>
      <c r="AD1387" s="64"/>
      <c r="AE1387" s="64"/>
      <c r="AG1387" s="122"/>
      <c r="AN1387" s="64"/>
      <c r="AO1387" s="64"/>
      <c r="AP1387" s="64"/>
      <c r="AQ1387" s="64"/>
      <c r="AR1387" s="64"/>
      <c r="AS1387" s="64"/>
      <c r="AT1387" s="64"/>
      <c r="AU1387" s="64"/>
    </row>
    <row r="1388" spans="27:64" ht="12.95" customHeight="1">
      <c r="AA1388" s="64"/>
      <c r="AB1388" s="64"/>
      <c r="AC1388" s="64"/>
      <c r="AD1388" s="64"/>
      <c r="AE1388" s="64"/>
      <c r="AG1388" s="122"/>
      <c r="AN1388" s="64"/>
      <c r="AO1388" s="64"/>
      <c r="AP1388" s="64"/>
      <c r="AQ1388" s="64"/>
      <c r="AR1388" s="64"/>
      <c r="AS1388" s="64"/>
      <c r="AT1388" s="64"/>
      <c r="AU1388" s="64"/>
      <c r="AV1388" s="64"/>
      <c r="AX1388" s="64"/>
      <c r="AY1388" s="64"/>
      <c r="AZ1388" s="64"/>
      <c r="BA1388" s="64"/>
      <c r="BB1388" s="64"/>
      <c r="BC1388" s="64"/>
      <c r="BD1388" s="64"/>
      <c r="BE1388" s="64"/>
      <c r="BF1388" s="64"/>
      <c r="BG1388" s="64"/>
      <c r="BH1388" s="64"/>
      <c r="BI1388" s="64"/>
      <c r="BJ1388" s="64"/>
      <c r="BK1388" s="64"/>
      <c r="BL1388" s="64"/>
    </row>
    <row r="1389" spans="27:64" ht="12.95" customHeight="1">
      <c r="AA1389" s="64"/>
      <c r="AB1389" s="64"/>
      <c r="AC1389" s="64"/>
      <c r="AD1389" s="64"/>
      <c r="AE1389" s="64"/>
      <c r="AG1389" s="122"/>
      <c r="AN1389" s="64"/>
      <c r="AO1389" s="64"/>
      <c r="AP1389" s="64"/>
      <c r="AQ1389" s="64"/>
      <c r="AR1389" s="64"/>
      <c r="AS1389" s="64"/>
      <c r="AT1389" s="64"/>
      <c r="AU1389" s="64"/>
      <c r="AV1389" s="64"/>
      <c r="AX1389" s="64"/>
      <c r="AY1389" s="64"/>
      <c r="AZ1389" s="64"/>
      <c r="BA1389" s="64"/>
      <c r="BB1389" s="64"/>
      <c r="BC1389" s="64"/>
      <c r="BD1389" s="64"/>
      <c r="BE1389" s="64"/>
      <c r="BF1389" s="64"/>
      <c r="BG1389" s="64"/>
      <c r="BH1389" s="64"/>
      <c r="BI1389" s="64"/>
      <c r="BJ1389" s="64"/>
      <c r="BK1389" s="64"/>
      <c r="BL1389" s="64"/>
    </row>
    <row r="1390" spans="27:64" ht="12.95" customHeight="1">
      <c r="AA1390" s="64"/>
      <c r="AB1390" s="64"/>
      <c r="AC1390" s="64"/>
      <c r="AD1390" s="64"/>
      <c r="AE1390" s="64"/>
      <c r="AG1390" s="122"/>
      <c r="AN1390" s="64"/>
      <c r="AO1390" s="64"/>
      <c r="AP1390" s="64"/>
      <c r="AQ1390" s="64"/>
      <c r="AR1390" s="64"/>
      <c r="AS1390" s="64"/>
      <c r="AT1390" s="64"/>
      <c r="AU1390" s="64"/>
    </row>
    <row r="1391" spans="27:64" ht="12.95" customHeight="1">
      <c r="AA1391" s="64"/>
      <c r="AB1391" s="64"/>
      <c r="AC1391" s="64"/>
      <c r="AD1391" s="64"/>
      <c r="AE1391" s="64"/>
      <c r="AG1391" s="122"/>
      <c r="AN1391" s="64"/>
      <c r="AO1391" s="64"/>
      <c r="AP1391" s="64"/>
      <c r="AQ1391" s="64"/>
      <c r="AR1391" s="64"/>
      <c r="AS1391" s="64"/>
      <c r="AT1391" s="64"/>
      <c r="AU1391" s="64"/>
    </row>
    <row r="1392" spans="27:64" ht="12.95" customHeight="1">
      <c r="AA1392" s="64"/>
      <c r="AB1392" s="64"/>
      <c r="AC1392" s="64"/>
      <c r="AD1392" s="64"/>
      <c r="AE1392" s="64"/>
      <c r="AG1392" s="122"/>
      <c r="AN1392" s="64"/>
      <c r="AO1392" s="64"/>
      <c r="AP1392" s="64"/>
      <c r="AQ1392" s="64"/>
      <c r="AR1392" s="64"/>
      <c r="AS1392" s="64"/>
      <c r="AT1392" s="64"/>
      <c r="AU1392" s="64"/>
    </row>
    <row r="1393" spans="27:64" ht="12.95" customHeight="1">
      <c r="AA1393" s="64"/>
      <c r="AB1393" s="64"/>
      <c r="AC1393" s="64"/>
      <c r="AD1393" s="64"/>
      <c r="AE1393" s="64"/>
      <c r="AG1393" s="122"/>
      <c r="AN1393" s="64"/>
      <c r="AO1393" s="64"/>
      <c r="AP1393" s="64"/>
      <c r="AQ1393" s="64"/>
      <c r="AR1393" s="64"/>
      <c r="AS1393" s="64"/>
      <c r="AT1393" s="64"/>
      <c r="AU1393" s="64"/>
    </row>
    <row r="1394" spans="27:64" ht="12.95" customHeight="1">
      <c r="AA1394" s="64"/>
      <c r="AB1394" s="64"/>
      <c r="AC1394" s="64"/>
      <c r="AD1394" s="64"/>
      <c r="AE1394" s="64"/>
      <c r="AG1394" s="122"/>
      <c r="AN1394" s="64"/>
      <c r="AO1394" s="64"/>
      <c r="AP1394" s="64"/>
      <c r="AQ1394" s="64"/>
      <c r="AR1394" s="64"/>
      <c r="AS1394" s="64"/>
      <c r="AT1394" s="64"/>
      <c r="AU1394" s="64"/>
    </row>
    <row r="1395" spans="27:64" ht="12.95" customHeight="1">
      <c r="AA1395" s="64"/>
      <c r="AB1395" s="64"/>
      <c r="AC1395" s="64"/>
      <c r="AD1395" s="64"/>
      <c r="AE1395" s="64"/>
      <c r="AG1395" s="122"/>
      <c r="AN1395" s="64"/>
      <c r="AO1395" s="64"/>
      <c r="AP1395" s="64"/>
      <c r="AQ1395" s="64"/>
      <c r="AR1395" s="64"/>
      <c r="AS1395" s="64"/>
      <c r="AT1395" s="64"/>
      <c r="AU1395" s="64"/>
    </row>
    <row r="1396" spans="27:64" ht="12.95" customHeight="1">
      <c r="AA1396" s="64"/>
      <c r="AB1396" s="64"/>
      <c r="AC1396" s="64"/>
      <c r="AD1396" s="64"/>
      <c r="AE1396" s="64"/>
      <c r="AG1396" s="122"/>
      <c r="AN1396" s="64"/>
      <c r="AO1396" s="64"/>
      <c r="AP1396" s="64"/>
      <c r="AQ1396" s="64"/>
      <c r="AR1396" s="64"/>
      <c r="AS1396" s="64"/>
      <c r="AT1396" s="64"/>
      <c r="AU1396" s="64"/>
    </row>
    <row r="1397" spans="27:64" ht="12.95" customHeight="1">
      <c r="AA1397" s="64"/>
      <c r="AB1397" s="64"/>
      <c r="AC1397" s="64"/>
      <c r="AD1397" s="64"/>
      <c r="AE1397" s="64"/>
      <c r="AG1397" s="122"/>
      <c r="AN1397" s="64"/>
      <c r="AO1397" s="64"/>
      <c r="AP1397" s="64"/>
      <c r="AQ1397" s="64"/>
      <c r="AR1397" s="64"/>
      <c r="AS1397" s="64"/>
      <c r="AT1397" s="64"/>
      <c r="AU1397" s="64"/>
      <c r="AV1397" s="64"/>
      <c r="AX1397" s="64"/>
      <c r="AY1397" s="64"/>
      <c r="AZ1397" s="64"/>
      <c r="BA1397" s="64"/>
      <c r="BB1397" s="64"/>
      <c r="BC1397" s="64"/>
      <c r="BD1397" s="64"/>
      <c r="BE1397" s="64"/>
      <c r="BF1397" s="64"/>
      <c r="BG1397" s="64"/>
      <c r="BH1397" s="64"/>
      <c r="BI1397" s="64"/>
      <c r="BJ1397" s="64"/>
      <c r="BK1397" s="64"/>
      <c r="BL1397" s="64"/>
    </row>
    <row r="1398" spans="27:64" ht="12.95" customHeight="1">
      <c r="AA1398" s="64"/>
      <c r="AB1398" s="64"/>
      <c r="AC1398" s="64"/>
      <c r="AD1398" s="64"/>
      <c r="AE1398" s="64"/>
      <c r="AG1398" s="122"/>
      <c r="AN1398" s="64"/>
      <c r="AO1398" s="64"/>
      <c r="AP1398" s="64"/>
      <c r="AQ1398" s="64"/>
      <c r="AR1398" s="64"/>
      <c r="AS1398" s="64"/>
      <c r="AT1398" s="64"/>
      <c r="AU1398" s="64"/>
    </row>
    <row r="1399" spans="27:64" ht="12.95" customHeight="1">
      <c r="AA1399" s="64"/>
      <c r="AB1399" s="64"/>
      <c r="AC1399" s="64"/>
      <c r="AD1399" s="64"/>
      <c r="AE1399" s="64"/>
      <c r="AG1399" s="122"/>
      <c r="AN1399" s="64"/>
      <c r="AO1399" s="64"/>
      <c r="AP1399" s="64"/>
      <c r="AQ1399" s="64"/>
      <c r="AR1399" s="64"/>
      <c r="AS1399" s="64"/>
      <c r="AT1399" s="64"/>
      <c r="AU1399" s="64"/>
    </row>
    <row r="1400" spans="27:64" ht="12.95" customHeight="1">
      <c r="AA1400" s="64"/>
      <c r="AB1400" s="64"/>
      <c r="AC1400" s="64"/>
      <c r="AD1400" s="64"/>
      <c r="AE1400" s="64"/>
      <c r="AG1400" s="122"/>
      <c r="AN1400" s="64"/>
      <c r="AO1400" s="64"/>
      <c r="AP1400" s="64"/>
      <c r="AQ1400" s="64"/>
      <c r="AR1400" s="64"/>
      <c r="AS1400" s="64"/>
      <c r="AT1400" s="64"/>
      <c r="AU1400" s="64"/>
    </row>
    <row r="1401" spans="27:64" ht="12.95" customHeight="1">
      <c r="AA1401" s="64"/>
      <c r="AB1401" s="64"/>
      <c r="AC1401" s="64"/>
      <c r="AD1401" s="64"/>
      <c r="AE1401" s="64"/>
      <c r="AG1401" s="122"/>
      <c r="AN1401" s="64"/>
      <c r="AO1401" s="64"/>
      <c r="AP1401" s="64"/>
      <c r="AQ1401" s="64"/>
      <c r="AR1401" s="64"/>
      <c r="AS1401" s="64"/>
      <c r="AT1401" s="64"/>
      <c r="AU1401" s="64"/>
    </row>
    <row r="1402" spans="27:64" ht="12.95" customHeight="1">
      <c r="AA1402" s="64"/>
      <c r="AB1402" s="64"/>
      <c r="AC1402" s="64"/>
      <c r="AD1402" s="64"/>
      <c r="AE1402" s="64"/>
      <c r="AG1402" s="122"/>
      <c r="AN1402" s="64"/>
      <c r="AO1402" s="64"/>
      <c r="AP1402" s="64"/>
      <c r="AQ1402" s="64"/>
      <c r="AR1402" s="64"/>
      <c r="AS1402" s="64"/>
      <c r="AT1402" s="64"/>
      <c r="AU1402" s="64"/>
    </row>
    <row r="1403" spans="27:64" ht="12.95" customHeight="1">
      <c r="AA1403" s="64"/>
      <c r="AB1403" s="64"/>
      <c r="AC1403" s="64"/>
      <c r="AD1403" s="64"/>
      <c r="AE1403" s="64"/>
      <c r="AG1403" s="122"/>
      <c r="AN1403" s="64"/>
      <c r="AO1403" s="64"/>
      <c r="AP1403" s="64"/>
      <c r="AQ1403" s="64"/>
      <c r="AR1403" s="64"/>
      <c r="AS1403" s="64"/>
      <c r="AT1403" s="64"/>
      <c r="AU1403" s="64"/>
      <c r="AV1403" s="64"/>
      <c r="AW1403" s="64"/>
      <c r="AX1403" s="64"/>
      <c r="AY1403" s="64"/>
      <c r="AZ1403" s="64"/>
      <c r="BA1403" s="64"/>
      <c r="BB1403" s="64"/>
      <c r="BC1403" s="64"/>
      <c r="BD1403" s="64"/>
      <c r="BE1403" s="64"/>
      <c r="BF1403" s="64"/>
      <c r="BG1403" s="64"/>
      <c r="BH1403" s="64"/>
      <c r="BI1403" s="64"/>
      <c r="BJ1403" s="64"/>
      <c r="BK1403" s="64"/>
      <c r="BL1403" s="64"/>
    </row>
    <row r="1404" spans="27:64" ht="12.95" customHeight="1">
      <c r="AA1404" s="64"/>
      <c r="AB1404" s="64"/>
      <c r="AC1404" s="64"/>
      <c r="AD1404" s="64"/>
      <c r="AE1404" s="64"/>
      <c r="AG1404" s="122"/>
      <c r="AN1404" s="64"/>
      <c r="AO1404" s="64"/>
      <c r="AP1404" s="64"/>
      <c r="AQ1404" s="64"/>
      <c r="AR1404" s="64"/>
      <c r="AS1404" s="64"/>
      <c r="AT1404" s="64"/>
      <c r="AU1404" s="64"/>
    </row>
    <row r="1405" spans="27:64" ht="12.95" customHeight="1">
      <c r="AA1405" s="64"/>
      <c r="AB1405" s="64"/>
      <c r="AC1405" s="64"/>
      <c r="AD1405" s="64"/>
      <c r="AE1405" s="64"/>
      <c r="AG1405" s="122"/>
      <c r="AN1405" s="64"/>
      <c r="AO1405" s="64"/>
      <c r="AP1405" s="64"/>
      <c r="AQ1405" s="64"/>
      <c r="AR1405" s="64"/>
      <c r="AS1405" s="64"/>
      <c r="AT1405" s="64"/>
      <c r="AU1405" s="64"/>
    </row>
    <row r="1406" spans="27:64" ht="12.95" customHeight="1">
      <c r="AA1406" s="64"/>
      <c r="AB1406" s="64"/>
      <c r="AC1406" s="64"/>
      <c r="AD1406" s="64"/>
      <c r="AE1406" s="64"/>
      <c r="AG1406" s="122"/>
      <c r="AN1406" s="64"/>
      <c r="AO1406" s="64"/>
      <c r="AP1406" s="64"/>
      <c r="AQ1406" s="64"/>
      <c r="AR1406" s="64"/>
      <c r="AS1406" s="64"/>
      <c r="AT1406" s="64"/>
      <c r="AU1406" s="64"/>
    </row>
    <row r="1407" spans="27:64" ht="12.95" customHeight="1">
      <c r="AA1407" s="64"/>
      <c r="AB1407" s="64"/>
      <c r="AC1407" s="64"/>
      <c r="AD1407" s="64"/>
      <c r="AE1407" s="64"/>
      <c r="AG1407" s="122"/>
      <c r="AN1407" s="64"/>
      <c r="AO1407" s="64"/>
      <c r="AP1407" s="64"/>
      <c r="AQ1407" s="64"/>
      <c r="AR1407" s="64"/>
      <c r="AS1407" s="64"/>
      <c r="AT1407" s="64"/>
      <c r="AU1407" s="64"/>
    </row>
    <row r="1408" spans="27:64" ht="12.95" customHeight="1">
      <c r="AA1408" s="64"/>
      <c r="AB1408" s="64"/>
      <c r="AC1408" s="64"/>
      <c r="AD1408" s="64"/>
      <c r="AE1408" s="64"/>
      <c r="AG1408" s="122"/>
      <c r="AN1408" s="64"/>
      <c r="AO1408" s="64"/>
      <c r="AP1408" s="64"/>
      <c r="AQ1408" s="64"/>
      <c r="AR1408" s="64"/>
      <c r="AS1408" s="64"/>
      <c r="AT1408" s="64"/>
      <c r="AU1408" s="64"/>
    </row>
    <row r="1409" spans="27:64" ht="12.95" customHeight="1">
      <c r="AA1409" s="64"/>
      <c r="AB1409" s="64"/>
      <c r="AC1409" s="64"/>
      <c r="AD1409" s="64"/>
      <c r="AE1409" s="64"/>
      <c r="AG1409" s="122"/>
      <c r="AN1409" s="64"/>
      <c r="AO1409" s="64"/>
      <c r="AP1409" s="64"/>
      <c r="AQ1409" s="64"/>
      <c r="AR1409" s="64"/>
      <c r="AS1409" s="64"/>
      <c r="AT1409" s="64"/>
      <c r="AU1409" s="64"/>
    </row>
    <row r="1410" spans="27:64" ht="12.95" customHeight="1">
      <c r="AA1410" s="64"/>
      <c r="AB1410" s="64"/>
      <c r="AC1410" s="64"/>
      <c r="AD1410" s="64"/>
      <c r="AE1410" s="64"/>
      <c r="AG1410" s="122"/>
      <c r="AN1410" s="64"/>
      <c r="AO1410" s="64"/>
      <c r="AP1410" s="64"/>
      <c r="AQ1410" s="64"/>
      <c r="AR1410" s="64"/>
      <c r="AS1410" s="64"/>
      <c r="AT1410" s="64"/>
      <c r="AU1410" s="64"/>
    </row>
    <row r="1411" spans="27:64" ht="12.95" customHeight="1">
      <c r="AA1411" s="64"/>
      <c r="AB1411" s="64"/>
      <c r="AC1411" s="64"/>
      <c r="AD1411" s="64"/>
      <c r="AE1411" s="64"/>
      <c r="AG1411" s="122"/>
      <c r="AN1411" s="64"/>
      <c r="AO1411" s="64"/>
      <c r="AP1411" s="64"/>
      <c r="AQ1411" s="64"/>
      <c r="AR1411" s="64"/>
      <c r="AS1411" s="64"/>
      <c r="AT1411" s="64"/>
      <c r="AU1411" s="64"/>
    </row>
    <row r="1412" spans="27:64" ht="12.95" customHeight="1">
      <c r="AA1412" s="64"/>
      <c r="AB1412" s="64"/>
      <c r="AC1412" s="64"/>
      <c r="AD1412" s="64"/>
      <c r="AE1412" s="64"/>
      <c r="AG1412" s="122"/>
      <c r="AN1412" s="64"/>
      <c r="AO1412" s="64"/>
      <c r="AP1412" s="64"/>
      <c r="AQ1412" s="64"/>
      <c r="AR1412" s="64"/>
      <c r="AS1412" s="64"/>
      <c r="AT1412" s="64"/>
      <c r="AU1412" s="64"/>
    </row>
    <row r="1413" spans="27:64" ht="12.95" customHeight="1">
      <c r="AA1413" s="64"/>
      <c r="AB1413" s="64"/>
      <c r="AC1413" s="64"/>
      <c r="AD1413" s="64"/>
      <c r="AE1413" s="64"/>
      <c r="AG1413" s="122"/>
      <c r="AN1413" s="64"/>
      <c r="AO1413" s="64"/>
      <c r="AP1413" s="64"/>
      <c r="AQ1413" s="64"/>
      <c r="AR1413" s="64"/>
      <c r="AS1413" s="64"/>
      <c r="AT1413" s="64"/>
      <c r="AU1413" s="64"/>
    </row>
    <row r="1414" spans="27:64" ht="12.95" customHeight="1">
      <c r="AA1414" s="64"/>
      <c r="AB1414" s="64"/>
      <c r="AC1414" s="64"/>
      <c r="AD1414" s="64"/>
      <c r="AE1414" s="64"/>
      <c r="AG1414" s="122"/>
      <c r="AN1414" s="64"/>
      <c r="AO1414" s="64"/>
      <c r="AP1414" s="64"/>
      <c r="AQ1414" s="64"/>
      <c r="AR1414" s="64"/>
      <c r="AS1414" s="64"/>
      <c r="AT1414" s="64"/>
      <c r="AU1414" s="64"/>
    </row>
    <row r="1415" spans="27:64" ht="12.95" customHeight="1">
      <c r="AA1415" s="64"/>
      <c r="AB1415" s="64"/>
      <c r="AC1415" s="64"/>
      <c r="AD1415" s="64"/>
      <c r="AE1415" s="64"/>
      <c r="AG1415" s="122"/>
      <c r="AN1415" s="64"/>
      <c r="AO1415" s="64"/>
      <c r="AP1415" s="64"/>
      <c r="AQ1415" s="64"/>
      <c r="AR1415" s="64"/>
      <c r="AS1415" s="64"/>
      <c r="AT1415" s="64"/>
      <c r="AU1415" s="64"/>
    </row>
    <row r="1416" spans="27:64" ht="12.95" customHeight="1">
      <c r="AA1416" s="64"/>
      <c r="AB1416" s="64"/>
      <c r="AC1416" s="64"/>
      <c r="AD1416" s="64"/>
      <c r="AE1416" s="64"/>
      <c r="AG1416" s="122"/>
      <c r="AN1416" s="64"/>
      <c r="AO1416" s="64"/>
      <c r="AP1416" s="64"/>
      <c r="AQ1416" s="64"/>
      <c r="AR1416" s="64"/>
      <c r="AS1416" s="64"/>
      <c r="AT1416" s="64"/>
      <c r="AU1416" s="64"/>
    </row>
    <row r="1417" spans="27:64" ht="12.95" customHeight="1">
      <c r="AA1417" s="64"/>
      <c r="AB1417" s="64"/>
      <c r="AC1417" s="64"/>
      <c r="AD1417" s="64"/>
      <c r="AE1417" s="64"/>
      <c r="AG1417" s="122"/>
      <c r="AN1417" s="64"/>
      <c r="AO1417" s="64"/>
      <c r="AP1417" s="64"/>
      <c r="AQ1417" s="64"/>
      <c r="AR1417" s="64"/>
      <c r="AS1417" s="64"/>
      <c r="AT1417" s="64"/>
      <c r="AU1417" s="64"/>
      <c r="AV1417" s="64"/>
      <c r="AW1417" s="64"/>
      <c r="AX1417" s="64"/>
      <c r="AY1417" s="64"/>
      <c r="AZ1417" s="64"/>
      <c r="BA1417" s="64"/>
      <c r="BB1417" s="64"/>
      <c r="BC1417" s="64"/>
      <c r="BD1417" s="64"/>
      <c r="BE1417" s="64"/>
      <c r="BF1417" s="64"/>
      <c r="BG1417" s="64"/>
      <c r="BH1417" s="64"/>
      <c r="BI1417" s="64"/>
      <c r="BJ1417" s="64"/>
      <c r="BK1417" s="64"/>
      <c r="BL1417" s="64"/>
    </row>
    <row r="1418" spans="27:64" ht="12.95" customHeight="1">
      <c r="AA1418" s="64"/>
      <c r="AB1418" s="64"/>
      <c r="AC1418" s="64"/>
      <c r="AD1418" s="64"/>
      <c r="AE1418" s="64"/>
      <c r="AG1418" s="122"/>
      <c r="AN1418" s="64"/>
      <c r="AO1418" s="64"/>
      <c r="AP1418" s="64"/>
      <c r="AQ1418" s="64"/>
      <c r="AR1418" s="64"/>
      <c r="AS1418" s="64"/>
      <c r="AT1418" s="64"/>
      <c r="AU1418" s="64"/>
    </row>
    <row r="1419" spans="27:64" ht="12.95" customHeight="1">
      <c r="AA1419" s="64"/>
      <c r="AB1419" s="64"/>
      <c r="AC1419" s="64"/>
      <c r="AD1419" s="64"/>
      <c r="AE1419" s="64"/>
      <c r="AG1419" s="122"/>
      <c r="AN1419" s="64"/>
      <c r="AO1419" s="64"/>
      <c r="AP1419" s="64"/>
      <c r="AQ1419" s="64"/>
      <c r="AR1419" s="64"/>
      <c r="AS1419" s="64"/>
      <c r="AT1419" s="64"/>
      <c r="AU1419" s="64"/>
    </row>
    <row r="1420" spans="27:64" ht="12.95" customHeight="1">
      <c r="AA1420" s="64"/>
      <c r="AB1420" s="64"/>
      <c r="AC1420" s="64"/>
      <c r="AD1420" s="64"/>
      <c r="AE1420" s="64"/>
      <c r="AG1420" s="122"/>
      <c r="AN1420" s="64"/>
      <c r="AO1420" s="64"/>
      <c r="AP1420" s="64"/>
      <c r="AQ1420" s="64"/>
      <c r="AR1420" s="64"/>
      <c r="AS1420" s="64"/>
      <c r="AT1420" s="64"/>
      <c r="AU1420" s="64"/>
    </row>
    <row r="1421" spans="27:64" ht="12.95" customHeight="1">
      <c r="AA1421" s="64"/>
      <c r="AB1421" s="64"/>
      <c r="AC1421" s="64"/>
      <c r="AD1421" s="64"/>
      <c r="AE1421" s="64"/>
      <c r="AG1421" s="122"/>
      <c r="AN1421" s="64"/>
      <c r="AO1421" s="64"/>
      <c r="AP1421" s="64"/>
      <c r="AQ1421" s="64"/>
      <c r="AR1421" s="64"/>
      <c r="AS1421" s="64"/>
      <c r="AT1421" s="64"/>
      <c r="AU1421" s="64"/>
    </row>
    <row r="1422" spans="27:64" ht="12.95" customHeight="1">
      <c r="AA1422" s="64"/>
      <c r="AB1422" s="64"/>
      <c r="AC1422" s="64"/>
      <c r="AD1422" s="64"/>
      <c r="AE1422" s="64"/>
      <c r="AG1422" s="122"/>
      <c r="AN1422" s="64"/>
      <c r="AO1422" s="64"/>
      <c r="AP1422" s="64"/>
      <c r="AQ1422" s="64"/>
      <c r="AR1422" s="64"/>
      <c r="AS1422" s="64"/>
      <c r="AT1422" s="64"/>
      <c r="AU1422" s="64"/>
    </row>
    <row r="1423" spans="27:64" ht="12.95" customHeight="1">
      <c r="AA1423" s="64"/>
      <c r="AB1423" s="64"/>
      <c r="AC1423" s="64"/>
      <c r="AD1423" s="64"/>
      <c r="AE1423" s="64"/>
      <c r="AG1423" s="122"/>
      <c r="AN1423" s="64"/>
      <c r="AO1423" s="64"/>
      <c r="AP1423" s="64"/>
      <c r="AQ1423" s="64"/>
      <c r="AR1423" s="64"/>
      <c r="AS1423" s="64"/>
      <c r="AT1423" s="64"/>
      <c r="AU1423" s="64"/>
    </row>
    <row r="1424" spans="27:64" ht="12.95" customHeight="1">
      <c r="AA1424" s="64"/>
      <c r="AB1424" s="64"/>
      <c r="AC1424" s="64"/>
      <c r="AD1424" s="64"/>
      <c r="AE1424" s="64"/>
      <c r="AG1424" s="122"/>
      <c r="AN1424" s="64"/>
      <c r="AO1424" s="64"/>
      <c r="AP1424" s="64"/>
      <c r="AQ1424" s="64"/>
      <c r="AR1424" s="64"/>
      <c r="AS1424" s="64"/>
      <c r="AT1424" s="64"/>
      <c r="AU1424" s="64"/>
    </row>
    <row r="1425" spans="27:64" ht="12.95" customHeight="1">
      <c r="AA1425" s="64"/>
      <c r="AB1425" s="64"/>
      <c r="AC1425" s="64"/>
      <c r="AD1425" s="64"/>
      <c r="AE1425" s="64"/>
      <c r="AG1425" s="122"/>
      <c r="AN1425" s="64"/>
      <c r="AO1425" s="64"/>
      <c r="AP1425" s="64"/>
      <c r="AQ1425" s="64"/>
      <c r="AR1425" s="64"/>
      <c r="AS1425" s="64"/>
      <c r="AT1425" s="64"/>
      <c r="AU1425" s="64"/>
    </row>
    <row r="1426" spans="27:64" ht="12.95" customHeight="1">
      <c r="AA1426" s="64"/>
      <c r="AB1426" s="64"/>
      <c r="AC1426" s="64"/>
      <c r="AD1426" s="64"/>
      <c r="AE1426" s="64"/>
      <c r="AG1426" s="122"/>
      <c r="AN1426" s="64"/>
      <c r="AO1426" s="64"/>
      <c r="AP1426" s="64"/>
      <c r="AQ1426" s="64"/>
      <c r="AR1426" s="64"/>
      <c r="AS1426" s="64"/>
      <c r="AT1426" s="64"/>
      <c r="AU1426" s="64"/>
    </row>
    <row r="1427" spans="27:64" ht="12.95" customHeight="1">
      <c r="AA1427" s="64"/>
      <c r="AB1427" s="64"/>
      <c r="AC1427" s="64"/>
      <c r="AD1427" s="64"/>
      <c r="AE1427" s="64"/>
      <c r="AG1427" s="122"/>
      <c r="AN1427" s="64"/>
      <c r="AO1427" s="64"/>
      <c r="AP1427" s="64"/>
      <c r="AQ1427" s="64"/>
      <c r="AR1427" s="64"/>
      <c r="AS1427" s="64"/>
      <c r="AT1427" s="64"/>
      <c r="AU1427" s="64"/>
    </row>
    <row r="1428" spans="27:64" ht="12.95" customHeight="1">
      <c r="AA1428" s="64"/>
      <c r="AB1428" s="64"/>
      <c r="AC1428" s="64"/>
      <c r="AD1428" s="64"/>
      <c r="AE1428" s="64"/>
      <c r="AG1428" s="122"/>
      <c r="AN1428" s="64"/>
      <c r="AO1428" s="64"/>
      <c r="AP1428" s="64"/>
      <c r="AQ1428" s="64"/>
      <c r="AR1428" s="64"/>
      <c r="AS1428" s="64"/>
      <c r="AT1428" s="64"/>
      <c r="AU1428" s="64"/>
    </row>
    <row r="1429" spans="27:64" ht="12.95" customHeight="1">
      <c r="AA1429" s="64"/>
      <c r="AB1429" s="64"/>
      <c r="AC1429" s="64"/>
      <c r="AD1429" s="64"/>
      <c r="AE1429" s="64"/>
      <c r="AG1429" s="122"/>
      <c r="AN1429" s="64"/>
      <c r="AO1429" s="64"/>
      <c r="AP1429" s="64"/>
      <c r="AQ1429" s="64"/>
      <c r="AR1429" s="64"/>
      <c r="AS1429" s="64"/>
      <c r="AT1429" s="64"/>
      <c r="AU1429" s="64"/>
    </row>
    <row r="1430" spans="27:64" ht="12.95" customHeight="1">
      <c r="AA1430" s="64"/>
      <c r="AB1430" s="64"/>
      <c r="AC1430" s="64"/>
      <c r="AD1430" s="64"/>
      <c r="AE1430" s="64"/>
      <c r="AG1430" s="122"/>
      <c r="AN1430" s="64"/>
      <c r="AO1430" s="64"/>
      <c r="AP1430" s="64"/>
      <c r="AQ1430" s="64"/>
      <c r="AR1430" s="64"/>
      <c r="AS1430" s="64"/>
      <c r="AT1430" s="64"/>
      <c r="AU1430" s="64"/>
    </row>
    <row r="1431" spans="27:64" ht="12.95" customHeight="1">
      <c r="AA1431" s="64"/>
      <c r="AB1431" s="64"/>
      <c r="AC1431" s="64"/>
      <c r="AD1431" s="64"/>
      <c r="AE1431" s="64"/>
      <c r="AG1431" s="122"/>
      <c r="AN1431" s="64"/>
      <c r="AO1431" s="64"/>
      <c r="AP1431" s="64"/>
      <c r="AQ1431" s="64"/>
      <c r="AR1431" s="64"/>
      <c r="AS1431" s="64"/>
      <c r="AT1431" s="64"/>
      <c r="AU1431" s="64"/>
    </row>
    <row r="1432" spans="27:64" ht="12.95" customHeight="1">
      <c r="AA1432" s="64"/>
      <c r="AB1432" s="64"/>
      <c r="AC1432" s="64"/>
      <c r="AD1432" s="64"/>
      <c r="AE1432" s="64"/>
      <c r="AG1432" s="122"/>
      <c r="AN1432" s="64"/>
      <c r="AO1432" s="64"/>
      <c r="AP1432" s="64"/>
      <c r="AQ1432" s="64"/>
      <c r="AR1432" s="64"/>
      <c r="AS1432" s="64"/>
      <c r="AT1432" s="64"/>
      <c r="AU1432" s="64"/>
    </row>
    <row r="1433" spans="27:64" ht="12.95" customHeight="1">
      <c r="AA1433" s="64"/>
      <c r="AB1433" s="64"/>
      <c r="AC1433" s="64"/>
      <c r="AD1433" s="64"/>
      <c r="AE1433" s="64"/>
      <c r="AG1433" s="122"/>
      <c r="AN1433" s="64"/>
      <c r="AO1433" s="64"/>
      <c r="AP1433" s="64"/>
      <c r="AQ1433" s="64"/>
      <c r="AR1433" s="64"/>
      <c r="AS1433" s="64"/>
      <c r="AT1433" s="64"/>
      <c r="AU1433" s="64"/>
    </row>
    <row r="1434" spans="27:64" ht="12.95" customHeight="1">
      <c r="AA1434" s="64"/>
      <c r="AB1434" s="64"/>
      <c r="AC1434" s="64"/>
      <c r="AD1434" s="64"/>
      <c r="AE1434" s="64"/>
      <c r="AG1434" s="122"/>
      <c r="AN1434" s="64"/>
      <c r="AO1434" s="64"/>
      <c r="AP1434" s="64"/>
      <c r="AQ1434" s="64"/>
      <c r="AR1434" s="64"/>
      <c r="AS1434" s="64"/>
      <c r="AT1434" s="64"/>
      <c r="AU1434" s="64"/>
      <c r="AV1434" s="64"/>
      <c r="AW1434" s="64"/>
      <c r="AX1434" s="64"/>
      <c r="AY1434" s="64"/>
      <c r="AZ1434" s="64"/>
      <c r="BA1434" s="64"/>
      <c r="BB1434" s="64"/>
      <c r="BC1434" s="64"/>
      <c r="BD1434" s="64"/>
      <c r="BE1434" s="64"/>
      <c r="BF1434" s="64"/>
      <c r="BG1434" s="64"/>
      <c r="BH1434" s="64"/>
      <c r="BI1434" s="64"/>
      <c r="BJ1434" s="64"/>
      <c r="BK1434" s="64"/>
      <c r="BL1434" s="64"/>
    </row>
    <row r="1435" spans="27:64" ht="12.95" customHeight="1">
      <c r="AA1435" s="64"/>
      <c r="AB1435" s="64"/>
      <c r="AC1435" s="64"/>
      <c r="AD1435" s="64"/>
      <c r="AE1435" s="64"/>
      <c r="AG1435" s="122"/>
      <c r="AN1435" s="64"/>
      <c r="AO1435" s="64"/>
      <c r="AP1435" s="64"/>
      <c r="AQ1435" s="64"/>
      <c r="AR1435" s="64"/>
      <c r="AS1435" s="64"/>
      <c r="AT1435" s="64"/>
      <c r="AU1435" s="64"/>
    </row>
    <row r="1436" spans="27:64" ht="12.95" customHeight="1">
      <c r="AA1436" s="64"/>
      <c r="AB1436" s="64"/>
      <c r="AC1436" s="64"/>
      <c r="AD1436" s="64"/>
      <c r="AE1436" s="64"/>
      <c r="AG1436" s="122"/>
      <c r="AN1436" s="64"/>
      <c r="AO1436" s="64"/>
      <c r="AP1436" s="64"/>
      <c r="AQ1436" s="64"/>
      <c r="AR1436" s="64"/>
      <c r="AS1436" s="64"/>
      <c r="AT1436" s="64"/>
      <c r="AU1436" s="64"/>
      <c r="AV1436" s="64"/>
    </row>
    <row r="1437" spans="27:64" ht="12.95" customHeight="1">
      <c r="AA1437" s="64"/>
      <c r="AB1437" s="64"/>
      <c r="AC1437" s="64"/>
      <c r="AD1437" s="64"/>
      <c r="AE1437" s="64"/>
      <c r="AG1437" s="122"/>
      <c r="AN1437" s="64"/>
      <c r="AO1437" s="64"/>
      <c r="AP1437" s="64"/>
      <c r="AQ1437" s="64"/>
      <c r="AR1437" s="64"/>
      <c r="AS1437" s="64"/>
      <c r="AT1437" s="64"/>
      <c r="AU1437" s="64"/>
      <c r="AV1437" s="64"/>
    </row>
    <row r="1438" spans="27:64" ht="12.95" customHeight="1">
      <c r="AA1438" s="64"/>
      <c r="AB1438" s="64"/>
      <c r="AC1438" s="64"/>
      <c r="AD1438" s="64"/>
      <c r="AE1438" s="64"/>
      <c r="AG1438" s="122"/>
      <c r="AN1438" s="64"/>
      <c r="AO1438" s="64"/>
      <c r="AP1438" s="64"/>
      <c r="AQ1438" s="64"/>
      <c r="AR1438" s="64"/>
      <c r="AS1438" s="64"/>
      <c r="AT1438" s="64"/>
      <c r="AU1438" s="64"/>
      <c r="AV1438" s="64"/>
    </row>
    <row r="1439" spans="27:64" ht="12.95" customHeight="1">
      <c r="AA1439" s="64"/>
      <c r="AB1439" s="64"/>
      <c r="AC1439" s="64"/>
      <c r="AD1439" s="64"/>
      <c r="AE1439" s="64"/>
      <c r="AG1439" s="122"/>
      <c r="AN1439" s="64"/>
      <c r="AO1439" s="64"/>
      <c r="AP1439" s="64"/>
      <c r="AQ1439" s="64"/>
      <c r="AR1439" s="64"/>
      <c r="AS1439" s="64"/>
      <c r="AT1439" s="64"/>
      <c r="AU1439" s="64"/>
      <c r="AV1439" s="64"/>
      <c r="AX1439" s="64"/>
    </row>
    <row r="1440" spans="27:64" ht="12.95" customHeight="1">
      <c r="AA1440" s="64"/>
      <c r="AB1440" s="64"/>
      <c r="AC1440" s="64"/>
      <c r="AD1440" s="64"/>
      <c r="AE1440" s="64"/>
      <c r="AG1440" s="122"/>
      <c r="AN1440" s="64"/>
      <c r="AO1440" s="64"/>
      <c r="AP1440" s="64"/>
      <c r="AQ1440" s="64"/>
      <c r="AR1440" s="64"/>
      <c r="AS1440" s="64"/>
      <c r="AT1440" s="64"/>
      <c r="AU1440" s="64"/>
      <c r="AV1440" s="64"/>
      <c r="AX1440" s="64"/>
    </row>
    <row r="1441" spans="27:64" ht="12.95" customHeight="1">
      <c r="AA1441" s="64"/>
      <c r="AB1441" s="64"/>
      <c r="AC1441" s="64"/>
      <c r="AD1441" s="64"/>
      <c r="AE1441" s="64"/>
      <c r="AG1441" s="122"/>
      <c r="AN1441" s="64"/>
      <c r="AO1441" s="64"/>
      <c r="AP1441" s="64"/>
      <c r="AQ1441" s="64"/>
      <c r="AR1441" s="64"/>
      <c r="AS1441" s="64"/>
      <c r="AT1441" s="64"/>
      <c r="AU1441" s="64"/>
      <c r="AV1441" s="64"/>
      <c r="AW1441" s="64"/>
      <c r="AX1441" s="64"/>
      <c r="AY1441" s="64"/>
      <c r="AZ1441" s="64"/>
      <c r="BA1441" s="64"/>
      <c r="BB1441" s="64"/>
      <c r="BC1441" s="64"/>
      <c r="BD1441" s="64"/>
      <c r="BE1441" s="64"/>
      <c r="BF1441" s="64"/>
      <c r="BG1441" s="64"/>
      <c r="BH1441" s="64"/>
      <c r="BI1441" s="64"/>
      <c r="BJ1441" s="64"/>
      <c r="BK1441" s="64"/>
      <c r="BL1441" s="64"/>
    </row>
    <row r="1442" spans="27:64" ht="12.95" customHeight="1">
      <c r="AA1442" s="64"/>
      <c r="AB1442" s="64"/>
      <c r="AC1442" s="64"/>
      <c r="AD1442" s="64"/>
      <c r="AE1442" s="64"/>
      <c r="AG1442" s="122"/>
      <c r="AN1442" s="64"/>
      <c r="AO1442" s="64"/>
      <c r="AP1442" s="64"/>
      <c r="AQ1442" s="64"/>
      <c r="AR1442" s="64"/>
      <c r="AS1442" s="64"/>
      <c r="AT1442" s="64"/>
      <c r="AU1442" s="64"/>
    </row>
    <row r="1443" spans="27:64" ht="12.95" customHeight="1">
      <c r="AA1443" s="64"/>
      <c r="AB1443" s="64"/>
      <c r="AC1443" s="64"/>
      <c r="AD1443" s="64"/>
      <c r="AE1443" s="64"/>
      <c r="AG1443" s="122"/>
      <c r="AN1443" s="64"/>
      <c r="AO1443" s="64"/>
      <c r="AP1443" s="64"/>
      <c r="AQ1443" s="64"/>
      <c r="AR1443" s="64"/>
      <c r="AS1443" s="64"/>
      <c r="AT1443" s="64"/>
      <c r="AU1443" s="64"/>
    </row>
    <row r="1444" spans="27:64" ht="12.95" customHeight="1">
      <c r="AA1444" s="64"/>
      <c r="AB1444" s="64"/>
      <c r="AC1444" s="64"/>
      <c r="AD1444" s="64"/>
      <c r="AE1444" s="64"/>
      <c r="AG1444" s="122"/>
      <c r="AN1444" s="64"/>
      <c r="AO1444" s="64"/>
      <c r="AP1444" s="64"/>
      <c r="AQ1444" s="64"/>
      <c r="AR1444" s="64"/>
      <c r="AS1444" s="64"/>
      <c r="AT1444" s="64"/>
      <c r="AU1444" s="64"/>
    </row>
    <row r="1445" spans="27:64" ht="12.95" customHeight="1">
      <c r="AA1445" s="64"/>
      <c r="AB1445" s="64"/>
      <c r="AC1445" s="64"/>
      <c r="AD1445" s="64"/>
      <c r="AE1445" s="64"/>
      <c r="AG1445" s="122"/>
      <c r="AN1445" s="64"/>
      <c r="AO1445" s="64"/>
      <c r="AP1445" s="64"/>
      <c r="AQ1445" s="64"/>
      <c r="AR1445" s="64"/>
      <c r="AS1445" s="64"/>
      <c r="AT1445" s="64"/>
      <c r="AU1445" s="64"/>
      <c r="AV1445" s="64"/>
      <c r="AW1445" s="64"/>
      <c r="AX1445" s="64"/>
      <c r="AY1445" s="64"/>
      <c r="AZ1445" s="64"/>
      <c r="BA1445" s="64"/>
      <c r="BB1445" s="64"/>
      <c r="BC1445" s="64"/>
      <c r="BD1445" s="64"/>
      <c r="BE1445" s="64"/>
      <c r="BF1445" s="64"/>
      <c r="BG1445" s="64"/>
      <c r="BH1445" s="64"/>
      <c r="BI1445" s="64"/>
      <c r="BJ1445" s="64"/>
      <c r="BK1445" s="64"/>
      <c r="BL1445" s="64"/>
    </row>
    <row r="1446" spans="27:64" ht="12.95" customHeight="1">
      <c r="AA1446" s="64"/>
      <c r="AB1446" s="64"/>
      <c r="AC1446" s="64"/>
      <c r="AD1446" s="64"/>
      <c r="AE1446" s="64"/>
      <c r="AG1446" s="122"/>
      <c r="AN1446" s="64"/>
      <c r="AO1446" s="64"/>
      <c r="AP1446" s="64"/>
      <c r="AQ1446" s="64"/>
      <c r="AR1446" s="64"/>
      <c r="AS1446" s="64"/>
      <c r="AT1446" s="64"/>
      <c r="AU1446" s="64"/>
      <c r="AV1446" s="64"/>
      <c r="AX1446" s="64"/>
    </row>
    <row r="1447" spans="27:64" ht="12.95" customHeight="1">
      <c r="AA1447" s="64"/>
      <c r="AB1447" s="64"/>
      <c r="AC1447" s="64"/>
      <c r="AD1447" s="64"/>
      <c r="AE1447" s="64"/>
      <c r="AG1447" s="122"/>
      <c r="AN1447" s="64"/>
      <c r="AO1447" s="64"/>
      <c r="AP1447" s="64"/>
      <c r="AQ1447" s="64"/>
      <c r="AR1447" s="64"/>
      <c r="AS1447" s="64"/>
      <c r="AT1447" s="64"/>
      <c r="AU1447" s="64"/>
      <c r="AV1447" s="64"/>
      <c r="AX1447" s="64"/>
      <c r="AY1447" s="64"/>
      <c r="AZ1447" s="64"/>
      <c r="BA1447" s="64"/>
      <c r="BB1447" s="64"/>
      <c r="BC1447" s="64"/>
      <c r="BD1447" s="64"/>
      <c r="BE1447" s="64"/>
      <c r="BF1447" s="64"/>
      <c r="BG1447" s="64"/>
      <c r="BH1447" s="64"/>
      <c r="BI1447" s="64"/>
      <c r="BJ1447" s="64"/>
      <c r="BK1447" s="64"/>
      <c r="BL1447" s="64"/>
    </row>
    <row r="1448" spans="27:64" ht="12.95" customHeight="1">
      <c r="AA1448" s="64"/>
      <c r="AB1448" s="64"/>
      <c r="AC1448" s="64"/>
      <c r="AD1448" s="64"/>
      <c r="AE1448" s="64"/>
      <c r="AG1448" s="122"/>
      <c r="AN1448" s="64"/>
      <c r="AO1448" s="64"/>
      <c r="AP1448" s="64"/>
      <c r="AQ1448" s="64"/>
      <c r="AR1448" s="64"/>
      <c r="AS1448" s="64"/>
      <c r="AT1448" s="64"/>
      <c r="AU1448" s="64"/>
      <c r="AV1448" s="64"/>
      <c r="AW1448" s="64"/>
      <c r="AX1448" s="64"/>
      <c r="AY1448" s="64"/>
      <c r="AZ1448" s="64"/>
      <c r="BA1448" s="64"/>
      <c r="BB1448" s="64"/>
      <c r="BC1448" s="64"/>
      <c r="BD1448" s="64"/>
      <c r="BE1448" s="64"/>
      <c r="BF1448" s="64"/>
      <c r="BG1448" s="64"/>
      <c r="BH1448" s="64"/>
      <c r="BI1448" s="64"/>
      <c r="BJ1448" s="64"/>
      <c r="BK1448" s="64"/>
      <c r="BL1448" s="64"/>
    </row>
    <row r="1449" spans="27:64" ht="12.95" customHeight="1">
      <c r="AA1449" s="64"/>
      <c r="AB1449" s="64"/>
      <c r="AC1449" s="64"/>
      <c r="AD1449" s="64"/>
      <c r="AE1449" s="64"/>
      <c r="AG1449" s="122"/>
      <c r="AN1449" s="64"/>
      <c r="AO1449" s="64"/>
      <c r="AP1449" s="64"/>
      <c r="AQ1449" s="64"/>
      <c r="AR1449" s="64"/>
      <c r="AS1449" s="64"/>
      <c r="AT1449" s="64"/>
      <c r="AU1449" s="64"/>
      <c r="AV1449" s="64"/>
      <c r="AW1449" s="64"/>
      <c r="AX1449" s="64"/>
      <c r="AY1449" s="64"/>
      <c r="AZ1449" s="64"/>
      <c r="BA1449" s="64"/>
      <c r="BB1449" s="64"/>
      <c r="BC1449" s="64"/>
      <c r="BD1449" s="64"/>
      <c r="BE1449" s="64"/>
      <c r="BF1449" s="64"/>
      <c r="BG1449" s="64"/>
      <c r="BH1449" s="64"/>
      <c r="BI1449" s="64"/>
      <c r="BJ1449" s="64"/>
      <c r="BK1449" s="64"/>
      <c r="BL1449" s="64"/>
    </row>
    <row r="1450" spans="27:64" ht="12.95" customHeight="1">
      <c r="AA1450" s="64"/>
      <c r="AB1450" s="64"/>
      <c r="AC1450" s="64"/>
      <c r="AD1450" s="64"/>
      <c r="AE1450" s="64"/>
      <c r="AG1450" s="122"/>
      <c r="AN1450" s="64"/>
      <c r="AO1450" s="64"/>
      <c r="AP1450" s="64"/>
      <c r="AQ1450" s="64"/>
      <c r="AR1450" s="64"/>
      <c r="AS1450" s="64"/>
      <c r="AT1450" s="64"/>
      <c r="AU1450" s="64"/>
      <c r="AV1450" s="64"/>
    </row>
    <row r="1451" spans="27:64" ht="12.95" customHeight="1">
      <c r="AA1451" s="64"/>
      <c r="AB1451" s="64"/>
      <c r="AC1451" s="64"/>
      <c r="AD1451" s="64"/>
      <c r="AE1451" s="64"/>
      <c r="AG1451" s="122"/>
      <c r="AN1451" s="64"/>
      <c r="AO1451" s="64"/>
      <c r="AP1451" s="64"/>
      <c r="AQ1451" s="64"/>
      <c r="AR1451" s="64"/>
      <c r="AS1451" s="64"/>
      <c r="AT1451" s="64"/>
      <c r="AU1451" s="64"/>
    </row>
    <row r="1452" spans="27:64" ht="12.95" customHeight="1">
      <c r="AA1452" s="64"/>
      <c r="AB1452" s="64"/>
      <c r="AC1452" s="64"/>
      <c r="AD1452" s="64"/>
      <c r="AE1452" s="64"/>
      <c r="AG1452" s="122"/>
      <c r="AN1452" s="64"/>
      <c r="AO1452" s="64"/>
      <c r="AP1452" s="64"/>
      <c r="AQ1452" s="64"/>
      <c r="AR1452" s="64"/>
      <c r="AS1452" s="64"/>
      <c r="AT1452" s="64"/>
      <c r="AU1452" s="64"/>
      <c r="AV1452" s="64"/>
      <c r="AX1452" s="64"/>
    </row>
    <row r="1453" spans="27:64" ht="12.95" customHeight="1">
      <c r="AA1453" s="64"/>
      <c r="AB1453" s="64"/>
      <c r="AC1453" s="64"/>
      <c r="AD1453" s="64"/>
      <c r="AE1453" s="64"/>
      <c r="AG1453" s="122"/>
      <c r="AN1453" s="64"/>
      <c r="AO1453" s="64"/>
      <c r="AP1453" s="64"/>
      <c r="AQ1453" s="64"/>
      <c r="AR1453" s="64"/>
      <c r="AS1453" s="64"/>
      <c r="AT1453" s="64"/>
      <c r="AU1453" s="64"/>
      <c r="AV1453" s="64"/>
      <c r="AX1453" s="64"/>
      <c r="AY1453" s="64"/>
      <c r="AZ1453" s="64"/>
      <c r="BA1453" s="64"/>
      <c r="BB1453" s="64"/>
      <c r="BC1453" s="64"/>
      <c r="BD1453" s="64"/>
      <c r="BE1453" s="64"/>
      <c r="BF1453" s="64"/>
      <c r="BG1453" s="64"/>
      <c r="BH1453" s="64"/>
      <c r="BI1453" s="64"/>
      <c r="BJ1453" s="64"/>
      <c r="BK1453" s="64"/>
      <c r="BL1453" s="64"/>
    </row>
    <row r="1454" spans="27:64" ht="12.95" customHeight="1">
      <c r="AA1454" s="64"/>
      <c r="AB1454" s="64"/>
      <c r="AC1454" s="64"/>
      <c r="AD1454" s="64"/>
      <c r="AE1454" s="64"/>
      <c r="AG1454" s="122"/>
      <c r="AN1454" s="64"/>
      <c r="AO1454" s="64"/>
      <c r="AP1454" s="64"/>
      <c r="AQ1454" s="64"/>
      <c r="AR1454" s="64"/>
      <c r="AS1454" s="64"/>
      <c r="AT1454" s="64"/>
      <c r="AU1454" s="64"/>
      <c r="AV1454" s="64"/>
      <c r="AW1454" s="64"/>
      <c r="AX1454" s="64"/>
      <c r="AY1454" s="64"/>
      <c r="AZ1454" s="64"/>
      <c r="BA1454" s="64"/>
      <c r="BB1454" s="64"/>
      <c r="BC1454" s="64"/>
      <c r="BD1454" s="64"/>
      <c r="BE1454" s="64"/>
      <c r="BF1454" s="64"/>
      <c r="BG1454" s="64"/>
      <c r="BH1454" s="64"/>
      <c r="BI1454" s="64"/>
      <c r="BJ1454" s="64"/>
      <c r="BK1454" s="64"/>
      <c r="BL1454" s="64"/>
    </row>
    <row r="1455" spans="27:64" ht="12.95" customHeight="1">
      <c r="AA1455" s="64"/>
      <c r="AB1455" s="64"/>
      <c r="AC1455" s="64"/>
      <c r="AD1455" s="64"/>
      <c r="AE1455" s="64"/>
      <c r="AG1455" s="122"/>
      <c r="AN1455" s="64"/>
      <c r="AO1455" s="64"/>
      <c r="AP1455" s="64"/>
      <c r="AQ1455" s="64"/>
      <c r="AR1455" s="64"/>
      <c r="AS1455" s="64"/>
      <c r="AT1455" s="64"/>
      <c r="AU1455" s="64"/>
      <c r="AV1455" s="64"/>
      <c r="AW1455" s="64"/>
      <c r="AX1455" s="64"/>
      <c r="AY1455" s="64"/>
      <c r="AZ1455" s="64"/>
      <c r="BA1455" s="64"/>
      <c r="BB1455" s="64"/>
      <c r="BC1455" s="64"/>
      <c r="BD1455" s="64"/>
      <c r="BE1455" s="64"/>
      <c r="BF1455" s="64"/>
      <c r="BG1455" s="64"/>
      <c r="BH1455" s="64"/>
      <c r="BI1455" s="64"/>
      <c r="BJ1455" s="64"/>
      <c r="BK1455" s="64"/>
      <c r="BL1455" s="64"/>
    </row>
    <row r="1456" spans="27:64" ht="12.95" customHeight="1">
      <c r="AA1456" s="64"/>
      <c r="AB1456" s="64"/>
      <c r="AC1456" s="64"/>
      <c r="AD1456" s="64"/>
      <c r="AE1456" s="64"/>
      <c r="AG1456" s="122"/>
      <c r="AN1456" s="64"/>
      <c r="AO1456" s="64"/>
      <c r="AP1456" s="64"/>
      <c r="AQ1456" s="64"/>
      <c r="AR1456" s="64"/>
      <c r="AS1456" s="64"/>
      <c r="AT1456" s="64"/>
      <c r="AU1456" s="64"/>
    </row>
    <row r="1457" spans="27:64" ht="12.95" customHeight="1">
      <c r="AA1457" s="64"/>
      <c r="AB1457" s="64"/>
      <c r="AC1457" s="64"/>
      <c r="AD1457" s="64"/>
      <c r="AE1457" s="64"/>
      <c r="AG1457" s="122"/>
      <c r="AN1457" s="64"/>
      <c r="AO1457" s="64"/>
      <c r="AP1457" s="64"/>
      <c r="AQ1457" s="64"/>
      <c r="AR1457" s="64"/>
      <c r="AS1457" s="64"/>
      <c r="AT1457" s="64"/>
      <c r="AU1457" s="64"/>
    </row>
    <row r="1458" spans="27:64" ht="12.95" customHeight="1">
      <c r="AA1458" s="64"/>
      <c r="AB1458" s="64"/>
      <c r="AC1458" s="64"/>
      <c r="AD1458" s="64"/>
      <c r="AE1458" s="64"/>
      <c r="AG1458" s="122"/>
      <c r="AN1458" s="64"/>
      <c r="AO1458" s="64"/>
      <c r="AP1458" s="64"/>
      <c r="AQ1458" s="64"/>
      <c r="AR1458" s="64"/>
      <c r="AS1458" s="64"/>
      <c r="AT1458" s="64"/>
      <c r="AU1458" s="64"/>
      <c r="AV1458" s="64"/>
      <c r="AX1458" s="64"/>
      <c r="AY1458" s="64"/>
      <c r="AZ1458" s="64"/>
      <c r="BA1458" s="64"/>
      <c r="BB1458" s="64"/>
      <c r="BC1458" s="64"/>
      <c r="BD1458" s="64"/>
      <c r="BE1458" s="64"/>
      <c r="BF1458" s="64"/>
      <c r="BG1458" s="64"/>
      <c r="BH1458" s="64"/>
      <c r="BI1458" s="64"/>
      <c r="BJ1458" s="64"/>
      <c r="BK1458" s="64"/>
      <c r="BL1458" s="64"/>
    </row>
    <row r="1459" spans="27:64" ht="12.95" customHeight="1">
      <c r="AA1459" s="64"/>
      <c r="AB1459" s="64"/>
      <c r="AC1459" s="64"/>
      <c r="AD1459" s="64"/>
      <c r="AE1459" s="64"/>
      <c r="AG1459" s="122"/>
      <c r="AN1459" s="64"/>
      <c r="AO1459" s="64"/>
      <c r="AP1459" s="64"/>
      <c r="AQ1459" s="64"/>
      <c r="AR1459" s="64"/>
      <c r="AS1459" s="64"/>
      <c r="AT1459" s="64"/>
      <c r="AU1459" s="64"/>
      <c r="AV1459" s="64"/>
      <c r="AW1459" s="64"/>
      <c r="AX1459" s="64"/>
      <c r="AY1459" s="64"/>
      <c r="AZ1459" s="64"/>
      <c r="BA1459" s="64"/>
      <c r="BB1459" s="64"/>
      <c r="BC1459" s="64"/>
      <c r="BD1459" s="64"/>
      <c r="BE1459" s="64"/>
      <c r="BF1459" s="64"/>
      <c r="BG1459" s="64"/>
      <c r="BH1459" s="64"/>
      <c r="BI1459" s="64"/>
      <c r="BJ1459" s="64"/>
      <c r="BK1459" s="64"/>
      <c r="BL1459" s="64"/>
    </row>
    <row r="1460" spans="27:64" ht="12.95" customHeight="1">
      <c r="AA1460" s="64"/>
      <c r="AB1460" s="64"/>
      <c r="AC1460" s="64"/>
      <c r="AD1460" s="64"/>
      <c r="AE1460" s="64"/>
      <c r="AG1460" s="122"/>
      <c r="AN1460" s="64"/>
      <c r="AO1460" s="64"/>
      <c r="AP1460" s="64"/>
      <c r="AQ1460" s="64"/>
      <c r="AR1460" s="64"/>
      <c r="AS1460" s="64"/>
      <c r="AT1460" s="64"/>
      <c r="AU1460" s="64"/>
      <c r="AV1460" s="64"/>
      <c r="AW1460" s="64"/>
      <c r="AX1460" s="64"/>
      <c r="AY1460" s="64"/>
      <c r="AZ1460" s="64"/>
      <c r="BA1460" s="64"/>
      <c r="BB1460" s="64"/>
      <c r="BC1460" s="64"/>
      <c r="BD1460" s="64"/>
      <c r="BE1460" s="64"/>
      <c r="BF1460" s="64"/>
      <c r="BG1460" s="64"/>
      <c r="BH1460" s="64"/>
      <c r="BI1460" s="64"/>
      <c r="BJ1460" s="64"/>
      <c r="BK1460" s="64"/>
      <c r="BL1460" s="64"/>
    </row>
    <row r="1461" spans="27:64" ht="12.95" customHeight="1">
      <c r="AA1461" s="64"/>
      <c r="AB1461" s="64"/>
      <c r="AC1461" s="64"/>
      <c r="AD1461" s="64"/>
      <c r="AE1461" s="64"/>
      <c r="AG1461" s="122"/>
      <c r="AN1461" s="64"/>
      <c r="AO1461" s="64"/>
      <c r="AP1461" s="64"/>
      <c r="AQ1461" s="64"/>
      <c r="AR1461" s="64"/>
      <c r="AS1461" s="64"/>
      <c r="AT1461" s="64"/>
      <c r="AU1461" s="64"/>
    </row>
    <row r="1462" spans="27:64" ht="12.95" customHeight="1">
      <c r="AA1462" s="64"/>
      <c r="AB1462" s="64"/>
      <c r="AC1462" s="64"/>
      <c r="AD1462" s="64"/>
      <c r="AE1462" s="64"/>
      <c r="AG1462" s="122"/>
      <c r="AN1462" s="64"/>
      <c r="AO1462" s="64"/>
      <c r="AP1462" s="64"/>
      <c r="AQ1462" s="64"/>
      <c r="AR1462" s="64"/>
      <c r="AS1462" s="64"/>
      <c r="AT1462" s="64"/>
      <c r="AU1462" s="64"/>
      <c r="AV1462" s="64"/>
      <c r="AW1462" s="64"/>
      <c r="AX1462" s="64"/>
      <c r="AY1462" s="64"/>
      <c r="AZ1462" s="64"/>
      <c r="BA1462" s="64"/>
      <c r="BB1462" s="64"/>
      <c r="BC1462" s="64"/>
      <c r="BD1462" s="64"/>
      <c r="BE1462" s="64"/>
      <c r="BF1462" s="64"/>
      <c r="BG1462" s="64"/>
      <c r="BH1462" s="64"/>
      <c r="BI1462" s="64"/>
      <c r="BJ1462" s="64"/>
      <c r="BK1462" s="64"/>
      <c r="BL1462" s="64"/>
    </row>
    <row r="1463" spans="27:64" ht="12.95" customHeight="1">
      <c r="AA1463" s="64"/>
      <c r="AB1463" s="64"/>
      <c r="AC1463" s="64"/>
      <c r="AD1463" s="64"/>
      <c r="AE1463" s="64"/>
      <c r="AG1463" s="122"/>
      <c r="AN1463" s="64"/>
      <c r="AO1463" s="64"/>
      <c r="AP1463" s="64"/>
      <c r="AQ1463" s="64"/>
      <c r="AR1463" s="64"/>
      <c r="AS1463" s="64"/>
      <c r="AT1463" s="64"/>
      <c r="AU1463" s="64"/>
      <c r="AV1463" s="64"/>
    </row>
    <row r="1464" spans="27:64" ht="12.95" customHeight="1">
      <c r="AA1464" s="64"/>
      <c r="AB1464" s="64"/>
      <c r="AC1464" s="64"/>
      <c r="AD1464" s="64"/>
      <c r="AE1464" s="64"/>
      <c r="AG1464" s="122"/>
      <c r="AN1464" s="64"/>
      <c r="AO1464" s="64"/>
      <c r="AP1464" s="64"/>
      <c r="AQ1464" s="64"/>
      <c r="AR1464" s="64"/>
      <c r="AS1464" s="64"/>
      <c r="AT1464" s="64"/>
      <c r="AU1464" s="64"/>
      <c r="AV1464" s="64"/>
    </row>
    <row r="1465" spans="27:64" ht="12.95" customHeight="1">
      <c r="AA1465" s="64"/>
      <c r="AB1465" s="64"/>
      <c r="AC1465" s="64"/>
      <c r="AD1465" s="64"/>
      <c r="AE1465" s="64"/>
      <c r="AG1465" s="122"/>
      <c r="AN1465" s="64"/>
      <c r="AO1465" s="64"/>
      <c r="AP1465" s="64"/>
      <c r="AQ1465" s="64"/>
      <c r="AR1465" s="64"/>
      <c r="AS1465" s="64"/>
      <c r="AT1465" s="64"/>
      <c r="AU1465" s="64"/>
      <c r="AV1465" s="64"/>
    </row>
    <row r="1466" spans="27:64" ht="12.95" customHeight="1">
      <c r="AA1466" s="64"/>
      <c r="AB1466" s="64"/>
      <c r="AC1466" s="64"/>
      <c r="AD1466" s="64"/>
      <c r="AE1466" s="64"/>
      <c r="AG1466" s="122"/>
      <c r="AN1466" s="64"/>
      <c r="AO1466" s="64"/>
      <c r="AP1466" s="64"/>
      <c r="AQ1466" s="64"/>
      <c r="AR1466" s="64"/>
      <c r="AS1466" s="64"/>
      <c r="AT1466" s="64"/>
      <c r="AU1466" s="64"/>
      <c r="AV1466" s="64"/>
      <c r="AW1466" s="64"/>
      <c r="AX1466" s="64"/>
      <c r="AY1466" s="64"/>
      <c r="AZ1466" s="64"/>
      <c r="BA1466" s="64"/>
      <c r="BB1466" s="64"/>
      <c r="BC1466" s="64"/>
      <c r="BD1466" s="64"/>
      <c r="BE1466" s="64"/>
      <c r="BF1466" s="64"/>
      <c r="BG1466" s="64"/>
      <c r="BH1466" s="64"/>
      <c r="BI1466" s="64"/>
      <c r="BJ1466" s="64"/>
      <c r="BK1466" s="64"/>
      <c r="BL1466" s="64"/>
    </row>
    <row r="1467" spans="27:64" ht="12.95" customHeight="1">
      <c r="AA1467" s="64"/>
      <c r="AB1467" s="64"/>
      <c r="AC1467" s="64"/>
      <c r="AD1467" s="64"/>
      <c r="AE1467" s="64"/>
      <c r="AG1467" s="122"/>
      <c r="AN1467" s="64"/>
      <c r="AO1467" s="64"/>
      <c r="AP1467" s="64"/>
      <c r="AQ1467" s="64"/>
      <c r="AR1467" s="64"/>
      <c r="AS1467" s="64"/>
      <c r="AT1467" s="64"/>
      <c r="AU1467" s="64"/>
      <c r="AV1467" s="64"/>
      <c r="AW1467" s="64"/>
      <c r="AX1467" s="64"/>
      <c r="AY1467" s="64"/>
      <c r="AZ1467" s="64"/>
      <c r="BA1467" s="64"/>
      <c r="BB1467" s="64"/>
      <c r="BC1467" s="64"/>
      <c r="BD1467" s="64"/>
      <c r="BE1467" s="64"/>
      <c r="BF1467" s="64"/>
      <c r="BG1467" s="64"/>
      <c r="BH1467" s="64"/>
      <c r="BI1467" s="64"/>
      <c r="BJ1467" s="64"/>
      <c r="BK1467" s="64"/>
      <c r="BL1467" s="64"/>
    </row>
    <row r="1468" spans="27:64" ht="12.95" customHeight="1">
      <c r="AA1468" s="64"/>
      <c r="AB1468" s="64"/>
      <c r="AC1468" s="64"/>
      <c r="AD1468" s="64"/>
      <c r="AE1468" s="64"/>
      <c r="AG1468" s="122"/>
      <c r="AN1468" s="64"/>
      <c r="AO1468" s="64"/>
      <c r="AP1468" s="64"/>
      <c r="AQ1468" s="64"/>
      <c r="AR1468" s="64"/>
      <c r="AS1468" s="64"/>
      <c r="AT1468" s="64"/>
      <c r="AU1468" s="64"/>
    </row>
    <row r="1469" spans="27:64" ht="12.95" customHeight="1">
      <c r="AA1469" s="64"/>
      <c r="AB1469" s="64"/>
      <c r="AC1469" s="64"/>
      <c r="AD1469" s="64"/>
      <c r="AE1469" s="64"/>
      <c r="AG1469" s="122"/>
      <c r="AN1469" s="64"/>
      <c r="AO1469" s="64"/>
      <c r="AP1469" s="64"/>
      <c r="AQ1469" s="64"/>
      <c r="AR1469" s="64"/>
      <c r="AS1469" s="64"/>
      <c r="AT1469" s="64"/>
      <c r="AU1469" s="64"/>
      <c r="AV1469" s="64"/>
      <c r="AW1469" s="64"/>
      <c r="AX1469" s="64"/>
      <c r="AY1469" s="64"/>
      <c r="AZ1469" s="64"/>
      <c r="BA1469" s="64"/>
      <c r="BB1469" s="64"/>
      <c r="BC1469" s="64"/>
      <c r="BD1469" s="64"/>
      <c r="BE1469" s="64"/>
      <c r="BF1469" s="64"/>
      <c r="BG1469" s="64"/>
      <c r="BH1469" s="64"/>
      <c r="BI1469" s="64"/>
      <c r="BJ1469" s="64"/>
      <c r="BK1469" s="64"/>
      <c r="BL1469" s="64"/>
    </row>
    <row r="1470" spans="27:64" ht="12.95" customHeight="1">
      <c r="AA1470" s="64"/>
      <c r="AB1470" s="64"/>
      <c r="AC1470" s="64"/>
      <c r="AD1470" s="64"/>
      <c r="AE1470" s="64"/>
      <c r="AG1470" s="122"/>
      <c r="AN1470" s="64"/>
      <c r="AO1470" s="64"/>
      <c r="AP1470" s="64"/>
      <c r="AQ1470" s="64"/>
      <c r="AR1470" s="64"/>
      <c r="AS1470" s="64"/>
      <c r="AT1470" s="64"/>
      <c r="AU1470" s="64"/>
      <c r="AV1470" s="64"/>
    </row>
    <row r="1471" spans="27:64" ht="12.95" customHeight="1">
      <c r="AA1471" s="64"/>
      <c r="AB1471" s="64"/>
      <c r="AC1471" s="64"/>
      <c r="AD1471" s="64"/>
      <c r="AE1471" s="64"/>
      <c r="AG1471" s="122"/>
      <c r="AN1471" s="64"/>
      <c r="AO1471" s="64"/>
      <c r="AP1471" s="64"/>
      <c r="AQ1471" s="64"/>
      <c r="AR1471" s="64"/>
      <c r="AS1471" s="64"/>
      <c r="AT1471" s="64"/>
      <c r="AU1471" s="64"/>
      <c r="AV1471" s="64"/>
    </row>
    <row r="1472" spans="27:64" ht="12.95" customHeight="1">
      <c r="AA1472" s="64"/>
      <c r="AB1472" s="64"/>
      <c r="AC1472" s="64"/>
      <c r="AD1472" s="64"/>
      <c r="AE1472" s="64"/>
      <c r="AG1472" s="122"/>
      <c r="AN1472" s="64"/>
      <c r="AO1472" s="64"/>
      <c r="AP1472" s="64"/>
      <c r="AQ1472" s="64"/>
      <c r="AR1472" s="64"/>
      <c r="AS1472" s="64"/>
      <c r="AT1472" s="64"/>
      <c r="AU1472" s="64"/>
    </row>
    <row r="1473" spans="27:64" ht="12.95" customHeight="1">
      <c r="AA1473" s="64"/>
      <c r="AB1473" s="64"/>
      <c r="AC1473" s="64"/>
      <c r="AD1473" s="64"/>
      <c r="AE1473" s="64"/>
      <c r="AG1473" s="122"/>
      <c r="AN1473" s="64"/>
      <c r="AO1473" s="64"/>
      <c r="AP1473" s="64"/>
      <c r="AQ1473" s="64"/>
      <c r="AR1473" s="64"/>
      <c r="AS1473" s="64"/>
      <c r="AT1473" s="64"/>
      <c r="AU1473" s="64"/>
      <c r="AV1473" s="64"/>
      <c r="AX1473" s="64"/>
      <c r="AY1473" s="64"/>
      <c r="AZ1473" s="64"/>
      <c r="BA1473" s="64"/>
      <c r="BB1473" s="64"/>
      <c r="BC1473" s="64"/>
      <c r="BD1473" s="64"/>
      <c r="BE1473" s="64"/>
      <c r="BF1473" s="64"/>
      <c r="BG1473" s="64"/>
      <c r="BH1473" s="64"/>
      <c r="BI1473" s="64"/>
      <c r="BJ1473" s="64"/>
      <c r="BK1473" s="64"/>
      <c r="BL1473" s="64"/>
    </row>
    <row r="1474" spans="27:64" ht="12.95" customHeight="1">
      <c r="AA1474" s="64"/>
      <c r="AB1474" s="64"/>
      <c r="AC1474" s="64"/>
      <c r="AD1474" s="64"/>
      <c r="AE1474" s="64"/>
      <c r="AG1474" s="122"/>
      <c r="AN1474" s="64"/>
      <c r="AO1474" s="64"/>
      <c r="AP1474" s="64"/>
      <c r="AQ1474" s="64"/>
      <c r="AR1474" s="64"/>
      <c r="AS1474" s="64"/>
      <c r="AT1474" s="64"/>
      <c r="AU1474" s="64"/>
      <c r="AV1474" s="64"/>
      <c r="AX1474" s="64"/>
    </row>
    <row r="1475" spans="27:64" ht="12.95" customHeight="1">
      <c r="AA1475" s="64"/>
      <c r="AB1475" s="64"/>
      <c r="AC1475" s="64"/>
      <c r="AD1475" s="64"/>
      <c r="AE1475" s="64"/>
      <c r="AG1475" s="122"/>
      <c r="AN1475" s="64"/>
      <c r="AO1475" s="64"/>
      <c r="AP1475" s="64"/>
      <c r="AQ1475" s="64"/>
      <c r="AR1475" s="64"/>
      <c r="AS1475" s="64"/>
      <c r="AT1475" s="64"/>
      <c r="AU1475" s="64"/>
      <c r="AV1475" s="64"/>
      <c r="AX1475" s="64"/>
    </row>
    <row r="1476" spans="27:64" ht="12.95" customHeight="1">
      <c r="AA1476" s="64"/>
      <c r="AB1476" s="64"/>
      <c r="AC1476" s="64"/>
      <c r="AD1476" s="64"/>
      <c r="AE1476" s="64"/>
      <c r="AG1476" s="122"/>
      <c r="AN1476" s="64"/>
      <c r="AO1476" s="64"/>
      <c r="AP1476" s="64"/>
      <c r="AQ1476" s="64"/>
      <c r="AR1476" s="64"/>
      <c r="AS1476" s="64"/>
      <c r="AT1476" s="64"/>
      <c r="AU1476" s="64"/>
      <c r="AV1476" s="64"/>
      <c r="AW1476" s="64"/>
      <c r="AX1476" s="64"/>
      <c r="AY1476" s="64"/>
      <c r="AZ1476" s="64"/>
      <c r="BA1476" s="64"/>
      <c r="BB1476" s="64"/>
      <c r="BC1476" s="64"/>
      <c r="BD1476" s="64"/>
      <c r="BE1476" s="64"/>
      <c r="BF1476" s="64"/>
      <c r="BG1476" s="64"/>
      <c r="BH1476" s="64"/>
      <c r="BI1476" s="64"/>
      <c r="BJ1476" s="64"/>
      <c r="BK1476" s="64"/>
      <c r="BL1476" s="64"/>
    </row>
    <row r="1477" spans="27:64" ht="12.95" customHeight="1">
      <c r="AA1477" s="64"/>
      <c r="AB1477" s="64"/>
      <c r="AC1477" s="64"/>
      <c r="AD1477" s="64"/>
      <c r="AE1477" s="64"/>
      <c r="AG1477" s="122"/>
      <c r="AN1477" s="64"/>
      <c r="AO1477" s="64"/>
      <c r="AP1477" s="64"/>
      <c r="AQ1477" s="64"/>
      <c r="AR1477" s="64"/>
      <c r="AS1477" s="64"/>
      <c r="AT1477" s="64"/>
      <c r="AU1477" s="64"/>
      <c r="AV1477" s="64"/>
      <c r="AW1477" s="64"/>
      <c r="AX1477" s="64"/>
      <c r="AY1477" s="64"/>
      <c r="AZ1477" s="64"/>
      <c r="BA1477" s="64"/>
      <c r="BB1477" s="64"/>
      <c r="BC1477" s="64"/>
      <c r="BD1477" s="64"/>
      <c r="BE1477" s="64"/>
      <c r="BF1477" s="64"/>
      <c r="BG1477" s="64"/>
      <c r="BH1477" s="64"/>
      <c r="BI1477" s="64"/>
      <c r="BJ1477" s="64"/>
      <c r="BK1477" s="64"/>
      <c r="BL1477" s="64"/>
    </row>
    <row r="1478" spans="27:64" ht="12.95" customHeight="1">
      <c r="AA1478" s="64"/>
      <c r="AB1478" s="64"/>
      <c r="AC1478" s="64"/>
      <c r="AD1478" s="64"/>
      <c r="AE1478" s="64"/>
      <c r="AG1478" s="122"/>
      <c r="AN1478" s="64"/>
      <c r="AO1478" s="64"/>
      <c r="AP1478" s="64"/>
      <c r="AQ1478" s="64"/>
      <c r="AR1478" s="64"/>
      <c r="AS1478" s="64"/>
      <c r="AT1478" s="64"/>
      <c r="AU1478" s="64"/>
      <c r="AV1478" s="64"/>
      <c r="AW1478" s="64"/>
      <c r="AX1478" s="64"/>
      <c r="AY1478" s="64"/>
      <c r="AZ1478" s="64"/>
      <c r="BA1478" s="64"/>
      <c r="BB1478" s="64"/>
      <c r="BC1478" s="64"/>
      <c r="BD1478" s="64"/>
      <c r="BE1478" s="64"/>
      <c r="BF1478" s="64"/>
      <c r="BG1478" s="64"/>
      <c r="BH1478" s="64"/>
      <c r="BI1478" s="64"/>
      <c r="BJ1478" s="64"/>
      <c r="BK1478" s="64"/>
      <c r="BL1478" s="64"/>
    </row>
    <row r="1479" spans="27:64" ht="12.95" customHeight="1">
      <c r="AA1479" s="64"/>
      <c r="AB1479" s="64"/>
      <c r="AC1479" s="64"/>
      <c r="AD1479" s="64"/>
      <c r="AE1479" s="64"/>
      <c r="AG1479" s="122"/>
      <c r="AN1479" s="64"/>
      <c r="AO1479" s="64"/>
      <c r="AP1479" s="64"/>
      <c r="AQ1479" s="64"/>
      <c r="AR1479" s="64"/>
      <c r="AS1479" s="64"/>
      <c r="AT1479" s="64"/>
      <c r="AU1479" s="64"/>
      <c r="AV1479" s="64"/>
      <c r="AW1479" s="64"/>
      <c r="AX1479" s="64"/>
      <c r="AY1479" s="64"/>
      <c r="AZ1479" s="64"/>
      <c r="BA1479" s="64"/>
      <c r="BB1479" s="64"/>
      <c r="BC1479" s="64"/>
      <c r="BD1479" s="64"/>
      <c r="BE1479" s="64"/>
      <c r="BF1479" s="64"/>
      <c r="BG1479" s="64"/>
      <c r="BH1479" s="64"/>
      <c r="BI1479" s="64"/>
      <c r="BJ1479" s="64"/>
      <c r="BK1479" s="64"/>
      <c r="BL1479" s="64"/>
    </row>
    <row r="1480" spans="27:64" ht="12.95" customHeight="1">
      <c r="AA1480" s="64"/>
      <c r="AB1480" s="64"/>
      <c r="AC1480" s="64"/>
      <c r="AD1480" s="64"/>
      <c r="AE1480" s="64"/>
      <c r="AG1480" s="122"/>
      <c r="AN1480" s="64"/>
      <c r="AO1480" s="64"/>
      <c r="AP1480" s="64"/>
      <c r="AQ1480" s="64"/>
      <c r="AR1480" s="64"/>
      <c r="AS1480" s="64"/>
      <c r="AT1480" s="64"/>
      <c r="AU1480" s="64"/>
      <c r="AV1480" s="64"/>
    </row>
    <row r="1481" spans="27:64" ht="12.95" customHeight="1">
      <c r="AA1481" s="64"/>
      <c r="AB1481" s="64"/>
      <c r="AC1481" s="64"/>
      <c r="AD1481" s="64"/>
      <c r="AE1481" s="64"/>
      <c r="AG1481" s="122"/>
      <c r="AN1481" s="64"/>
      <c r="AO1481" s="64"/>
      <c r="AP1481" s="64"/>
      <c r="AQ1481" s="64"/>
      <c r="AR1481" s="64"/>
      <c r="AS1481" s="64"/>
      <c r="AT1481" s="64"/>
      <c r="AU1481" s="64"/>
    </row>
    <row r="1482" spans="27:64" ht="12.95" customHeight="1">
      <c r="AA1482" s="64"/>
      <c r="AB1482" s="64"/>
      <c r="AC1482" s="64"/>
      <c r="AD1482" s="64"/>
      <c r="AE1482" s="64"/>
      <c r="AG1482" s="122"/>
      <c r="AN1482" s="64"/>
      <c r="AO1482" s="64"/>
      <c r="AP1482" s="64"/>
      <c r="AQ1482" s="64"/>
      <c r="AR1482" s="64"/>
      <c r="AS1482" s="64"/>
      <c r="AT1482" s="64"/>
      <c r="AU1482" s="64"/>
    </row>
    <row r="1483" spans="27:64" ht="12.95" customHeight="1">
      <c r="AA1483" s="64"/>
      <c r="AB1483" s="64"/>
      <c r="AC1483" s="64"/>
      <c r="AD1483" s="64"/>
      <c r="AE1483" s="64"/>
      <c r="AG1483" s="122"/>
      <c r="AN1483" s="64"/>
      <c r="AO1483" s="64"/>
      <c r="AP1483" s="64"/>
      <c r="AQ1483" s="64"/>
      <c r="AR1483" s="64"/>
      <c r="AS1483" s="64"/>
      <c r="AT1483" s="64"/>
      <c r="AU1483" s="64"/>
      <c r="AV1483" s="64"/>
    </row>
    <row r="1484" spans="27:64" ht="12.95" customHeight="1">
      <c r="AA1484" s="64"/>
      <c r="AB1484" s="64"/>
      <c r="AC1484" s="64"/>
      <c r="AD1484" s="64"/>
      <c r="AE1484" s="64"/>
      <c r="AG1484" s="122"/>
      <c r="AN1484" s="64"/>
      <c r="AO1484" s="64"/>
      <c r="AP1484" s="64"/>
      <c r="AQ1484" s="64"/>
      <c r="AR1484" s="64"/>
      <c r="AS1484" s="64"/>
      <c r="AT1484" s="64"/>
      <c r="AU1484" s="64"/>
      <c r="AV1484" s="64"/>
      <c r="AW1484" s="64"/>
      <c r="AX1484" s="64"/>
      <c r="AY1484" s="64"/>
      <c r="AZ1484" s="64"/>
      <c r="BA1484" s="64"/>
      <c r="BB1484" s="64"/>
      <c r="BC1484" s="64"/>
      <c r="BD1484" s="64"/>
      <c r="BE1484" s="64"/>
      <c r="BF1484" s="64"/>
      <c r="BG1484" s="64"/>
      <c r="BH1484" s="64"/>
      <c r="BI1484" s="64"/>
      <c r="BJ1484" s="64"/>
      <c r="BK1484" s="64"/>
      <c r="BL1484" s="64"/>
    </row>
    <row r="1485" spans="27:64" ht="12.95" customHeight="1">
      <c r="AA1485" s="64"/>
      <c r="AB1485" s="64"/>
      <c r="AC1485" s="64"/>
      <c r="AD1485" s="64"/>
      <c r="AE1485" s="64"/>
      <c r="AG1485" s="122"/>
      <c r="AN1485" s="64"/>
      <c r="AO1485" s="64"/>
      <c r="AP1485" s="64"/>
      <c r="AQ1485" s="64"/>
      <c r="AR1485" s="64"/>
      <c r="AS1485" s="64"/>
      <c r="AT1485" s="64"/>
      <c r="AU1485" s="64"/>
      <c r="AV1485" s="64"/>
      <c r="AW1485" s="64"/>
      <c r="AX1485" s="64"/>
      <c r="AY1485" s="64"/>
      <c r="AZ1485" s="64"/>
      <c r="BA1485" s="64"/>
      <c r="BB1485" s="64"/>
      <c r="BC1485" s="64"/>
      <c r="BD1485" s="64"/>
      <c r="BE1485" s="64"/>
      <c r="BF1485" s="64"/>
      <c r="BG1485" s="64"/>
      <c r="BH1485" s="64"/>
      <c r="BI1485" s="64"/>
      <c r="BJ1485" s="64"/>
      <c r="BK1485" s="64"/>
      <c r="BL1485" s="64"/>
    </row>
    <row r="1486" spans="27:64" ht="12.95" customHeight="1">
      <c r="AA1486" s="64"/>
      <c r="AB1486" s="64"/>
      <c r="AC1486" s="64"/>
      <c r="AD1486" s="64"/>
      <c r="AE1486" s="64"/>
      <c r="AG1486" s="122"/>
      <c r="AN1486" s="64"/>
      <c r="AO1486" s="64"/>
      <c r="AP1486" s="64"/>
      <c r="AQ1486" s="64"/>
      <c r="AR1486" s="64"/>
      <c r="AS1486" s="64"/>
      <c r="AT1486" s="64"/>
      <c r="AU1486" s="64"/>
    </row>
    <row r="1487" spans="27:64" ht="12.95" customHeight="1">
      <c r="AA1487" s="64"/>
      <c r="AB1487" s="64"/>
      <c r="AC1487" s="64"/>
      <c r="AD1487" s="64"/>
      <c r="AE1487" s="64"/>
      <c r="AG1487" s="122"/>
      <c r="AN1487" s="64"/>
      <c r="AO1487" s="64"/>
      <c r="AP1487" s="64"/>
      <c r="AQ1487" s="64"/>
      <c r="AR1487" s="64"/>
      <c r="AS1487" s="64"/>
      <c r="AT1487" s="64"/>
      <c r="AU1487" s="64"/>
      <c r="AV1487" s="64"/>
      <c r="AX1487" s="64"/>
    </row>
    <row r="1488" spans="27:64" ht="12.95" customHeight="1">
      <c r="AA1488" s="64"/>
      <c r="AB1488" s="64"/>
      <c r="AC1488" s="64"/>
      <c r="AD1488" s="64"/>
      <c r="AE1488" s="64"/>
      <c r="AG1488" s="122"/>
      <c r="AN1488" s="64"/>
      <c r="AO1488" s="64"/>
      <c r="AP1488" s="64"/>
      <c r="AQ1488" s="64"/>
      <c r="AR1488" s="64"/>
      <c r="AS1488" s="64"/>
      <c r="AT1488" s="64"/>
      <c r="AU1488" s="64"/>
      <c r="AV1488" s="64"/>
    </row>
    <row r="1489" spans="27:64" ht="12.95" customHeight="1">
      <c r="AA1489" s="64"/>
      <c r="AB1489" s="64"/>
      <c r="AC1489" s="64"/>
      <c r="AD1489" s="64"/>
      <c r="AE1489" s="64"/>
      <c r="AG1489" s="122"/>
      <c r="AN1489" s="64"/>
      <c r="AO1489" s="64"/>
      <c r="AP1489" s="64"/>
      <c r="AQ1489" s="64"/>
      <c r="AR1489" s="64"/>
      <c r="AS1489" s="64"/>
      <c r="AT1489" s="64"/>
      <c r="AU1489" s="64"/>
    </row>
    <row r="1490" spans="27:64" ht="12.95" customHeight="1">
      <c r="AA1490" s="64"/>
      <c r="AB1490" s="64"/>
      <c r="AC1490" s="64"/>
      <c r="AD1490" s="64"/>
      <c r="AE1490" s="64"/>
      <c r="AG1490" s="122"/>
      <c r="AN1490" s="64"/>
      <c r="AO1490" s="64"/>
      <c r="AP1490" s="64"/>
      <c r="AQ1490" s="64"/>
      <c r="AR1490" s="64"/>
      <c r="AS1490" s="64"/>
      <c r="AT1490" s="64"/>
      <c r="AU1490" s="64"/>
    </row>
    <row r="1491" spans="27:64" ht="12.95" customHeight="1">
      <c r="AA1491" s="64"/>
      <c r="AB1491" s="64"/>
      <c r="AC1491" s="64"/>
      <c r="AD1491" s="64"/>
      <c r="AE1491" s="64"/>
      <c r="AG1491" s="122"/>
      <c r="AN1491" s="64"/>
      <c r="AO1491" s="64"/>
      <c r="AP1491" s="64"/>
      <c r="AQ1491" s="64"/>
      <c r="AR1491" s="64"/>
      <c r="AS1491" s="64"/>
      <c r="AT1491" s="64"/>
      <c r="AU1491" s="64"/>
    </row>
    <row r="1492" spans="27:64" ht="12.95" customHeight="1">
      <c r="AA1492" s="64"/>
      <c r="AB1492" s="64"/>
      <c r="AC1492" s="64"/>
      <c r="AD1492" s="64"/>
      <c r="AE1492" s="64"/>
      <c r="AG1492" s="122"/>
      <c r="AN1492" s="64"/>
      <c r="AO1492" s="64"/>
      <c r="AP1492" s="64"/>
      <c r="AQ1492" s="64"/>
      <c r="AR1492" s="64"/>
      <c r="AS1492" s="64"/>
      <c r="AT1492" s="64"/>
      <c r="AU1492" s="64"/>
    </row>
    <row r="1493" spans="27:64" ht="12.95" customHeight="1">
      <c r="AA1493" s="64"/>
      <c r="AB1493" s="64"/>
      <c r="AC1493" s="64"/>
      <c r="AD1493" s="64"/>
      <c r="AE1493" s="64"/>
      <c r="AG1493" s="122"/>
      <c r="AN1493" s="64"/>
      <c r="AO1493" s="64"/>
      <c r="AP1493" s="64"/>
      <c r="AQ1493" s="64"/>
      <c r="AR1493" s="64"/>
      <c r="AS1493" s="64"/>
      <c r="AT1493" s="64"/>
      <c r="AU1493" s="64"/>
      <c r="AV1493" s="64"/>
      <c r="AW1493" s="64"/>
      <c r="AX1493" s="64"/>
      <c r="AY1493" s="64"/>
      <c r="AZ1493" s="64"/>
      <c r="BA1493" s="64"/>
      <c r="BB1493" s="64"/>
      <c r="BC1493" s="64"/>
      <c r="BD1493" s="64"/>
      <c r="BE1493" s="64"/>
      <c r="BF1493" s="64"/>
      <c r="BG1493" s="64"/>
      <c r="BH1493" s="64"/>
      <c r="BI1493" s="64"/>
      <c r="BJ1493" s="64"/>
      <c r="BK1493" s="64"/>
      <c r="BL1493" s="64"/>
    </row>
    <row r="1494" spans="27:64" ht="12.95" customHeight="1">
      <c r="AA1494" s="64"/>
      <c r="AB1494" s="64"/>
      <c r="AC1494" s="64"/>
      <c r="AD1494" s="64"/>
      <c r="AE1494" s="64"/>
      <c r="AG1494" s="122"/>
      <c r="AN1494" s="64"/>
      <c r="AO1494" s="64"/>
      <c r="AP1494" s="64"/>
      <c r="AQ1494" s="64"/>
      <c r="AR1494" s="64"/>
      <c r="AS1494" s="64"/>
      <c r="AT1494" s="64"/>
      <c r="AU1494" s="64"/>
    </row>
    <row r="1495" spans="27:64" ht="12.95" customHeight="1">
      <c r="AA1495" s="64"/>
      <c r="AB1495" s="64"/>
      <c r="AC1495" s="64"/>
      <c r="AD1495" s="64"/>
      <c r="AE1495" s="64"/>
      <c r="AG1495" s="122"/>
      <c r="AN1495" s="64"/>
      <c r="AO1495" s="64"/>
      <c r="AP1495" s="64"/>
      <c r="AQ1495" s="64"/>
      <c r="AR1495" s="64"/>
      <c r="AS1495" s="64"/>
      <c r="AT1495" s="64"/>
      <c r="AU1495" s="64"/>
      <c r="AV1495" s="64"/>
      <c r="AW1495" s="64"/>
      <c r="AX1495" s="64"/>
      <c r="AY1495" s="64"/>
      <c r="AZ1495" s="64"/>
      <c r="BA1495" s="64"/>
      <c r="BB1495" s="64"/>
      <c r="BC1495" s="64"/>
      <c r="BD1495" s="64"/>
      <c r="BE1495" s="64"/>
      <c r="BF1495" s="64"/>
      <c r="BG1495" s="64"/>
      <c r="BH1495" s="64"/>
      <c r="BI1495" s="64"/>
      <c r="BJ1495" s="64"/>
      <c r="BK1495" s="64"/>
      <c r="BL1495" s="64"/>
    </row>
    <row r="1496" spans="27:64" ht="12.95" customHeight="1">
      <c r="AA1496" s="64"/>
      <c r="AB1496" s="64"/>
      <c r="AC1496" s="64"/>
      <c r="AD1496" s="64"/>
      <c r="AE1496" s="64"/>
      <c r="AG1496" s="122"/>
      <c r="AN1496" s="64"/>
      <c r="AO1496" s="64"/>
      <c r="AP1496" s="64"/>
      <c r="AQ1496" s="64"/>
      <c r="AR1496" s="64"/>
      <c r="AS1496" s="64"/>
      <c r="AT1496" s="64"/>
      <c r="AU1496" s="64"/>
      <c r="AV1496" s="64"/>
      <c r="AX1496" s="64"/>
    </row>
    <row r="1497" spans="27:64" ht="12.95" customHeight="1">
      <c r="AA1497" s="64"/>
      <c r="AB1497" s="64"/>
      <c r="AC1497" s="64"/>
      <c r="AD1497" s="64"/>
      <c r="AE1497" s="64"/>
      <c r="AG1497" s="122"/>
      <c r="AN1497" s="64"/>
      <c r="AO1497" s="64"/>
      <c r="AP1497" s="64"/>
      <c r="AQ1497" s="64"/>
      <c r="AR1497" s="64"/>
      <c r="AS1497" s="64"/>
      <c r="AT1497" s="64"/>
      <c r="AU1497" s="64"/>
      <c r="AV1497" s="64"/>
    </row>
    <row r="1498" spans="27:64" ht="12.95" customHeight="1">
      <c r="AA1498" s="64"/>
      <c r="AB1498" s="64"/>
      <c r="AC1498" s="64"/>
      <c r="AD1498" s="64"/>
      <c r="AE1498" s="64"/>
      <c r="AG1498" s="122"/>
      <c r="AN1498" s="64"/>
      <c r="AO1498" s="64"/>
      <c r="AP1498" s="64"/>
      <c r="AQ1498" s="64"/>
      <c r="AR1498" s="64"/>
      <c r="AS1498" s="64"/>
      <c r="AT1498" s="64"/>
      <c r="AU1498" s="64"/>
      <c r="AV1498" s="64"/>
    </row>
    <row r="1499" spans="27:64" ht="12.95" customHeight="1">
      <c r="AA1499" s="64"/>
      <c r="AB1499" s="64"/>
      <c r="AC1499" s="64"/>
      <c r="AD1499" s="64"/>
      <c r="AE1499" s="64"/>
      <c r="AG1499" s="122"/>
      <c r="AN1499" s="64"/>
      <c r="AO1499" s="64"/>
      <c r="AP1499" s="64"/>
      <c r="AQ1499" s="64"/>
      <c r="AR1499" s="64"/>
      <c r="AS1499" s="64"/>
      <c r="AT1499" s="64"/>
      <c r="AU1499" s="64"/>
      <c r="AV1499" s="64"/>
      <c r="AX1499" s="64"/>
    </row>
    <row r="1500" spans="27:64" ht="12.95" customHeight="1">
      <c r="AA1500" s="64"/>
      <c r="AB1500" s="64"/>
      <c r="AC1500" s="64"/>
      <c r="AD1500" s="64"/>
      <c r="AE1500" s="64"/>
      <c r="AG1500" s="122"/>
      <c r="AN1500" s="64"/>
      <c r="AO1500" s="64"/>
      <c r="AP1500" s="64"/>
      <c r="AQ1500" s="64"/>
      <c r="AR1500" s="64"/>
      <c r="AS1500" s="64"/>
      <c r="AT1500" s="64"/>
      <c r="AU1500" s="64"/>
      <c r="AV1500" s="64"/>
      <c r="AW1500" s="64"/>
      <c r="AX1500" s="64"/>
      <c r="AY1500" s="64"/>
      <c r="AZ1500" s="64"/>
      <c r="BA1500" s="64"/>
      <c r="BB1500" s="64"/>
      <c r="BC1500" s="64"/>
      <c r="BD1500" s="64"/>
      <c r="BE1500" s="64"/>
      <c r="BF1500" s="64"/>
      <c r="BG1500" s="64"/>
      <c r="BH1500" s="64"/>
      <c r="BI1500" s="64"/>
      <c r="BJ1500" s="64"/>
      <c r="BK1500" s="64"/>
      <c r="BL1500" s="64"/>
    </row>
    <row r="1501" spans="27:64" ht="12.95" customHeight="1">
      <c r="AA1501" s="64"/>
      <c r="AB1501" s="64"/>
      <c r="AC1501" s="64"/>
      <c r="AD1501" s="64"/>
      <c r="AE1501" s="64"/>
      <c r="AG1501" s="122"/>
      <c r="AN1501" s="64"/>
      <c r="AO1501" s="64"/>
      <c r="AP1501" s="64"/>
      <c r="AQ1501" s="64"/>
      <c r="AR1501" s="64"/>
      <c r="AS1501" s="64"/>
      <c r="AT1501" s="64"/>
      <c r="AU1501" s="64"/>
      <c r="AV1501" s="64"/>
    </row>
    <row r="1502" spans="27:64" ht="12.95" customHeight="1">
      <c r="AA1502" s="64"/>
      <c r="AB1502" s="64"/>
      <c r="AC1502" s="64"/>
      <c r="AD1502" s="64"/>
      <c r="AE1502" s="64"/>
      <c r="AG1502" s="122"/>
      <c r="AN1502" s="64"/>
      <c r="AO1502" s="64"/>
      <c r="AP1502" s="64"/>
      <c r="AQ1502" s="64"/>
      <c r="AR1502" s="64"/>
      <c r="AS1502" s="64"/>
      <c r="AT1502" s="64"/>
      <c r="AU1502" s="64"/>
      <c r="AV1502" s="64"/>
      <c r="AX1502" s="64"/>
    </row>
    <row r="1503" spans="27:64" ht="12.95" customHeight="1">
      <c r="AA1503" s="64"/>
      <c r="AB1503" s="64"/>
      <c r="AC1503" s="64"/>
      <c r="AD1503" s="64"/>
      <c r="AE1503" s="64"/>
      <c r="AG1503" s="122"/>
      <c r="AN1503" s="64"/>
      <c r="AO1503" s="64"/>
      <c r="AP1503" s="64"/>
      <c r="AQ1503" s="64"/>
      <c r="AR1503" s="64"/>
      <c r="AS1503" s="64"/>
      <c r="AT1503" s="64"/>
      <c r="AU1503" s="64"/>
      <c r="AV1503" s="64"/>
      <c r="AW1503" s="64"/>
      <c r="AX1503" s="64"/>
      <c r="AY1503" s="64"/>
      <c r="AZ1503" s="64"/>
      <c r="BA1503" s="64"/>
      <c r="BB1503" s="64"/>
      <c r="BC1503" s="64"/>
      <c r="BD1503" s="64"/>
      <c r="BE1503" s="64"/>
      <c r="BF1503" s="64"/>
      <c r="BG1503" s="64"/>
      <c r="BH1503" s="64"/>
      <c r="BI1503" s="64"/>
      <c r="BJ1503" s="64"/>
      <c r="BK1503" s="64"/>
      <c r="BL1503" s="64"/>
    </row>
    <row r="1504" spans="27:64" ht="12.95" customHeight="1">
      <c r="AA1504" s="64"/>
      <c r="AB1504" s="64"/>
      <c r="AC1504" s="64"/>
      <c r="AD1504" s="64"/>
      <c r="AE1504" s="64"/>
      <c r="AG1504" s="122"/>
      <c r="AN1504" s="64"/>
      <c r="AO1504" s="64"/>
      <c r="AP1504" s="64"/>
      <c r="AQ1504" s="64"/>
      <c r="AR1504" s="64"/>
      <c r="AS1504" s="64"/>
      <c r="AT1504" s="64"/>
      <c r="AU1504" s="64"/>
      <c r="AV1504" s="64"/>
    </row>
    <row r="1505" spans="27:64" ht="12.95" customHeight="1">
      <c r="AA1505" s="64"/>
      <c r="AB1505" s="64"/>
      <c r="AC1505" s="64"/>
      <c r="AD1505" s="64"/>
      <c r="AE1505" s="64"/>
      <c r="AG1505" s="122"/>
      <c r="AN1505" s="64"/>
      <c r="AO1505" s="64"/>
      <c r="AP1505" s="64"/>
      <c r="AQ1505" s="64"/>
      <c r="AR1505" s="64"/>
      <c r="AS1505" s="64"/>
      <c r="AT1505" s="64"/>
      <c r="AU1505" s="64"/>
      <c r="AV1505" s="64"/>
    </row>
    <row r="1506" spans="27:64" ht="12.95" customHeight="1">
      <c r="AA1506" s="64"/>
      <c r="AB1506" s="64"/>
      <c r="AC1506" s="64"/>
      <c r="AD1506" s="64"/>
      <c r="AE1506" s="64"/>
      <c r="AG1506" s="122"/>
      <c r="AN1506" s="64"/>
      <c r="AO1506" s="64"/>
      <c r="AP1506" s="64"/>
      <c r="AQ1506" s="64"/>
      <c r="AR1506" s="64"/>
      <c r="AS1506" s="64"/>
      <c r="AT1506" s="64"/>
      <c r="AU1506" s="64"/>
      <c r="AV1506" s="64"/>
      <c r="AX1506" s="64"/>
      <c r="AY1506" s="64"/>
      <c r="AZ1506" s="64"/>
      <c r="BA1506" s="64"/>
      <c r="BB1506" s="64"/>
      <c r="BC1506" s="64"/>
      <c r="BD1506" s="64"/>
      <c r="BE1506" s="64"/>
      <c r="BF1506" s="64"/>
      <c r="BG1506" s="64"/>
      <c r="BH1506" s="64"/>
      <c r="BI1506" s="64"/>
      <c r="BJ1506" s="64"/>
      <c r="BK1506" s="64"/>
      <c r="BL1506" s="64"/>
    </row>
    <row r="1507" spans="27:64" ht="12.95" customHeight="1">
      <c r="AA1507" s="64"/>
      <c r="AB1507" s="64"/>
      <c r="AC1507" s="64"/>
      <c r="AD1507" s="64"/>
      <c r="AE1507" s="64"/>
      <c r="AG1507" s="122"/>
      <c r="AN1507" s="64"/>
      <c r="AO1507" s="64"/>
      <c r="AP1507" s="64"/>
      <c r="AQ1507" s="64"/>
      <c r="AR1507" s="64"/>
      <c r="AS1507" s="64"/>
      <c r="AT1507" s="64"/>
      <c r="AU1507" s="64"/>
      <c r="AV1507" s="64"/>
    </row>
    <row r="1508" spans="27:64" ht="12.95" customHeight="1">
      <c r="AA1508" s="64"/>
      <c r="AB1508" s="64"/>
      <c r="AC1508" s="64"/>
      <c r="AD1508" s="64"/>
      <c r="AE1508" s="64"/>
      <c r="AG1508" s="122"/>
      <c r="AN1508" s="64"/>
      <c r="AO1508" s="64"/>
      <c r="AP1508" s="64"/>
      <c r="AQ1508" s="64"/>
      <c r="AR1508" s="64"/>
      <c r="AS1508" s="64"/>
      <c r="AT1508" s="64"/>
      <c r="AU1508" s="64"/>
      <c r="AV1508" s="64"/>
      <c r="AX1508" s="64"/>
      <c r="AY1508" s="64"/>
      <c r="AZ1508" s="64"/>
      <c r="BA1508" s="64"/>
      <c r="BB1508" s="64"/>
      <c r="BC1508" s="64"/>
      <c r="BD1508" s="64"/>
      <c r="BE1508" s="64"/>
      <c r="BF1508" s="64"/>
      <c r="BG1508" s="64"/>
      <c r="BH1508" s="64"/>
      <c r="BI1508" s="64"/>
      <c r="BJ1508" s="64"/>
      <c r="BK1508" s="64"/>
      <c r="BL1508" s="64"/>
    </row>
    <row r="1509" spans="27:64" ht="12.95" customHeight="1">
      <c r="AA1509" s="64"/>
      <c r="AB1509" s="64"/>
      <c r="AC1509" s="64"/>
      <c r="AD1509" s="64"/>
      <c r="AE1509" s="64"/>
      <c r="AG1509" s="122"/>
      <c r="AN1509" s="64"/>
      <c r="AO1509" s="64"/>
      <c r="AP1509" s="64"/>
      <c r="AQ1509" s="64"/>
      <c r="AR1509" s="64"/>
      <c r="AS1509" s="64"/>
      <c r="AT1509" s="64"/>
      <c r="AU1509" s="64"/>
    </row>
    <row r="1510" spans="27:64" ht="12.95" customHeight="1">
      <c r="AA1510" s="64"/>
      <c r="AB1510" s="64"/>
      <c r="AC1510" s="64"/>
      <c r="AD1510" s="64"/>
      <c r="AE1510" s="64"/>
      <c r="AG1510" s="122"/>
      <c r="AN1510" s="64"/>
      <c r="AO1510" s="64"/>
      <c r="AP1510" s="64"/>
      <c r="AQ1510" s="64"/>
      <c r="AR1510" s="64"/>
      <c r="AS1510" s="64"/>
      <c r="AT1510" s="64"/>
      <c r="AU1510" s="64"/>
      <c r="AV1510" s="64"/>
      <c r="AX1510" s="64"/>
    </row>
    <row r="1511" spans="27:64" ht="12.95" customHeight="1">
      <c r="AA1511" s="64"/>
      <c r="AB1511" s="64"/>
      <c r="AC1511" s="64"/>
      <c r="AD1511" s="64"/>
      <c r="AE1511" s="64"/>
      <c r="AG1511" s="122"/>
      <c r="AN1511" s="64"/>
      <c r="AO1511" s="64"/>
      <c r="AP1511" s="64"/>
      <c r="AQ1511" s="64"/>
      <c r="AR1511" s="64"/>
      <c r="AS1511" s="64"/>
      <c r="AT1511" s="64"/>
      <c r="AU1511" s="64"/>
    </row>
    <row r="1512" spans="27:64" ht="12.95" customHeight="1">
      <c r="AA1512" s="64"/>
      <c r="AB1512" s="64"/>
      <c r="AC1512" s="64"/>
      <c r="AD1512" s="64"/>
      <c r="AE1512" s="64"/>
      <c r="AG1512" s="122"/>
      <c r="AN1512" s="64"/>
      <c r="AO1512" s="64"/>
      <c r="AP1512" s="64"/>
      <c r="AQ1512" s="64"/>
      <c r="AR1512" s="64"/>
      <c r="AS1512" s="64"/>
      <c r="AT1512" s="64"/>
      <c r="AU1512" s="64"/>
      <c r="AV1512" s="64"/>
    </row>
    <row r="1513" spans="27:64" ht="12.95" customHeight="1">
      <c r="AA1513" s="64"/>
      <c r="AB1513" s="64"/>
      <c r="AC1513" s="64"/>
      <c r="AD1513" s="64"/>
      <c r="AE1513" s="64"/>
      <c r="AG1513" s="122"/>
      <c r="AN1513" s="64"/>
      <c r="AO1513" s="64"/>
      <c r="AP1513" s="64"/>
      <c r="AQ1513" s="64"/>
      <c r="AR1513" s="64"/>
      <c r="AS1513" s="64"/>
      <c r="AT1513" s="64"/>
      <c r="AU1513" s="64"/>
      <c r="AV1513" s="64"/>
      <c r="AW1513" s="64"/>
      <c r="AX1513" s="64"/>
      <c r="AY1513" s="64"/>
      <c r="AZ1513" s="64"/>
      <c r="BA1513" s="64"/>
      <c r="BB1513" s="64"/>
      <c r="BC1513" s="64"/>
      <c r="BD1513" s="64"/>
      <c r="BE1513" s="64"/>
      <c r="BF1513" s="64"/>
      <c r="BG1513" s="64"/>
      <c r="BH1513" s="64"/>
      <c r="BI1513" s="64"/>
      <c r="BJ1513" s="64"/>
      <c r="BK1513" s="64"/>
      <c r="BL1513" s="64"/>
    </row>
    <row r="1514" spans="27:64" ht="12.95" customHeight="1">
      <c r="AA1514" s="64"/>
      <c r="AB1514" s="64"/>
      <c r="AC1514" s="64"/>
      <c r="AD1514" s="64"/>
      <c r="AE1514" s="64"/>
      <c r="AG1514" s="122"/>
      <c r="AN1514" s="64"/>
      <c r="AO1514" s="64"/>
      <c r="AP1514" s="64"/>
      <c r="AQ1514" s="64"/>
      <c r="AR1514" s="64"/>
      <c r="AS1514" s="64"/>
      <c r="AT1514" s="64"/>
      <c r="AU1514" s="64"/>
    </row>
    <row r="1515" spans="27:64" ht="12.95" customHeight="1">
      <c r="AA1515" s="64"/>
      <c r="AB1515" s="64"/>
      <c r="AC1515" s="64"/>
      <c r="AD1515" s="64"/>
      <c r="AE1515" s="64"/>
      <c r="AG1515" s="122"/>
      <c r="AN1515" s="64"/>
      <c r="AO1515" s="64"/>
      <c r="AP1515" s="64"/>
      <c r="AQ1515" s="64"/>
      <c r="AR1515" s="64"/>
      <c r="AS1515" s="64"/>
      <c r="AT1515" s="64"/>
      <c r="AU1515" s="64"/>
      <c r="AV1515" s="64"/>
      <c r="AX1515" s="64"/>
    </row>
    <row r="1516" spans="27:64" ht="12.95" customHeight="1">
      <c r="AA1516" s="64"/>
      <c r="AB1516" s="64"/>
      <c r="AC1516" s="64"/>
      <c r="AD1516" s="64"/>
      <c r="AE1516" s="64"/>
      <c r="AG1516" s="122"/>
      <c r="AN1516" s="64"/>
      <c r="AO1516" s="64"/>
      <c r="AP1516" s="64"/>
      <c r="AQ1516" s="64"/>
      <c r="AR1516" s="64"/>
      <c r="AS1516" s="64"/>
      <c r="AT1516" s="64"/>
      <c r="AU1516" s="64"/>
      <c r="AV1516" s="64"/>
      <c r="AW1516" s="64"/>
      <c r="AX1516" s="64"/>
      <c r="AY1516" s="64"/>
      <c r="AZ1516" s="64"/>
      <c r="BA1516" s="64"/>
      <c r="BB1516" s="64"/>
      <c r="BC1516" s="64"/>
      <c r="BD1516" s="64"/>
      <c r="BE1516" s="64"/>
      <c r="BF1516" s="64"/>
      <c r="BG1516" s="64"/>
      <c r="BH1516" s="64"/>
      <c r="BI1516" s="64"/>
      <c r="BJ1516" s="64"/>
      <c r="BK1516" s="64"/>
      <c r="BL1516" s="64"/>
    </row>
    <row r="1517" spans="27:64" ht="12.95" customHeight="1">
      <c r="AA1517" s="64"/>
      <c r="AB1517" s="64"/>
      <c r="AC1517" s="64"/>
      <c r="AD1517" s="64"/>
      <c r="AE1517" s="64"/>
      <c r="AG1517" s="122"/>
      <c r="AN1517" s="64"/>
      <c r="AO1517" s="64"/>
      <c r="AP1517" s="64"/>
      <c r="AQ1517" s="64"/>
      <c r="AR1517" s="64"/>
      <c r="AS1517" s="64"/>
      <c r="AT1517" s="64"/>
      <c r="AU1517" s="64"/>
      <c r="AV1517" s="64"/>
      <c r="AW1517" s="64"/>
      <c r="AX1517" s="64"/>
      <c r="AY1517" s="64"/>
      <c r="AZ1517" s="64"/>
      <c r="BA1517" s="64"/>
      <c r="BB1517" s="64"/>
      <c r="BC1517" s="64"/>
      <c r="BD1517" s="64"/>
      <c r="BE1517" s="64"/>
      <c r="BF1517" s="64"/>
      <c r="BG1517" s="64"/>
      <c r="BH1517" s="64"/>
      <c r="BI1517" s="64"/>
      <c r="BJ1517" s="64"/>
      <c r="BK1517" s="64"/>
      <c r="BL1517" s="64"/>
    </row>
    <row r="1518" spans="27:64" ht="12.95" customHeight="1">
      <c r="AA1518" s="64"/>
      <c r="AB1518" s="64"/>
      <c r="AC1518" s="64"/>
      <c r="AD1518" s="64"/>
      <c r="AE1518" s="64"/>
      <c r="AG1518" s="122"/>
      <c r="AN1518" s="64"/>
      <c r="AO1518" s="64"/>
      <c r="AP1518" s="64"/>
      <c r="AQ1518" s="64"/>
      <c r="AR1518" s="64"/>
      <c r="AS1518" s="64"/>
      <c r="AT1518" s="64"/>
      <c r="AU1518" s="64"/>
      <c r="AV1518" s="64"/>
      <c r="AW1518" s="64"/>
      <c r="AX1518" s="64"/>
      <c r="AY1518" s="64"/>
      <c r="AZ1518" s="64"/>
      <c r="BA1518" s="64"/>
      <c r="BB1518" s="64"/>
      <c r="BC1518" s="64"/>
      <c r="BD1518" s="64"/>
      <c r="BE1518" s="64"/>
      <c r="BF1518" s="64"/>
      <c r="BG1518" s="64"/>
      <c r="BH1518" s="64"/>
      <c r="BI1518" s="64"/>
      <c r="BJ1518" s="64"/>
      <c r="BK1518" s="64"/>
      <c r="BL1518" s="64"/>
    </row>
    <row r="1519" spans="27:64" ht="12.95" customHeight="1">
      <c r="AA1519" s="64"/>
      <c r="AB1519" s="64"/>
      <c r="AC1519" s="64"/>
      <c r="AD1519" s="64"/>
      <c r="AE1519" s="64"/>
      <c r="AG1519" s="122"/>
      <c r="AN1519" s="64"/>
      <c r="AO1519" s="64"/>
      <c r="AP1519" s="64"/>
      <c r="AQ1519" s="64"/>
      <c r="AR1519" s="64"/>
      <c r="AS1519" s="64"/>
      <c r="AT1519" s="64"/>
      <c r="AU1519" s="64"/>
      <c r="AV1519" s="64"/>
    </row>
    <row r="1520" spans="27:64" ht="12.95" customHeight="1">
      <c r="AA1520" s="64"/>
      <c r="AB1520" s="64"/>
      <c r="AC1520" s="64"/>
      <c r="AD1520" s="64"/>
      <c r="AE1520" s="64"/>
      <c r="AG1520" s="122"/>
      <c r="AN1520" s="64"/>
      <c r="AO1520" s="64"/>
      <c r="AP1520" s="64"/>
      <c r="AQ1520" s="64"/>
      <c r="AR1520" s="64"/>
      <c r="AS1520" s="64"/>
      <c r="AT1520" s="64"/>
      <c r="AU1520" s="64"/>
      <c r="AV1520" s="64"/>
    </row>
    <row r="1521" spans="27:64" ht="12.95" customHeight="1">
      <c r="AA1521" s="64"/>
      <c r="AB1521" s="64"/>
      <c r="AC1521" s="64"/>
      <c r="AD1521" s="64"/>
      <c r="AE1521" s="64"/>
      <c r="AG1521" s="122"/>
      <c r="AN1521" s="64"/>
      <c r="AO1521" s="64"/>
      <c r="AP1521" s="64"/>
      <c r="AQ1521" s="64"/>
      <c r="AR1521" s="64"/>
      <c r="AS1521" s="64"/>
      <c r="AT1521" s="64"/>
      <c r="AU1521" s="64"/>
      <c r="AV1521" s="64"/>
      <c r="AX1521" s="64"/>
      <c r="AY1521" s="64"/>
      <c r="AZ1521" s="64"/>
      <c r="BA1521" s="64"/>
      <c r="BB1521" s="64"/>
      <c r="BC1521" s="64"/>
      <c r="BD1521" s="64"/>
      <c r="BE1521" s="64"/>
      <c r="BF1521" s="64"/>
      <c r="BG1521" s="64"/>
      <c r="BH1521" s="64"/>
      <c r="BI1521" s="64"/>
      <c r="BJ1521" s="64"/>
      <c r="BK1521" s="64"/>
      <c r="BL1521" s="64"/>
    </row>
    <row r="1522" spans="27:64" ht="12.95" customHeight="1">
      <c r="AA1522" s="64"/>
      <c r="AB1522" s="64"/>
      <c r="AC1522" s="64"/>
      <c r="AD1522" s="64"/>
      <c r="AE1522" s="64"/>
      <c r="AG1522" s="122"/>
      <c r="AN1522" s="64"/>
      <c r="AO1522" s="64"/>
      <c r="AP1522" s="64"/>
      <c r="AQ1522" s="64"/>
      <c r="AR1522" s="64"/>
      <c r="AS1522" s="64"/>
      <c r="AT1522" s="64"/>
      <c r="AU1522" s="64"/>
      <c r="AV1522" s="64"/>
    </row>
    <row r="1523" spans="27:64" ht="12.95" customHeight="1">
      <c r="AA1523" s="64"/>
      <c r="AB1523" s="64"/>
      <c r="AC1523" s="64"/>
      <c r="AD1523" s="64"/>
      <c r="AE1523" s="64"/>
      <c r="AG1523" s="122"/>
      <c r="AN1523" s="64"/>
      <c r="AO1523" s="64"/>
      <c r="AP1523" s="64"/>
      <c r="AQ1523" s="64"/>
      <c r="AR1523" s="64"/>
      <c r="AS1523" s="64"/>
      <c r="AT1523" s="64"/>
      <c r="AU1523" s="64"/>
      <c r="AV1523" s="64"/>
      <c r="AX1523" s="64"/>
      <c r="AY1523" s="64"/>
      <c r="AZ1523" s="64"/>
      <c r="BA1523" s="64"/>
      <c r="BB1523" s="64"/>
      <c r="BC1523" s="64"/>
      <c r="BD1523" s="64"/>
      <c r="BE1523" s="64"/>
      <c r="BF1523" s="64"/>
      <c r="BG1523" s="64"/>
      <c r="BH1523" s="64"/>
      <c r="BI1523" s="64"/>
      <c r="BJ1523" s="64"/>
      <c r="BK1523" s="64"/>
      <c r="BL1523" s="64"/>
    </row>
    <row r="1524" spans="27:64" ht="12.95" customHeight="1">
      <c r="AA1524" s="64"/>
      <c r="AB1524" s="64"/>
      <c r="AC1524" s="64"/>
      <c r="AD1524" s="64"/>
      <c r="AE1524" s="64"/>
      <c r="AG1524" s="122"/>
      <c r="AN1524" s="64"/>
      <c r="AO1524" s="64"/>
      <c r="AP1524" s="64"/>
      <c r="AQ1524" s="64"/>
      <c r="AR1524" s="64"/>
      <c r="AS1524" s="64"/>
      <c r="AT1524" s="64"/>
      <c r="AU1524" s="64"/>
      <c r="AV1524" s="64"/>
    </row>
    <row r="1525" spans="27:64" ht="12.95" customHeight="1">
      <c r="AA1525" s="64"/>
      <c r="AB1525" s="64"/>
      <c r="AC1525" s="64"/>
      <c r="AD1525" s="64"/>
      <c r="AE1525" s="64"/>
      <c r="AG1525" s="122"/>
      <c r="AN1525" s="64"/>
      <c r="AO1525" s="64"/>
      <c r="AP1525" s="64"/>
      <c r="AQ1525" s="64"/>
      <c r="AR1525" s="64"/>
      <c r="AS1525" s="64"/>
      <c r="AT1525" s="64"/>
      <c r="AU1525" s="64"/>
      <c r="AV1525" s="64"/>
    </row>
    <row r="1526" spans="27:64" ht="12.95" customHeight="1">
      <c r="AA1526" s="64"/>
      <c r="AB1526" s="64"/>
      <c r="AC1526" s="64"/>
      <c r="AD1526" s="64"/>
      <c r="AE1526" s="64"/>
      <c r="AG1526" s="122"/>
      <c r="AN1526" s="64"/>
      <c r="AO1526" s="64"/>
      <c r="AP1526" s="64"/>
      <c r="AQ1526" s="64"/>
      <c r="AR1526" s="64"/>
      <c r="AS1526" s="64"/>
      <c r="AT1526" s="64"/>
      <c r="AU1526" s="64"/>
      <c r="AV1526" s="64"/>
      <c r="AX1526" s="64"/>
    </row>
    <row r="1527" spans="27:64" ht="12.95" customHeight="1">
      <c r="AA1527" s="64"/>
      <c r="AB1527" s="64"/>
      <c r="AC1527" s="64"/>
      <c r="AD1527" s="64"/>
      <c r="AE1527" s="64"/>
      <c r="AG1527" s="122"/>
      <c r="AN1527" s="64"/>
      <c r="AO1527" s="64"/>
      <c r="AP1527" s="64"/>
      <c r="AQ1527" s="64"/>
      <c r="AR1527" s="64"/>
      <c r="AS1527" s="64"/>
      <c r="AT1527" s="64"/>
      <c r="AU1527" s="64"/>
      <c r="AV1527" s="64"/>
    </row>
    <row r="1528" spans="27:64" ht="12.95" customHeight="1">
      <c r="AA1528" s="64"/>
      <c r="AB1528" s="64"/>
      <c r="AC1528" s="64"/>
      <c r="AD1528" s="64"/>
      <c r="AE1528" s="64"/>
      <c r="AG1528" s="122"/>
      <c r="AN1528" s="64"/>
      <c r="AO1528" s="64"/>
      <c r="AP1528" s="64"/>
      <c r="AQ1528" s="64"/>
      <c r="AR1528" s="64"/>
      <c r="AS1528" s="64"/>
      <c r="AT1528" s="64"/>
      <c r="AU1528" s="64"/>
      <c r="AV1528" s="64"/>
      <c r="AX1528" s="64"/>
    </row>
    <row r="1529" spans="27:64" ht="12.95" customHeight="1">
      <c r="AA1529" s="64"/>
      <c r="AB1529" s="64"/>
      <c r="AC1529" s="64"/>
      <c r="AD1529" s="64"/>
      <c r="AE1529" s="64"/>
      <c r="AG1529" s="122"/>
      <c r="AN1529" s="64"/>
      <c r="AO1529" s="64"/>
      <c r="AP1529" s="64"/>
      <c r="AQ1529" s="64"/>
      <c r="AR1529" s="64"/>
      <c r="AS1529" s="64"/>
      <c r="AT1529" s="64"/>
      <c r="AU1529" s="64"/>
      <c r="AV1529" s="64"/>
    </row>
    <row r="1530" spans="27:64" ht="12.95" customHeight="1">
      <c r="AA1530" s="64"/>
      <c r="AB1530" s="64"/>
      <c r="AC1530" s="64"/>
      <c r="AD1530" s="64"/>
      <c r="AE1530" s="64"/>
      <c r="AG1530" s="122"/>
      <c r="AN1530" s="64"/>
      <c r="AO1530" s="64"/>
      <c r="AP1530" s="64"/>
      <c r="AQ1530" s="64"/>
      <c r="AR1530" s="64"/>
      <c r="AS1530" s="64"/>
      <c r="AT1530" s="64"/>
      <c r="AU1530" s="64"/>
      <c r="AV1530" s="64"/>
    </row>
    <row r="1531" spans="27:64" ht="12.95" customHeight="1">
      <c r="AA1531" s="64"/>
      <c r="AB1531" s="64"/>
      <c r="AC1531" s="64"/>
      <c r="AD1531" s="64"/>
      <c r="AE1531" s="64"/>
      <c r="AG1531" s="122"/>
      <c r="AN1531" s="64"/>
      <c r="AO1531" s="64"/>
      <c r="AP1531" s="64"/>
      <c r="AQ1531" s="64"/>
      <c r="AR1531" s="64"/>
      <c r="AS1531" s="64"/>
      <c r="AT1531" s="64"/>
      <c r="AU1531" s="64"/>
      <c r="AV1531" s="64"/>
    </row>
    <row r="1532" spans="27:64" ht="12.95" customHeight="1">
      <c r="AA1532" s="64"/>
      <c r="AB1532" s="64"/>
      <c r="AC1532" s="64"/>
      <c r="AD1532" s="64"/>
      <c r="AE1532" s="64"/>
      <c r="AG1532" s="122"/>
      <c r="AN1532" s="64"/>
      <c r="AO1532" s="64"/>
      <c r="AP1532" s="64"/>
      <c r="AQ1532" s="64"/>
      <c r="AR1532" s="64"/>
      <c r="AS1532" s="64"/>
      <c r="AT1532" s="64"/>
      <c r="AU1532" s="64"/>
    </row>
    <row r="1533" spans="27:64" ht="12.95" customHeight="1">
      <c r="AA1533" s="64"/>
      <c r="AB1533" s="64"/>
      <c r="AC1533" s="64"/>
      <c r="AD1533" s="64"/>
      <c r="AE1533" s="64"/>
      <c r="AG1533" s="122"/>
      <c r="AN1533" s="64"/>
      <c r="AO1533" s="64"/>
      <c r="AP1533" s="64"/>
      <c r="AQ1533" s="64"/>
      <c r="AR1533" s="64"/>
      <c r="AS1533" s="64"/>
      <c r="AT1533" s="64"/>
      <c r="AU1533" s="64"/>
      <c r="AV1533" s="64"/>
    </row>
    <row r="1534" spans="27:64" ht="12.95" customHeight="1">
      <c r="AA1534" s="64"/>
      <c r="AB1534" s="64"/>
      <c r="AC1534" s="64"/>
      <c r="AD1534" s="64"/>
      <c r="AE1534" s="64"/>
      <c r="AG1534" s="122"/>
      <c r="AN1534" s="64"/>
      <c r="AO1534" s="64"/>
      <c r="AP1534" s="64"/>
      <c r="AQ1534" s="64"/>
      <c r="AR1534" s="64"/>
      <c r="AS1534" s="64"/>
      <c r="AT1534" s="64"/>
      <c r="AU1534" s="64"/>
      <c r="AV1534" s="64"/>
      <c r="AW1534" s="64"/>
      <c r="AX1534" s="64"/>
      <c r="AY1534" s="64"/>
      <c r="AZ1534" s="64"/>
      <c r="BA1534" s="64"/>
      <c r="BB1534" s="64"/>
      <c r="BC1534" s="64"/>
      <c r="BD1534" s="64"/>
      <c r="BE1534" s="64"/>
      <c r="BF1534" s="64"/>
      <c r="BG1534" s="64"/>
      <c r="BH1534" s="64"/>
      <c r="BI1534" s="64"/>
      <c r="BJ1534" s="64"/>
      <c r="BK1534" s="64"/>
      <c r="BL1534" s="64"/>
    </row>
    <row r="1535" spans="27:64" ht="12.95" customHeight="1">
      <c r="AA1535" s="64"/>
      <c r="AB1535" s="64"/>
      <c r="AC1535" s="64"/>
      <c r="AD1535" s="64"/>
      <c r="AE1535" s="64"/>
      <c r="AG1535" s="122"/>
      <c r="AN1535" s="64"/>
      <c r="AO1535" s="64"/>
      <c r="AP1535" s="64"/>
      <c r="AQ1535" s="64"/>
      <c r="AR1535" s="64"/>
      <c r="AS1535" s="64"/>
      <c r="AT1535" s="64"/>
      <c r="AU1535" s="64"/>
    </row>
    <row r="1536" spans="27:64" ht="12.95" customHeight="1">
      <c r="AA1536" s="64"/>
      <c r="AB1536" s="64"/>
      <c r="AC1536" s="64"/>
      <c r="AD1536" s="64"/>
      <c r="AE1536" s="64"/>
      <c r="AG1536" s="122"/>
      <c r="AN1536" s="64"/>
      <c r="AO1536" s="64"/>
      <c r="AP1536" s="64"/>
      <c r="AQ1536" s="64"/>
      <c r="AR1536" s="64"/>
      <c r="AS1536" s="64"/>
      <c r="AT1536" s="64"/>
      <c r="AU1536" s="64"/>
    </row>
    <row r="1537" spans="27:64" ht="12.95" customHeight="1">
      <c r="AA1537" s="64"/>
      <c r="AB1537" s="64"/>
      <c r="AC1537" s="64"/>
      <c r="AD1537" s="64"/>
      <c r="AE1537" s="64"/>
      <c r="AG1537" s="122"/>
      <c r="AN1537" s="64"/>
      <c r="AO1537" s="64"/>
      <c r="AP1537" s="64"/>
      <c r="AQ1537" s="64"/>
      <c r="AR1537" s="64"/>
      <c r="AS1537" s="64"/>
      <c r="AT1537" s="64"/>
      <c r="AU1537" s="64"/>
    </row>
    <row r="1538" spans="27:64" ht="12.95" customHeight="1">
      <c r="AA1538" s="64"/>
      <c r="AB1538" s="64"/>
      <c r="AC1538" s="64"/>
      <c r="AD1538" s="64"/>
      <c r="AE1538" s="64"/>
      <c r="AG1538" s="122"/>
      <c r="AN1538" s="64"/>
      <c r="AO1538" s="64"/>
      <c r="AP1538" s="64"/>
      <c r="AQ1538" s="64"/>
      <c r="AR1538" s="64"/>
      <c r="AS1538" s="64"/>
      <c r="AT1538" s="64"/>
      <c r="AU1538" s="64"/>
      <c r="AV1538" s="64"/>
    </row>
    <row r="1539" spans="27:64" ht="12.95" customHeight="1">
      <c r="AA1539" s="64"/>
      <c r="AB1539" s="64"/>
      <c r="AC1539" s="64"/>
      <c r="AD1539" s="64"/>
      <c r="AE1539" s="64"/>
      <c r="AG1539" s="122"/>
      <c r="AN1539" s="64"/>
      <c r="AO1539" s="64"/>
      <c r="AP1539" s="64"/>
      <c r="AQ1539" s="64"/>
      <c r="AR1539" s="64"/>
      <c r="AS1539" s="64"/>
      <c r="AT1539" s="64"/>
      <c r="AU1539" s="64"/>
      <c r="AV1539" s="64"/>
    </row>
    <row r="1540" spans="27:64" ht="12.95" customHeight="1">
      <c r="AA1540" s="64"/>
      <c r="AB1540" s="64"/>
      <c r="AC1540" s="64"/>
      <c r="AD1540" s="64"/>
      <c r="AE1540" s="64"/>
      <c r="AG1540" s="122"/>
      <c r="AN1540" s="64"/>
      <c r="AO1540" s="64"/>
      <c r="AP1540" s="64"/>
      <c r="AQ1540" s="64"/>
      <c r="AR1540" s="64"/>
      <c r="AS1540" s="64"/>
      <c r="AT1540" s="64"/>
      <c r="AU1540" s="64"/>
      <c r="AV1540" s="64"/>
    </row>
    <row r="1541" spans="27:64" ht="12.95" customHeight="1">
      <c r="AA1541" s="64"/>
      <c r="AB1541" s="64"/>
      <c r="AC1541" s="64"/>
      <c r="AD1541" s="64"/>
      <c r="AE1541" s="64"/>
      <c r="AG1541" s="122"/>
      <c r="AN1541" s="64"/>
      <c r="AO1541" s="64"/>
      <c r="AP1541" s="64"/>
      <c r="AQ1541" s="64"/>
      <c r="AR1541" s="64"/>
      <c r="AS1541" s="64"/>
      <c r="AT1541" s="64"/>
      <c r="AU1541" s="64"/>
    </row>
    <row r="1542" spans="27:64" ht="12.95" customHeight="1">
      <c r="AA1542" s="64"/>
      <c r="AB1542" s="64"/>
      <c r="AC1542" s="64"/>
      <c r="AD1542" s="64"/>
      <c r="AE1542" s="64"/>
      <c r="AG1542" s="122"/>
      <c r="AN1542" s="64"/>
      <c r="AO1542" s="64"/>
      <c r="AP1542" s="64"/>
      <c r="AQ1542" s="64"/>
      <c r="AR1542" s="64"/>
      <c r="AS1542" s="64"/>
      <c r="AT1542" s="64"/>
      <c r="AU1542" s="64"/>
      <c r="AV1542" s="64"/>
      <c r="AW1542" s="64"/>
      <c r="AX1542" s="64"/>
      <c r="AY1542" s="64"/>
      <c r="AZ1542" s="64"/>
      <c r="BA1542" s="64"/>
      <c r="BB1542" s="64"/>
      <c r="BC1542" s="64"/>
      <c r="BD1542" s="64"/>
      <c r="BE1542" s="64"/>
      <c r="BF1542" s="64"/>
      <c r="BG1542" s="64"/>
      <c r="BH1542" s="64"/>
      <c r="BI1542" s="64"/>
      <c r="BJ1542" s="64"/>
      <c r="BK1542" s="64"/>
      <c r="BL1542" s="64"/>
    </row>
    <row r="1543" spans="27:64" ht="12.95" customHeight="1">
      <c r="AA1543" s="64"/>
      <c r="AB1543" s="64"/>
      <c r="AC1543" s="64"/>
      <c r="AD1543" s="64"/>
      <c r="AE1543" s="64"/>
      <c r="AG1543" s="122"/>
      <c r="AN1543" s="64"/>
      <c r="AO1543" s="64"/>
      <c r="AP1543" s="64"/>
      <c r="AQ1543" s="64"/>
      <c r="AR1543" s="64"/>
      <c r="AS1543" s="64"/>
      <c r="AT1543" s="64"/>
      <c r="AU1543" s="64"/>
      <c r="AV1543" s="64"/>
      <c r="AX1543" s="64"/>
      <c r="AY1543" s="64"/>
      <c r="AZ1543" s="64"/>
      <c r="BA1543" s="64"/>
      <c r="BB1543" s="64"/>
      <c r="BC1543" s="64"/>
      <c r="BD1543" s="64"/>
      <c r="BE1543" s="64"/>
      <c r="BF1543" s="64"/>
      <c r="BG1543" s="64"/>
      <c r="BH1543" s="64"/>
      <c r="BI1543" s="64"/>
      <c r="BJ1543" s="64"/>
      <c r="BK1543" s="64"/>
      <c r="BL1543" s="64"/>
    </row>
    <row r="1544" spans="27:64" ht="12.95" customHeight="1">
      <c r="AA1544" s="64"/>
      <c r="AB1544" s="64"/>
      <c r="AC1544" s="64"/>
      <c r="AD1544" s="64"/>
      <c r="AE1544" s="64"/>
      <c r="AG1544" s="122"/>
      <c r="AN1544" s="64"/>
      <c r="AO1544" s="64"/>
      <c r="AP1544" s="64"/>
      <c r="AQ1544" s="64"/>
      <c r="AR1544" s="64"/>
      <c r="AS1544" s="64"/>
      <c r="AT1544" s="64"/>
      <c r="AU1544" s="64"/>
    </row>
    <row r="1545" spans="27:64" ht="12.95" customHeight="1">
      <c r="AA1545" s="64"/>
      <c r="AB1545" s="64"/>
      <c r="AC1545" s="64"/>
      <c r="AD1545" s="64"/>
      <c r="AE1545" s="64"/>
      <c r="AG1545" s="122"/>
      <c r="AN1545" s="64"/>
      <c r="AO1545" s="64"/>
      <c r="AP1545" s="64"/>
      <c r="AQ1545" s="64"/>
      <c r="AR1545" s="64"/>
      <c r="AS1545" s="64"/>
      <c r="AT1545" s="64"/>
      <c r="AU1545" s="64"/>
      <c r="AV1545" s="64"/>
    </row>
    <row r="1546" spans="27:64" ht="12.95" customHeight="1">
      <c r="AA1546" s="64"/>
      <c r="AB1546" s="64"/>
      <c r="AC1546" s="64"/>
      <c r="AD1546" s="64"/>
      <c r="AE1546" s="64"/>
      <c r="AG1546" s="122"/>
      <c r="AN1546" s="64"/>
      <c r="AO1546" s="64"/>
      <c r="AP1546" s="64"/>
      <c r="AQ1546" s="64"/>
      <c r="AR1546" s="64"/>
      <c r="AS1546" s="64"/>
      <c r="AT1546" s="64"/>
      <c r="AU1546" s="64"/>
    </row>
    <row r="1547" spans="27:64" ht="12.95" customHeight="1">
      <c r="AA1547" s="64"/>
      <c r="AB1547" s="64"/>
      <c r="AC1547" s="64"/>
      <c r="AD1547" s="64"/>
      <c r="AE1547" s="64"/>
      <c r="AG1547" s="122"/>
      <c r="AN1547" s="64"/>
      <c r="AO1547" s="64"/>
      <c r="AP1547" s="64"/>
      <c r="AQ1547" s="64"/>
      <c r="AR1547" s="64"/>
      <c r="AS1547" s="64"/>
      <c r="AT1547" s="64"/>
      <c r="AU1547" s="64"/>
      <c r="AV1547" s="64"/>
      <c r="AW1547" s="64"/>
      <c r="AX1547" s="64"/>
      <c r="AY1547" s="64"/>
      <c r="AZ1547" s="64"/>
      <c r="BA1547" s="64"/>
      <c r="BB1547" s="64"/>
      <c r="BC1547" s="64"/>
      <c r="BD1547" s="64"/>
      <c r="BE1547" s="64"/>
      <c r="BF1547" s="64"/>
      <c r="BG1547" s="64"/>
      <c r="BH1547" s="64"/>
      <c r="BI1547" s="64"/>
      <c r="BJ1547" s="64"/>
      <c r="BK1547" s="64"/>
      <c r="BL1547" s="64"/>
    </row>
    <row r="1548" spans="27:64" ht="12.95" customHeight="1">
      <c r="AA1548" s="64"/>
      <c r="AB1548" s="64"/>
      <c r="AC1548" s="64"/>
      <c r="AD1548" s="64"/>
      <c r="AE1548" s="64"/>
      <c r="AG1548" s="122"/>
      <c r="AN1548" s="64"/>
      <c r="AO1548" s="64"/>
      <c r="AP1548" s="64"/>
      <c r="AQ1548" s="64"/>
      <c r="AR1548" s="64"/>
      <c r="AS1548" s="64"/>
      <c r="AT1548" s="64"/>
      <c r="AU1548" s="64"/>
    </row>
    <row r="1549" spans="27:64" ht="12.95" customHeight="1">
      <c r="AA1549" s="64"/>
      <c r="AB1549" s="64"/>
      <c r="AC1549" s="64"/>
      <c r="AD1549" s="64"/>
      <c r="AE1549" s="64"/>
      <c r="AG1549" s="122"/>
      <c r="AN1549" s="64"/>
      <c r="AO1549" s="64"/>
      <c r="AP1549" s="64"/>
      <c r="AQ1549" s="64"/>
      <c r="AR1549" s="64"/>
      <c r="AS1549" s="64"/>
      <c r="AT1549" s="64"/>
      <c r="AU1549" s="64"/>
      <c r="AV1549" s="64"/>
      <c r="AX1549" s="64"/>
    </row>
    <row r="1550" spans="27:64" ht="12.95" customHeight="1">
      <c r="AA1550" s="64"/>
      <c r="AB1550" s="64"/>
      <c r="AC1550" s="64"/>
      <c r="AD1550" s="64"/>
      <c r="AE1550" s="64"/>
      <c r="AG1550" s="122"/>
      <c r="AN1550" s="64"/>
      <c r="AO1550" s="64"/>
      <c r="AP1550" s="64"/>
      <c r="AQ1550" s="64"/>
      <c r="AR1550" s="64"/>
      <c r="AS1550" s="64"/>
      <c r="AT1550" s="64"/>
      <c r="AU1550" s="64"/>
      <c r="AV1550" s="64"/>
      <c r="AX1550" s="64"/>
    </row>
    <row r="1551" spans="27:64" ht="12.95" customHeight="1">
      <c r="AA1551" s="64"/>
      <c r="AB1551" s="64"/>
      <c r="AC1551" s="64"/>
      <c r="AD1551" s="64"/>
      <c r="AE1551" s="64"/>
      <c r="AG1551" s="122"/>
      <c r="AN1551" s="64"/>
      <c r="AO1551" s="64"/>
      <c r="AP1551" s="64"/>
      <c r="AQ1551" s="64"/>
      <c r="AR1551" s="64"/>
      <c r="AS1551" s="64"/>
      <c r="AT1551" s="64"/>
      <c r="AU1551" s="64"/>
      <c r="AV1551" s="64"/>
      <c r="AX1551" s="64"/>
    </row>
    <row r="1552" spans="27:64" ht="12.95" customHeight="1">
      <c r="AA1552" s="64"/>
      <c r="AB1552" s="64"/>
      <c r="AC1552" s="64"/>
      <c r="AD1552" s="64"/>
      <c r="AE1552" s="64"/>
      <c r="AG1552" s="122"/>
      <c r="AN1552" s="64"/>
      <c r="AO1552" s="64"/>
      <c r="AP1552" s="64"/>
      <c r="AQ1552" s="64"/>
      <c r="AR1552" s="64"/>
      <c r="AS1552" s="64"/>
      <c r="AT1552" s="64"/>
      <c r="AU1552" s="64"/>
      <c r="AV1552" s="64"/>
    </row>
    <row r="1553" spans="27:64" ht="12.95" customHeight="1">
      <c r="AA1553" s="64"/>
      <c r="AB1553" s="64"/>
      <c r="AC1553" s="64"/>
      <c r="AD1553" s="64"/>
      <c r="AE1553" s="64"/>
      <c r="AG1553" s="122"/>
      <c r="AN1553" s="64"/>
      <c r="AO1553" s="64"/>
      <c r="AP1553" s="64"/>
      <c r="AQ1553" s="64"/>
      <c r="AR1553" s="64"/>
      <c r="AS1553" s="64"/>
      <c r="AT1553" s="64"/>
      <c r="AU1553" s="64"/>
    </row>
    <row r="1554" spans="27:64" ht="12.95" customHeight="1">
      <c r="AA1554" s="64"/>
      <c r="AB1554" s="64"/>
      <c r="AC1554" s="64"/>
      <c r="AD1554" s="64"/>
      <c r="AE1554" s="64"/>
      <c r="AG1554" s="122"/>
      <c r="AN1554" s="64"/>
      <c r="AO1554" s="64"/>
      <c r="AP1554" s="64"/>
      <c r="AQ1554" s="64"/>
      <c r="AR1554" s="64"/>
      <c r="AS1554" s="64"/>
      <c r="AT1554" s="64"/>
      <c r="AU1554" s="64"/>
      <c r="AV1554" s="64"/>
    </row>
    <row r="1555" spans="27:64" ht="12.95" customHeight="1">
      <c r="AA1555" s="64"/>
      <c r="AB1555" s="64"/>
      <c r="AC1555" s="64"/>
      <c r="AD1555" s="64"/>
      <c r="AE1555" s="64"/>
      <c r="AG1555" s="122"/>
      <c r="AN1555" s="64"/>
      <c r="AO1555" s="64"/>
      <c r="AP1555" s="64"/>
      <c r="AQ1555" s="64"/>
      <c r="AR1555" s="64"/>
      <c r="AS1555" s="64"/>
      <c r="AT1555" s="64"/>
      <c r="AU1555" s="64"/>
      <c r="AV1555" s="64"/>
    </row>
    <row r="1556" spans="27:64" ht="12.95" customHeight="1">
      <c r="AA1556" s="64"/>
      <c r="AB1556" s="64"/>
      <c r="AC1556" s="64"/>
      <c r="AD1556" s="64"/>
      <c r="AE1556" s="64"/>
      <c r="AG1556" s="122"/>
      <c r="AN1556" s="64"/>
      <c r="AO1556" s="64"/>
      <c r="AP1556" s="64"/>
      <c r="AQ1556" s="64"/>
      <c r="AR1556" s="64"/>
      <c r="AS1556" s="64"/>
      <c r="AT1556" s="64"/>
      <c r="AU1556" s="64"/>
      <c r="AV1556" s="64"/>
      <c r="AW1556" s="64"/>
      <c r="AX1556" s="64"/>
      <c r="AY1556" s="64"/>
      <c r="AZ1556" s="64"/>
      <c r="BA1556" s="64"/>
      <c r="BB1556" s="64"/>
      <c r="BC1556" s="64"/>
      <c r="BD1556" s="64"/>
      <c r="BE1556" s="64"/>
      <c r="BF1556" s="64"/>
      <c r="BG1556" s="64"/>
      <c r="BH1556" s="64"/>
      <c r="BI1556" s="64"/>
      <c r="BJ1556" s="64"/>
      <c r="BK1556" s="64"/>
      <c r="BL1556" s="64"/>
    </row>
    <row r="1557" spans="27:64" ht="12.95" customHeight="1">
      <c r="AA1557" s="64"/>
      <c r="AB1557" s="64"/>
      <c r="AC1557" s="64"/>
      <c r="AD1557" s="64"/>
      <c r="AE1557" s="64"/>
      <c r="AG1557" s="122"/>
      <c r="AN1557" s="64"/>
      <c r="AO1557" s="64"/>
      <c r="AP1557" s="64"/>
      <c r="AQ1557" s="64"/>
      <c r="AR1557" s="64"/>
      <c r="AS1557" s="64"/>
      <c r="AT1557" s="64"/>
      <c r="AU1557" s="64"/>
    </row>
    <row r="1558" spans="27:64" ht="12.95" customHeight="1">
      <c r="AA1558" s="64"/>
      <c r="AB1558" s="64"/>
      <c r="AC1558" s="64"/>
      <c r="AD1558" s="64"/>
      <c r="AE1558" s="64"/>
      <c r="AG1558" s="122"/>
      <c r="AN1558" s="64"/>
      <c r="AO1558" s="64"/>
      <c r="AP1558" s="64"/>
      <c r="AQ1558" s="64"/>
      <c r="AR1558" s="64"/>
      <c r="AS1558" s="64"/>
      <c r="AT1558" s="64"/>
      <c r="AU1558" s="64"/>
    </row>
    <row r="1559" spans="27:64" ht="12.95" customHeight="1">
      <c r="AA1559" s="64"/>
      <c r="AB1559" s="64"/>
      <c r="AC1559" s="64"/>
      <c r="AD1559" s="64"/>
      <c r="AE1559" s="64"/>
      <c r="AG1559" s="122"/>
      <c r="AN1559" s="64"/>
      <c r="AO1559" s="64"/>
      <c r="AP1559" s="64"/>
      <c r="AQ1559" s="64"/>
      <c r="AR1559" s="64"/>
      <c r="AS1559" s="64"/>
      <c r="AT1559" s="64"/>
      <c r="AU1559" s="64"/>
      <c r="AV1559" s="64"/>
      <c r="AW1559" s="64"/>
      <c r="AX1559" s="64"/>
      <c r="AY1559" s="64"/>
      <c r="AZ1559" s="64"/>
      <c r="BA1559" s="64"/>
      <c r="BB1559" s="64"/>
      <c r="BC1559" s="64"/>
      <c r="BD1559" s="64"/>
      <c r="BE1559" s="64"/>
      <c r="BF1559" s="64"/>
      <c r="BG1559" s="64"/>
      <c r="BH1559" s="64"/>
      <c r="BI1559" s="64"/>
      <c r="BJ1559" s="64"/>
      <c r="BK1559" s="64"/>
      <c r="BL1559" s="64"/>
    </row>
    <row r="1560" spans="27:64" ht="12.95" customHeight="1">
      <c r="AA1560" s="64"/>
      <c r="AB1560" s="64"/>
      <c r="AC1560" s="64"/>
      <c r="AD1560" s="64"/>
      <c r="AE1560" s="64"/>
      <c r="AG1560" s="122"/>
      <c r="AN1560" s="64"/>
      <c r="AO1560" s="64"/>
      <c r="AP1560" s="64"/>
      <c r="AQ1560" s="64"/>
      <c r="AR1560" s="64"/>
      <c r="AS1560" s="64"/>
      <c r="AT1560" s="64"/>
      <c r="AU1560" s="64"/>
      <c r="AV1560" s="64"/>
      <c r="AX1560" s="64"/>
      <c r="AY1560" s="64"/>
      <c r="AZ1560" s="64"/>
      <c r="BA1560" s="64"/>
      <c r="BB1560" s="64"/>
      <c r="BC1560" s="64"/>
      <c r="BD1560" s="64"/>
      <c r="BE1560" s="64"/>
      <c r="BF1560" s="64"/>
      <c r="BG1560" s="64"/>
      <c r="BH1560" s="64"/>
      <c r="BI1560" s="64"/>
      <c r="BJ1560" s="64"/>
      <c r="BK1560" s="64"/>
      <c r="BL1560" s="64"/>
    </row>
    <row r="1561" spans="27:64" ht="12.95" customHeight="1">
      <c r="AA1561" s="64"/>
      <c r="AB1561" s="64"/>
      <c r="AC1561" s="64"/>
      <c r="AD1561" s="64"/>
      <c r="AE1561" s="64"/>
      <c r="AG1561" s="122"/>
      <c r="AN1561" s="64"/>
      <c r="AO1561" s="64"/>
      <c r="AP1561" s="64"/>
      <c r="AQ1561" s="64"/>
      <c r="AR1561" s="64"/>
      <c r="AS1561" s="64"/>
      <c r="AT1561" s="64"/>
      <c r="AU1561" s="64"/>
      <c r="AV1561" s="64"/>
      <c r="AX1561" s="64"/>
    </row>
    <row r="1562" spans="27:64" ht="12.95" customHeight="1">
      <c r="AA1562" s="64"/>
      <c r="AB1562" s="64"/>
      <c r="AC1562" s="64"/>
      <c r="AD1562" s="64"/>
      <c r="AE1562" s="64"/>
      <c r="AG1562" s="122"/>
      <c r="AN1562" s="64"/>
      <c r="AO1562" s="64"/>
      <c r="AP1562" s="64"/>
      <c r="AQ1562" s="64"/>
      <c r="AR1562" s="64"/>
      <c r="AS1562" s="64"/>
      <c r="AT1562" s="64"/>
      <c r="AU1562" s="64"/>
    </row>
    <row r="1563" spans="27:64" ht="12.95" customHeight="1">
      <c r="AA1563" s="64"/>
      <c r="AB1563" s="64"/>
      <c r="AC1563" s="64"/>
      <c r="AD1563" s="64"/>
      <c r="AE1563" s="64"/>
      <c r="AG1563" s="122"/>
      <c r="AN1563" s="64"/>
      <c r="AO1563" s="64"/>
      <c r="AP1563" s="64"/>
      <c r="AQ1563" s="64"/>
      <c r="AR1563" s="64"/>
      <c r="AS1563" s="64"/>
      <c r="AT1563" s="64"/>
      <c r="AU1563" s="64"/>
      <c r="AV1563" s="64"/>
    </row>
    <row r="1564" spans="27:64" ht="12.95" customHeight="1">
      <c r="AA1564" s="64"/>
      <c r="AB1564" s="64"/>
      <c r="AC1564" s="64"/>
      <c r="AD1564" s="64"/>
      <c r="AE1564" s="64"/>
      <c r="AG1564" s="122"/>
      <c r="AN1564" s="64"/>
      <c r="AO1564" s="64"/>
      <c r="AP1564" s="64"/>
      <c r="AQ1564" s="64"/>
      <c r="AR1564" s="64"/>
      <c r="AS1564" s="64"/>
      <c r="AT1564" s="64"/>
      <c r="AU1564" s="64"/>
      <c r="AV1564" s="64"/>
    </row>
    <row r="1565" spans="27:64" ht="12.95" customHeight="1">
      <c r="AA1565" s="64"/>
      <c r="AB1565" s="64"/>
      <c r="AC1565" s="64"/>
      <c r="AD1565" s="64"/>
      <c r="AE1565" s="64"/>
      <c r="AG1565" s="122"/>
      <c r="AN1565" s="64"/>
      <c r="AO1565" s="64"/>
      <c r="AP1565" s="64"/>
      <c r="AQ1565" s="64"/>
      <c r="AR1565" s="64"/>
      <c r="AS1565" s="64"/>
      <c r="AT1565" s="64"/>
      <c r="AU1565" s="64"/>
      <c r="AV1565" s="64"/>
      <c r="AX1565" s="64"/>
    </row>
    <row r="1566" spans="27:64" ht="12.95" customHeight="1">
      <c r="AA1566" s="64"/>
      <c r="AB1566" s="64"/>
      <c r="AC1566" s="64"/>
      <c r="AD1566" s="64"/>
      <c r="AE1566" s="64"/>
      <c r="AG1566" s="122"/>
      <c r="AN1566" s="64"/>
      <c r="AO1566" s="64"/>
      <c r="AP1566" s="64"/>
      <c r="AQ1566" s="64"/>
      <c r="AR1566" s="64"/>
      <c r="AS1566" s="64"/>
      <c r="AT1566" s="64"/>
      <c r="AU1566" s="64"/>
      <c r="AV1566" s="64"/>
      <c r="AX1566" s="64"/>
      <c r="AY1566" s="64"/>
      <c r="AZ1566" s="64"/>
      <c r="BA1566" s="64"/>
      <c r="BB1566" s="64"/>
      <c r="BC1566" s="64"/>
      <c r="BD1566" s="64"/>
      <c r="BE1566" s="64"/>
      <c r="BF1566" s="64"/>
      <c r="BG1566" s="64"/>
      <c r="BH1566" s="64"/>
      <c r="BI1566" s="64"/>
      <c r="BJ1566" s="64"/>
      <c r="BK1566" s="64"/>
      <c r="BL1566" s="64"/>
    </row>
    <row r="1567" spans="27:64" ht="12.95" customHeight="1">
      <c r="AA1567" s="64"/>
      <c r="AB1567" s="64"/>
      <c r="AC1567" s="64"/>
      <c r="AD1567" s="64"/>
      <c r="AE1567" s="64"/>
      <c r="AG1567" s="122"/>
      <c r="AN1567" s="64"/>
      <c r="AO1567" s="64"/>
      <c r="AP1567" s="64"/>
      <c r="AQ1567" s="64"/>
      <c r="AR1567" s="64"/>
      <c r="AS1567" s="64"/>
      <c r="AT1567" s="64"/>
      <c r="AU1567" s="64"/>
      <c r="AV1567" s="64"/>
    </row>
    <row r="1568" spans="27:64" ht="12.95" customHeight="1">
      <c r="AA1568" s="64"/>
      <c r="AB1568" s="64"/>
      <c r="AC1568" s="64"/>
      <c r="AD1568" s="64"/>
      <c r="AE1568" s="64"/>
      <c r="AG1568" s="122"/>
      <c r="AN1568" s="64"/>
      <c r="AO1568" s="64"/>
      <c r="AP1568" s="64"/>
      <c r="AQ1568" s="64"/>
      <c r="AR1568" s="64"/>
      <c r="AS1568" s="64"/>
      <c r="AT1568" s="64"/>
      <c r="AU1568" s="64"/>
      <c r="AV1568" s="64"/>
    </row>
    <row r="1569" spans="27:64" ht="12.95" customHeight="1">
      <c r="AA1569" s="64"/>
      <c r="AB1569" s="64"/>
      <c r="AC1569" s="64"/>
      <c r="AD1569" s="64"/>
      <c r="AE1569" s="64"/>
      <c r="AG1569" s="122"/>
      <c r="AN1569" s="64"/>
      <c r="AO1569" s="64"/>
      <c r="AP1569" s="64"/>
      <c r="AQ1569" s="64"/>
      <c r="AR1569" s="64"/>
      <c r="AS1569" s="64"/>
      <c r="AT1569" s="64"/>
      <c r="AU1569" s="64"/>
      <c r="AV1569" s="64"/>
    </row>
    <row r="1570" spans="27:64" ht="12.95" customHeight="1">
      <c r="AA1570" s="64"/>
      <c r="AB1570" s="64"/>
      <c r="AC1570" s="64"/>
      <c r="AD1570" s="64"/>
      <c r="AE1570" s="64"/>
      <c r="AG1570" s="122"/>
      <c r="AN1570" s="64"/>
      <c r="AO1570" s="64"/>
      <c r="AP1570" s="64"/>
      <c r="AQ1570" s="64"/>
      <c r="AR1570" s="64"/>
      <c r="AS1570" s="64"/>
      <c r="AT1570" s="64"/>
      <c r="AU1570" s="64"/>
      <c r="AV1570" s="64"/>
      <c r="AX1570" s="64"/>
    </row>
    <row r="1571" spans="27:64" ht="12.95" customHeight="1">
      <c r="AA1571" s="64"/>
      <c r="AB1571" s="64"/>
      <c r="AC1571" s="64"/>
      <c r="AD1571" s="64"/>
      <c r="AE1571" s="64"/>
      <c r="AG1571" s="122"/>
      <c r="AN1571" s="64"/>
      <c r="AO1571" s="64"/>
      <c r="AP1571" s="64"/>
      <c r="AQ1571" s="64"/>
      <c r="AR1571" s="64"/>
      <c r="AS1571" s="64"/>
      <c r="AT1571" s="64"/>
      <c r="AU1571" s="64"/>
      <c r="AV1571" s="64"/>
      <c r="AX1571" s="64"/>
      <c r="AY1571" s="64"/>
      <c r="AZ1571" s="64"/>
      <c r="BA1571" s="64"/>
      <c r="BB1571" s="64"/>
      <c r="BC1571" s="64"/>
      <c r="BD1571" s="64"/>
      <c r="BE1571" s="64"/>
      <c r="BF1571" s="64"/>
      <c r="BG1571" s="64"/>
      <c r="BH1571" s="64"/>
      <c r="BI1571" s="64"/>
      <c r="BJ1571" s="64"/>
      <c r="BK1571" s="64"/>
      <c r="BL1571" s="64"/>
    </row>
    <row r="1572" spans="27:64" ht="12.95" customHeight="1">
      <c r="AA1572" s="64"/>
      <c r="AB1572" s="64"/>
      <c r="AC1572" s="64"/>
      <c r="AD1572" s="64"/>
      <c r="AE1572" s="64"/>
      <c r="AG1572" s="122"/>
      <c r="AN1572" s="64"/>
      <c r="AO1572" s="64"/>
      <c r="AP1572" s="64"/>
      <c r="AQ1572" s="64"/>
      <c r="AR1572" s="64"/>
      <c r="AS1572" s="64"/>
      <c r="AT1572" s="64"/>
      <c r="AU1572" s="64"/>
    </row>
    <row r="1573" spans="27:64" ht="12.95" customHeight="1">
      <c r="AA1573" s="64"/>
      <c r="AB1573" s="64"/>
      <c r="AC1573" s="64"/>
      <c r="AD1573" s="64"/>
      <c r="AE1573" s="64"/>
      <c r="AG1573" s="122"/>
      <c r="AN1573" s="64"/>
      <c r="AO1573" s="64"/>
      <c r="AP1573" s="64"/>
      <c r="AQ1573" s="64"/>
      <c r="AR1573" s="64"/>
      <c r="AS1573" s="64"/>
      <c r="AT1573" s="64"/>
      <c r="AU1573" s="64"/>
      <c r="AV1573" s="64"/>
    </row>
    <row r="1574" spans="27:64" ht="12.95" customHeight="1">
      <c r="AA1574" s="64"/>
      <c r="AB1574" s="64"/>
      <c r="AC1574" s="64"/>
      <c r="AD1574" s="64"/>
      <c r="AE1574" s="64"/>
      <c r="AG1574" s="122"/>
      <c r="AN1574" s="64"/>
      <c r="AO1574" s="64"/>
      <c r="AP1574" s="64"/>
      <c r="AQ1574" s="64"/>
      <c r="AR1574" s="64"/>
      <c r="AS1574" s="64"/>
      <c r="AT1574" s="64"/>
      <c r="AU1574" s="64"/>
      <c r="AV1574" s="64"/>
    </row>
    <row r="1575" spans="27:64" ht="12.95" customHeight="1">
      <c r="AA1575" s="64"/>
      <c r="AB1575" s="64"/>
      <c r="AC1575" s="64"/>
      <c r="AD1575" s="64"/>
      <c r="AE1575" s="64"/>
      <c r="AG1575" s="122"/>
      <c r="AN1575" s="64"/>
      <c r="AO1575" s="64"/>
      <c r="AP1575" s="64"/>
      <c r="AQ1575" s="64"/>
      <c r="AR1575" s="64"/>
      <c r="AS1575" s="64"/>
      <c r="AT1575" s="64"/>
      <c r="AU1575" s="64"/>
      <c r="AV1575" s="64"/>
      <c r="AX1575" s="64"/>
    </row>
    <row r="1576" spans="27:64" ht="12.95" customHeight="1">
      <c r="AA1576" s="64"/>
      <c r="AB1576" s="64"/>
      <c r="AC1576" s="64"/>
      <c r="AD1576" s="64"/>
      <c r="AE1576" s="64"/>
      <c r="AG1576" s="122"/>
      <c r="AN1576" s="64"/>
      <c r="AO1576" s="64"/>
      <c r="AP1576" s="64"/>
      <c r="AQ1576" s="64"/>
      <c r="AR1576" s="64"/>
      <c r="AS1576" s="64"/>
      <c r="AT1576" s="64"/>
      <c r="AU1576" s="64"/>
      <c r="AV1576" s="64"/>
    </row>
    <row r="1577" spans="27:64" ht="12.95" customHeight="1">
      <c r="AA1577" s="64"/>
      <c r="AB1577" s="64"/>
      <c r="AC1577" s="64"/>
      <c r="AD1577" s="64"/>
      <c r="AE1577" s="64"/>
      <c r="AG1577" s="122"/>
      <c r="AN1577" s="64"/>
      <c r="AO1577" s="64"/>
      <c r="AP1577" s="64"/>
      <c r="AQ1577" s="64"/>
      <c r="AR1577" s="64"/>
      <c r="AS1577" s="64"/>
      <c r="AT1577" s="64"/>
      <c r="AU1577" s="64"/>
    </row>
    <row r="1578" spans="27:64" ht="12.95" customHeight="1">
      <c r="AA1578" s="64"/>
      <c r="AB1578" s="64"/>
      <c r="AC1578" s="64"/>
      <c r="AD1578" s="64"/>
      <c r="AE1578" s="64"/>
      <c r="AG1578" s="122"/>
      <c r="AN1578" s="64"/>
      <c r="AO1578" s="64"/>
      <c r="AP1578" s="64"/>
      <c r="AQ1578" s="64"/>
      <c r="AR1578" s="64"/>
      <c r="AS1578" s="64"/>
      <c r="AT1578" s="64"/>
      <c r="AU1578" s="64"/>
    </row>
    <row r="1579" spans="27:64" ht="12.95" customHeight="1">
      <c r="AA1579" s="64"/>
      <c r="AB1579" s="64"/>
      <c r="AC1579" s="64"/>
      <c r="AD1579" s="64"/>
      <c r="AE1579" s="64"/>
      <c r="AG1579" s="122"/>
      <c r="AN1579" s="64"/>
      <c r="AO1579" s="64"/>
      <c r="AP1579" s="64"/>
      <c r="AQ1579" s="64"/>
      <c r="AR1579" s="64"/>
      <c r="AS1579" s="64"/>
      <c r="AT1579" s="64"/>
      <c r="AU1579" s="64"/>
      <c r="AV1579" s="64"/>
      <c r="AW1579" s="64"/>
      <c r="AX1579" s="64"/>
      <c r="AY1579" s="64"/>
      <c r="AZ1579" s="64"/>
      <c r="BA1579" s="64"/>
      <c r="BB1579" s="64"/>
      <c r="BC1579" s="64"/>
      <c r="BD1579" s="64"/>
      <c r="BE1579" s="64"/>
      <c r="BF1579" s="64"/>
      <c r="BG1579" s="64"/>
      <c r="BH1579" s="64"/>
      <c r="BI1579" s="64"/>
      <c r="BJ1579" s="64"/>
      <c r="BK1579" s="64"/>
      <c r="BL1579" s="64"/>
    </row>
    <row r="1580" spans="27:64" ht="12.95" customHeight="1">
      <c r="AA1580" s="64"/>
      <c r="AB1580" s="64"/>
      <c r="AC1580" s="64"/>
      <c r="AD1580" s="64"/>
      <c r="AE1580" s="64"/>
      <c r="AG1580" s="122"/>
      <c r="AN1580" s="64"/>
      <c r="AO1580" s="64"/>
      <c r="AP1580" s="64"/>
      <c r="AQ1580" s="64"/>
      <c r="AR1580" s="64"/>
      <c r="AS1580" s="64"/>
      <c r="AT1580" s="64"/>
      <c r="AU1580" s="64"/>
    </row>
    <row r="1581" spans="27:64" ht="12.95" customHeight="1">
      <c r="AA1581" s="64"/>
      <c r="AB1581" s="64"/>
      <c r="AC1581" s="64"/>
      <c r="AD1581" s="64"/>
      <c r="AE1581" s="64"/>
      <c r="AG1581" s="122"/>
      <c r="AN1581" s="64"/>
      <c r="AO1581" s="64"/>
      <c r="AP1581" s="64"/>
      <c r="AQ1581" s="64"/>
      <c r="AR1581" s="64"/>
      <c r="AS1581" s="64"/>
      <c r="AT1581" s="64"/>
      <c r="AU1581" s="64"/>
      <c r="AV1581" s="64"/>
      <c r="AW1581" s="64"/>
      <c r="AX1581" s="64"/>
      <c r="AY1581" s="64"/>
      <c r="AZ1581" s="64"/>
      <c r="BA1581" s="64"/>
      <c r="BB1581" s="64"/>
      <c r="BC1581" s="64"/>
      <c r="BD1581" s="64"/>
      <c r="BE1581" s="64"/>
      <c r="BF1581" s="64"/>
      <c r="BG1581" s="64"/>
      <c r="BH1581" s="64"/>
      <c r="BI1581" s="64"/>
      <c r="BJ1581" s="64"/>
      <c r="BK1581" s="64"/>
      <c r="BL1581" s="64"/>
    </row>
    <row r="1582" spans="27:64" ht="12.95" customHeight="1">
      <c r="AA1582" s="64"/>
      <c r="AB1582" s="64"/>
      <c r="AC1582" s="64"/>
      <c r="AD1582" s="64"/>
      <c r="AE1582" s="64"/>
      <c r="AG1582" s="122"/>
      <c r="AN1582" s="64"/>
      <c r="AO1582" s="64"/>
      <c r="AP1582" s="64"/>
      <c r="AQ1582" s="64"/>
      <c r="AR1582" s="64"/>
      <c r="AS1582" s="64"/>
      <c r="AT1582" s="64"/>
      <c r="AU1582" s="64"/>
      <c r="AV1582" s="64"/>
      <c r="AX1582" s="64"/>
      <c r="AY1582" s="64"/>
      <c r="AZ1582" s="64"/>
      <c r="BA1582" s="64"/>
      <c r="BB1582" s="64"/>
      <c r="BC1582" s="64"/>
      <c r="BD1582" s="64"/>
      <c r="BE1582" s="64"/>
      <c r="BF1582" s="64"/>
      <c r="BG1582" s="64"/>
      <c r="BH1582" s="64"/>
      <c r="BI1582" s="64"/>
      <c r="BJ1582" s="64"/>
      <c r="BK1582" s="64"/>
      <c r="BL1582" s="64"/>
    </row>
    <row r="1583" spans="27:64" ht="12.95" customHeight="1">
      <c r="AA1583" s="64"/>
      <c r="AB1583" s="64"/>
      <c r="AC1583" s="64"/>
      <c r="AD1583" s="64"/>
      <c r="AE1583" s="64"/>
      <c r="AG1583" s="122"/>
      <c r="AN1583" s="64"/>
      <c r="AO1583" s="64"/>
      <c r="AP1583" s="64"/>
      <c r="AQ1583" s="64"/>
      <c r="AR1583" s="64"/>
      <c r="AS1583" s="64"/>
      <c r="AT1583" s="64"/>
      <c r="AU1583" s="64"/>
      <c r="AV1583" s="64"/>
      <c r="AW1583" s="64"/>
      <c r="AX1583" s="64"/>
      <c r="AY1583" s="64"/>
      <c r="AZ1583" s="64"/>
      <c r="BA1583" s="64"/>
      <c r="BB1583" s="64"/>
      <c r="BC1583" s="64"/>
      <c r="BD1583" s="64"/>
      <c r="BE1583" s="64"/>
      <c r="BF1583" s="64"/>
      <c r="BG1583" s="64"/>
      <c r="BH1583" s="64"/>
      <c r="BI1583" s="64"/>
      <c r="BJ1583" s="64"/>
      <c r="BK1583" s="64"/>
      <c r="BL1583" s="64"/>
    </row>
    <row r="1584" spans="27:64" ht="12.95" customHeight="1">
      <c r="AA1584" s="64"/>
      <c r="AB1584" s="64"/>
      <c r="AC1584" s="64"/>
      <c r="AD1584" s="64"/>
      <c r="AE1584" s="64"/>
      <c r="AG1584" s="122"/>
      <c r="AN1584" s="64"/>
      <c r="AO1584" s="64"/>
      <c r="AP1584" s="64"/>
      <c r="AQ1584" s="64"/>
      <c r="AR1584" s="64"/>
      <c r="AS1584" s="64"/>
      <c r="AT1584" s="64"/>
      <c r="AU1584" s="64"/>
      <c r="AV1584" s="64"/>
      <c r="AX1584" s="64"/>
      <c r="AY1584" s="64"/>
      <c r="AZ1584" s="64"/>
      <c r="BA1584" s="64"/>
      <c r="BB1584" s="64"/>
      <c r="BC1584" s="64"/>
      <c r="BD1584" s="64"/>
      <c r="BE1584" s="64"/>
      <c r="BF1584" s="64"/>
      <c r="BG1584" s="64"/>
      <c r="BH1584" s="64"/>
      <c r="BI1584" s="64"/>
      <c r="BJ1584" s="64"/>
      <c r="BK1584" s="64"/>
      <c r="BL1584" s="64"/>
    </row>
    <row r="1585" spans="27:64" ht="12.95" customHeight="1">
      <c r="AA1585" s="64"/>
      <c r="AB1585" s="64"/>
      <c r="AC1585" s="64"/>
      <c r="AD1585" s="64"/>
      <c r="AE1585" s="64"/>
      <c r="AG1585" s="122"/>
      <c r="AN1585" s="64"/>
      <c r="AO1585" s="64"/>
      <c r="AP1585" s="64"/>
      <c r="AQ1585" s="64"/>
      <c r="AR1585" s="64"/>
      <c r="AS1585" s="64"/>
      <c r="AT1585" s="64"/>
      <c r="AU1585" s="64"/>
      <c r="AV1585" s="64"/>
      <c r="AW1585" s="64"/>
      <c r="AX1585" s="64"/>
      <c r="AY1585" s="64"/>
      <c r="AZ1585" s="64"/>
      <c r="BA1585" s="64"/>
      <c r="BB1585" s="64"/>
      <c r="BC1585" s="64"/>
      <c r="BD1585" s="64"/>
      <c r="BE1585" s="64"/>
      <c r="BF1585" s="64"/>
      <c r="BG1585" s="64"/>
      <c r="BH1585" s="64"/>
      <c r="BI1585" s="64"/>
      <c r="BJ1585" s="64"/>
      <c r="BK1585" s="64"/>
      <c r="BL1585" s="64"/>
    </row>
    <row r="1586" spans="27:64" ht="12.95" customHeight="1">
      <c r="AA1586" s="64"/>
      <c r="AB1586" s="64"/>
      <c r="AC1586" s="64"/>
      <c r="AD1586" s="64"/>
      <c r="AE1586" s="64"/>
      <c r="AG1586" s="122"/>
      <c r="AN1586" s="64"/>
      <c r="AO1586" s="64"/>
      <c r="AP1586" s="64"/>
      <c r="AQ1586" s="64"/>
      <c r="AR1586" s="64"/>
      <c r="AS1586" s="64"/>
      <c r="AT1586" s="64"/>
      <c r="AU1586" s="64"/>
      <c r="AV1586" s="64"/>
      <c r="AX1586" s="64"/>
    </row>
    <row r="1587" spans="27:64" ht="12.95" customHeight="1">
      <c r="AA1587" s="64"/>
      <c r="AB1587" s="64"/>
      <c r="AC1587" s="64"/>
      <c r="AD1587" s="64"/>
      <c r="AE1587" s="64"/>
      <c r="AG1587" s="122"/>
      <c r="AN1587" s="64"/>
      <c r="AO1587" s="64"/>
      <c r="AP1587" s="64"/>
      <c r="AQ1587" s="64"/>
      <c r="AR1587" s="64"/>
      <c r="AS1587" s="64"/>
      <c r="AT1587" s="64"/>
      <c r="AU1587" s="64"/>
      <c r="AV1587" s="64"/>
      <c r="AW1587" s="64"/>
      <c r="AX1587" s="64"/>
      <c r="AY1587" s="64"/>
      <c r="AZ1587" s="64"/>
      <c r="BA1587" s="64"/>
      <c r="BB1587" s="64"/>
      <c r="BC1587" s="64"/>
      <c r="BD1587" s="64"/>
      <c r="BE1587" s="64"/>
      <c r="BF1587" s="64"/>
      <c r="BG1587" s="64"/>
      <c r="BH1587" s="64"/>
      <c r="BI1587" s="64"/>
      <c r="BJ1587" s="64"/>
      <c r="BK1587" s="64"/>
      <c r="BL1587" s="64"/>
    </row>
    <row r="1588" spans="27:64" ht="12.95" customHeight="1">
      <c r="AA1588" s="64"/>
      <c r="AB1588" s="64"/>
      <c r="AC1588" s="64"/>
      <c r="AD1588" s="64"/>
      <c r="AE1588" s="64"/>
      <c r="AG1588" s="122"/>
      <c r="AN1588" s="64"/>
      <c r="AO1588" s="64"/>
      <c r="AP1588" s="64"/>
      <c r="AQ1588" s="64"/>
      <c r="AR1588" s="64"/>
      <c r="AS1588" s="64"/>
      <c r="AT1588" s="64"/>
      <c r="AU1588" s="64"/>
      <c r="AV1588" s="64"/>
      <c r="AX1588" s="64"/>
    </row>
    <row r="1589" spans="27:64" ht="12.95" customHeight="1">
      <c r="AA1589" s="64"/>
      <c r="AB1589" s="64"/>
      <c r="AC1589" s="64"/>
      <c r="AD1589" s="64"/>
      <c r="AE1589" s="64"/>
      <c r="AG1589" s="122"/>
      <c r="AN1589" s="64"/>
      <c r="AO1589" s="64"/>
      <c r="AP1589" s="64"/>
      <c r="AQ1589" s="64"/>
      <c r="AR1589" s="64"/>
      <c r="AS1589" s="64"/>
      <c r="AT1589" s="64"/>
      <c r="AU1589" s="64"/>
      <c r="AV1589" s="64"/>
      <c r="AW1589" s="64"/>
      <c r="AX1589" s="64"/>
      <c r="AY1589" s="64"/>
      <c r="AZ1589" s="64"/>
      <c r="BA1589" s="64"/>
      <c r="BB1589" s="64"/>
      <c r="BC1589" s="64"/>
      <c r="BD1589" s="64"/>
      <c r="BE1589" s="64"/>
      <c r="BF1589" s="64"/>
      <c r="BG1589" s="64"/>
      <c r="BH1589" s="64"/>
      <c r="BI1589" s="64"/>
      <c r="BJ1589" s="64"/>
      <c r="BK1589" s="64"/>
      <c r="BL1589" s="64"/>
    </row>
    <row r="1590" spans="27:64" ht="12.95" customHeight="1">
      <c r="AA1590" s="64"/>
      <c r="AB1590" s="64"/>
      <c r="AC1590" s="64"/>
      <c r="AD1590" s="64"/>
      <c r="AE1590" s="64"/>
      <c r="AG1590" s="122"/>
      <c r="AN1590" s="64"/>
      <c r="AO1590" s="64"/>
      <c r="AP1590" s="64"/>
      <c r="AQ1590" s="64"/>
      <c r="AR1590" s="64"/>
      <c r="AS1590" s="64"/>
      <c r="AT1590" s="64"/>
      <c r="AU1590" s="64"/>
      <c r="AV1590" s="64"/>
      <c r="AW1590" s="64"/>
      <c r="AX1590" s="64"/>
      <c r="AY1590" s="64"/>
      <c r="AZ1590" s="64"/>
      <c r="BA1590" s="64"/>
      <c r="BB1590" s="64"/>
      <c r="BC1590" s="64"/>
      <c r="BD1590" s="64"/>
      <c r="BE1590" s="64"/>
      <c r="BF1590" s="64"/>
      <c r="BG1590" s="64"/>
      <c r="BH1590" s="64"/>
      <c r="BI1590" s="64"/>
      <c r="BJ1590" s="64"/>
      <c r="BK1590" s="64"/>
      <c r="BL1590" s="64"/>
    </row>
    <row r="1591" spans="27:64" ht="12.95" customHeight="1">
      <c r="AA1591" s="64"/>
      <c r="AB1591" s="64"/>
      <c r="AC1591" s="64"/>
      <c r="AD1591" s="64"/>
      <c r="AE1591" s="64"/>
      <c r="AG1591" s="122"/>
      <c r="AN1591" s="64"/>
      <c r="AO1591" s="64"/>
      <c r="AP1591" s="64"/>
      <c r="AQ1591" s="64"/>
      <c r="AR1591" s="64"/>
      <c r="AS1591" s="64"/>
      <c r="AT1591" s="64"/>
      <c r="AU1591" s="64"/>
      <c r="AV1591" s="64"/>
      <c r="AW1591" s="64"/>
      <c r="AX1591" s="64"/>
      <c r="AY1591" s="64"/>
      <c r="AZ1591" s="64"/>
      <c r="BA1591" s="64"/>
      <c r="BB1591" s="64"/>
      <c r="BC1591" s="64"/>
      <c r="BD1591" s="64"/>
      <c r="BE1591" s="64"/>
      <c r="BF1591" s="64"/>
      <c r="BG1591" s="64"/>
      <c r="BH1591" s="64"/>
      <c r="BI1591" s="64"/>
      <c r="BJ1591" s="64"/>
      <c r="BK1591" s="64"/>
      <c r="BL1591" s="64"/>
    </row>
    <row r="1592" spans="27:64" ht="12.95" customHeight="1">
      <c r="AA1592" s="64"/>
      <c r="AB1592" s="64"/>
      <c r="AC1592" s="64"/>
      <c r="AD1592" s="64"/>
      <c r="AE1592" s="64"/>
      <c r="AG1592" s="122"/>
      <c r="AN1592" s="64"/>
      <c r="AO1592" s="64"/>
      <c r="AP1592" s="64"/>
      <c r="AQ1592" s="64"/>
      <c r="AR1592" s="64"/>
      <c r="AS1592" s="64"/>
      <c r="AT1592" s="64"/>
      <c r="AU1592" s="64"/>
      <c r="AV1592" s="64"/>
      <c r="AW1592" s="64"/>
      <c r="AX1592" s="64"/>
      <c r="AY1592" s="64"/>
      <c r="AZ1592" s="64"/>
      <c r="BA1592" s="64"/>
      <c r="BB1592" s="64"/>
      <c r="BC1592" s="64"/>
      <c r="BD1592" s="64"/>
      <c r="BE1592" s="64"/>
      <c r="BF1592" s="64"/>
      <c r="BG1592" s="64"/>
      <c r="BH1592" s="64"/>
      <c r="BI1592" s="64"/>
      <c r="BJ1592" s="64"/>
      <c r="BK1592" s="64"/>
      <c r="BL1592" s="64"/>
    </row>
    <row r="1593" spans="27:64" ht="12.95" customHeight="1">
      <c r="AA1593" s="64"/>
      <c r="AB1593" s="64"/>
      <c r="AC1593" s="64"/>
      <c r="AD1593" s="64"/>
      <c r="AE1593" s="64"/>
      <c r="AG1593" s="122"/>
      <c r="AN1593" s="64"/>
      <c r="AO1593" s="64"/>
      <c r="AP1593" s="64"/>
      <c r="AQ1593" s="64"/>
      <c r="AR1593" s="64"/>
      <c r="AS1593" s="64"/>
      <c r="AT1593" s="64"/>
      <c r="AU1593" s="64"/>
      <c r="AV1593" s="64"/>
      <c r="AX1593" s="64"/>
    </row>
    <row r="1594" spans="27:64" ht="12.95" customHeight="1">
      <c r="AA1594" s="64"/>
      <c r="AB1594" s="64"/>
      <c r="AC1594" s="64"/>
      <c r="AD1594" s="64"/>
      <c r="AE1594" s="64"/>
      <c r="AG1594" s="122"/>
      <c r="AN1594" s="64"/>
      <c r="AO1594" s="64"/>
      <c r="AP1594" s="64"/>
      <c r="AQ1594" s="64"/>
      <c r="AR1594" s="64"/>
      <c r="AS1594" s="64"/>
      <c r="AT1594" s="64"/>
      <c r="AU1594" s="64"/>
    </row>
    <row r="1595" spans="27:64" ht="12.95" customHeight="1">
      <c r="AA1595" s="64"/>
      <c r="AB1595" s="64"/>
      <c r="AC1595" s="64"/>
      <c r="AD1595" s="64"/>
      <c r="AE1595" s="64"/>
      <c r="AG1595" s="122"/>
      <c r="AN1595" s="64"/>
      <c r="AO1595" s="64"/>
      <c r="AP1595" s="64"/>
      <c r="AQ1595" s="64"/>
      <c r="AR1595" s="64"/>
      <c r="AS1595" s="64"/>
      <c r="AT1595" s="64"/>
      <c r="AU1595" s="64"/>
    </row>
    <row r="1596" spans="27:64" ht="12.95" customHeight="1">
      <c r="AA1596" s="64"/>
      <c r="AB1596" s="64"/>
      <c r="AC1596" s="64"/>
      <c r="AD1596" s="64"/>
      <c r="AE1596" s="64"/>
      <c r="AG1596" s="122"/>
      <c r="AN1596" s="64"/>
      <c r="AO1596" s="64"/>
      <c r="AP1596" s="64"/>
      <c r="AQ1596" s="64"/>
      <c r="AR1596" s="64"/>
      <c r="AS1596" s="64"/>
      <c r="AT1596" s="64"/>
      <c r="AU1596" s="64"/>
    </row>
    <row r="1597" spans="27:64" ht="12.95" customHeight="1">
      <c r="AA1597" s="64"/>
      <c r="AB1597" s="64"/>
      <c r="AC1597" s="64"/>
      <c r="AD1597" s="64"/>
      <c r="AE1597" s="64"/>
      <c r="AG1597" s="122"/>
      <c r="AN1597" s="64"/>
      <c r="AO1597" s="64"/>
      <c r="AP1597" s="64"/>
      <c r="AQ1597" s="64"/>
      <c r="AR1597" s="64"/>
      <c r="AS1597" s="64"/>
      <c r="AT1597" s="64"/>
      <c r="AU1597" s="64"/>
      <c r="AV1597" s="64"/>
    </row>
    <row r="1598" spans="27:64" ht="12.95" customHeight="1">
      <c r="AA1598" s="64"/>
      <c r="AB1598" s="64"/>
      <c r="AC1598" s="64"/>
      <c r="AD1598" s="64"/>
      <c r="AE1598" s="64"/>
      <c r="AG1598" s="122"/>
      <c r="AN1598" s="64"/>
      <c r="AO1598" s="64"/>
      <c r="AP1598" s="64"/>
      <c r="AQ1598" s="64"/>
      <c r="AR1598" s="64"/>
      <c r="AS1598" s="64"/>
      <c r="AT1598" s="64"/>
      <c r="AU1598" s="64"/>
      <c r="AV1598" s="64"/>
      <c r="AX1598" s="64"/>
    </row>
    <row r="1599" spans="27:64" ht="12.95" customHeight="1">
      <c r="AA1599" s="64"/>
      <c r="AB1599" s="64"/>
      <c r="AC1599" s="64"/>
      <c r="AD1599" s="64"/>
      <c r="AE1599" s="64"/>
      <c r="AG1599" s="122"/>
      <c r="AN1599" s="64"/>
      <c r="AO1599" s="64"/>
      <c r="AP1599" s="64"/>
      <c r="AQ1599" s="64"/>
      <c r="AR1599" s="64"/>
      <c r="AS1599" s="64"/>
      <c r="AT1599" s="64"/>
      <c r="AU1599" s="64"/>
      <c r="AV1599" s="64"/>
      <c r="AW1599" s="64"/>
      <c r="AX1599" s="64"/>
      <c r="AY1599" s="64"/>
      <c r="AZ1599" s="64"/>
      <c r="BA1599" s="64"/>
      <c r="BB1599" s="64"/>
      <c r="BC1599" s="64"/>
      <c r="BD1599" s="64"/>
      <c r="BE1599" s="64"/>
      <c r="BF1599" s="64"/>
      <c r="BG1599" s="64"/>
      <c r="BH1599" s="64"/>
      <c r="BI1599" s="64"/>
      <c r="BJ1599" s="64"/>
      <c r="BK1599" s="64"/>
      <c r="BL1599" s="64"/>
    </row>
    <row r="1600" spans="27:64" ht="12.95" customHeight="1">
      <c r="AA1600" s="64"/>
      <c r="AB1600" s="64"/>
      <c r="AC1600" s="64"/>
      <c r="AD1600" s="64"/>
      <c r="AE1600" s="64"/>
      <c r="AG1600" s="122"/>
      <c r="AN1600" s="64"/>
      <c r="AO1600" s="64"/>
      <c r="AP1600" s="64"/>
      <c r="AQ1600" s="64"/>
      <c r="AR1600" s="64"/>
      <c r="AS1600" s="64"/>
      <c r="AT1600" s="64"/>
      <c r="AU1600" s="64"/>
      <c r="AV1600" s="64"/>
    </row>
    <row r="1601" spans="27:64" ht="12.95" customHeight="1">
      <c r="AA1601" s="64"/>
      <c r="AB1601" s="64"/>
      <c r="AC1601" s="64"/>
      <c r="AD1601" s="64"/>
      <c r="AE1601" s="64"/>
      <c r="AG1601" s="122"/>
      <c r="AN1601" s="64"/>
      <c r="AO1601" s="64"/>
      <c r="AP1601" s="64"/>
      <c r="AQ1601" s="64"/>
      <c r="AR1601" s="64"/>
      <c r="AS1601" s="64"/>
      <c r="AT1601" s="64"/>
      <c r="AU1601" s="64"/>
      <c r="AV1601" s="64"/>
      <c r="AX1601" s="64"/>
    </row>
    <row r="1602" spans="27:64" ht="12.95" customHeight="1">
      <c r="AA1602" s="64"/>
      <c r="AB1602" s="64"/>
      <c r="AC1602" s="64"/>
      <c r="AD1602" s="64"/>
      <c r="AE1602" s="64"/>
      <c r="AG1602" s="122"/>
      <c r="AN1602" s="64"/>
      <c r="AO1602" s="64"/>
      <c r="AP1602" s="64"/>
      <c r="AQ1602" s="64"/>
      <c r="AR1602" s="64"/>
      <c r="AS1602" s="64"/>
      <c r="AT1602" s="64"/>
      <c r="AU1602" s="64"/>
    </row>
    <row r="1603" spans="27:64" ht="12.95" customHeight="1">
      <c r="AA1603" s="64"/>
      <c r="AB1603" s="64"/>
      <c r="AC1603" s="64"/>
      <c r="AD1603" s="64"/>
      <c r="AE1603" s="64"/>
      <c r="AG1603" s="122"/>
      <c r="AN1603" s="64"/>
      <c r="AO1603" s="64"/>
      <c r="AP1603" s="64"/>
      <c r="AQ1603" s="64"/>
      <c r="AR1603" s="64"/>
      <c r="AS1603" s="64"/>
      <c r="AT1603" s="64"/>
      <c r="AU1603" s="64"/>
      <c r="AV1603" s="64"/>
      <c r="AX1603" s="64"/>
    </row>
    <row r="1604" spans="27:64" ht="12.95" customHeight="1">
      <c r="AA1604" s="64"/>
      <c r="AB1604" s="64"/>
      <c r="AC1604" s="64"/>
      <c r="AD1604" s="64"/>
      <c r="AE1604" s="64"/>
      <c r="AG1604" s="122"/>
      <c r="AN1604" s="64"/>
      <c r="AO1604" s="64"/>
      <c r="AP1604" s="64"/>
      <c r="AQ1604" s="64"/>
      <c r="AR1604" s="64"/>
      <c r="AS1604" s="64"/>
      <c r="AT1604" s="64"/>
      <c r="AU1604" s="64"/>
    </row>
    <row r="1605" spans="27:64" ht="12.95" customHeight="1">
      <c r="AA1605" s="64"/>
      <c r="AB1605" s="64"/>
      <c r="AC1605" s="64"/>
      <c r="AD1605" s="64"/>
      <c r="AE1605" s="64"/>
      <c r="AG1605" s="122"/>
      <c r="AN1605" s="64"/>
      <c r="AO1605" s="64"/>
      <c r="AP1605" s="64"/>
      <c r="AQ1605" s="64"/>
      <c r="AR1605" s="64"/>
      <c r="AS1605" s="64"/>
      <c r="AT1605" s="64"/>
      <c r="AU1605" s="64"/>
      <c r="AV1605" s="64"/>
    </row>
    <row r="1606" spans="27:64" ht="12.95" customHeight="1">
      <c r="AA1606" s="64"/>
      <c r="AB1606" s="64"/>
      <c r="AC1606" s="64"/>
      <c r="AD1606" s="64"/>
      <c r="AE1606" s="64"/>
      <c r="AG1606" s="122"/>
      <c r="AN1606" s="64"/>
      <c r="AO1606" s="64"/>
      <c r="AP1606" s="64"/>
      <c r="AQ1606" s="64"/>
      <c r="AR1606" s="64"/>
      <c r="AS1606" s="64"/>
      <c r="AT1606" s="64"/>
      <c r="AU1606" s="64"/>
      <c r="AV1606" s="64"/>
      <c r="AW1606" s="64"/>
      <c r="AX1606" s="64"/>
      <c r="AY1606" s="64"/>
      <c r="AZ1606" s="64"/>
      <c r="BA1606" s="64"/>
      <c r="BB1606" s="64"/>
      <c r="BC1606" s="64"/>
      <c r="BD1606" s="64"/>
      <c r="BE1606" s="64"/>
      <c r="BF1606" s="64"/>
      <c r="BG1606" s="64"/>
      <c r="BH1606" s="64"/>
      <c r="BI1606" s="64"/>
      <c r="BJ1606" s="64"/>
      <c r="BK1606" s="64"/>
      <c r="BL1606" s="64"/>
    </row>
    <row r="1607" spans="27:64" ht="12.95" customHeight="1">
      <c r="AA1607" s="64"/>
      <c r="AB1607" s="64"/>
      <c r="AC1607" s="64"/>
      <c r="AD1607" s="64"/>
      <c r="AE1607" s="64"/>
      <c r="AG1607" s="122"/>
      <c r="AN1607" s="64"/>
      <c r="AO1607" s="64"/>
      <c r="AP1607" s="64"/>
      <c r="AQ1607" s="64"/>
      <c r="AR1607" s="64"/>
      <c r="AS1607" s="64"/>
      <c r="AT1607" s="64"/>
      <c r="AU1607" s="64"/>
    </row>
    <row r="1608" spans="27:64" ht="12.95" customHeight="1">
      <c r="AA1608" s="64"/>
      <c r="AB1608" s="64"/>
      <c r="AC1608" s="64"/>
      <c r="AD1608" s="64"/>
      <c r="AE1608" s="64"/>
      <c r="AG1608" s="122"/>
      <c r="AN1608" s="64"/>
      <c r="AO1608" s="64"/>
      <c r="AP1608" s="64"/>
      <c r="AQ1608" s="64"/>
      <c r="AR1608" s="64"/>
      <c r="AS1608" s="64"/>
      <c r="AT1608" s="64"/>
      <c r="AU1608" s="64"/>
      <c r="AV1608" s="64"/>
    </row>
    <row r="1609" spans="27:64" ht="12.95" customHeight="1">
      <c r="AA1609" s="64"/>
      <c r="AB1609" s="64"/>
      <c r="AC1609" s="64"/>
      <c r="AD1609" s="64"/>
      <c r="AE1609" s="64"/>
      <c r="AG1609" s="122"/>
      <c r="AN1609" s="64"/>
      <c r="AO1609" s="64"/>
      <c r="AP1609" s="64"/>
      <c r="AQ1609" s="64"/>
      <c r="AR1609" s="64"/>
      <c r="AS1609" s="64"/>
      <c r="AT1609" s="64"/>
      <c r="AU1609" s="64"/>
    </row>
    <row r="1610" spans="27:64" ht="12.95" customHeight="1">
      <c r="AA1610" s="64"/>
      <c r="AB1610" s="64"/>
      <c r="AC1610" s="64"/>
      <c r="AD1610" s="64"/>
      <c r="AE1610" s="64"/>
      <c r="AG1610" s="122"/>
      <c r="AN1610" s="64"/>
      <c r="AO1610" s="64"/>
      <c r="AP1610" s="64"/>
      <c r="AQ1610" s="64"/>
      <c r="AR1610" s="64"/>
      <c r="AS1610" s="64"/>
      <c r="AT1610" s="64"/>
      <c r="AU1610" s="64"/>
      <c r="AV1610" s="64"/>
      <c r="AX1610" s="64"/>
    </row>
    <row r="1611" spans="27:64" ht="12.95" customHeight="1">
      <c r="AA1611" s="64"/>
      <c r="AB1611" s="64"/>
      <c r="AC1611" s="64"/>
      <c r="AD1611" s="64"/>
      <c r="AE1611" s="64"/>
      <c r="AG1611" s="122"/>
      <c r="AN1611" s="64"/>
      <c r="AO1611" s="64"/>
      <c r="AP1611" s="64"/>
      <c r="AQ1611" s="64"/>
      <c r="AR1611" s="64"/>
      <c r="AS1611" s="64"/>
      <c r="AT1611" s="64"/>
      <c r="AU1611" s="64"/>
      <c r="AV1611" s="64"/>
    </row>
    <row r="1612" spans="27:64" ht="12.95" customHeight="1">
      <c r="AA1612" s="64"/>
      <c r="AB1612" s="64"/>
      <c r="AC1612" s="64"/>
      <c r="AD1612" s="64"/>
      <c r="AE1612" s="64"/>
      <c r="AG1612" s="122"/>
      <c r="AN1612" s="64"/>
      <c r="AO1612" s="64"/>
      <c r="AP1612" s="64"/>
      <c r="AQ1612" s="64"/>
      <c r="AR1612" s="64"/>
      <c r="AS1612" s="64"/>
      <c r="AT1612" s="64"/>
      <c r="AU1612" s="64"/>
    </row>
    <row r="1613" spans="27:64" ht="12.95" customHeight="1">
      <c r="AA1613" s="64"/>
      <c r="AB1613" s="64"/>
      <c r="AC1613" s="64"/>
      <c r="AD1613" s="64"/>
      <c r="AE1613" s="64"/>
      <c r="AG1613" s="122"/>
      <c r="AN1613" s="64"/>
      <c r="AO1613" s="64"/>
      <c r="AP1613" s="64"/>
      <c r="AQ1613" s="64"/>
      <c r="AR1613" s="64"/>
      <c r="AS1613" s="64"/>
      <c r="AT1613" s="64"/>
      <c r="AU1613" s="64"/>
    </row>
    <row r="1614" spans="27:64" ht="12.95" customHeight="1">
      <c r="AA1614" s="64"/>
      <c r="AB1614" s="64"/>
      <c r="AC1614" s="64"/>
      <c r="AD1614" s="64"/>
      <c r="AE1614" s="64"/>
      <c r="AG1614" s="122"/>
      <c r="AN1614" s="64"/>
      <c r="AO1614" s="64"/>
      <c r="AP1614" s="64"/>
      <c r="AQ1614" s="64"/>
      <c r="AR1614" s="64"/>
      <c r="AS1614" s="64"/>
      <c r="AT1614" s="64"/>
      <c r="AU1614" s="64"/>
      <c r="AV1614" s="64"/>
      <c r="AX1614" s="64"/>
      <c r="AY1614" s="64"/>
      <c r="AZ1614" s="64"/>
      <c r="BA1614" s="64"/>
      <c r="BB1614" s="64"/>
      <c r="BC1614" s="64"/>
      <c r="BD1614" s="64"/>
      <c r="BE1614" s="64"/>
      <c r="BF1614" s="64"/>
      <c r="BG1614" s="64"/>
      <c r="BH1614" s="64"/>
      <c r="BI1614" s="64"/>
      <c r="BJ1614" s="64"/>
      <c r="BK1614" s="64"/>
      <c r="BL1614" s="64"/>
    </row>
    <row r="1615" spans="27:64" ht="12.95" customHeight="1">
      <c r="AA1615" s="64"/>
      <c r="AB1615" s="64"/>
      <c r="AC1615" s="64"/>
      <c r="AD1615" s="64"/>
      <c r="AE1615" s="64"/>
      <c r="AG1615" s="122"/>
      <c r="AN1615" s="64"/>
      <c r="AO1615" s="64"/>
      <c r="AP1615" s="64"/>
      <c r="AQ1615" s="64"/>
      <c r="AR1615" s="64"/>
      <c r="AS1615" s="64"/>
      <c r="AT1615" s="64"/>
      <c r="AU1615" s="64"/>
      <c r="AV1615" s="64"/>
    </row>
    <row r="1616" spans="27:64" ht="12.95" customHeight="1">
      <c r="AA1616" s="64"/>
      <c r="AB1616" s="64"/>
      <c r="AC1616" s="64"/>
      <c r="AD1616" s="64"/>
      <c r="AE1616" s="64"/>
      <c r="AG1616" s="122"/>
      <c r="AN1616" s="64"/>
      <c r="AO1616" s="64"/>
      <c r="AP1616" s="64"/>
      <c r="AQ1616" s="64"/>
      <c r="AR1616" s="64"/>
      <c r="AS1616" s="64"/>
      <c r="AT1616" s="64"/>
      <c r="AU1616" s="64"/>
      <c r="AV1616" s="64"/>
    </row>
    <row r="1617" spans="27:64" ht="12.95" customHeight="1">
      <c r="AA1617" s="64"/>
      <c r="AB1617" s="64"/>
      <c r="AC1617" s="64"/>
      <c r="AD1617" s="64"/>
      <c r="AE1617" s="64"/>
      <c r="AG1617" s="122"/>
      <c r="AN1617" s="64"/>
      <c r="AO1617" s="64"/>
      <c r="AP1617" s="64"/>
      <c r="AQ1617" s="64"/>
      <c r="AR1617" s="64"/>
      <c r="AS1617" s="64"/>
      <c r="AT1617" s="64"/>
      <c r="AU1617" s="64"/>
      <c r="AV1617" s="64"/>
    </row>
    <row r="1618" spans="27:64" ht="12.95" customHeight="1">
      <c r="AA1618" s="64"/>
      <c r="AB1618" s="64"/>
      <c r="AC1618" s="64"/>
      <c r="AD1618" s="64"/>
      <c r="AE1618" s="64"/>
      <c r="AG1618" s="122"/>
      <c r="AN1618" s="64"/>
      <c r="AO1618" s="64"/>
      <c r="AP1618" s="64"/>
      <c r="AQ1618" s="64"/>
      <c r="AR1618" s="64"/>
      <c r="AS1618" s="64"/>
      <c r="AT1618" s="64"/>
      <c r="AU1618" s="64"/>
      <c r="AV1618" s="64"/>
      <c r="AX1618" s="64"/>
    </row>
    <row r="1619" spans="27:64" ht="12.95" customHeight="1">
      <c r="AA1619" s="64"/>
      <c r="AB1619" s="64"/>
      <c r="AC1619" s="64"/>
      <c r="AD1619" s="64"/>
      <c r="AE1619" s="64"/>
      <c r="AG1619" s="122"/>
      <c r="AN1619" s="64"/>
      <c r="AO1619" s="64"/>
      <c r="AP1619" s="64"/>
      <c r="AQ1619" s="64"/>
      <c r="AR1619" s="64"/>
      <c r="AS1619" s="64"/>
      <c r="AT1619" s="64"/>
      <c r="AU1619" s="64"/>
      <c r="AV1619" s="64"/>
    </row>
    <row r="1620" spans="27:64" ht="12.95" customHeight="1">
      <c r="AA1620" s="64"/>
      <c r="AB1620" s="64"/>
      <c r="AC1620" s="64"/>
      <c r="AD1620" s="64"/>
      <c r="AE1620" s="64"/>
      <c r="AG1620" s="122"/>
      <c r="AN1620" s="64"/>
      <c r="AO1620" s="64"/>
      <c r="AP1620" s="64"/>
      <c r="AQ1620" s="64"/>
      <c r="AR1620" s="64"/>
      <c r="AS1620" s="64"/>
      <c r="AT1620" s="64"/>
      <c r="AU1620" s="64"/>
      <c r="AV1620" s="64"/>
    </row>
    <row r="1621" spans="27:64" ht="12.95" customHeight="1">
      <c r="AA1621" s="64"/>
      <c r="AB1621" s="64"/>
      <c r="AC1621" s="64"/>
      <c r="AD1621" s="64"/>
      <c r="AE1621" s="64"/>
      <c r="AG1621" s="122"/>
      <c r="AN1621" s="64"/>
      <c r="AO1621" s="64"/>
      <c r="AP1621" s="64"/>
      <c r="AQ1621" s="64"/>
      <c r="AR1621" s="64"/>
      <c r="AS1621" s="64"/>
      <c r="AT1621" s="64"/>
      <c r="AU1621" s="64"/>
      <c r="AV1621" s="64"/>
      <c r="AW1621" s="64"/>
      <c r="AX1621" s="64"/>
      <c r="AY1621" s="64"/>
      <c r="AZ1621" s="64"/>
      <c r="BA1621" s="64"/>
      <c r="BB1621" s="64"/>
      <c r="BC1621" s="64"/>
      <c r="BD1621" s="64"/>
      <c r="BE1621" s="64"/>
      <c r="BF1621" s="64"/>
      <c r="BG1621" s="64"/>
      <c r="BH1621" s="64"/>
      <c r="BI1621" s="64"/>
      <c r="BJ1621" s="64"/>
      <c r="BK1621" s="64"/>
      <c r="BL1621" s="64"/>
    </row>
    <row r="1622" spans="27:64" ht="12.95" customHeight="1">
      <c r="AA1622" s="64"/>
      <c r="AB1622" s="64"/>
      <c r="AC1622" s="64"/>
      <c r="AD1622" s="64"/>
      <c r="AE1622" s="64"/>
      <c r="AG1622" s="122"/>
      <c r="AN1622" s="64"/>
      <c r="AO1622" s="64"/>
      <c r="AP1622" s="64"/>
      <c r="AQ1622" s="64"/>
      <c r="AR1622" s="64"/>
      <c r="AS1622" s="64"/>
      <c r="AT1622" s="64"/>
      <c r="AU1622" s="64"/>
      <c r="AV1622" s="64"/>
      <c r="AX1622" s="64"/>
      <c r="AY1622" s="64"/>
      <c r="AZ1622" s="64"/>
      <c r="BA1622" s="64"/>
      <c r="BB1622" s="64"/>
      <c r="BC1622" s="64"/>
      <c r="BD1622" s="64"/>
      <c r="BE1622" s="64"/>
      <c r="BF1622" s="64"/>
      <c r="BG1622" s="64"/>
      <c r="BH1622" s="64"/>
      <c r="BI1622" s="64"/>
      <c r="BJ1622" s="64"/>
      <c r="BK1622" s="64"/>
      <c r="BL1622" s="64"/>
    </row>
    <row r="1623" spans="27:64" ht="12.95" customHeight="1">
      <c r="AA1623" s="64"/>
      <c r="AB1623" s="64"/>
      <c r="AC1623" s="64"/>
      <c r="AD1623" s="64"/>
      <c r="AE1623" s="64"/>
      <c r="AG1623" s="122"/>
      <c r="AN1623" s="64"/>
      <c r="AO1623" s="64"/>
      <c r="AP1623" s="64"/>
      <c r="AQ1623" s="64"/>
      <c r="AR1623" s="64"/>
      <c r="AS1623" s="64"/>
      <c r="AT1623" s="64"/>
      <c r="AU1623" s="64"/>
      <c r="AV1623" s="64"/>
      <c r="AX1623" s="64"/>
    </row>
    <row r="1624" spans="27:64" ht="12.95" customHeight="1">
      <c r="AA1624" s="64"/>
      <c r="AB1624" s="64"/>
      <c r="AC1624" s="64"/>
      <c r="AD1624" s="64"/>
      <c r="AE1624" s="64"/>
      <c r="AG1624" s="122"/>
      <c r="AN1624" s="64"/>
      <c r="AO1624" s="64"/>
      <c r="AP1624" s="64"/>
      <c r="AQ1624" s="64"/>
      <c r="AR1624" s="64"/>
      <c r="AS1624" s="64"/>
      <c r="AT1624" s="64"/>
      <c r="AU1624" s="64"/>
      <c r="AV1624" s="64"/>
      <c r="AW1624" s="64"/>
      <c r="AX1624" s="64"/>
      <c r="AY1624" s="64"/>
      <c r="AZ1624" s="64"/>
      <c r="BA1624" s="64"/>
      <c r="BB1624" s="64"/>
      <c r="BC1624" s="64"/>
      <c r="BD1624" s="64"/>
      <c r="BE1624" s="64"/>
      <c r="BF1624" s="64"/>
      <c r="BG1624" s="64"/>
      <c r="BH1624" s="64"/>
      <c r="BI1624" s="64"/>
      <c r="BJ1624" s="64"/>
      <c r="BK1624" s="64"/>
      <c r="BL1624" s="64"/>
    </row>
    <row r="1625" spans="27:64" ht="12.95" customHeight="1">
      <c r="AA1625" s="64"/>
      <c r="AB1625" s="64"/>
      <c r="AC1625" s="64"/>
      <c r="AD1625" s="64"/>
      <c r="AE1625" s="64"/>
      <c r="AG1625" s="122"/>
      <c r="AN1625" s="64"/>
      <c r="AO1625" s="64"/>
      <c r="AP1625" s="64"/>
      <c r="AQ1625" s="64"/>
      <c r="AR1625" s="64"/>
      <c r="AS1625" s="64"/>
      <c r="AT1625" s="64"/>
      <c r="AU1625" s="64"/>
    </row>
    <row r="1626" spans="27:64" ht="12.95" customHeight="1">
      <c r="AA1626" s="64"/>
      <c r="AB1626" s="64"/>
      <c r="AC1626" s="64"/>
      <c r="AD1626" s="64"/>
      <c r="AE1626" s="64"/>
      <c r="AG1626" s="122"/>
      <c r="AN1626" s="64"/>
      <c r="AO1626" s="64"/>
      <c r="AP1626" s="64"/>
      <c r="AQ1626" s="64"/>
      <c r="AR1626" s="64"/>
      <c r="AS1626" s="64"/>
      <c r="AT1626" s="64"/>
      <c r="AU1626" s="64"/>
    </row>
    <row r="1627" spans="27:64" ht="12.95" customHeight="1">
      <c r="AA1627" s="64"/>
      <c r="AB1627" s="64"/>
      <c r="AC1627" s="64"/>
      <c r="AD1627" s="64"/>
      <c r="AE1627" s="64"/>
      <c r="AG1627" s="122"/>
      <c r="AN1627" s="64"/>
      <c r="AO1627" s="64"/>
      <c r="AP1627" s="64"/>
      <c r="AQ1627" s="64"/>
      <c r="AR1627" s="64"/>
      <c r="AS1627" s="64"/>
      <c r="AT1627" s="64"/>
      <c r="AU1627" s="64"/>
      <c r="AV1627" s="64"/>
      <c r="AX1627" s="64"/>
      <c r="AY1627" s="64"/>
      <c r="AZ1627" s="64"/>
      <c r="BA1627" s="64"/>
      <c r="BB1627" s="64"/>
      <c r="BC1627" s="64"/>
      <c r="BD1627" s="64"/>
      <c r="BE1627" s="64"/>
      <c r="BF1627" s="64"/>
      <c r="BG1627" s="64"/>
      <c r="BH1627" s="64"/>
      <c r="BI1627" s="64"/>
      <c r="BJ1627" s="64"/>
      <c r="BK1627" s="64"/>
      <c r="BL1627" s="64"/>
    </row>
    <row r="1628" spans="27:64" ht="12.95" customHeight="1">
      <c r="AA1628" s="64"/>
      <c r="AB1628" s="64"/>
      <c r="AC1628" s="64"/>
      <c r="AD1628" s="64"/>
      <c r="AE1628" s="64"/>
      <c r="AG1628" s="122"/>
      <c r="AN1628" s="64"/>
      <c r="AO1628" s="64"/>
      <c r="AP1628" s="64"/>
      <c r="AQ1628" s="64"/>
      <c r="AR1628" s="64"/>
      <c r="AS1628" s="64"/>
      <c r="AT1628" s="64"/>
      <c r="AU1628" s="64"/>
      <c r="AV1628" s="64"/>
    </row>
    <row r="1629" spans="27:64" ht="12.95" customHeight="1">
      <c r="AA1629" s="64"/>
      <c r="AB1629" s="64"/>
      <c r="AC1629" s="64"/>
      <c r="AD1629" s="64"/>
      <c r="AE1629" s="64"/>
      <c r="AG1629" s="122"/>
      <c r="AN1629" s="64"/>
      <c r="AO1629" s="64"/>
      <c r="AP1629" s="64"/>
      <c r="AQ1629" s="64"/>
      <c r="AR1629" s="64"/>
      <c r="AS1629" s="64"/>
      <c r="AT1629" s="64"/>
      <c r="AU1629" s="64"/>
      <c r="AV1629" s="64"/>
      <c r="AW1629" s="64"/>
      <c r="AX1629" s="64"/>
      <c r="AY1629" s="64"/>
      <c r="AZ1629" s="64"/>
      <c r="BA1629" s="64"/>
      <c r="BB1629" s="64"/>
      <c r="BC1629" s="64"/>
      <c r="BD1629" s="64"/>
      <c r="BE1629" s="64"/>
      <c r="BF1629" s="64"/>
      <c r="BG1629" s="64"/>
      <c r="BH1629" s="64"/>
      <c r="BI1629" s="64"/>
      <c r="BJ1629" s="64"/>
      <c r="BK1629" s="64"/>
      <c r="BL1629" s="64"/>
    </row>
    <row r="1630" spans="27:64" ht="12.95" customHeight="1">
      <c r="AA1630" s="64"/>
      <c r="AB1630" s="64"/>
      <c r="AC1630" s="64"/>
      <c r="AD1630" s="64"/>
      <c r="AE1630" s="64"/>
      <c r="AG1630" s="122"/>
      <c r="AN1630" s="64"/>
      <c r="AO1630" s="64"/>
      <c r="AP1630" s="64"/>
      <c r="AQ1630" s="64"/>
      <c r="AR1630" s="64"/>
      <c r="AS1630" s="64"/>
      <c r="AT1630" s="64"/>
      <c r="AU1630" s="64"/>
    </row>
    <row r="1631" spans="27:64" ht="12.95" customHeight="1">
      <c r="AA1631" s="64"/>
      <c r="AB1631" s="64"/>
      <c r="AC1631" s="64"/>
      <c r="AD1631" s="64"/>
      <c r="AE1631" s="64"/>
      <c r="AG1631" s="122"/>
      <c r="AN1631" s="64"/>
      <c r="AO1631" s="64"/>
      <c r="AP1631" s="64"/>
      <c r="AQ1631" s="64"/>
      <c r="AR1631" s="64"/>
      <c r="AS1631" s="64"/>
      <c r="AT1631" s="64"/>
      <c r="AU1631" s="64"/>
      <c r="AV1631" s="64"/>
      <c r="AW1631" s="64"/>
      <c r="AX1631" s="64"/>
      <c r="AY1631" s="64"/>
      <c r="AZ1631" s="64"/>
      <c r="BA1631" s="64"/>
      <c r="BB1631" s="64"/>
      <c r="BC1631" s="64"/>
      <c r="BD1631" s="64"/>
      <c r="BE1631" s="64"/>
      <c r="BF1631" s="64"/>
      <c r="BG1631" s="64"/>
      <c r="BH1631" s="64"/>
      <c r="BI1631" s="64"/>
      <c r="BJ1631" s="64"/>
      <c r="BK1631" s="64"/>
      <c r="BL1631" s="64"/>
    </row>
    <row r="1632" spans="27:64" ht="12.95" customHeight="1">
      <c r="AA1632" s="64"/>
      <c r="AB1632" s="64"/>
      <c r="AC1632" s="64"/>
      <c r="AD1632" s="64"/>
      <c r="AE1632" s="64"/>
      <c r="AG1632" s="122"/>
      <c r="AN1632" s="64"/>
      <c r="AO1632" s="64"/>
      <c r="AP1632" s="64"/>
      <c r="AQ1632" s="64"/>
      <c r="AR1632" s="64"/>
      <c r="AS1632" s="64"/>
      <c r="AT1632" s="64"/>
      <c r="AU1632" s="64"/>
    </row>
    <row r="1633" spans="27:64" ht="12.95" customHeight="1">
      <c r="AA1633" s="64"/>
      <c r="AB1633" s="64"/>
      <c r="AC1633" s="64"/>
      <c r="AD1633" s="64"/>
      <c r="AE1633" s="64"/>
      <c r="AG1633" s="122"/>
      <c r="AN1633" s="64"/>
      <c r="AO1633" s="64"/>
      <c r="AP1633" s="64"/>
      <c r="AQ1633" s="64"/>
      <c r="AR1633" s="64"/>
      <c r="AS1633" s="64"/>
      <c r="AT1633" s="64"/>
      <c r="AU1633" s="64"/>
    </row>
    <row r="1634" spans="27:64" ht="12.95" customHeight="1">
      <c r="AA1634" s="64"/>
      <c r="AB1634" s="64"/>
      <c r="AC1634" s="64"/>
      <c r="AD1634" s="64"/>
      <c r="AE1634" s="64"/>
      <c r="AG1634" s="122"/>
      <c r="AN1634" s="64"/>
      <c r="AO1634" s="64"/>
      <c r="AP1634" s="64"/>
      <c r="AQ1634" s="64"/>
      <c r="AR1634" s="64"/>
      <c r="AS1634" s="64"/>
      <c r="AT1634" s="64"/>
      <c r="AU1634" s="64"/>
    </row>
    <row r="1635" spans="27:64" ht="12.95" customHeight="1">
      <c r="AA1635" s="64"/>
      <c r="AB1635" s="64"/>
      <c r="AC1635" s="64"/>
      <c r="AD1635" s="64"/>
      <c r="AE1635" s="64"/>
      <c r="AG1635" s="122"/>
      <c r="AN1635" s="64"/>
      <c r="AO1635" s="64"/>
      <c r="AP1635" s="64"/>
      <c r="AQ1635" s="64"/>
      <c r="AR1635" s="64"/>
      <c r="AS1635" s="64"/>
      <c r="AT1635" s="64"/>
      <c r="AU1635" s="64"/>
    </row>
    <row r="1636" spans="27:64" ht="12.95" customHeight="1">
      <c r="AA1636" s="64"/>
      <c r="AB1636" s="64"/>
      <c r="AC1636" s="64"/>
      <c r="AD1636" s="64"/>
      <c r="AE1636" s="64"/>
      <c r="AG1636" s="122"/>
      <c r="AN1636" s="64"/>
      <c r="AO1636" s="64"/>
      <c r="AP1636" s="64"/>
      <c r="AQ1636" s="64"/>
      <c r="AR1636" s="64"/>
      <c r="AS1636" s="64"/>
      <c r="AT1636" s="64"/>
      <c r="AU1636" s="64"/>
    </row>
    <row r="1637" spans="27:64" ht="12.95" customHeight="1">
      <c r="AA1637" s="64"/>
      <c r="AB1637" s="64"/>
      <c r="AC1637" s="64"/>
      <c r="AD1637" s="64"/>
      <c r="AE1637" s="64"/>
      <c r="AG1637" s="122"/>
      <c r="AN1637" s="64"/>
      <c r="AO1637" s="64"/>
      <c r="AP1637" s="64"/>
      <c r="AQ1637" s="64"/>
      <c r="AR1637" s="64"/>
      <c r="AS1637" s="64"/>
      <c r="AT1637" s="64"/>
      <c r="AU1637" s="64"/>
      <c r="AV1637" s="64"/>
      <c r="AX1637" s="64"/>
    </row>
    <row r="1638" spans="27:64" ht="12.95" customHeight="1">
      <c r="AA1638" s="64"/>
      <c r="AB1638" s="64"/>
      <c r="AC1638" s="64"/>
      <c r="AD1638" s="64"/>
      <c r="AE1638" s="64"/>
      <c r="AG1638" s="122"/>
      <c r="AN1638" s="64"/>
      <c r="AO1638" s="64"/>
      <c r="AP1638" s="64"/>
      <c r="AQ1638" s="64"/>
      <c r="AR1638" s="64"/>
      <c r="AS1638" s="64"/>
      <c r="AT1638" s="64"/>
      <c r="AU1638" s="64"/>
      <c r="AV1638" s="64"/>
      <c r="AX1638" s="64"/>
    </row>
    <row r="1639" spans="27:64" ht="12.95" customHeight="1">
      <c r="AA1639" s="64"/>
      <c r="AB1639" s="64"/>
      <c r="AC1639" s="64"/>
      <c r="AD1639" s="64"/>
      <c r="AE1639" s="64"/>
      <c r="AG1639" s="122"/>
      <c r="AN1639" s="64"/>
      <c r="AO1639" s="64"/>
      <c r="AP1639" s="64"/>
      <c r="AQ1639" s="64"/>
      <c r="AR1639" s="64"/>
      <c r="AS1639" s="64"/>
      <c r="AT1639" s="64"/>
      <c r="AU1639" s="64"/>
      <c r="AV1639" s="64"/>
      <c r="AW1639" s="64"/>
      <c r="AX1639" s="64"/>
      <c r="AY1639" s="64"/>
      <c r="AZ1639" s="64"/>
      <c r="BA1639" s="64"/>
      <c r="BB1639" s="64"/>
      <c r="BC1639" s="64"/>
      <c r="BD1639" s="64"/>
      <c r="BE1639" s="64"/>
      <c r="BF1639" s="64"/>
      <c r="BG1639" s="64"/>
      <c r="BH1639" s="64"/>
      <c r="BI1639" s="64"/>
      <c r="BJ1639" s="64"/>
      <c r="BK1639" s="64"/>
      <c r="BL1639" s="64"/>
    </row>
    <row r="1640" spans="27:64" ht="12.95" customHeight="1">
      <c r="AA1640" s="64"/>
      <c r="AB1640" s="64"/>
      <c r="AC1640" s="64"/>
      <c r="AD1640" s="64"/>
      <c r="AE1640" s="64"/>
      <c r="AG1640" s="122"/>
      <c r="AN1640" s="64"/>
      <c r="AO1640" s="64"/>
      <c r="AP1640" s="64"/>
      <c r="AQ1640" s="64"/>
      <c r="AR1640" s="64"/>
      <c r="AS1640" s="64"/>
      <c r="AT1640" s="64"/>
      <c r="AU1640" s="64"/>
    </row>
    <row r="1641" spans="27:64" ht="12.95" customHeight="1">
      <c r="AA1641" s="64"/>
      <c r="AB1641" s="64"/>
      <c r="AC1641" s="64"/>
      <c r="AD1641" s="64"/>
      <c r="AE1641" s="64"/>
      <c r="AG1641" s="122"/>
      <c r="AN1641" s="64"/>
      <c r="AO1641" s="64"/>
      <c r="AP1641" s="64"/>
      <c r="AQ1641" s="64"/>
      <c r="AR1641" s="64"/>
      <c r="AS1641" s="64"/>
      <c r="AT1641" s="64"/>
      <c r="AU1641" s="64"/>
      <c r="AV1641" s="64"/>
      <c r="AX1641" s="64"/>
      <c r="AY1641" s="64"/>
      <c r="AZ1641" s="64"/>
      <c r="BA1641" s="64"/>
      <c r="BB1641" s="64"/>
      <c r="BC1641" s="64"/>
      <c r="BD1641" s="64"/>
      <c r="BE1641" s="64"/>
      <c r="BF1641" s="64"/>
      <c r="BG1641" s="64"/>
      <c r="BH1641" s="64"/>
      <c r="BI1641" s="64"/>
      <c r="BJ1641" s="64"/>
      <c r="BK1641" s="64"/>
      <c r="BL1641" s="64"/>
    </row>
    <row r="1642" spans="27:64" ht="12.95" customHeight="1">
      <c r="AA1642" s="64"/>
      <c r="AB1642" s="64"/>
      <c r="AC1642" s="64"/>
      <c r="AD1642" s="64"/>
      <c r="AE1642" s="64"/>
      <c r="AG1642" s="122"/>
      <c r="AN1642" s="64"/>
      <c r="AO1642" s="64"/>
      <c r="AP1642" s="64"/>
      <c r="AQ1642" s="64"/>
      <c r="AR1642" s="64"/>
      <c r="AS1642" s="64"/>
      <c r="AT1642" s="64"/>
      <c r="AU1642" s="64"/>
      <c r="AV1642" s="71"/>
    </row>
    <row r="1643" spans="27:64" ht="12.95" customHeight="1">
      <c r="AA1643" s="64"/>
      <c r="AB1643" s="64"/>
      <c r="AC1643" s="64"/>
      <c r="AD1643" s="64"/>
      <c r="AE1643" s="64"/>
      <c r="AG1643" s="122"/>
      <c r="AN1643" s="64"/>
      <c r="AO1643" s="64"/>
      <c r="AP1643" s="64"/>
      <c r="AQ1643" s="64"/>
      <c r="AR1643" s="64"/>
      <c r="AS1643" s="64"/>
      <c r="AT1643" s="64"/>
      <c r="AU1643" s="64"/>
      <c r="AV1643" s="64"/>
    </row>
    <row r="1644" spans="27:64" ht="12.95" customHeight="1">
      <c r="AA1644" s="64"/>
      <c r="AB1644" s="64"/>
      <c r="AC1644" s="64"/>
      <c r="AD1644" s="64"/>
      <c r="AE1644" s="64"/>
      <c r="AG1644" s="122"/>
      <c r="AN1644" s="64"/>
      <c r="AO1644" s="64"/>
      <c r="AP1644" s="64"/>
      <c r="AQ1644" s="64"/>
      <c r="AR1644" s="64"/>
      <c r="AS1644" s="64"/>
      <c r="AT1644" s="64"/>
      <c r="AU1644" s="64"/>
      <c r="AV1644" s="64"/>
      <c r="AX1644" s="64"/>
      <c r="AY1644" s="64"/>
      <c r="AZ1644" s="64"/>
      <c r="BA1644" s="64"/>
      <c r="BB1644" s="64"/>
      <c r="BC1644" s="64"/>
      <c r="BD1644" s="64"/>
      <c r="BE1644" s="64"/>
      <c r="BF1644" s="64"/>
      <c r="BG1644" s="64"/>
      <c r="BH1644" s="64"/>
      <c r="BI1644" s="64"/>
      <c r="BJ1644" s="64"/>
      <c r="BK1644" s="64"/>
      <c r="BL1644" s="64"/>
    </row>
    <row r="1645" spans="27:64" ht="12.95" customHeight="1">
      <c r="AA1645" s="64"/>
      <c r="AB1645" s="64"/>
      <c r="AC1645" s="64"/>
      <c r="AD1645" s="64"/>
      <c r="AE1645" s="64"/>
      <c r="AG1645" s="122"/>
      <c r="AN1645" s="64"/>
      <c r="AO1645" s="64"/>
      <c r="AP1645" s="64"/>
      <c r="AQ1645" s="64"/>
      <c r="AR1645" s="64"/>
      <c r="AS1645" s="64"/>
      <c r="AT1645" s="64"/>
      <c r="AU1645" s="64"/>
      <c r="AV1645" s="64"/>
    </row>
    <row r="1646" spans="27:64" ht="12.95" customHeight="1">
      <c r="AA1646" s="64"/>
      <c r="AB1646" s="64"/>
      <c r="AC1646" s="64"/>
      <c r="AD1646" s="64"/>
      <c r="AE1646" s="64"/>
      <c r="AG1646" s="122"/>
      <c r="AN1646" s="64"/>
      <c r="AO1646" s="64"/>
      <c r="AP1646" s="64"/>
      <c r="AQ1646" s="64"/>
      <c r="AR1646" s="64"/>
      <c r="AS1646" s="64"/>
      <c r="AT1646" s="64"/>
      <c r="AU1646" s="64"/>
      <c r="AV1646" s="64"/>
    </row>
    <row r="1647" spans="27:64" ht="12.95" customHeight="1">
      <c r="AA1647" s="64"/>
      <c r="AB1647" s="64"/>
      <c r="AC1647" s="64"/>
      <c r="AD1647" s="64"/>
      <c r="AE1647" s="64"/>
      <c r="AG1647" s="122"/>
      <c r="AN1647" s="64"/>
      <c r="AO1647" s="64"/>
      <c r="AP1647" s="64"/>
      <c r="AQ1647" s="64"/>
      <c r="AR1647" s="64"/>
      <c r="AS1647" s="64"/>
      <c r="AT1647" s="64"/>
      <c r="AU1647" s="64"/>
    </row>
    <row r="1648" spans="27:64" ht="12.95" customHeight="1">
      <c r="AA1648" s="64"/>
      <c r="AB1648" s="64"/>
      <c r="AC1648" s="64"/>
      <c r="AD1648" s="64"/>
      <c r="AE1648" s="64"/>
      <c r="AG1648" s="122"/>
      <c r="AN1648" s="64"/>
      <c r="AO1648" s="64"/>
      <c r="AP1648" s="64"/>
      <c r="AQ1648" s="64"/>
      <c r="AR1648" s="64"/>
      <c r="AS1648" s="64"/>
      <c r="AT1648" s="64"/>
      <c r="AU1648" s="64"/>
    </row>
    <row r="1649" spans="27:64" ht="12.95" customHeight="1">
      <c r="AA1649" s="64"/>
      <c r="AB1649" s="64"/>
      <c r="AC1649" s="64"/>
      <c r="AD1649" s="64"/>
      <c r="AE1649" s="64"/>
      <c r="AG1649" s="122"/>
      <c r="AN1649" s="64"/>
      <c r="AO1649" s="64"/>
      <c r="AP1649" s="64"/>
      <c r="AQ1649" s="64"/>
      <c r="AR1649" s="64"/>
      <c r="AS1649" s="64"/>
      <c r="AT1649" s="64"/>
      <c r="AU1649" s="64"/>
    </row>
    <row r="1650" spans="27:64" ht="12.95" customHeight="1">
      <c r="AA1650" s="64"/>
      <c r="AB1650" s="64"/>
      <c r="AC1650" s="64"/>
      <c r="AD1650" s="64"/>
      <c r="AE1650" s="64"/>
      <c r="AG1650" s="122"/>
      <c r="AN1650" s="64"/>
      <c r="AO1650" s="64"/>
      <c r="AP1650" s="64"/>
      <c r="AQ1650" s="64"/>
      <c r="AR1650" s="64"/>
      <c r="AS1650" s="64"/>
      <c r="AT1650" s="64"/>
      <c r="AU1650" s="64"/>
    </row>
    <row r="1651" spans="27:64" ht="12.95" customHeight="1">
      <c r="AA1651" s="64"/>
      <c r="AB1651" s="64"/>
      <c r="AC1651" s="64"/>
      <c r="AD1651" s="64"/>
      <c r="AE1651" s="64"/>
      <c r="AG1651" s="122"/>
      <c r="AN1651" s="64"/>
      <c r="AO1651" s="64"/>
      <c r="AP1651" s="64"/>
      <c r="AQ1651" s="64"/>
      <c r="AR1651" s="64"/>
      <c r="AS1651" s="64"/>
      <c r="AT1651" s="64"/>
      <c r="AU1651" s="64"/>
    </row>
    <row r="1652" spans="27:64" ht="12.95" customHeight="1">
      <c r="AA1652" s="64"/>
      <c r="AB1652" s="64"/>
      <c r="AC1652" s="64"/>
      <c r="AD1652" s="64"/>
      <c r="AE1652" s="64"/>
      <c r="AG1652" s="122"/>
      <c r="AN1652" s="64"/>
      <c r="AO1652" s="64"/>
      <c r="AP1652" s="64"/>
      <c r="AQ1652" s="64"/>
      <c r="AR1652" s="64"/>
      <c r="AS1652" s="64"/>
      <c r="AT1652" s="64"/>
      <c r="AU1652" s="64"/>
    </row>
    <row r="1653" spans="27:64" ht="12.95" customHeight="1">
      <c r="AA1653" s="64"/>
      <c r="AB1653" s="64"/>
      <c r="AC1653" s="64"/>
      <c r="AD1653" s="64"/>
      <c r="AE1653" s="64"/>
      <c r="AG1653" s="122"/>
      <c r="AN1653" s="64"/>
      <c r="AO1653" s="64"/>
      <c r="AP1653" s="64"/>
      <c r="AQ1653" s="64"/>
      <c r="AR1653" s="64"/>
      <c r="AS1653" s="64"/>
      <c r="AT1653" s="64"/>
      <c r="AU1653" s="64"/>
    </row>
    <row r="1654" spans="27:64" ht="12.95" customHeight="1">
      <c r="AA1654" s="64"/>
      <c r="AB1654" s="64"/>
      <c r="AC1654" s="64"/>
      <c r="AD1654" s="64"/>
      <c r="AE1654" s="64"/>
      <c r="AG1654" s="122"/>
      <c r="AN1654" s="64"/>
      <c r="AO1654" s="64"/>
      <c r="AP1654" s="64"/>
      <c r="AQ1654" s="64"/>
      <c r="AR1654" s="64"/>
      <c r="AS1654" s="64"/>
      <c r="AT1654" s="64"/>
      <c r="AU1654" s="64"/>
      <c r="AV1654" s="64"/>
    </row>
    <row r="1655" spans="27:64" ht="12.95" customHeight="1">
      <c r="AA1655" s="64"/>
      <c r="AB1655" s="64"/>
      <c r="AC1655" s="64"/>
      <c r="AD1655" s="64"/>
      <c r="AE1655" s="64"/>
      <c r="AG1655" s="122"/>
      <c r="AN1655" s="64"/>
      <c r="AO1655" s="64"/>
      <c r="AP1655" s="64"/>
      <c r="AQ1655" s="64"/>
      <c r="AR1655" s="64"/>
      <c r="AS1655" s="64"/>
      <c r="AT1655" s="64"/>
      <c r="AU1655" s="64"/>
      <c r="AV1655" s="64"/>
      <c r="AW1655" s="64"/>
      <c r="AX1655" s="64"/>
      <c r="AY1655" s="64"/>
      <c r="AZ1655" s="64"/>
      <c r="BA1655" s="64"/>
      <c r="BB1655" s="64"/>
      <c r="BC1655" s="64"/>
      <c r="BD1655" s="64"/>
      <c r="BE1655" s="64"/>
      <c r="BF1655" s="64"/>
      <c r="BG1655" s="64"/>
      <c r="BH1655" s="64"/>
      <c r="BI1655" s="64"/>
      <c r="BJ1655" s="64"/>
      <c r="BK1655" s="64"/>
      <c r="BL1655" s="64"/>
    </row>
    <row r="1656" spans="27:64" ht="12.95" customHeight="1">
      <c r="AA1656" s="64"/>
      <c r="AB1656" s="64"/>
      <c r="AC1656" s="64"/>
      <c r="AD1656" s="64"/>
      <c r="AE1656" s="64"/>
      <c r="AG1656" s="122"/>
      <c r="AN1656" s="64"/>
      <c r="AO1656" s="64"/>
      <c r="AP1656" s="64"/>
      <c r="AQ1656" s="64"/>
      <c r="AR1656" s="64"/>
      <c r="AS1656" s="64"/>
      <c r="AT1656" s="64"/>
      <c r="AU1656" s="64"/>
    </row>
    <row r="1657" spans="27:64" ht="12.95" customHeight="1">
      <c r="AA1657" s="64"/>
      <c r="AB1657" s="64"/>
      <c r="AC1657" s="64"/>
      <c r="AD1657" s="64"/>
      <c r="AE1657" s="64"/>
      <c r="AG1657" s="122"/>
      <c r="AN1657" s="64"/>
      <c r="AO1657" s="64"/>
      <c r="AP1657" s="64"/>
      <c r="AQ1657" s="64"/>
      <c r="AR1657" s="64"/>
      <c r="AS1657" s="64"/>
      <c r="AT1657" s="64"/>
      <c r="AU1657" s="64"/>
    </row>
    <row r="1658" spans="27:64" ht="12.95" customHeight="1">
      <c r="AA1658" s="64"/>
      <c r="AB1658" s="64"/>
      <c r="AC1658" s="64"/>
      <c r="AD1658" s="64"/>
      <c r="AE1658" s="64"/>
      <c r="AG1658" s="122"/>
      <c r="AN1658" s="64"/>
      <c r="AO1658" s="64"/>
      <c r="AP1658" s="64"/>
      <c r="AQ1658" s="64"/>
      <c r="AR1658" s="64"/>
      <c r="AS1658" s="64"/>
      <c r="AT1658" s="64"/>
      <c r="AU1658" s="64"/>
    </row>
    <row r="1659" spans="27:64" ht="12.95" customHeight="1">
      <c r="AA1659" s="64"/>
      <c r="AB1659" s="64"/>
      <c r="AC1659" s="64"/>
      <c r="AD1659" s="64"/>
      <c r="AE1659" s="64"/>
      <c r="AG1659" s="122"/>
      <c r="AN1659" s="64"/>
      <c r="AO1659" s="64"/>
      <c r="AP1659" s="64"/>
      <c r="AQ1659" s="64"/>
      <c r="AR1659" s="64"/>
      <c r="AS1659" s="64"/>
      <c r="AT1659" s="64"/>
      <c r="AU1659" s="64"/>
    </row>
    <row r="1660" spans="27:64" ht="12.95" customHeight="1">
      <c r="AA1660" s="64"/>
      <c r="AB1660" s="64"/>
      <c r="AC1660" s="64"/>
      <c r="AD1660" s="64"/>
      <c r="AE1660" s="64"/>
      <c r="AG1660" s="122"/>
      <c r="AN1660" s="64"/>
      <c r="AO1660" s="64"/>
      <c r="AP1660" s="64"/>
      <c r="AQ1660" s="64"/>
      <c r="AR1660" s="64"/>
      <c r="AS1660" s="64"/>
      <c r="AT1660" s="64"/>
      <c r="AU1660" s="64"/>
      <c r="AV1660" s="64"/>
      <c r="AW1660" s="64"/>
      <c r="AX1660" s="64"/>
      <c r="AY1660" s="64"/>
      <c r="AZ1660" s="64"/>
      <c r="BA1660" s="64"/>
      <c r="BB1660" s="64"/>
      <c r="BC1660" s="64"/>
      <c r="BD1660" s="64"/>
      <c r="BE1660" s="64"/>
      <c r="BF1660" s="64"/>
      <c r="BG1660" s="64"/>
      <c r="BH1660" s="64"/>
      <c r="BI1660" s="64"/>
      <c r="BJ1660" s="64"/>
      <c r="BK1660" s="64"/>
      <c r="BL1660" s="64"/>
    </row>
    <row r="1661" spans="27:64" ht="12.95" customHeight="1">
      <c r="AA1661" s="64"/>
      <c r="AB1661" s="64"/>
      <c r="AC1661" s="64"/>
      <c r="AD1661" s="64"/>
      <c r="AE1661" s="64"/>
      <c r="AG1661" s="122"/>
      <c r="AN1661" s="64"/>
      <c r="AO1661" s="64"/>
      <c r="AP1661" s="64"/>
      <c r="AQ1661" s="64"/>
      <c r="AR1661" s="64"/>
      <c r="AS1661" s="64"/>
      <c r="AT1661" s="64"/>
      <c r="AU1661" s="64"/>
    </row>
    <row r="1662" spans="27:64" ht="12.95" customHeight="1">
      <c r="AA1662" s="64"/>
      <c r="AB1662" s="64"/>
      <c r="AC1662" s="64"/>
      <c r="AD1662" s="64"/>
      <c r="AE1662" s="64"/>
      <c r="AG1662" s="122"/>
      <c r="AN1662" s="64"/>
      <c r="AO1662" s="64"/>
      <c r="AP1662" s="64"/>
      <c r="AQ1662" s="64"/>
      <c r="AR1662" s="64"/>
      <c r="AS1662" s="64"/>
      <c r="AT1662" s="64"/>
      <c r="AU1662" s="64"/>
    </row>
    <row r="1663" spans="27:64" ht="12.95" customHeight="1">
      <c r="AA1663" s="64"/>
      <c r="AB1663" s="64"/>
      <c r="AC1663" s="64"/>
      <c r="AD1663" s="64"/>
      <c r="AE1663" s="64"/>
      <c r="AG1663" s="122"/>
      <c r="AN1663" s="64"/>
      <c r="AO1663" s="64"/>
      <c r="AP1663" s="64"/>
      <c r="AQ1663" s="64"/>
      <c r="AR1663" s="64"/>
      <c r="AS1663" s="64"/>
      <c r="AT1663" s="64"/>
      <c r="AU1663" s="64"/>
      <c r="AV1663" s="64"/>
      <c r="AX1663" s="64"/>
    </row>
    <row r="1664" spans="27:64" ht="12.95" customHeight="1">
      <c r="AA1664" s="64"/>
      <c r="AB1664" s="64"/>
      <c r="AC1664" s="64"/>
      <c r="AD1664" s="64"/>
      <c r="AE1664" s="64"/>
      <c r="AG1664" s="122"/>
      <c r="AN1664" s="64"/>
      <c r="AO1664" s="64"/>
      <c r="AP1664" s="64"/>
      <c r="AQ1664" s="64"/>
      <c r="AR1664" s="64"/>
      <c r="AS1664" s="64"/>
      <c r="AT1664" s="64"/>
      <c r="AU1664" s="64"/>
      <c r="AV1664" s="64"/>
      <c r="AX1664" s="64"/>
      <c r="AY1664" s="64"/>
      <c r="AZ1664" s="64"/>
      <c r="BA1664" s="64"/>
      <c r="BB1664" s="64"/>
      <c r="BC1664" s="64"/>
      <c r="BD1664" s="64"/>
      <c r="BE1664" s="64"/>
      <c r="BF1664" s="64"/>
      <c r="BG1664" s="64"/>
      <c r="BH1664" s="64"/>
      <c r="BI1664" s="64"/>
      <c r="BJ1664" s="64"/>
      <c r="BK1664" s="64"/>
      <c r="BL1664" s="64"/>
    </row>
    <row r="1665" spans="27:64" ht="12.95" customHeight="1">
      <c r="AA1665" s="64"/>
      <c r="AB1665" s="64"/>
      <c r="AC1665" s="64"/>
      <c r="AD1665" s="64"/>
      <c r="AE1665" s="64"/>
      <c r="AG1665" s="122"/>
      <c r="AN1665" s="64"/>
      <c r="AO1665" s="64"/>
      <c r="AP1665" s="64"/>
      <c r="AQ1665" s="64"/>
      <c r="AR1665" s="64"/>
      <c r="AS1665" s="64"/>
      <c r="AT1665" s="64"/>
      <c r="AU1665" s="64"/>
      <c r="AV1665" s="64"/>
      <c r="AW1665" s="64"/>
      <c r="AX1665" s="64"/>
      <c r="AY1665" s="64"/>
      <c r="AZ1665" s="64"/>
      <c r="BA1665" s="64"/>
      <c r="BB1665" s="64"/>
      <c r="BC1665" s="64"/>
      <c r="BD1665" s="64"/>
      <c r="BE1665" s="64"/>
      <c r="BF1665" s="64"/>
      <c r="BG1665" s="64"/>
      <c r="BH1665" s="64"/>
      <c r="BI1665" s="64"/>
      <c r="BJ1665" s="64"/>
      <c r="BK1665" s="64"/>
      <c r="BL1665" s="64"/>
    </row>
    <row r="1666" spans="27:64" ht="12.95" customHeight="1">
      <c r="AA1666" s="64"/>
      <c r="AB1666" s="64"/>
      <c r="AC1666" s="64"/>
      <c r="AD1666" s="64"/>
      <c r="AE1666" s="64"/>
      <c r="AG1666" s="122"/>
      <c r="AN1666" s="64"/>
      <c r="AO1666" s="64"/>
      <c r="AP1666" s="64"/>
      <c r="AQ1666" s="64"/>
      <c r="AR1666" s="64"/>
      <c r="AS1666" s="64"/>
      <c r="AT1666" s="64"/>
      <c r="AU1666" s="64"/>
      <c r="AV1666" s="64"/>
    </row>
    <row r="1667" spans="27:64" ht="12.95" customHeight="1">
      <c r="AA1667" s="64"/>
      <c r="AB1667" s="64"/>
      <c r="AC1667" s="64"/>
      <c r="AD1667" s="64"/>
      <c r="AE1667" s="64"/>
      <c r="AG1667" s="122"/>
      <c r="AN1667" s="64"/>
      <c r="AO1667" s="64"/>
      <c r="AP1667" s="64"/>
      <c r="AQ1667" s="64"/>
      <c r="AR1667" s="64"/>
      <c r="AS1667" s="64"/>
      <c r="AT1667" s="64"/>
      <c r="AU1667" s="64"/>
    </row>
    <row r="1668" spans="27:64" ht="12.95" customHeight="1">
      <c r="AA1668" s="64"/>
      <c r="AB1668" s="64"/>
      <c r="AC1668" s="64"/>
      <c r="AD1668" s="64"/>
      <c r="AE1668" s="64"/>
      <c r="AG1668" s="122"/>
      <c r="AN1668" s="64"/>
      <c r="AO1668" s="64"/>
      <c r="AP1668" s="64"/>
      <c r="AQ1668" s="64"/>
      <c r="AR1668" s="64"/>
      <c r="AS1668" s="64"/>
      <c r="AT1668" s="64"/>
      <c r="AU1668" s="64"/>
      <c r="AV1668" s="64"/>
    </row>
    <row r="1669" spans="27:64" ht="12.95" customHeight="1">
      <c r="AA1669" s="64"/>
      <c r="AB1669" s="64"/>
      <c r="AC1669" s="64"/>
      <c r="AD1669" s="64"/>
      <c r="AE1669" s="64"/>
      <c r="AG1669" s="122"/>
      <c r="AN1669" s="64"/>
      <c r="AO1669" s="64"/>
      <c r="AP1669" s="64"/>
      <c r="AQ1669" s="64"/>
      <c r="AR1669" s="64"/>
      <c r="AS1669" s="64"/>
      <c r="AT1669" s="64"/>
      <c r="AU1669" s="64"/>
      <c r="AV1669" s="64"/>
    </row>
    <row r="1670" spans="27:64" ht="12.95" customHeight="1">
      <c r="AA1670" s="64"/>
      <c r="AB1670" s="64"/>
      <c r="AC1670" s="64"/>
      <c r="AD1670" s="64"/>
      <c r="AE1670" s="64"/>
      <c r="AG1670" s="122"/>
      <c r="AN1670" s="64"/>
      <c r="AO1670" s="64"/>
      <c r="AP1670" s="64"/>
      <c r="AQ1670" s="64"/>
      <c r="AR1670" s="64"/>
      <c r="AS1670" s="64"/>
      <c r="AT1670" s="64"/>
      <c r="AU1670" s="64"/>
    </row>
    <row r="1671" spans="27:64" ht="12.95" customHeight="1">
      <c r="AA1671" s="64"/>
      <c r="AB1671" s="64"/>
      <c r="AC1671" s="64"/>
      <c r="AD1671" s="64"/>
      <c r="AE1671" s="64"/>
      <c r="AG1671" s="122"/>
      <c r="AN1671" s="64"/>
      <c r="AO1671" s="64"/>
      <c r="AP1671" s="64"/>
      <c r="AQ1671" s="64"/>
      <c r="AR1671" s="64"/>
      <c r="AS1671" s="64"/>
      <c r="AT1671" s="64"/>
      <c r="AU1671" s="64"/>
      <c r="AV1671" s="64"/>
      <c r="AX1671" s="64"/>
    </row>
    <row r="1672" spans="27:64" ht="12.95" customHeight="1">
      <c r="AA1672" s="64"/>
      <c r="AB1672" s="64"/>
      <c r="AC1672" s="64"/>
      <c r="AD1672" s="64"/>
      <c r="AE1672" s="64"/>
      <c r="AG1672" s="122"/>
      <c r="AN1672" s="64"/>
      <c r="AO1672" s="64"/>
      <c r="AP1672" s="64"/>
      <c r="AQ1672" s="64"/>
      <c r="AR1672" s="64"/>
      <c r="AS1672" s="64"/>
      <c r="AT1672" s="64"/>
      <c r="AU1672" s="64"/>
    </row>
    <row r="1673" spans="27:64" ht="12.95" customHeight="1">
      <c r="AA1673" s="64"/>
      <c r="AB1673" s="64"/>
      <c r="AC1673" s="64"/>
      <c r="AD1673" s="64"/>
      <c r="AE1673" s="64"/>
      <c r="AG1673" s="122"/>
      <c r="AN1673" s="64"/>
      <c r="AO1673" s="64"/>
      <c r="AP1673" s="64"/>
      <c r="AQ1673" s="64"/>
      <c r="AR1673" s="64"/>
      <c r="AS1673" s="64"/>
      <c r="AT1673" s="64"/>
      <c r="AU1673" s="64"/>
    </row>
    <row r="1674" spans="27:64" ht="12.95" customHeight="1">
      <c r="AA1674" s="64"/>
      <c r="AB1674" s="64"/>
      <c r="AC1674" s="64"/>
      <c r="AD1674" s="64"/>
      <c r="AE1674" s="64"/>
      <c r="AG1674" s="122"/>
      <c r="AN1674" s="64"/>
      <c r="AO1674" s="64"/>
      <c r="AP1674" s="64"/>
      <c r="AQ1674" s="64"/>
      <c r="AR1674" s="64"/>
      <c r="AS1674" s="64"/>
      <c r="AT1674" s="64"/>
      <c r="AU1674" s="64"/>
    </row>
    <row r="1675" spans="27:64" ht="12.95" customHeight="1">
      <c r="AA1675" s="64"/>
      <c r="AB1675" s="64"/>
      <c r="AC1675" s="64"/>
      <c r="AD1675" s="64"/>
      <c r="AE1675" s="64"/>
      <c r="AG1675" s="122"/>
      <c r="AN1675" s="64"/>
      <c r="AO1675" s="64"/>
      <c r="AP1675" s="64"/>
      <c r="AQ1675" s="64"/>
      <c r="AR1675" s="64"/>
      <c r="AS1675" s="64"/>
      <c r="AT1675" s="64"/>
      <c r="AU1675" s="64"/>
      <c r="AV1675" s="64"/>
      <c r="AX1675" s="64"/>
    </row>
    <row r="1676" spans="27:64" ht="12.95" customHeight="1">
      <c r="AA1676" s="64"/>
      <c r="AB1676" s="64"/>
      <c r="AC1676" s="64"/>
      <c r="AD1676" s="64"/>
      <c r="AE1676" s="64"/>
      <c r="AG1676" s="122"/>
      <c r="AN1676" s="64"/>
      <c r="AO1676" s="64"/>
      <c r="AP1676" s="64"/>
      <c r="AQ1676" s="64"/>
      <c r="AR1676" s="64"/>
      <c r="AS1676" s="64"/>
      <c r="AT1676" s="64"/>
      <c r="AU1676" s="64"/>
      <c r="AV1676" s="64"/>
    </row>
    <row r="1677" spans="27:64" ht="12.95" customHeight="1">
      <c r="AA1677" s="64"/>
      <c r="AB1677" s="64"/>
      <c r="AC1677" s="64"/>
      <c r="AD1677" s="64"/>
      <c r="AE1677" s="64"/>
      <c r="AG1677" s="122"/>
      <c r="AN1677" s="64"/>
      <c r="AO1677" s="64"/>
      <c r="AP1677" s="64"/>
      <c r="AQ1677" s="64"/>
      <c r="AR1677" s="64"/>
      <c r="AS1677" s="64"/>
      <c r="AT1677" s="64"/>
      <c r="AU1677" s="64"/>
      <c r="AV1677" s="64"/>
      <c r="AW1677" s="64"/>
      <c r="AX1677" s="64"/>
      <c r="AY1677" s="64"/>
      <c r="AZ1677" s="64"/>
      <c r="BA1677" s="64"/>
      <c r="BB1677" s="64"/>
      <c r="BC1677" s="64"/>
      <c r="BD1677" s="64"/>
      <c r="BE1677" s="64"/>
      <c r="BF1677" s="64"/>
      <c r="BG1677" s="64"/>
      <c r="BH1677" s="64"/>
      <c r="BI1677" s="64"/>
      <c r="BJ1677" s="64"/>
      <c r="BK1677" s="64"/>
      <c r="BL1677" s="64"/>
    </row>
    <row r="1678" spans="27:64" ht="12.95" customHeight="1">
      <c r="AA1678" s="64"/>
      <c r="AB1678" s="64"/>
      <c r="AC1678" s="64"/>
      <c r="AD1678" s="64"/>
      <c r="AE1678" s="64"/>
      <c r="AG1678" s="122"/>
      <c r="AN1678" s="64"/>
      <c r="AO1678" s="64"/>
      <c r="AP1678" s="64"/>
      <c r="AQ1678" s="64"/>
      <c r="AR1678" s="64"/>
      <c r="AS1678" s="64"/>
      <c r="AT1678" s="64"/>
      <c r="AU1678" s="64"/>
      <c r="AV1678" s="64"/>
      <c r="AW1678" s="64"/>
      <c r="AX1678" s="64"/>
      <c r="AY1678" s="64"/>
      <c r="AZ1678" s="64"/>
      <c r="BA1678" s="64"/>
      <c r="BB1678" s="64"/>
      <c r="BC1678" s="64"/>
      <c r="BD1678" s="64"/>
      <c r="BE1678" s="64"/>
      <c r="BF1678" s="64"/>
      <c r="BG1678" s="64"/>
      <c r="BH1678" s="64"/>
      <c r="BI1678" s="64"/>
      <c r="BJ1678" s="64"/>
      <c r="BK1678" s="64"/>
      <c r="BL1678" s="64"/>
    </row>
    <row r="1679" spans="27:64" ht="12.95" customHeight="1">
      <c r="AA1679" s="64"/>
      <c r="AB1679" s="64"/>
      <c r="AC1679" s="64"/>
      <c r="AD1679" s="64"/>
      <c r="AE1679" s="64"/>
      <c r="AG1679" s="122"/>
      <c r="AN1679" s="64"/>
      <c r="AO1679" s="64"/>
      <c r="AP1679" s="64"/>
      <c r="AQ1679" s="64"/>
      <c r="AR1679" s="64"/>
      <c r="AS1679" s="64"/>
      <c r="AT1679" s="64"/>
      <c r="AU1679" s="64"/>
      <c r="AV1679" s="64"/>
      <c r="AW1679" s="64"/>
      <c r="AX1679" s="64"/>
      <c r="AY1679" s="64"/>
      <c r="AZ1679" s="64"/>
      <c r="BA1679" s="64"/>
      <c r="BB1679" s="64"/>
      <c r="BC1679" s="64"/>
      <c r="BD1679" s="64"/>
      <c r="BE1679" s="64"/>
      <c r="BF1679" s="64"/>
      <c r="BG1679" s="64"/>
      <c r="BH1679" s="64"/>
      <c r="BI1679" s="64"/>
      <c r="BJ1679" s="64"/>
      <c r="BK1679" s="64"/>
      <c r="BL1679" s="64"/>
    </row>
    <row r="1680" spans="27:64" ht="12.95" customHeight="1">
      <c r="AA1680" s="64"/>
      <c r="AB1680" s="64"/>
      <c r="AC1680" s="64"/>
      <c r="AD1680" s="64"/>
      <c r="AE1680" s="64"/>
      <c r="AG1680" s="122"/>
      <c r="AN1680" s="64"/>
      <c r="AO1680" s="64"/>
      <c r="AP1680" s="64"/>
      <c r="AQ1680" s="64"/>
      <c r="AR1680" s="64"/>
      <c r="AS1680" s="64"/>
      <c r="AT1680" s="64"/>
      <c r="AU1680" s="64"/>
      <c r="AV1680" s="64"/>
      <c r="AW1680" s="64"/>
      <c r="AX1680" s="64"/>
      <c r="AY1680" s="64"/>
      <c r="AZ1680" s="64"/>
      <c r="BA1680" s="64"/>
      <c r="BB1680" s="64"/>
      <c r="BC1680" s="64"/>
      <c r="BD1680" s="64"/>
      <c r="BE1680" s="64"/>
      <c r="BF1680" s="64"/>
      <c r="BG1680" s="64"/>
      <c r="BH1680" s="64"/>
      <c r="BI1680" s="64"/>
      <c r="BJ1680" s="64"/>
      <c r="BK1680" s="64"/>
      <c r="BL1680" s="64"/>
    </row>
    <row r="1681" spans="27:64" ht="12.95" customHeight="1">
      <c r="AA1681" s="64"/>
      <c r="AB1681" s="64"/>
      <c r="AC1681" s="64"/>
      <c r="AD1681" s="64"/>
      <c r="AE1681" s="64"/>
      <c r="AG1681" s="122"/>
      <c r="AN1681" s="64"/>
      <c r="AO1681" s="64"/>
      <c r="AP1681" s="64"/>
      <c r="AQ1681" s="64"/>
      <c r="AR1681" s="64"/>
      <c r="AS1681" s="64"/>
      <c r="AT1681" s="64"/>
      <c r="AU1681" s="64"/>
      <c r="AV1681" s="64"/>
      <c r="AX1681" s="64"/>
    </row>
    <row r="1682" spans="27:64" ht="12.95" customHeight="1">
      <c r="AA1682" s="64"/>
      <c r="AB1682" s="64"/>
      <c r="AC1682" s="64"/>
      <c r="AD1682" s="64"/>
      <c r="AE1682" s="64"/>
      <c r="AG1682" s="122"/>
      <c r="AN1682" s="64"/>
      <c r="AO1682" s="64"/>
      <c r="AP1682" s="64"/>
      <c r="AQ1682" s="64"/>
      <c r="AR1682" s="64"/>
      <c r="AS1682" s="64"/>
      <c r="AT1682" s="64"/>
      <c r="AU1682" s="64"/>
      <c r="AV1682" s="64"/>
      <c r="AW1682" s="64"/>
      <c r="AX1682" s="64"/>
      <c r="AY1682" s="64"/>
      <c r="AZ1682" s="64"/>
      <c r="BA1682" s="64"/>
      <c r="BB1682" s="64"/>
      <c r="BC1682" s="64"/>
      <c r="BD1682" s="64"/>
      <c r="BE1682" s="64"/>
      <c r="BF1682" s="64"/>
      <c r="BG1682" s="64"/>
      <c r="BH1682" s="64"/>
      <c r="BI1682" s="64"/>
      <c r="BJ1682" s="64"/>
      <c r="BK1682" s="64"/>
      <c r="BL1682" s="64"/>
    </row>
    <row r="1683" spans="27:64" ht="12.95" customHeight="1">
      <c r="AA1683" s="64"/>
      <c r="AB1683" s="64"/>
      <c r="AC1683" s="64"/>
      <c r="AD1683" s="64"/>
      <c r="AE1683" s="64"/>
      <c r="AG1683" s="122"/>
      <c r="AN1683" s="64"/>
      <c r="AO1683" s="64"/>
      <c r="AP1683" s="64"/>
      <c r="AQ1683" s="64"/>
      <c r="AR1683" s="64"/>
      <c r="AS1683" s="64"/>
      <c r="AT1683" s="64"/>
      <c r="AU1683" s="64"/>
      <c r="AV1683" s="64"/>
      <c r="AW1683" s="64"/>
      <c r="AX1683" s="64"/>
      <c r="AY1683" s="64"/>
      <c r="AZ1683" s="64"/>
      <c r="BA1683" s="64"/>
      <c r="BB1683" s="64"/>
      <c r="BC1683" s="64"/>
      <c r="BD1683" s="64"/>
      <c r="BE1683" s="64"/>
      <c r="BF1683" s="64"/>
      <c r="BG1683" s="64"/>
      <c r="BH1683" s="64"/>
      <c r="BI1683" s="64"/>
      <c r="BJ1683" s="64"/>
      <c r="BK1683" s="64"/>
      <c r="BL1683" s="64"/>
    </row>
    <row r="1684" spans="27:64" ht="12.95" customHeight="1">
      <c r="AA1684" s="64"/>
      <c r="AB1684" s="64"/>
      <c r="AC1684" s="64"/>
      <c r="AD1684" s="64"/>
      <c r="AE1684" s="64"/>
      <c r="AG1684" s="122"/>
      <c r="AN1684" s="64"/>
      <c r="AO1684" s="64"/>
      <c r="AP1684" s="64"/>
      <c r="AQ1684" s="64"/>
      <c r="AR1684" s="64"/>
      <c r="AS1684" s="64"/>
      <c r="AT1684" s="64"/>
      <c r="AU1684" s="64"/>
      <c r="AV1684" s="64"/>
      <c r="AX1684" s="64"/>
    </row>
    <row r="1685" spans="27:64" ht="12.95" customHeight="1">
      <c r="AA1685" s="64"/>
      <c r="AB1685" s="64"/>
      <c r="AC1685" s="64"/>
      <c r="AD1685" s="64"/>
      <c r="AE1685" s="64"/>
      <c r="AG1685" s="122"/>
      <c r="AN1685" s="64"/>
      <c r="AO1685" s="64"/>
      <c r="AP1685" s="64"/>
      <c r="AQ1685" s="64"/>
      <c r="AR1685" s="64"/>
      <c r="AS1685" s="64"/>
      <c r="AT1685" s="64"/>
      <c r="AU1685" s="64"/>
      <c r="AV1685" s="64"/>
      <c r="AX1685" s="64"/>
    </row>
    <row r="1686" spans="27:64" ht="12.95" customHeight="1">
      <c r="AA1686" s="64"/>
      <c r="AB1686" s="64"/>
      <c r="AC1686" s="64"/>
      <c r="AD1686" s="64"/>
      <c r="AE1686" s="64"/>
      <c r="AG1686" s="122"/>
      <c r="AN1686" s="64"/>
      <c r="AO1686" s="64"/>
      <c r="AP1686" s="64"/>
      <c r="AQ1686" s="64"/>
      <c r="AR1686" s="64"/>
      <c r="AS1686" s="64"/>
      <c r="AT1686" s="64"/>
      <c r="AU1686" s="64"/>
      <c r="AV1686" s="64"/>
      <c r="AX1686" s="64"/>
      <c r="AY1686" s="64"/>
      <c r="AZ1686" s="64"/>
      <c r="BA1686" s="64"/>
      <c r="BB1686" s="64"/>
      <c r="BC1686" s="64"/>
      <c r="BD1686" s="64"/>
      <c r="BE1686" s="64"/>
      <c r="BF1686" s="64"/>
      <c r="BG1686" s="64"/>
      <c r="BH1686" s="64"/>
      <c r="BI1686" s="64"/>
      <c r="BJ1686" s="64"/>
      <c r="BK1686" s="64"/>
      <c r="BL1686" s="64"/>
    </row>
    <row r="1687" spans="27:64" ht="12.95" customHeight="1">
      <c r="AA1687" s="64"/>
      <c r="AB1687" s="64"/>
      <c r="AC1687" s="64"/>
      <c r="AD1687" s="64"/>
      <c r="AE1687" s="64"/>
      <c r="AG1687" s="122"/>
      <c r="AN1687" s="64"/>
      <c r="AO1687" s="64"/>
      <c r="AP1687" s="64"/>
      <c r="AQ1687" s="64"/>
      <c r="AR1687" s="64"/>
      <c r="AS1687" s="64"/>
      <c r="AT1687" s="64"/>
      <c r="AU1687" s="64"/>
      <c r="AV1687" s="64"/>
      <c r="AW1687" s="64"/>
      <c r="AX1687" s="64"/>
      <c r="AY1687" s="64"/>
      <c r="AZ1687" s="64"/>
      <c r="BA1687" s="64"/>
      <c r="BB1687" s="64"/>
      <c r="BC1687" s="64"/>
      <c r="BD1687" s="64"/>
      <c r="BE1687" s="64"/>
      <c r="BF1687" s="64"/>
      <c r="BG1687" s="64"/>
      <c r="BH1687" s="64"/>
      <c r="BI1687" s="64"/>
      <c r="BJ1687" s="64"/>
      <c r="BK1687" s="64"/>
      <c r="BL1687" s="64"/>
    </row>
    <row r="1688" spans="27:64" ht="12.95" customHeight="1">
      <c r="AA1688" s="64"/>
      <c r="AB1688" s="64"/>
      <c r="AC1688" s="64"/>
      <c r="AD1688" s="64"/>
      <c r="AE1688" s="64"/>
      <c r="AG1688" s="122"/>
      <c r="AN1688" s="64"/>
      <c r="AO1688" s="64"/>
      <c r="AP1688" s="64"/>
      <c r="AQ1688" s="64"/>
      <c r="AR1688" s="64"/>
      <c r="AS1688" s="64"/>
      <c r="AT1688" s="64"/>
      <c r="AU1688" s="64"/>
      <c r="AV1688" s="64"/>
      <c r="AW1688" s="64"/>
      <c r="AX1688" s="64"/>
      <c r="AY1688" s="64"/>
      <c r="AZ1688" s="64"/>
      <c r="BA1688" s="64"/>
      <c r="BB1688" s="64"/>
      <c r="BC1688" s="64"/>
      <c r="BD1688" s="64"/>
      <c r="BE1688" s="64"/>
      <c r="BF1688" s="64"/>
      <c r="BG1688" s="64"/>
      <c r="BH1688" s="64"/>
      <c r="BI1688" s="64"/>
      <c r="BJ1688" s="64"/>
      <c r="BK1688" s="64"/>
      <c r="BL1688" s="64"/>
    </row>
    <row r="1689" spans="27:64" ht="12.95" customHeight="1">
      <c r="AA1689" s="64"/>
      <c r="AB1689" s="64"/>
      <c r="AC1689" s="64"/>
      <c r="AD1689" s="64"/>
      <c r="AE1689" s="64"/>
      <c r="AG1689" s="122"/>
      <c r="AN1689" s="64"/>
      <c r="AO1689" s="64"/>
      <c r="AP1689" s="64"/>
      <c r="AQ1689" s="64"/>
      <c r="AR1689" s="64"/>
      <c r="AS1689" s="64"/>
      <c r="AT1689" s="64"/>
      <c r="AU1689" s="64"/>
      <c r="AV1689" s="64"/>
    </row>
    <row r="1690" spans="27:64" ht="12.95" customHeight="1">
      <c r="AA1690" s="64"/>
      <c r="AB1690" s="64"/>
      <c r="AC1690" s="64"/>
      <c r="AD1690" s="64"/>
      <c r="AE1690" s="64"/>
      <c r="AG1690" s="122"/>
      <c r="AN1690" s="64"/>
      <c r="AO1690" s="64"/>
      <c r="AP1690" s="64"/>
      <c r="AQ1690" s="64"/>
      <c r="AR1690" s="64"/>
      <c r="AS1690" s="64"/>
      <c r="AT1690" s="64"/>
      <c r="AU1690" s="64"/>
      <c r="AV1690" s="64"/>
    </row>
    <row r="1691" spans="27:64" ht="12.95" customHeight="1">
      <c r="AA1691" s="64"/>
      <c r="AB1691" s="64"/>
      <c r="AC1691" s="64"/>
      <c r="AD1691" s="64"/>
      <c r="AE1691" s="64"/>
      <c r="AG1691" s="122"/>
      <c r="AN1691" s="64"/>
      <c r="AO1691" s="64"/>
      <c r="AP1691" s="64"/>
      <c r="AQ1691" s="64"/>
      <c r="AR1691" s="64"/>
      <c r="AS1691" s="64"/>
      <c r="AT1691" s="64"/>
      <c r="AU1691" s="64"/>
      <c r="AV1691" s="64"/>
    </row>
    <row r="1692" spans="27:64" ht="12.95" customHeight="1">
      <c r="AA1692" s="64"/>
      <c r="AB1692" s="64"/>
      <c r="AC1692" s="64"/>
      <c r="AD1692" s="64"/>
      <c r="AE1692" s="64"/>
      <c r="AG1692" s="122"/>
      <c r="AN1692" s="64"/>
      <c r="AO1692" s="64"/>
      <c r="AP1692" s="64"/>
      <c r="AQ1692" s="64"/>
      <c r="AR1692" s="64"/>
      <c r="AS1692" s="64"/>
      <c r="AT1692" s="64"/>
      <c r="AU1692" s="64"/>
      <c r="AV1692" s="64"/>
      <c r="AX1692" s="64"/>
    </row>
    <row r="1693" spans="27:64" ht="12.95" customHeight="1">
      <c r="AA1693" s="64"/>
      <c r="AB1693" s="64"/>
      <c r="AC1693" s="64"/>
      <c r="AD1693" s="64"/>
      <c r="AE1693" s="64"/>
      <c r="AG1693" s="122"/>
      <c r="AN1693" s="64"/>
      <c r="AO1693" s="64"/>
      <c r="AP1693" s="64"/>
      <c r="AQ1693" s="64"/>
      <c r="AR1693" s="64"/>
      <c r="AS1693" s="64"/>
      <c r="AT1693" s="64"/>
      <c r="AU1693" s="64"/>
      <c r="AV1693" s="64"/>
      <c r="AW1693" s="64"/>
      <c r="AX1693" s="64"/>
      <c r="AY1693" s="64"/>
      <c r="AZ1693" s="64"/>
      <c r="BA1693" s="64"/>
      <c r="BB1693" s="64"/>
      <c r="BC1693" s="64"/>
      <c r="BD1693" s="64"/>
      <c r="BE1693" s="64"/>
      <c r="BF1693" s="64"/>
      <c r="BG1693" s="64"/>
      <c r="BH1693" s="64"/>
      <c r="BI1693" s="64"/>
      <c r="BJ1693" s="64"/>
      <c r="BK1693" s="64"/>
      <c r="BL1693" s="64"/>
    </row>
    <row r="1694" spans="27:64" ht="12.95" customHeight="1">
      <c r="AA1694" s="64"/>
      <c r="AB1694" s="64"/>
      <c r="AC1694" s="64"/>
      <c r="AD1694" s="64"/>
      <c r="AE1694" s="64"/>
      <c r="AG1694" s="122"/>
      <c r="AN1694" s="64"/>
      <c r="AO1694" s="64"/>
      <c r="AP1694" s="64"/>
      <c r="AQ1694" s="64"/>
      <c r="AR1694" s="64"/>
      <c r="AS1694" s="64"/>
      <c r="AT1694" s="64"/>
      <c r="AU1694" s="64"/>
      <c r="AV1694" s="64"/>
      <c r="AW1694" s="64"/>
      <c r="AX1694" s="64"/>
      <c r="AY1694" s="64"/>
      <c r="AZ1694" s="64"/>
      <c r="BA1694" s="64"/>
      <c r="BB1694" s="64"/>
      <c r="BC1694" s="64"/>
      <c r="BD1694" s="64"/>
      <c r="BE1694" s="64"/>
      <c r="BF1694" s="64"/>
      <c r="BG1694" s="64"/>
      <c r="BH1694" s="64"/>
      <c r="BI1694" s="64"/>
      <c r="BJ1694" s="64"/>
      <c r="BK1694" s="64"/>
      <c r="BL1694" s="64"/>
    </row>
    <row r="1695" spans="27:64" ht="12.95" customHeight="1">
      <c r="AA1695" s="64"/>
      <c r="AB1695" s="64"/>
      <c r="AC1695" s="64"/>
      <c r="AD1695" s="64"/>
      <c r="AE1695" s="64"/>
      <c r="AG1695" s="122"/>
      <c r="AN1695" s="64"/>
      <c r="AO1695" s="64"/>
      <c r="AP1695" s="64"/>
      <c r="AQ1695" s="64"/>
      <c r="AR1695" s="64"/>
      <c r="AS1695" s="64"/>
      <c r="AT1695" s="64"/>
      <c r="AU1695" s="64"/>
    </row>
    <row r="1696" spans="27:64" ht="12.95" customHeight="1">
      <c r="AA1696" s="64"/>
      <c r="AB1696" s="64"/>
      <c r="AC1696" s="64"/>
      <c r="AD1696" s="64"/>
      <c r="AE1696" s="64"/>
      <c r="AG1696" s="122"/>
      <c r="AN1696" s="64"/>
      <c r="AO1696" s="64"/>
      <c r="AP1696" s="64"/>
      <c r="AQ1696" s="64"/>
      <c r="AR1696" s="64"/>
      <c r="AS1696" s="64"/>
      <c r="AT1696" s="64"/>
      <c r="AU1696" s="64"/>
      <c r="AV1696" s="64"/>
      <c r="AX1696" s="64"/>
    </row>
    <row r="1697" spans="27:64" ht="12.95" customHeight="1">
      <c r="AA1697" s="64"/>
      <c r="AB1697" s="64"/>
      <c r="AC1697" s="64"/>
      <c r="AD1697" s="64"/>
      <c r="AE1697" s="64"/>
      <c r="AG1697" s="122"/>
      <c r="AN1697" s="64"/>
      <c r="AO1697" s="64"/>
      <c r="AP1697" s="64"/>
      <c r="AQ1697" s="64"/>
      <c r="AR1697" s="64"/>
      <c r="AS1697" s="64"/>
      <c r="AT1697" s="64"/>
      <c r="AU1697" s="64"/>
      <c r="AV1697" s="64"/>
    </row>
    <row r="1698" spans="27:64" ht="12.95" customHeight="1">
      <c r="AA1698" s="64"/>
      <c r="AB1698" s="64"/>
      <c r="AC1698" s="64"/>
      <c r="AD1698" s="64"/>
      <c r="AE1698" s="64"/>
      <c r="AG1698" s="122"/>
      <c r="AN1698" s="64"/>
      <c r="AO1698" s="64"/>
      <c r="AP1698" s="64"/>
      <c r="AQ1698" s="64"/>
      <c r="AR1698" s="64"/>
      <c r="AS1698" s="64"/>
      <c r="AT1698" s="64"/>
      <c r="AU1698" s="64"/>
      <c r="AV1698" s="64"/>
    </row>
    <row r="1699" spans="27:64" ht="12.95" customHeight="1">
      <c r="AA1699" s="64"/>
      <c r="AB1699" s="64"/>
      <c r="AC1699" s="64"/>
      <c r="AD1699" s="64"/>
      <c r="AE1699" s="64"/>
      <c r="AG1699" s="122"/>
      <c r="AN1699" s="64"/>
      <c r="AO1699" s="64"/>
      <c r="AP1699" s="64"/>
      <c r="AQ1699" s="64"/>
      <c r="AR1699" s="64"/>
      <c r="AS1699" s="64"/>
      <c r="AT1699" s="64"/>
      <c r="AU1699" s="64"/>
    </row>
    <row r="1700" spans="27:64" ht="12.95" customHeight="1">
      <c r="AA1700" s="64"/>
      <c r="AB1700" s="64"/>
      <c r="AC1700" s="64"/>
      <c r="AD1700" s="64"/>
      <c r="AE1700" s="64"/>
      <c r="AG1700" s="122"/>
      <c r="AN1700" s="64"/>
      <c r="AO1700" s="64"/>
      <c r="AP1700" s="64"/>
      <c r="AQ1700" s="64"/>
      <c r="AR1700" s="64"/>
      <c r="AS1700" s="64"/>
      <c r="AT1700" s="64"/>
      <c r="AU1700" s="64"/>
    </row>
    <row r="1701" spans="27:64" ht="12.95" customHeight="1">
      <c r="AA1701" s="64"/>
      <c r="AB1701" s="64"/>
      <c r="AC1701" s="64"/>
      <c r="AD1701" s="64"/>
      <c r="AE1701" s="64"/>
      <c r="AG1701" s="122"/>
      <c r="AN1701" s="64"/>
      <c r="AO1701" s="64"/>
      <c r="AP1701" s="64"/>
      <c r="AQ1701" s="64"/>
      <c r="AR1701" s="64"/>
      <c r="AS1701" s="64"/>
      <c r="AT1701" s="64"/>
      <c r="AU1701" s="64"/>
    </row>
    <row r="1702" spans="27:64" ht="12.95" customHeight="1">
      <c r="AA1702" s="64"/>
      <c r="AB1702" s="64"/>
      <c r="AC1702" s="64"/>
      <c r="AD1702" s="64"/>
      <c r="AE1702" s="64"/>
      <c r="AG1702" s="122"/>
      <c r="AN1702" s="64"/>
      <c r="AO1702" s="64"/>
      <c r="AP1702" s="64"/>
      <c r="AQ1702" s="64"/>
      <c r="AR1702" s="64"/>
      <c r="AS1702" s="64"/>
      <c r="AT1702" s="64"/>
      <c r="AU1702" s="64"/>
    </row>
    <row r="1703" spans="27:64" ht="12.95" customHeight="1">
      <c r="AA1703" s="64"/>
      <c r="AB1703" s="64"/>
      <c r="AC1703" s="64"/>
      <c r="AD1703" s="64"/>
      <c r="AE1703" s="64"/>
      <c r="AG1703" s="122"/>
      <c r="AN1703" s="64"/>
      <c r="AO1703" s="64"/>
      <c r="AP1703" s="64"/>
      <c r="AQ1703" s="64"/>
      <c r="AR1703" s="64"/>
      <c r="AS1703" s="64"/>
      <c r="AT1703" s="64"/>
      <c r="AU1703" s="64"/>
    </row>
    <row r="1704" spans="27:64" ht="12.95" customHeight="1">
      <c r="AA1704" s="64"/>
      <c r="AB1704" s="64"/>
      <c r="AC1704" s="64"/>
      <c r="AD1704" s="64"/>
      <c r="AE1704" s="64"/>
      <c r="AG1704" s="122"/>
      <c r="AN1704" s="64"/>
      <c r="AO1704" s="64"/>
      <c r="AP1704" s="64"/>
      <c r="AQ1704" s="64"/>
      <c r="AR1704" s="64"/>
      <c r="AS1704" s="64"/>
      <c r="AT1704" s="64"/>
      <c r="AU1704" s="64"/>
    </row>
    <row r="1705" spans="27:64" ht="12.95" customHeight="1">
      <c r="AA1705" s="64"/>
      <c r="AB1705" s="64"/>
      <c r="AC1705" s="64"/>
      <c r="AD1705" s="64"/>
      <c r="AE1705" s="64"/>
      <c r="AG1705" s="122"/>
      <c r="AN1705" s="64"/>
      <c r="AO1705" s="64"/>
      <c r="AP1705" s="64"/>
      <c r="AQ1705" s="64"/>
      <c r="AR1705" s="64"/>
      <c r="AS1705" s="64"/>
      <c r="AT1705" s="64"/>
      <c r="AU1705" s="64"/>
    </row>
    <row r="1706" spans="27:64" ht="12.95" customHeight="1">
      <c r="AA1706" s="64"/>
      <c r="AB1706" s="64"/>
      <c r="AC1706" s="64"/>
      <c r="AD1706" s="64"/>
      <c r="AE1706" s="64"/>
      <c r="AG1706" s="122"/>
      <c r="AN1706" s="64"/>
      <c r="AO1706" s="64"/>
      <c r="AP1706" s="64"/>
      <c r="AQ1706" s="64"/>
      <c r="AR1706" s="64"/>
      <c r="AS1706" s="64"/>
      <c r="AT1706" s="64"/>
      <c r="AU1706" s="64"/>
    </row>
    <row r="1707" spans="27:64" ht="12.95" customHeight="1">
      <c r="AA1707" s="64"/>
      <c r="AB1707" s="64"/>
      <c r="AC1707" s="64"/>
      <c r="AD1707" s="64"/>
      <c r="AE1707" s="64"/>
      <c r="AG1707" s="122"/>
      <c r="AN1707" s="64"/>
      <c r="AO1707" s="64"/>
      <c r="AP1707" s="64"/>
      <c r="AQ1707" s="64"/>
      <c r="AR1707" s="64"/>
      <c r="AS1707" s="64"/>
      <c r="AT1707" s="64"/>
      <c r="AU1707" s="64"/>
      <c r="AV1707" s="64"/>
    </row>
    <row r="1708" spans="27:64" ht="12.95" customHeight="1">
      <c r="AA1708" s="64"/>
      <c r="AB1708" s="64"/>
      <c r="AC1708" s="64"/>
      <c r="AD1708" s="64"/>
      <c r="AE1708" s="64"/>
      <c r="AG1708" s="122"/>
      <c r="AN1708" s="64"/>
      <c r="AO1708" s="64"/>
      <c r="AP1708" s="64"/>
      <c r="AQ1708" s="64"/>
      <c r="AR1708" s="64"/>
      <c r="AS1708" s="64"/>
      <c r="AT1708" s="64"/>
      <c r="AU1708" s="64"/>
      <c r="AV1708" s="64"/>
      <c r="AW1708" s="64"/>
      <c r="AX1708" s="64"/>
      <c r="AY1708" s="64"/>
      <c r="AZ1708" s="64"/>
      <c r="BA1708" s="64"/>
      <c r="BB1708" s="64"/>
      <c r="BC1708" s="64"/>
      <c r="BD1708" s="64"/>
      <c r="BE1708" s="64"/>
      <c r="BF1708" s="64"/>
      <c r="BG1708" s="64"/>
      <c r="BH1708" s="64"/>
      <c r="BI1708" s="64"/>
      <c r="BJ1708" s="64"/>
      <c r="BK1708" s="64"/>
      <c r="BL1708" s="64"/>
    </row>
    <row r="1709" spans="27:64" ht="12.95" customHeight="1">
      <c r="AA1709" s="64"/>
      <c r="AB1709" s="64"/>
      <c r="AC1709" s="64"/>
      <c r="AD1709" s="64"/>
      <c r="AE1709" s="64"/>
      <c r="AG1709" s="122"/>
      <c r="AN1709" s="64"/>
      <c r="AO1709" s="64"/>
      <c r="AP1709" s="64"/>
      <c r="AQ1709" s="64"/>
      <c r="AR1709" s="64"/>
      <c r="AS1709" s="64"/>
      <c r="AT1709" s="64"/>
      <c r="AU1709" s="64"/>
      <c r="AV1709" s="64"/>
    </row>
    <row r="1710" spans="27:64" ht="12.95" customHeight="1">
      <c r="AA1710" s="64"/>
      <c r="AB1710" s="64"/>
      <c r="AC1710" s="64"/>
      <c r="AD1710" s="64"/>
      <c r="AE1710" s="64"/>
      <c r="AG1710" s="122"/>
      <c r="AN1710" s="64"/>
      <c r="AO1710" s="64"/>
      <c r="AP1710" s="64"/>
      <c r="AQ1710" s="64"/>
      <c r="AR1710" s="64"/>
      <c r="AS1710" s="64"/>
      <c r="AT1710" s="64"/>
      <c r="AU1710" s="64"/>
      <c r="AV1710" s="64"/>
    </row>
    <row r="1711" spans="27:64" ht="12.95" customHeight="1">
      <c r="AA1711" s="64"/>
      <c r="AB1711" s="64"/>
      <c r="AC1711" s="64"/>
      <c r="AD1711" s="64"/>
      <c r="AE1711" s="64"/>
      <c r="AG1711" s="122"/>
      <c r="AN1711" s="64"/>
      <c r="AO1711" s="64"/>
      <c r="AP1711" s="64"/>
      <c r="AQ1711" s="64"/>
      <c r="AR1711" s="64"/>
      <c r="AS1711" s="64"/>
      <c r="AT1711" s="64"/>
      <c r="AU1711" s="64"/>
      <c r="AV1711" s="64"/>
      <c r="AX1711" s="64"/>
    </row>
    <row r="1712" spans="27:64" ht="12.95" customHeight="1">
      <c r="AA1712" s="64"/>
      <c r="AB1712" s="64"/>
      <c r="AC1712" s="64"/>
      <c r="AD1712" s="64"/>
      <c r="AE1712" s="64"/>
      <c r="AG1712" s="122"/>
      <c r="AN1712" s="64"/>
      <c r="AO1712" s="64"/>
      <c r="AP1712" s="64"/>
      <c r="AQ1712" s="64"/>
      <c r="AR1712" s="64"/>
      <c r="AS1712" s="64"/>
      <c r="AT1712" s="64"/>
      <c r="AU1712" s="64"/>
      <c r="AV1712" s="64"/>
    </row>
    <row r="1713" spans="27:64" ht="12.95" customHeight="1">
      <c r="AA1713" s="64"/>
      <c r="AB1713" s="64"/>
      <c r="AC1713" s="64"/>
      <c r="AD1713" s="64"/>
      <c r="AE1713" s="64"/>
      <c r="AG1713" s="122"/>
      <c r="AN1713" s="64"/>
      <c r="AO1713" s="64"/>
      <c r="AP1713" s="64"/>
      <c r="AQ1713" s="64"/>
      <c r="AR1713" s="64"/>
      <c r="AS1713" s="64"/>
      <c r="AT1713" s="64"/>
      <c r="AU1713" s="64"/>
    </row>
    <row r="1714" spans="27:64" ht="12.95" customHeight="1">
      <c r="AA1714" s="64"/>
      <c r="AB1714" s="64"/>
      <c r="AC1714" s="64"/>
      <c r="AD1714" s="64"/>
      <c r="AE1714" s="64"/>
      <c r="AG1714" s="122"/>
      <c r="AN1714" s="64"/>
      <c r="AO1714" s="64"/>
      <c r="AP1714" s="64"/>
      <c r="AQ1714" s="64"/>
      <c r="AR1714" s="64"/>
      <c r="AS1714" s="64"/>
      <c r="AT1714" s="64"/>
      <c r="AU1714" s="64"/>
      <c r="AV1714" s="64"/>
      <c r="AX1714" s="64"/>
    </row>
    <row r="1715" spans="27:64" ht="12.95" customHeight="1">
      <c r="AA1715" s="64"/>
      <c r="AB1715" s="64"/>
      <c r="AC1715" s="64"/>
      <c r="AD1715" s="64"/>
      <c r="AE1715" s="64"/>
      <c r="AG1715" s="122"/>
      <c r="AN1715" s="64"/>
      <c r="AO1715" s="64"/>
      <c r="AP1715" s="64"/>
      <c r="AQ1715" s="64"/>
      <c r="AR1715" s="64"/>
      <c r="AS1715" s="64"/>
      <c r="AT1715" s="64"/>
      <c r="AU1715" s="64"/>
      <c r="AV1715" s="64"/>
      <c r="AX1715" s="64"/>
      <c r="AY1715" s="64"/>
      <c r="AZ1715" s="64"/>
      <c r="BA1715" s="64"/>
      <c r="BB1715" s="64"/>
      <c r="BC1715" s="64"/>
      <c r="BD1715" s="64"/>
      <c r="BE1715" s="64"/>
      <c r="BF1715" s="64"/>
      <c r="BG1715" s="64"/>
      <c r="BH1715" s="64"/>
      <c r="BI1715" s="64"/>
      <c r="BJ1715" s="64"/>
      <c r="BK1715" s="64"/>
      <c r="BL1715" s="64"/>
    </row>
    <row r="1716" spans="27:64" ht="12.95" customHeight="1">
      <c r="AA1716" s="64"/>
      <c r="AB1716" s="64"/>
      <c r="AC1716" s="64"/>
      <c r="AD1716" s="64"/>
      <c r="AE1716" s="64"/>
      <c r="AG1716" s="122"/>
      <c r="AN1716" s="64"/>
      <c r="AO1716" s="64"/>
      <c r="AP1716" s="64"/>
      <c r="AQ1716" s="64"/>
      <c r="AR1716" s="64"/>
      <c r="AS1716" s="64"/>
      <c r="AT1716" s="64"/>
      <c r="AU1716" s="64"/>
      <c r="AV1716" s="64"/>
      <c r="AW1716" s="64"/>
      <c r="AX1716" s="64"/>
      <c r="AY1716" s="64"/>
      <c r="AZ1716" s="64"/>
      <c r="BA1716" s="64"/>
      <c r="BB1716" s="64"/>
      <c r="BC1716" s="64"/>
      <c r="BD1716" s="64"/>
      <c r="BE1716" s="64"/>
      <c r="BF1716" s="64"/>
      <c r="BG1716" s="64"/>
      <c r="BH1716" s="64"/>
      <c r="BI1716" s="64"/>
      <c r="BJ1716" s="64"/>
      <c r="BK1716" s="64"/>
      <c r="BL1716" s="64"/>
    </row>
    <row r="1717" spans="27:64" ht="12.95" customHeight="1">
      <c r="AA1717" s="64"/>
      <c r="AB1717" s="64"/>
      <c r="AC1717" s="64"/>
      <c r="AD1717" s="64"/>
      <c r="AE1717" s="64"/>
      <c r="AG1717" s="122"/>
      <c r="AN1717" s="64"/>
      <c r="AO1717" s="64"/>
      <c r="AP1717" s="64"/>
      <c r="AQ1717" s="64"/>
      <c r="AR1717" s="64"/>
      <c r="AS1717" s="64"/>
      <c r="AT1717" s="64"/>
      <c r="AU1717" s="64"/>
      <c r="AV1717" s="64"/>
    </row>
    <row r="1718" spans="27:64" ht="12.95" customHeight="1">
      <c r="AA1718" s="64"/>
      <c r="AB1718" s="64"/>
      <c r="AC1718" s="64"/>
      <c r="AD1718" s="64"/>
      <c r="AE1718" s="64"/>
      <c r="AG1718" s="122"/>
      <c r="AN1718" s="64"/>
      <c r="AO1718" s="64"/>
      <c r="AP1718" s="64"/>
      <c r="AQ1718" s="64"/>
      <c r="AR1718" s="64"/>
      <c r="AS1718" s="64"/>
      <c r="AT1718" s="64"/>
      <c r="AU1718" s="64"/>
    </row>
    <row r="1719" spans="27:64" ht="12.95" customHeight="1">
      <c r="AA1719" s="64"/>
      <c r="AB1719" s="64"/>
      <c r="AC1719" s="64"/>
      <c r="AD1719" s="64"/>
      <c r="AE1719" s="64"/>
      <c r="AG1719" s="122"/>
      <c r="AN1719" s="64"/>
      <c r="AO1719" s="64"/>
      <c r="AP1719" s="64"/>
      <c r="AQ1719" s="64"/>
      <c r="AR1719" s="64"/>
      <c r="AS1719" s="64"/>
      <c r="AT1719" s="64"/>
      <c r="AU1719" s="64"/>
      <c r="AV1719" s="64"/>
    </row>
    <row r="1720" spans="27:64" ht="12.95" customHeight="1">
      <c r="AA1720" s="64"/>
      <c r="AB1720" s="64"/>
      <c r="AC1720" s="64"/>
      <c r="AD1720" s="64"/>
      <c r="AE1720" s="64"/>
      <c r="AG1720" s="122"/>
      <c r="AN1720" s="64"/>
      <c r="AO1720" s="64"/>
      <c r="AP1720" s="64"/>
      <c r="AQ1720" s="64"/>
      <c r="AR1720" s="64"/>
      <c r="AS1720" s="64"/>
      <c r="AT1720" s="64"/>
      <c r="AU1720" s="64"/>
      <c r="AV1720" s="64"/>
    </row>
    <row r="1721" spans="27:64" ht="12.95" customHeight="1">
      <c r="AA1721" s="64"/>
      <c r="AB1721" s="64"/>
      <c r="AC1721" s="64"/>
      <c r="AD1721" s="64"/>
      <c r="AE1721" s="64"/>
      <c r="AG1721" s="122"/>
      <c r="AN1721" s="64"/>
      <c r="AO1721" s="64"/>
      <c r="AP1721" s="64"/>
      <c r="AQ1721" s="64"/>
      <c r="AR1721" s="64"/>
      <c r="AS1721" s="64"/>
      <c r="AT1721" s="64"/>
      <c r="AU1721" s="64"/>
      <c r="AV1721" s="64"/>
    </row>
    <row r="1722" spans="27:64" ht="12.95" customHeight="1">
      <c r="AA1722" s="64"/>
      <c r="AB1722" s="64"/>
      <c r="AC1722" s="64"/>
      <c r="AD1722" s="64"/>
      <c r="AE1722" s="64"/>
      <c r="AG1722" s="122"/>
      <c r="AN1722" s="64"/>
      <c r="AO1722" s="64"/>
      <c r="AP1722" s="64"/>
      <c r="AQ1722" s="64"/>
      <c r="AR1722" s="64"/>
      <c r="AS1722" s="64"/>
      <c r="AT1722" s="64"/>
      <c r="AU1722" s="64"/>
      <c r="AV1722" s="64"/>
    </row>
    <row r="1723" spans="27:64" ht="12.95" customHeight="1">
      <c r="AA1723" s="64"/>
      <c r="AB1723" s="64"/>
      <c r="AC1723" s="64"/>
      <c r="AD1723" s="64"/>
      <c r="AE1723" s="64"/>
      <c r="AG1723" s="122"/>
      <c r="AN1723" s="64"/>
      <c r="AO1723" s="64"/>
      <c r="AP1723" s="64"/>
      <c r="AQ1723" s="64"/>
      <c r="AR1723" s="64"/>
      <c r="AS1723" s="64"/>
      <c r="AT1723" s="64"/>
      <c r="AU1723" s="64"/>
      <c r="AV1723" s="64"/>
    </row>
    <row r="1724" spans="27:64" ht="12.95" customHeight="1">
      <c r="AA1724" s="64"/>
      <c r="AB1724" s="64"/>
      <c r="AC1724" s="64"/>
      <c r="AD1724" s="64"/>
      <c r="AE1724" s="64"/>
      <c r="AG1724" s="122"/>
      <c r="AN1724" s="64"/>
      <c r="AO1724" s="64"/>
      <c r="AP1724" s="64"/>
      <c r="AQ1724" s="64"/>
      <c r="AR1724" s="64"/>
      <c r="AS1724" s="64"/>
      <c r="AT1724" s="64"/>
      <c r="AU1724" s="64"/>
      <c r="AV1724" s="64"/>
      <c r="AX1724" s="64"/>
      <c r="AY1724" s="64"/>
      <c r="AZ1724" s="64"/>
      <c r="BA1724" s="64"/>
      <c r="BB1724" s="64"/>
      <c r="BC1724" s="64"/>
      <c r="BD1724" s="64"/>
      <c r="BE1724" s="64"/>
      <c r="BF1724" s="64"/>
      <c r="BG1724" s="64"/>
      <c r="BH1724" s="64"/>
      <c r="BI1724" s="64"/>
      <c r="BJ1724" s="64"/>
      <c r="BK1724" s="64"/>
      <c r="BL1724" s="64"/>
    </row>
    <row r="1725" spans="27:64" ht="12.95" customHeight="1">
      <c r="AA1725" s="64"/>
      <c r="AB1725" s="64"/>
      <c r="AC1725" s="64"/>
      <c r="AD1725" s="64"/>
      <c r="AE1725" s="64"/>
      <c r="AG1725" s="122"/>
      <c r="AN1725" s="64"/>
      <c r="AO1725" s="64"/>
      <c r="AP1725" s="64"/>
      <c r="AQ1725" s="64"/>
      <c r="AR1725" s="64"/>
      <c r="AS1725" s="64"/>
      <c r="AT1725" s="64"/>
      <c r="AU1725" s="64"/>
    </row>
    <row r="1726" spans="27:64" ht="12.95" customHeight="1">
      <c r="AA1726" s="64"/>
      <c r="AB1726" s="64"/>
      <c r="AC1726" s="64"/>
      <c r="AD1726" s="64"/>
      <c r="AE1726" s="64"/>
      <c r="AG1726" s="122"/>
      <c r="AN1726" s="64"/>
      <c r="AO1726" s="64"/>
      <c r="AP1726" s="64"/>
      <c r="AQ1726" s="64"/>
      <c r="AR1726" s="64"/>
      <c r="AS1726" s="64"/>
      <c r="AT1726" s="64"/>
      <c r="AU1726" s="64"/>
      <c r="AV1726" s="64"/>
    </row>
    <row r="1727" spans="27:64" ht="12.95" customHeight="1">
      <c r="AA1727" s="64"/>
      <c r="AB1727" s="64"/>
      <c r="AC1727" s="64"/>
      <c r="AD1727" s="64"/>
      <c r="AE1727" s="64"/>
      <c r="AG1727" s="122"/>
      <c r="AN1727" s="64"/>
      <c r="AO1727" s="64"/>
      <c r="AP1727" s="64"/>
      <c r="AQ1727" s="64"/>
      <c r="AR1727" s="64"/>
      <c r="AS1727" s="64"/>
      <c r="AT1727" s="64"/>
      <c r="AU1727" s="64"/>
      <c r="AV1727" s="64"/>
    </row>
    <row r="1728" spans="27:64" ht="12.95" customHeight="1">
      <c r="AA1728" s="64"/>
      <c r="AB1728" s="64"/>
      <c r="AC1728" s="64"/>
      <c r="AD1728" s="64"/>
      <c r="AE1728" s="64"/>
      <c r="AG1728" s="122"/>
      <c r="AN1728" s="64"/>
      <c r="AO1728" s="64"/>
      <c r="AP1728" s="64"/>
      <c r="AQ1728" s="64"/>
      <c r="AR1728" s="64"/>
      <c r="AS1728" s="64"/>
      <c r="AT1728" s="64"/>
      <c r="AU1728" s="64"/>
    </row>
    <row r="1729" spans="27:64" ht="12.95" customHeight="1">
      <c r="AA1729" s="64"/>
      <c r="AB1729" s="64"/>
      <c r="AC1729" s="64"/>
      <c r="AD1729" s="64"/>
      <c r="AE1729" s="64"/>
      <c r="AG1729" s="122"/>
      <c r="AN1729" s="64"/>
      <c r="AO1729" s="64"/>
      <c r="AP1729" s="64"/>
      <c r="AQ1729" s="64"/>
      <c r="AR1729" s="64"/>
      <c r="AS1729" s="64"/>
      <c r="AT1729" s="64"/>
      <c r="AU1729" s="64"/>
      <c r="AV1729" s="64"/>
      <c r="AX1729" s="64"/>
      <c r="AY1729" s="64"/>
      <c r="AZ1729" s="64"/>
      <c r="BA1729" s="64"/>
      <c r="BB1729" s="64"/>
      <c r="BC1729" s="64"/>
      <c r="BD1729" s="64"/>
      <c r="BE1729" s="64"/>
      <c r="BF1729" s="64"/>
      <c r="BG1729" s="64"/>
      <c r="BH1729" s="64"/>
      <c r="BI1729" s="64"/>
      <c r="BJ1729" s="64"/>
      <c r="BK1729" s="64"/>
      <c r="BL1729" s="64"/>
    </row>
    <row r="1730" spans="27:64" ht="12.95" customHeight="1">
      <c r="AA1730" s="64"/>
      <c r="AB1730" s="64"/>
      <c r="AC1730" s="64"/>
      <c r="AD1730" s="64"/>
      <c r="AE1730" s="64"/>
      <c r="AG1730" s="122"/>
      <c r="AN1730" s="64"/>
      <c r="AO1730" s="64"/>
      <c r="AP1730" s="64"/>
      <c r="AQ1730" s="64"/>
      <c r="AR1730" s="64"/>
      <c r="AS1730" s="64"/>
      <c r="AT1730" s="64"/>
      <c r="AU1730" s="64"/>
      <c r="AV1730" s="64"/>
    </row>
    <row r="1731" spans="27:64" ht="12.95" customHeight="1">
      <c r="AA1731" s="64"/>
      <c r="AB1731" s="64"/>
      <c r="AC1731" s="64"/>
      <c r="AD1731" s="64"/>
      <c r="AE1731" s="64"/>
      <c r="AG1731" s="122"/>
      <c r="AN1731" s="64"/>
      <c r="AO1731" s="64"/>
      <c r="AP1731" s="64"/>
      <c r="AQ1731" s="64"/>
      <c r="AR1731" s="64"/>
      <c r="AS1731" s="64"/>
      <c r="AT1731" s="64"/>
      <c r="AU1731" s="64"/>
    </row>
    <row r="1732" spans="27:64" ht="12.95" customHeight="1">
      <c r="AA1732" s="64"/>
      <c r="AB1732" s="64"/>
      <c r="AC1732" s="64"/>
      <c r="AD1732" s="64"/>
      <c r="AE1732" s="64"/>
      <c r="AG1732" s="122"/>
      <c r="AN1732" s="64"/>
      <c r="AO1732" s="64"/>
      <c r="AP1732" s="64"/>
      <c r="AQ1732" s="64"/>
      <c r="AR1732" s="64"/>
      <c r="AS1732" s="64"/>
      <c r="AT1732" s="64"/>
      <c r="AU1732" s="64"/>
    </row>
    <row r="1733" spans="27:64" ht="12.95" customHeight="1">
      <c r="AA1733" s="64"/>
      <c r="AB1733" s="64"/>
      <c r="AC1733" s="64"/>
      <c r="AD1733" s="64"/>
      <c r="AE1733" s="64"/>
      <c r="AG1733" s="122"/>
      <c r="AN1733" s="64"/>
      <c r="AO1733" s="64"/>
      <c r="AP1733" s="64"/>
      <c r="AQ1733" s="64"/>
      <c r="AR1733" s="64"/>
      <c r="AS1733" s="64"/>
      <c r="AT1733" s="64"/>
      <c r="AU1733" s="64"/>
    </row>
    <row r="1734" spans="27:64" ht="12.95" customHeight="1">
      <c r="AA1734" s="64"/>
      <c r="AB1734" s="64"/>
      <c r="AC1734" s="64"/>
      <c r="AD1734" s="64"/>
      <c r="AE1734" s="64"/>
      <c r="AG1734" s="122"/>
      <c r="AN1734" s="64"/>
      <c r="AO1734" s="64"/>
      <c r="AP1734" s="64"/>
      <c r="AQ1734" s="64"/>
      <c r="AR1734" s="64"/>
      <c r="AS1734" s="64"/>
      <c r="AT1734" s="64"/>
      <c r="AU1734" s="64"/>
      <c r="AV1734" s="64"/>
      <c r="AX1734" s="64"/>
      <c r="AY1734" s="64"/>
      <c r="AZ1734" s="64"/>
      <c r="BA1734" s="64"/>
      <c r="BB1734" s="64"/>
      <c r="BC1734" s="64"/>
      <c r="BD1734" s="64"/>
      <c r="BE1734" s="64"/>
      <c r="BF1734" s="64"/>
      <c r="BG1734" s="64"/>
      <c r="BH1734" s="64"/>
      <c r="BI1734" s="64"/>
      <c r="BJ1734" s="64"/>
      <c r="BK1734" s="64"/>
      <c r="BL1734" s="64"/>
    </row>
    <row r="1735" spans="27:64" ht="12.95" customHeight="1">
      <c r="AA1735" s="64"/>
      <c r="AB1735" s="64"/>
      <c r="AC1735" s="64"/>
      <c r="AD1735" s="64"/>
      <c r="AE1735" s="64"/>
      <c r="AG1735" s="122"/>
      <c r="AN1735" s="64"/>
      <c r="AO1735" s="64"/>
      <c r="AP1735" s="64"/>
      <c r="AQ1735" s="64"/>
      <c r="AR1735" s="64"/>
      <c r="AS1735" s="64"/>
      <c r="AT1735" s="64"/>
      <c r="AU1735" s="64"/>
    </row>
    <row r="1736" spans="27:64" ht="12.95" customHeight="1">
      <c r="AA1736" s="64"/>
      <c r="AB1736" s="64"/>
      <c r="AC1736" s="64"/>
      <c r="AD1736" s="64"/>
      <c r="AE1736" s="64"/>
      <c r="AG1736" s="122"/>
      <c r="AN1736" s="64"/>
      <c r="AO1736" s="64"/>
      <c r="AP1736" s="64"/>
      <c r="AQ1736" s="64"/>
      <c r="AR1736" s="64"/>
      <c r="AS1736" s="64"/>
      <c r="AT1736" s="64"/>
      <c r="AU1736" s="64"/>
      <c r="AV1736" s="64"/>
      <c r="AX1736" s="64"/>
    </row>
    <row r="1737" spans="27:64" ht="12.95" customHeight="1">
      <c r="AA1737" s="64"/>
      <c r="AB1737" s="64"/>
      <c r="AC1737" s="64"/>
      <c r="AD1737" s="64"/>
      <c r="AE1737" s="64"/>
      <c r="AG1737" s="122"/>
      <c r="AN1737" s="64"/>
      <c r="AO1737" s="64"/>
      <c r="AP1737" s="64"/>
      <c r="AQ1737" s="64"/>
      <c r="AR1737" s="64"/>
      <c r="AS1737" s="64"/>
      <c r="AT1737" s="64"/>
      <c r="AU1737" s="64"/>
    </row>
    <row r="1738" spans="27:64" ht="12.95" customHeight="1">
      <c r="AA1738" s="64"/>
      <c r="AB1738" s="64"/>
      <c r="AC1738" s="64"/>
      <c r="AD1738" s="64"/>
      <c r="AE1738" s="64"/>
      <c r="AG1738" s="122"/>
      <c r="AN1738" s="64"/>
      <c r="AO1738" s="64"/>
      <c r="AP1738" s="64"/>
      <c r="AQ1738" s="64"/>
      <c r="AR1738" s="64"/>
      <c r="AS1738" s="64"/>
      <c r="AT1738" s="64"/>
      <c r="AU1738" s="64"/>
    </row>
    <row r="1739" spans="27:64" ht="12.95" customHeight="1">
      <c r="AA1739" s="64"/>
      <c r="AB1739" s="64"/>
      <c r="AC1739" s="64"/>
      <c r="AD1739" s="64"/>
      <c r="AE1739" s="64"/>
      <c r="AG1739" s="122"/>
      <c r="AN1739" s="64"/>
      <c r="AO1739" s="64"/>
      <c r="AP1739" s="64"/>
      <c r="AQ1739" s="64"/>
      <c r="AR1739" s="64"/>
      <c r="AS1739" s="64"/>
      <c r="AT1739" s="64"/>
      <c r="AU1739" s="64"/>
      <c r="AV1739" s="64"/>
      <c r="AW1739" s="64"/>
      <c r="AX1739" s="64"/>
      <c r="AY1739" s="64"/>
      <c r="AZ1739" s="64"/>
      <c r="BA1739" s="64"/>
      <c r="BB1739" s="64"/>
      <c r="BC1739" s="64"/>
      <c r="BD1739" s="64"/>
      <c r="BE1739" s="64"/>
      <c r="BF1739" s="64"/>
      <c r="BG1739" s="64"/>
      <c r="BH1739" s="64"/>
      <c r="BI1739" s="64"/>
      <c r="BJ1739" s="64"/>
      <c r="BK1739" s="64"/>
      <c r="BL1739" s="64"/>
    </row>
    <row r="1740" spans="27:64" ht="12.95" customHeight="1">
      <c r="AA1740" s="64"/>
      <c r="AB1740" s="64"/>
      <c r="AC1740" s="64"/>
      <c r="AD1740" s="64"/>
      <c r="AE1740" s="64"/>
      <c r="AG1740" s="122"/>
      <c r="AN1740" s="64"/>
      <c r="AO1740" s="64"/>
      <c r="AP1740" s="64"/>
      <c r="AQ1740" s="64"/>
      <c r="AR1740" s="64"/>
      <c r="AS1740" s="64"/>
      <c r="AT1740" s="64"/>
      <c r="AU1740" s="64"/>
      <c r="AV1740" s="64"/>
      <c r="AW1740" s="64"/>
      <c r="AX1740" s="64"/>
      <c r="AY1740" s="64"/>
      <c r="AZ1740" s="64"/>
      <c r="BA1740" s="64"/>
      <c r="BB1740" s="64"/>
      <c r="BC1740" s="64"/>
      <c r="BD1740" s="64"/>
      <c r="BE1740" s="64"/>
      <c r="BF1740" s="64"/>
      <c r="BG1740" s="64"/>
      <c r="BH1740" s="64"/>
      <c r="BI1740" s="64"/>
      <c r="BJ1740" s="64"/>
      <c r="BK1740" s="64"/>
      <c r="BL1740" s="64"/>
    </row>
    <row r="1741" spans="27:64" ht="12.95" customHeight="1">
      <c r="AA1741" s="64"/>
      <c r="AB1741" s="64"/>
      <c r="AC1741" s="64"/>
      <c r="AD1741" s="64"/>
      <c r="AE1741" s="64"/>
      <c r="AG1741" s="122"/>
      <c r="AN1741" s="64"/>
      <c r="AO1741" s="64"/>
      <c r="AP1741" s="64"/>
      <c r="AQ1741" s="64"/>
      <c r="AR1741" s="64"/>
      <c r="AS1741" s="64"/>
      <c r="AT1741" s="64"/>
      <c r="AU1741" s="64"/>
    </row>
    <row r="1742" spans="27:64" ht="12.95" customHeight="1">
      <c r="AA1742" s="64"/>
      <c r="AB1742" s="64"/>
      <c r="AC1742" s="64"/>
      <c r="AD1742" s="64"/>
      <c r="AE1742" s="64"/>
      <c r="AG1742" s="122"/>
      <c r="AN1742" s="64"/>
      <c r="AO1742" s="64"/>
      <c r="AP1742" s="64"/>
      <c r="AQ1742" s="64"/>
      <c r="AR1742" s="64"/>
      <c r="AS1742" s="64"/>
      <c r="AT1742" s="64"/>
      <c r="AU1742" s="64"/>
    </row>
    <row r="1743" spans="27:64" ht="12.95" customHeight="1">
      <c r="AA1743" s="64"/>
      <c r="AB1743" s="64"/>
      <c r="AC1743" s="64"/>
      <c r="AD1743" s="64"/>
      <c r="AE1743" s="64"/>
      <c r="AG1743" s="122"/>
      <c r="AN1743" s="64"/>
      <c r="AO1743" s="64"/>
      <c r="AP1743" s="64"/>
      <c r="AQ1743" s="64"/>
      <c r="AR1743" s="64"/>
      <c r="AS1743" s="64"/>
      <c r="AT1743" s="64"/>
      <c r="AU1743" s="64"/>
      <c r="AV1743" s="64"/>
    </row>
    <row r="1744" spans="27:64" ht="12.95" customHeight="1">
      <c r="AA1744" s="64"/>
      <c r="AB1744" s="64"/>
      <c r="AC1744" s="64"/>
      <c r="AD1744" s="64"/>
      <c r="AE1744" s="64"/>
      <c r="AG1744" s="122"/>
      <c r="AN1744" s="64"/>
      <c r="AO1744" s="64"/>
      <c r="AP1744" s="64"/>
      <c r="AQ1744" s="64"/>
      <c r="AR1744" s="64"/>
      <c r="AS1744" s="64"/>
      <c r="AT1744" s="64"/>
      <c r="AU1744" s="64"/>
    </row>
    <row r="1745" spans="27:64" ht="12.95" customHeight="1">
      <c r="AA1745" s="64"/>
      <c r="AB1745" s="64"/>
      <c r="AC1745" s="64"/>
      <c r="AD1745" s="64"/>
      <c r="AE1745" s="64"/>
      <c r="AG1745" s="122"/>
      <c r="AN1745" s="64"/>
      <c r="AO1745" s="64"/>
      <c r="AP1745" s="64"/>
      <c r="AQ1745" s="64"/>
      <c r="AR1745" s="64"/>
      <c r="AS1745" s="64"/>
      <c r="AT1745" s="64"/>
      <c r="AU1745" s="64"/>
    </row>
    <row r="1746" spans="27:64" ht="12.95" customHeight="1">
      <c r="AA1746" s="64"/>
      <c r="AB1746" s="64"/>
      <c r="AC1746" s="64"/>
      <c r="AD1746" s="64"/>
      <c r="AE1746" s="64"/>
      <c r="AG1746" s="122"/>
      <c r="AN1746" s="64"/>
      <c r="AO1746" s="64"/>
      <c r="AP1746" s="64"/>
      <c r="AQ1746" s="64"/>
      <c r="AR1746" s="64"/>
      <c r="AS1746" s="64"/>
      <c r="AT1746" s="64"/>
      <c r="AU1746" s="64"/>
    </row>
    <row r="1747" spans="27:64" ht="12.95" customHeight="1">
      <c r="AA1747" s="64"/>
      <c r="AB1747" s="64"/>
      <c r="AC1747" s="64"/>
      <c r="AD1747" s="64"/>
      <c r="AE1747" s="64"/>
      <c r="AG1747" s="122"/>
      <c r="AN1747" s="64"/>
      <c r="AO1747" s="64"/>
      <c r="AP1747" s="64"/>
      <c r="AQ1747" s="64"/>
      <c r="AR1747" s="64"/>
      <c r="AS1747" s="64"/>
      <c r="AT1747" s="64"/>
      <c r="AU1747" s="64"/>
    </row>
    <row r="1748" spans="27:64" ht="12.95" customHeight="1">
      <c r="AA1748" s="64"/>
      <c r="AB1748" s="64"/>
      <c r="AC1748" s="64"/>
      <c r="AD1748" s="64"/>
      <c r="AE1748" s="64"/>
      <c r="AG1748" s="122"/>
      <c r="AN1748" s="64"/>
      <c r="AO1748" s="64"/>
      <c r="AP1748" s="64"/>
      <c r="AQ1748" s="64"/>
      <c r="AR1748" s="64"/>
      <c r="AS1748" s="64"/>
      <c r="AT1748" s="64"/>
      <c r="AU1748" s="64"/>
    </row>
    <row r="1749" spans="27:64" ht="12.95" customHeight="1">
      <c r="AA1749" s="64"/>
      <c r="AB1749" s="64"/>
      <c r="AC1749" s="64"/>
      <c r="AD1749" s="64"/>
      <c r="AE1749" s="64"/>
      <c r="AG1749" s="122"/>
      <c r="AN1749" s="64"/>
      <c r="AO1749" s="64"/>
      <c r="AP1749" s="64"/>
      <c r="AQ1749" s="64"/>
      <c r="AR1749" s="64"/>
      <c r="AS1749" s="64"/>
      <c r="AT1749" s="64"/>
      <c r="AU1749" s="64"/>
      <c r="AV1749" s="64"/>
    </row>
    <row r="1750" spans="27:64" ht="12.95" customHeight="1">
      <c r="AA1750" s="64"/>
      <c r="AB1750" s="64"/>
      <c r="AC1750" s="64"/>
      <c r="AD1750" s="64"/>
      <c r="AE1750" s="64"/>
      <c r="AG1750" s="122"/>
      <c r="AN1750" s="64"/>
      <c r="AO1750" s="64"/>
      <c r="AP1750" s="64"/>
      <c r="AQ1750" s="64"/>
      <c r="AR1750" s="64"/>
      <c r="AS1750" s="64"/>
      <c r="AT1750" s="64"/>
      <c r="AU1750" s="64"/>
    </row>
    <row r="1751" spans="27:64" ht="12.95" customHeight="1">
      <c r="AA1751" s="64"/>
      <c r="AB1751" s="64"/>
      <c r="AC1751" s="64"/>
      <c r="AD1751" s="64"/>
      <c r="AE1751" s="64"/>
      <c r="AG1751" s="122"/>
      <c r="AN1751" s="64"/>
      <c r="AO1751" s="64"/>
      <c r="AP1751" s="64"/>
      <c r="AQ1751" s="64"/>
      <c r="AR1751" s="64"/>
      <c r="AS1751" s="64"/>
      <c r="AT1751" s="64"/>
      <c r="AU1751" s="64"/>
    </row>
    <row r="1752" spans="27:64" ht="12.95" customHeight="1">
      <c r="AA1752" s="64"/>
      <c r="AB1752" s="64"/>
      <c r="AC1752" s="64"/>
      <c r="AD1752" s="64"/>
      <c r="AE1752" s="64"/>
      <c r="AG1752" s="122"/>
      <c r="AN1752" s="64"/>
      <c r="AO1752" s="64"/>
      <c r="AP1752" s="64"/>
      <c r="AQ1752" s="64"/>
      <c r="AR1752" s="64"/>
      <c r="AS1752" s="64"/>
      <c r="AT1752" s="64"/>
      <c r="AU1752" s="64"/>
      <c r="AV1752" s="64"/>
      <c r="AW1752" s="64"/>
      <c r="AX1752" s="64"/>
      <c r="AY1752" s="64"/>
      <c r="AZ1752" s="64"/>
      <c r="BA1752" s="64"/>
      <c r="BB1752" s="64"/>
      <c r="BC1752" s="64"/>
      <c r="BD1752" s="64"/>
      <c r="BE1752" s="64"/>
      <c r="BF1752" s="64"/>
      <c r="BG1752" s="64"/>
      <c r="BH1752" s="64"/>
      <c r="BI1752" s="64"/>
      <c r="BJ1752" s="64"/>
      <c r="BK1752" s="64"/>
      <c r="BL1752" s="64"/>
    </row>
    <row r="1753" spans="27:64" ht="12.95" customHeight="1">
      <c r="AA1753" s="64"/>
      <c r="AB1753" s="64"/>
      <c r="AC1753" s="64"/>
      <c r="AD1753" s="64"/>
      <c r="AE1753" s="64"/>
      <c r="AG1753" s="122"/>
      <c r="AN1753" s="64"/>
      <c r="AO1753" s="64"/>
      <c r="AP1753" s="64"/>
      <c r="AQ1753" s="64"/>
      <c r="AR1753" s="64"/>
      <c r="AS1753" s="64"/>
      <c r="AT1753" s="64"/>
      <c r="AU1753" s="64"/>
    </row>
    <row r="1754" spans="27:64" ht="12.95" customHeight="1">
      <c r="AA1754" s="64"/>
      <c r="AB1754" s="64"/>
      <c r="AC1754" s="64"/>
      <c r="AD1754" s="64"/>
      <c r="AE1754" s="64"/>
      <c r="AG1754" s="122"/>
      <c r="AN1754" s="64"/>
      <c r="AO1754" s="64"/>
      <c r="AP1754" s="64"/>
      <c r="AQ1754" s="64"/>
      <c r="AR1754" s="64"/>
      <c r="AS1754" s="64"/>
      <c r="AT1754" s="64"/>
      <c r="AU1754" s="64"/>
    </row>
    <row r="1755" spans="27:64" ht="12.95" customHeight="1">
      <c r="AA1755" s="64"/>
      <c r="AB1755" s="64"/>
      <c r="AC1755" s="64"/>
      <c r="AD1755" s="64"/>
      <c r="AE1755" s="64"/>
      <c r="AG1755" s="122"/>
      <c r="AN1755" s="64"/>
      <c r="AO1755" s="64"/>
      <c r="AP1755" s="64"/>
      <c r="AQ1755" s="64"/>
      <c r="AR1755" s="64"/>
      <c r="AS1755" s="64"/>
      <c r="AT1755" s="64"/>
      <c r="AU1755" s="64"/>
    </row>
    <row r="1756" spans="27:64" ht="12.95" customHeight="1">
      <c r="AA1756" s="64"/>
      <c r="AB1756" s="64"/>
      <c r="AC1756" s="64"/>
      <c r="AD1756" s="64"/>
      <c r="AE1756" s="64"/>
      <c r="AG1756" s="122"/>
      <c r="AN1756" s="64"/>
      <c r="AO1756" s="64"/>
      <c r="AP1756" s="64"/>
      <c r="AQ1756" s="64"/>
      <c r="AR1756" s="64"/>
      <c r="AS1756" s="64"/>
      <c r="AT1756" s="64"/>
      <c r="AU1756" s="64"/>
    </row>
    <row r="1757" spans="27:64" ht="12.95" customHeight="1">
      <c r="AA1757" s="64"/>
      <c r="AB1757" s="64"/>
      <c r="AC1757" s="64"/>
      <c r="AD1757" s="64"/>
      <c r="AE1757" s="64"/>
      <c r="AG1757" s="122"/>
      <c r="AN1757" s="64"/>
      <c r="AO1757" s="64"/>
      <c r="AP1757" s="64"/>
      <c r="AQ1757" s="64"/>
      <c r="AR1757" s="64"/>
      <c r="AS1757" s="64"/>
      <c r="AT1757" s="64"/>
      <c r="AU1757" s="64"/>
    </row>
    <row r="1758" spans="27:64" ht="12.95" customHeight="1">
      <c r="AA1758" s="64"/>
      <c r="AB1758" s="64"/>
      <c r="AC1758" s="64"/>
      <c r="AD1758" s="64"/>
      <c r="AE1758" s="64"/>
      <c r="AG1758" s="122"/>
      <c r="AN1758" s="64"/>
      <c r="AO1758" s="64"/>
      <c r="AP1758" s="64"/>
      <c r="AQ1758" s="64"/>
      <c r="AR1758" s="64"/>
      <c r="AS1758" s="64"/>
      <c r="AT1758" s="64"/>
      <c r="AU1758" s="64"/>
      <c r="AV1758" s="64"/>
      <c r="AW1758" s="64"/>
      <c r="AX1758" s="64"/>
      <c r="AY1758" s="64"/>
      <c r="AZ1758" s="64"/>
      <c r="BA1758" s="64"/>
      <c r="BB1758" s="64"/>
      <c r="BC1758" s="64"/>
      <c r="BD1758" s="64"/>
      <c r="BE1758" s="64"/>
      <c r="BF1758" s="64"/>
      <c r="BG1758" s="64"/>
      <c r="BH1758" s="64"/>
      <c r="BI1758" s="64"/>
      <c r="BJ1758" s="64"/>
      <c r="BK1758" s="64"/>
      <c r="BL1758" s="64"/>
    </row>
    <row r="1759" spans="27:64" ht="12.95" customHeight="1">
      <c r="AA1759" s="64"/>
      <c r="AB1759" s="64"/>
      <c r="AC1759" s="64"/>
      <c r="AD1759" s="64"/>
      <c r="AE1759" s="64"/>
      <c r="AG1759" s="122"/>
      <c r="AN1759" s="64"/>
      <c r="AO1759" s="64"/>
      <c r="AP1759" s="64"/>
      <c r="AQ1759" s="64"/>
      <c r="AR1759" s="64"/>
      <c r="AS1759" s="64"/>
      <c r="AT1759" s="64"/>
      <c r="AU1759" s="64"/>
      <c r="AV1759" s="64"/>
      <c r="AW1759" s="64"/>
      <c r="AX1759" s="64"/>
      <c r="AY1759" s="64"/>
      <c r="AZ1759" s="64"/>
      <c r="BA1759" s="64"/>
      <c r="BB1759" s="64"/>
      <c r="BC1759" s="64"/>
      <c r="BD1759" s="64"/>
      <c r="BE1759" s="64"/>
      <c r="BF1759" s="64"/>
      <c r="BG1759" s="64"/>
      <c r="BH1759" s="64"/>
      <c r="BI1759" s="64"/>
      <c r="BJ1759" s="64"/>
      <c r="BK1759" s="64"/>
      <c r="BL1759" s="64"/>
    </row>
    <row r="1760" spans="27:64" ht="12.95" customHeight="1">
      <c r="AA1760" s="64"/>
      <c r="AB1760" s="64"/>
      <c r="AC1760" s="64"/>
      <c r="AD1760" s="64"/>
      <c r="AE1760" s="64"/>
      <c r="AG1760" s="122"/>
      <c r="AN1760" s="64"/>
      <c r="AO1760" s="64"/>
      <c r="AP1760" s="64"/>
      <c r="AQ1760" s="64"/>
      <c r="AR1760" s="64"/>
      <c r="AS1760" s="64"/>
      <c r="AT1760" s="64"/>
      <c r="AU1760" s="64"/>
      <c r="AV1760" s="64"/>
    </row>
    <row r="1761" spans="27:64" ht="12.95" customHeight="1">
      <c r="AA1761" s="64"/>
      <c r="AB1761" s="64"/>
      <c r="AC1761" s="64"/>
      <c r="AD1761" s="64"/>
      <c r="AE1761" s="64"/>
      <c r="AG1761" s="122"/>
      <c r="AN1761" s="64"/>
      <c r="AO1761" s="64"/>
      <c r="AP1761" s="64"/>
      <c r="AQ1761" s="64"/>
      <c r="AR1761" s="64"/>
      <c r="AS1761" s="64"/>
      <c r="AT1761" s="64"/>
      <c r="AU1761" s="64"/>
      <c r="AV1761" s="64"/>
    </row>
    <row r="1762" spans="27:64" ht="12.95" customHeight="1">
      <c r="AA1762" s="64"/>
      <c r="AB1762" s="64"/>
      <c r="AC1762" s="64"/>
      <c r="AD1762" s="64"/>
      <c r="AE1762" s="64"/>
      <c r="AG1762" s="122"/>
      <c r="AN1762" s="64"/>
      <c r="AO1762" s="64"/>
      <c r="AP1762" s="64"/>
      <c r="AQ1762" s="64"/>
      <c r="AR1762" s="64"/>
      <c r="AS1762" s="64"/>
      <c r="AT1762" s="64"/>
      <c r="AU1762" s="64"/>
    </row>
    <row r="1763" spans="27:64" ht="12.95" customHeight="1">
      <c r="AA1763" s="64"/>
      <c r="AB1763" s="64"/>
      <c r="AC1763" s="64"/>
      <c r="AD1763" s="64"/>
      <c r="AE1763" s="64"/>
      <c r="AG1763" s="122"/>
      <c r="AN1763" s="64"/>
      <c r="AO1763" s="64"/>
      <c r="AP1763" s="64"/>
      <c r="AQ1763" s="64"/>
      <c r="AR1763" s="64"/>
      <c r="AS1763" s="64"/>
      <c r="AT1763" s="64"/>
      <c r="AU1763" s="64"/>
    </row>
    <row r="1764" spans="27:64" ht="12.95" customHeight="1">
      <c r="AA1764" s="64"/>
      <c r="AB1764" s="64"/>
      <c r="AC1764" s="64"/>
      <c r="AD1764" s="64"/>
      <c r="AE1764" s="64"/>
      <c r="AG1764" s="122"/>
      <c r="AN1764" s="64"/>
      <c r="AO1764" s="64"/>
      <c r="AP1764" s="64"/>
      <c r="AQ1764" s="64"/>
      <c r="AR1764" s="64"/>
      <c r="AS1764" s="64"/>
      <c r="AT1764" s="64"/>
      <c r="AU1764" s="64"/>
      <c r="AV1764" s="64"/>
      <c r="AW1764" s="64"/>
      <c r="AX1764" s="64"/>
      <c r="AY1764" s="64"/>
      <c r="AZ1764" s="64"/>
      <c r="BA1764" s="64"/>
      <c r="BB1764" s="64"/>
      <c r="BC1764" s="64"/>
      <c r="BD1764" s="64"/>
      <c r="BE1764" s="64"/>
      <c r="BF1764" s="64"/>
      <c r="BG1764" s="64"/>
      <c r="BH1764" s="64"/>
      <c r="BI1764" s="64"/>
      <c r="BJ1764" s="64"/>
      <c r="BK1764" s="64"/>
      <c r="BL1764" s="64"/>
    </row>
    <row r="1765" spans="27:64" ht="12.95" customHeight="1">
      <c r="AA1765" s="64"/>
      <c r="AB1765" s="64"/>
      <c r="AC1765" s="64"/>
      <c r="AD1765" s="64"/>
      <c r="AE1765" s="64"/>
      <c r="AG1765" s="122"/>
      <c r="AN1765" s="64"/>
      <c r="AO1765" s="64"/>
      <c r="AP1765" s="64"/>
      <c r="AQ1765" s="64"/>
      <c r="AR1765" s="64"/>
      <c r="AS1765" s="64"/>
      <c r="AT1765" s="64"/>
      <c r="AU1765" s="64"/>
      <c r="AV1765" s="64"/>
      <c r="AX1765" s="64"/>
      <c r="AY1765" s="64"/>
      <c r="AZ1765" s="64"/>
      <c r="BA1765" s="64"/>
      <c r="BB1765" s="64"/>
      <c r="BC1765" s="64"/>
      <c r="BD1765" s="64"/>
      <c r="BE1765" s="64"/>
      <c r="BF1765" s="64"/>
      <c r="BG1765" s="64"/>
      <c r="BH1765" s="64"/>
      <c r="BI1765" s="64"/>
      <c r="BJ1765" s="64"/>
      <c r="BK1765" s="64"/>
      <c r="BL1765" s="64"/>
    </row>
    <row r="1766" spans="27:64" ht="12.95" customHeight="1">
      <c r="AA1766" s="64"/>
      <c r="AB1766" s="64"/>
      <c r="AC1766" s="64"/>
      <c r="AD1766" s="64"/>
      <c r="AE1766" s="64"/>
      <c r="AG1766" s="122"/>
      <c r="AN1766" s="64"/>
      <c r="AO1766" s="64"/>
      <c r="AP1766" s="64"/>
      <c r="AQ1766" s="64"/>
      <c r="AR1766" s="64"/>
      <c r="AS1766" s="64"/>
      <c r="AT1766" s="64"/>
      <c r="AU1766" s="64"/>
    </row>
    <row r="1767" spans="27:64" ht="12.95" customHeight="1">
      <c r="AA1767" s="64"/>
      <c r="AB1767" s="64"/>
      <c r="AC1767" s="64"/>
      <c r="AD1767" s="64"/>
      <c r="AE1767" s="64"/>
      <c r="AG1767" s="122"/>
      <c r="AN1767" s="64"/>
      <c r="AO1767" s="64"/>
      <c r="AP1767" s="64"/>
      <c r="AQ1767" s="64"/>
      <c r="AR1767" s="64"/>
      <c r="AS1767" s="64"/>
      <c r="AT1767" s="64"/>
      <c r="AU1767" s="64"/>
      <c r="AV1767" s="64"/>
    </row>
    <row r="1768" spans="27:64" ht="12.95" customHeight="1">
      <c r="AA1768" s="64"/>
      <c r="AB1768" s="64"/>
      <c r="AC1768" s="64"/>
      <c r="AD1768" s="64"/>
      <c r="AE1768" s="64"/>
      <c r="AG1768" s="122"/>
      <c r="AN1768" s="64"/>
      <c r="AO1768" s="64"/>
      <c r="AP1768" s="64"/>
      <c r="AQ1768" s="64"/>
      <c r="AR1768" s="64"/>
      <c r="AS1768" s="64"/>
      <c r="AT1768" s="64"/>
      <c r="AU1768" s="64"/>
    </row>
    <row r="1769" spans="27:64" ht="12.95" customHeight="1">
      <c r="AA1769" s="64"/>
      <c r="AB1769" s="64"/>
      <c r="AC1769" s="64"/>
      <c r="AD1769" s="64"/>
      <c r="AE1769" s="64"/>
      <c r="AG1769" s="122"/>
      <c r="AN1769" s="64"/>
      <c r="AO1769" s="64"/>
      <c r="AP1769" s="64"/>
      <c r="AQ1769" s="64"/>
      <c r="AR1769" s="64"/>
      <c r="AS1769" s="64"/>
      <c r="AT1769" s="64"/>
      <c r="AU1769" s="64"/>
      <c r="AV1769" s="64"/>
    </row>
    <row r="1770" spans="27:64" ht="12.95" customHeight="1">
      <c r="AA1770" s="64"/>
      <c r="AB1770" s="64"/>
      <c r="AC1770" s="64"/>
      <c r="AD1770" s="64"/>
      <c r="AE1770" s="64"/>
      <c r="AG1770" s="122"/>
      <c r="AN1770" s="64"/>
      <c r="AO1770" s="64"/>
      <c r="AP1770" s="64"/>
      <c r="AQ1770" s="64"/>
      <c r="AR1770" s="64"/>
      <c r="AS1770" s="64"/>
      <c r="AT1770" s="64"/>
      <c r="AU1770" s="64"/>
    </row>
    <row r="1771" spans="27:64" ht="12.95" customHeight="1">
      <c r="AA1771" s="64"/>
      <c r="AB1771" s="64"/>
      <c r="AC1771" s="64"/>
      <c r="AD1771" s="64"/>
      <c r="AE1771" s="64"/>
      <c r="AG1771" s="122"/>
      <c r="AN1771" s="64"/>
      <c r="AO1771" s="64"/>
      <c r="AP1771" s="64"/>
      <c r="AQ1771" s="64"/>
      <c r="AR1771" s="64"/>
      <c r="AS1771" s="64"/>
      <c r="AT1771" s="64"/>
      <c r="AU1771" s="64"/>
      <c r="AV1771" s="64"/>
    </row>
    <row r="1772" spans="27:64" ht="12.95" customHeight="1">
      <c r="AA1772" s="64"/>
      <c r="AB1772" s="64"/>
      <c r="AC1772" s="64"/>
      <c r="AD1772" s="64"/>
      <c r="AE1772" s="64"/>
      <c r="AG1772" s="122"/>
      <c r="AN1772" s="64"/>
      <c r="AO1772" s="64"/>
      <c r="AP1772" s="64"/>
      <c r="AQ1772" s="64"/>
      <c r="AR1772" s="64"/>
      <c r="AS1772" s="64"/>
      <c r="AT1772" s="64"/>
      <c r="AU1772" s="64"/>
      <c r="AV1772" s="64"/>
      <c r="AW1772" s="64"/>
      <c r="AX1772" s="64"/>
      <c r="AY1772" s="64"/>
      <c r="AZ1772" s="64"/>
      <c r="BA1772" s="64"/>
      <c r="BB1772" s="64"/>
      <c r="BC1772" s="64"/>
      <c r="BD1772" s="64"/>
      <c r="BE1772" s="64"/>
      <c r="BF1772" s="64"/>
      <c r="BG1772" s="64"/>
      <c r="BH1772" s="64"/>
      <c r="BI1772" s="64"/>
      <c r="BJ1772" s="64"/>
      <c r="BK1772" s="64"/>
      <c r="BL1772" s="64"/>
    </row>
    <row r="1773" spans="27:64" ht="12.95" customHeight="1">
      <c r="AA1773" s="64"/>
      <c r="AB1773" s="64"/>
      <c r="AC1773" s="64"/>
      <c r="AD1773" s="64"/>
      <c r="AE1773" s="64"/>
      <c r="AG1773" s="122"/>
      <c r="AN1773" s="64"/>
      <c r="AO1773" s="64"/>
      <c r="AP1773" s="64"/>
      <c r="AQ1773" s="64"/>
      <c r="AR1773" s="64"/>
      <c r="AS1773" s="64"/>
      <c r="AT1773" s="64"/>
      <c r="AU1773" s="64"/>
    </row>
    <row r="1774" spans="27:64" ht="12.95" customHeight="1">
      <c r="AA1774" s="64"/>
      <c r="AB1774" s="64"/>
      <c r="AC1774" s="64"/>
      <c r="AD1774" s="64"/>
      <c r="AE1774" s="64"/>
      <c r="AG1774" s="122"/>
      <c r="AN1774" s="64"/>
      <c r="AO1774" s="64"/>
      <c r="AP1774" s="64"/>
      <c r="AQ1774" s="64"/>
      <c r="AR1774" s="64"/>
      <c r="AS1774" s="64"/>
      <c r="AT1774" s="64"/>
      <c r="AU1774" s="64"/>
    </row>
    <row r="1775" spans="27:64" ht="12.95" customHeight="1">
      <c r="AA1775" s="64"/>
      <c r="AB1775" s="64"/>
      <c r="AC1775" s="64"/>
      <c r="AD1775" s="64"/>
      <c r="AE1775" s="64"/>
      <c r="AG1775" s="122"/>
      <c r="AN1775" s="64"/>
      <c r="AO1775" s="64"/>
      <c r="AP1775" s="64"/>
      <c r="AQ1775" s="64"/>
      <c r="AR1775" s="64"/>
      <c r="AS1775" s="64"/>
      <c r="AT1775" s="64"/>
      <c r="AU1775" s="64"/>
    </row>
    <row r="1776" spans="27:64" ht="12.95" customHeight="1">
      <c r="AA1776" s="64"/>
      <c r="AB1776" s="64"/>
      <c r="AC1776" s="64"/>
      <c r="AD1776" s="64"/>
      <c r="AE1776" s="64"/>
      <c r="AG1776" s="122"/>
      <c r="AN1776" s="64"/>
      <c r="AO1776" s="64"/>
      <c r="AP1776" s="64"/>
      <c r="AQ1776" s="64"/>
      <c r="AR1776" s="64"/>
      <c r="AS1776" s="64"/>
      <c r="AT1776" s="64"/>
      <c r="AU1776" s="64"/>
    </row>
    <row r="1777" spans="27:48" ht="12.95" customHeight="1">
      <c r="AA1777" s="64"/>
      <c r="AB1777" s="64"/>
      <c r="AC1777" s="64"/>
      <c r="AD1777" s="64"/>
      <c r="AE1777" s="64"/>
      <c r="AG1777" s="122"/>
      <c r="AN1777" s="64"/>
      <c r="AO1777" s="64"/>
      <c r="AP1777" s="64"/>
      <c r="AQ1777" s="64"/>
      <c r="AR1777" s="64"/>
      <c r="AS1777" s="64"/>
      <c r="AT1777" s="64"/>
      <c r="AU1777" s="64"/>
    </row>
    <row r="1778" spans="27:48" ht="12.95" customHeight="1">
      <c r="AA1778" s="64"/>
      <c r="AB1778" s="64"/>
      <c r="AC1778" s="64"/>
      <c r="AD1778" s="64"/>
      <c r="AE1778" s="64"/>
      <c r="AG1778" s="122"/>
      <c r="AN1778" s="64"/>
      <c r="AO1778" s="64"/>
      <c r="AP1778" s="64"/>
      <c r="AQ1778" s="64"/>
      <c r="AR1778" s="64"/>
      <c r="AS1778" s="64"/>
      <c r="AT1778" s="64"/>
      <c r="AU1778" s="64"/>
    </row>
    <row r="1779" spans="27:48" ht="12.95" customHeight="1">
      <c r="AA1779" s="64"/>
      <c r="AB1779" s="64"/>
      <c r="AC1779" s="64"/>
      <c r="AD1779" s="64"/>
      <c r="AE1779" s="64"/>
      <c r="AG1779" s="122"/>
      <c r="AN1779" s="64"/>
      <c r="AO1779" s="64"/>
      <c r="AP1779" s="64"/>
      <c r="AQ1779" s="64"/>
      <c r="AR1779" s="64"/>
      <c r="AS1779" s="64"/>
      <c r="AT1779" s="64"/>
      <c r="AU1779" s="64"/>
    </row>
    <row r="1780" spans="27:48" ht="12.95" customHeight="1">
      <c r="AA1780" s="64"/>
      <c r="AB1780" s="64"/>
      <c r="AC1780" s="64"/>
      <c r="AD1780" s="64"/>
      <c r="AE1780" s="64"/>
      <c r="AG1780" s="122"/>
      <c r="AN1780" s="64"/>
      <c r="AO1780" s="64"/>
      <c r="AP1780" s="64"/>
      <c r="AQ1780" s="64"/>
      <c r="AR1780" s="64"/>
      <c r="AS1780" s="64"/>
      <c r="AT1780" s="64"/>
      <c r="AU1780" s="64"/>
    </row>
    <row r="1781" spans="27:48" ht="12.95" customHeight="1">
      <c r="AA1781" s="64"/>
      <c r="AB1781" s="64"/>
      <c r="AC1781" s="64"/>
      <c r="AD1781" s="64"/>
      <c r="AE1781" s="64"/>
      <c r="AG1781" s="122"/>
      <c r="AN1781" s="64"/>
      <c r="AO1781" s="64"/>
      <c r="AP1781" s="64"/>
      <c r="AQ1781" s="64"/>
      <c r="AR1781" s="64"/>
      <c r="AS1781" s="64"/>
      <c r="AT1781" s="64"/>
      <c r="AU1781" s="64"/>
    </row>
    <row r="1782" spans="27:48" ht="12.95" customHeight="1">
      <c r="AA1782" s="64"/>
      <c r="AB1782" s="64"/>
      <c r="AC1782" s="64"/>
      <c r="AD1782" s="64"/>
      <c r="AE1782" s="64"/>
      <c r="AG1782" s="122"/>
      <c r="AN1782" s="64"/>
      <c r="AO1782" s="64"/>
      <c r="AP1782" s="64"/>
      <c r="AQ1782" s="64"/>
      <c r="AR1782" s="64"/>
      <c r="AS1782" s="64"/>
      <c r="AT1782" s="64"/>
      <c r="AU1782" s="64"/>
    </row>
    <row r="1783" spans="27:48" ht="12.95" customHeight="1">
      <c r="AA1783" s="64"/>
      <c r="AB1783" s="64"/>
      <c r="AC1783" s="64"/>
      <c r="AD1783" s="64"/>
      <c r="AE1783" s="64"/>
      <c r="AG1783" s="122"/>
      <c r="AN1783" s="64"/>
      <c r="AO1783" s="64"/>
      <c r="AP1783" s="64"/>
      <c r="AQ1783" s="64"/>
      <c r="AR1783" s="64"/>
      <c r="AS1783" s="64"/>
      <c r="AT1783" s="64"/>
      <c r="AU1783" s="64"/>
      <c r="AV1783" s="64"/>
    </row>
    <row r="1784" spans="27:48" ht="12.95" customHeight="1">
      <c r="AA1784" s="64"/>
      <c r="AB1784" s="64"/>
      <c r="AC1784" s="64"/>
      <c r="AD1784" s="64"/>
      <c r="AE1784" s="64"/>
      <c r="AG1784" s="122"/>
      <c r="AN1784" s="64"/>
      <c r="AO1784" s="64"/>
      <c r="AP1784" s="64"/>
      <c r="AQ1784" s="64"/>
      <c r="AR1784" s="64"/>
      <c r="AS1784" s="64"/>
      <c r="AT1784" s="64"/>
      <c r="AU1784" s="64"/>
    </row>
    <row r="1785" spans="27:48" ht="12.95" customHeight="1">
      <c r="AA1785" s="64"/>
      <c r="AB1785" s="64"/>
      <c r="AC1785" s="64"/>
      <c r="AD1785" s="64"/>
      <c r="AE1785" s="64"/>
      <c r="AG1785" s="122"/>
      <c r="AN1785" s="64"/>
      <c r="AO1785" s="64"/>
      <c r="AP1785" s="64"/>
      <c r="AQ1785" s="64"/>
      <c r="AR1785" s="64"/>
      <c r="AS1785" s="64"/>
      <c r="AT1785" s="64"/>
      <c r="AU1785" s="64"/>
    </row>
    <row r="1786" spans="27:48" ht="12.95" customHeight="1">
      <c r="AA1786" s="64"/>
      <c r="AB1786" s="64"/>
      <c r="AC1786" s="64"/>
      <c r="AD1786" s="64"/>
      <c r="AE1786" s="64"/>
      <c r="AG1786" s="122"/>
      <c r="AN1786" s="64"/>
      <c r="AO1786" s="64"/>
      <c r="AP1786" s="64"/>
      <c r="AQ1786" s="64"/>
      <c r="AR1786" s="64"/>
      <c r="AS1786" s="64"/>
      <c r="AT1786" s="64"/>
      <c r="AU1786" s="64"/>
    </row>
    <row r="1787" spans="27:48" ht="12.95" customHeight="1">
      <c r="AA1787" s="64"/>
      <c r="AB1787" s="64"/>
      <c r="AC1787" s="64"/>
      <c r="AD1787" s="64"/>
      <c r="AE1787" s="64"/>
      <c r="AG1787" s="122"/>
      <c r="AN1787" s="64"/>
      <c r="AO1787" s="64"/>
      <c r="AP1787" s="64"/>
      <c r="AQ1787" s="64"/>
      <c r="AR1787" s="64"/>
      <c r="AS1787" s="64"/>
      <c r="AT1787" s="64"/>
      <c r="AU1787" s="64"/>
    </row>
    <row r="1788" spans="27:48" ht="12.95" customHeight="1">
      <c r="AA1788" s="64"/>
      <c r="AB1788" s="64"/>
      <c r="AC1788" s="64"/>
      <c r="AD1788" s="64"/>
      <c r="AE1788" s="64"/>
      <c r="AG1788" s="122"/>
      <c r="AN1788" s="64"/>
      <c r="AO1788" s="64"/>
      <c r="AP1788" s="64"/>
      <c r="AQ1788" s="64"/>
      <c r="AR1788" s="64"/>
      <c r="AS1788" s="64"/>
      <c r="AT1788" s="64"/>
      <c r="AU1788" s="64"/>
      <c r="AV1788" s="64"/>
    </row>
    <row r="1789" spans="27:48" ht="12.95" customHeight="1">
      <c r="AA1789" s="64"/>
      <c r="AB1789" s="64"/>
      <c r="AC1789" s="64"/>
      <c r="AD1789" s="64"/>
      <c r="AE1789" s="64"/>
      <c r="AG1789" s="122"/>
      <c r="AN1789" s="64"/>
      <c r="AO1789" s="64"/>
      <c r="AP1789" s="64"/>
      <c r="AQ1789" s="64"/>
      <c r="AR1789" s="64"/>
      <c r="AS1789" s="64"/>
      <c r="AT1789" s="64"/>
      <c r="AU1789" s="64"/>
    </row>
    <row r="1790" spans="27:48" ht="12.95" customHeight="1">
      <c r="AA1790" s="64"/>
      <c r="AB1790" s="64"/>
      <c r="AC1790" s="64"/>
      <c r="AD1790" s="64"/>
      <c r="AE1790" s="64"/>
      <c r="AG1790" s="122"/>
      <c r="AN1790" s="64"/>
      <c r="AO1790" s="64"/>
      <c r="AP1790" s="64"/>
      <c r="AQ1790" s="64"/>
      <c r="AR1790" s="64"/>
      <c r="AS1790" s="64"/>
      <c r="AT1790" s="64"/>
      <c r="AU1790" s="64"/>
    </row>
    <row r="1791" spans="27:48" ht="12.95" customHeight="1">
      <c r="AA1791" s="64"/>
      <c r="AB1791" s="64"/>
      <c r="AC1791" s="64"/>
      <c r="AD1791" s="64"/>
      <c r="AE1791" s="64"/>
      <c r="AG1791" s="122"/>
      <c r="AN1791" s="64"/>
      <c r="AO1791" s="64"/>
      <c r="AP1791" s="64"/>
      <c r="AQ1791" s="64"/>
      <c r="AR1791" s="64"/>
      <c r="AS1791" s="64"/>
      <c r="AT1791" s="64"/>
      <c r="AU1791" s="64"/>
    </row>
    <row r="1792" spans="27:48" ht="12.95" customHeight="1">
      <c r="AA1792" s="64"/>
      <c r="AB1792" s="64"/>
      <c r="AC1792" s="64"/>
      <c r="AD1792" s="64"/>
      <c r="AE1792" s="64"/>
      <c r="AG1792" s="122"/>
      <c r="AN1792" s="64"/>
      <c r="AO1792" s="64"/>
      <c r="AP1792" s="64"/>
      <c r="AQ1792" s="64"/>
      <c r="AR1792" s="64"/>
      <c r="AS1792" s="64"/>
      <c r="AT1792" s="64"/>
      <c r="AU1792" s="64"/>
    </row>
    <row r="1793" spans="27:64" ht="12.95" customHeight="1">
      <c r="AA1793" s="64"/>
      <c r="AB1793" s="64"/>
      <c r="AC1793" s="64"/>
      <c r="AD1793" s="64"/>
      <c r="AE1793" s="64"/>
      <c r="AG1793" s="122"/>
      <c r="AN1793" s="64"/>
      <c r="AO1793" s="64"/>
      <c r="AP1793" s="64"/>
      <c r="AQ1793" s="64"/>
      <c r="AR1793" s="64"/>
      <c r="AS1793" s="64"/>
      <c r="AT1793" s="64"/>
      <c r="AU1793" s="64"/>
    </row>
    <row r="1794" spans="27:64" ht="12.95" customHeight="1">
      <c r="AA1794" s="64"/>
      <c r="AB1794" s="64"/>
      <c r="AC1794" s="64"/>
      <c r="AD1794" s="64"/>
      <c r="AE1794" s="64"/>
      <c r="AG1794" s="122"/>
      <c r="AN1794" s="64"/>
      <c r="AO1794" s="64"/>
      <c r="AP1794" s="64"/>
      <c r="AQ1794" s="64"/>
      <c r="AR1794" s="64"/>
      <c r="AS1794" s="64"/>
      <c r="AT1794" s="64"/>
      <c r="AU1794" s="64"/>
    </row>
    <row r="1795" spans="27:64" ht="12.95" customHeight="1">
      <c r="AA1795" s="64"/>
      <c r="AB1795" s="64"/>
      <c r="AC1795" s="64"/>
      <c r="AD1795" s="64"/>
      <c r="AE1795" s="64"/>
      <c r="AG1795" s="122"/>
      <c r="AN1795" s="64"/>
      <c r="AO1795" s="64"/>
      <c r="AP1795" s="64"/>
      <c r="AQ1795" s="64"/>
      <c r="AR1795" s="64"/>
      <c r="AS1795" s="64"/>
      <c r="AT1795" s="64"/>
      <c r="AU1795" s="64"/>
    </row>
    <row r="1796" spans="27:64" ht="12.95" customHeight="1">
      <c r="AA1796" s="64"/>
      <c r="AB1796" s="64"/>
      <c r="AC1796" s="64"/>
      <c r="AD1796" s="64"/>
      <c r="AE1796" s="64"/>
      <c r="AG1796" s="122"/>
      <c r="AN1796" s="64"/>
      <c r="AO1796" s="64"/>
      <c r="AP1796" s="64"/>
      <c r="AQ1796" s="64"/>
      <c r="AR1796" s="64"/>
      <c r="AS1796" s="64"/>
      <c r="AT1796" s="64"/>
      <c r="AU1796" s="64"/>
    </row>
    <row r="1797" spans="27:64" ht="12.95" customHeight="1">
      <c r="AA1797" s="64"/>
      <c r="AB1797" s="64"/>
      <c r="AC1797" s="64"/>
      <c r="AD1797" s="64"/>
      <c r="AE1797" s="64"/>
      <c r="AG1797" s="122"/>
      <c r="AN1797" s="64"/>
      <c r="AO1797" s="64"/>
      <c r="AP1797" s="64"/>
      <c r="AQ1797" s="64"/>
      <c r="AR1797" s="64"/>
      <c r="AS1797" s="64"/>
      <c r="AT1797" s="64"/>
      <c r="AU1797" s="64"/>
      <c r="AV1797" s="64"/>
    </row>
    <row r="1798" spans="27:64" ht="12.95" customHeight="1">
      <c r="AA1798" s="64"/>
      <c r="AB1798" s="64"/>
      <c r="AC1798" s="64"/>
      <c r="AD1798" s="64"/>
      <c r="AE1798" s="64"/>
      <c r="AG1798" s="122"/>
      <c r="AN1798" s="64"/>
      <c r="AO1798" s="64"/>
      <c r="AP1798" s="64"/>
      <c r="AQ1798" s="64"/>
      <c r="AR1798" s="64"/>
      <c r="AS1798" s="64"/>
      <c r="AT1798" s="64"/>
      <c r="AU1798" s="64"/>
    </row>
    <row r="1799" spans="27:64" ht="12.95" customHeight="1">
      <c r="AA1799" s="64"/>
      <c r="AB1799" s="64"/>
      <c r="AC1799" s="64"/>
      <c r="AD1799" s="64"/>
      <c r="AE1799" s="64"/>
      <c r="AG1799" s="122"/>
      <c r="AN1799" s="64"/>
      <c r="AO1799" s="64"/>
      <c r="AP1799" s="64"/>
      <c r="AQ1799" s="64"/>
      <c r="AR1799" s="64"/>
      <c r="AS1799" s="64"/>
      <c r="AT1799" s="64"/>
      <c r="AU1799" s="64"/>
      <c r="AV1799" s="64"/>
      <c r="AX1799" s="64"/>
    </row>
    <row r="1800" spans="27:64" ht="12.95" customHeight="1">
      <c r="AA1800" s="64"/>
      <c r="AB1800" s="64"/>
      <c r="AC1800" s="64"/>
      <c r="AD1800" s="64"/>
      <c r="AE1800" s="64"/>
      <c r="AG1800" s="122"/>
      <c r="AN1800" s="64"/>
      <c r="AO1800" s="64"/>
      <c r="AP1800" s="64"/>
      <c r="AQ1800" s="64"/>
      <c r="AR1800" s="64"/>
      <c r="AS1800" s="64"/>
      <c r="AT1800" s="64"/>
      <c r="AU1800" s="64"/>
      <c r="AV1800" s="64"/>
      <c r="AW1800" s="64"/>
      <c r="AX1800" s="64"/>
      <c r="AY1800" s="64"/>
      <c r="AZ1800" s="64"/>
      <c r="BA1800" s="64"/>
      <c r="BB1800" s="64"/>
      <c r="BC1800" s="64"/>
      <c r="BD1800" s="64"/>
      <c r="BE1800" s="64"/>
      <c r="BF1800" s="64"/>
      <c r="BG1800" s="64"/>
      <c r="BH1800" s="64"/>
      <c r="BI1800" s="64"/>
      <c r="BJ1800" s="64"/>
      <c r="BK1800" s="64"/>
      <c r="BL1800" s="64"/>
    </row>
    <row r="1801" spans="27:64" ht="12.95" customHeight="1">
      <c r="AA1801" s="64"/>
      <c r="AB1801" s="64"/>
      <c r="AC1801" s="64"/>
      <c r="AD1801" s="64"/>
      <c r="AE1801" s="64"/>
      <c r="AG1801" s="122"/>
      <c r="AN1801" s="64"/>
      <c r="AO1801" s="64"/>
      <c r="AP1801" s="64"/>
      <c r="AQ1801" s="64"/>
      <c r="AR1801" s="64"/>
      <c r="AS1801" s="64"/>
      <c r="AT1801" s="64"/>
      <c r="AU1801" s="64"/>
    </row>
    <row r="1802" spans="27:64" ht="12.95" customHeight="1">
      <c r="AA1802" s="64"/>
      <c r="AB1802" s="64"/>
      <c r="AC1802" s="64"/>
      <c r="AD1802" s="64"/>
      <c r="AE1802" s="64"/>
      <c r="AG1802" s="122"/>
      <c r="AN1802" s="64"/>
      <c r="AO1802" s="64"/>
      <c r="AP1802" s="64"/>
      <c r="AQ1802" s="64"/>
      <c r="AR1802" s="64"/>
      <c r="AS1802" s="64"/>
      <c r="AT1802" s="64"/>
      <c r="AU1802" s="64"/>
    </row>
    <row r="1803" spans="27:64" ht="12.95" customHeight="1">
      <c r="AA1803" s="64"/>
      <c r="AB1803" s="64"/>
      <c r="AC1803" s="64"/>
      <c r="AD1803" s="64"/>
      <c r="AE1803" s="64"/>
      <c r="AG1803" s="122"/>
      <c r="AN1803" s="64"/>
      <c r="AO1803" s="64"/>
      <c r="AP1803" s="64"/>
      <c r="AQ1803" s="64"/>
      <c r="AR1803" s="64"/>
      <c r="AS1803" s="64"/>
      <c r="AT1803" s="64"/>
      <c r="AU1803" s="64"/>
    </row>
    <row r="1804" spans="27:64" ht="12.95" customHeight="1">
      <c r="AA1804" s="64"/>
      <c r="AB1804" s="64"/>
      <c r="AC1804" s="64"/>
      <c r="AD1804" s="64"/>
      <c r="AE1804" s="64"/>
      <c r="AG1804" s="122"/>
      <c r="AN1804" s="64"/>
      <c r="AO1804" s="64"/>
      <c r="AP1804" s="64"/>
      <c r="AQ1804" s="64"/>
      <c r="AR1804" s="64"/>
      <c r="AS1804" s="64"/>
      <c r="AT1804" s="64"/>
      <c r="AU1804" s="64"/>
      <c r="AV1804" s="64"/>
      <c r="AX1804" s="64"/>
    </row>
    <row r="1805" spans="27:64" ht="12.95" customHeight="1">
      <c r="AA1805" s="64"/>
      <c r="AB1805" s="64"/>
      <c r="AC1805" s="64"/>
      <c r="AD1805" s="64"/>
      <c r="AE1805" s="64"/>
      <c r="AG1805" s="122"/>
      <c r="AN1805" s="64"/>
      <c r="AO1805" s="64"/>
      <c r="AP1805" s="64"/>
      <c r="AQ1805" s="64"/>
      <c r="AR1805" s="64"/>
      <c r="AS1805" s="64"/>
      <c r="AT1805" s="64"/>
      <c r="AU1805" s="64"/>
      <c r="AV1805" s="64"/>
      <c r="AW1805" s="64"/>
      <c r="AX1805" s="64"/>
      <c r="AY1805" s="64"/>
      <c r="AZ1805" s="64"/>
      <c r="BA1805" s="64"/>
      <c r="BB1805" s="64"/>
      <c r="BC1805" s="64"/>
      <c r="BD1805" s="64"/>
      <c r="BE1805" s="64"/>
      <c r="BF1805" s="64"/>
      <c r="BG1805" s="64"/>
      <c r="BH1805" s="64"/>
      <c r="BI1805" s="64"/>
      <c r="BJ1805" s="64"/>
      <c r="BK1805" s="64"/>
      <c r="BL1805" s="64"/>
    </row>
    <row r="1806" spans="27:64" ht="12.95" customHeight="1">
      <c r="AA1806" s="64"/>
      <c r="AB1806" s="64"/>
      <c r="AC1806" s="64"/>
      <c r="AD1806" s="64"/>
      <c r="AE1806" s="64"/>
      <c r="AG1806" s="122"/>
      <c r="AN1806" s="64"/>
      <c r="AO1806" s="64"/>
      <c r="AP1806" s="64"/>
      <c r="AQ1806" s="64"/>
      <c r="AR1806" s="64"/>
      <c r="AS1806" s="64"/>
      <c r="AT1806" s="64"/>
      <c r="AU1806" s="64"/>
    </row>
    <row r="1807" spans="27:64" ht="12.95" customHeight="1">
      <c r="AA1807" s="64"/>
      <c r="AB1807" s="64"/>
      <c r="AC1807" s="64"/>
      <c r="AD1807" s="64"/>
      <c r="AE1807" s="64"/>
      <c r="AG1807" s="122"/>
      <c r="AN1807" s="64"/>
      <c r="AO1807" s="64"/>
      <c r="AP1807" s="64"/>
      <c r="AQ1807" s="64"/>
      <c r="AR1807" s="64"/>
      <c r="AS1807" s="64"/>
      <c r="AT1807" s="64"/>
      <c r="AU1807" s="64"/>
    </row>
    <row r="1808" spans="27:64" ht="12.95" customHeight="1">
      <c r="AA1808" s="64"/>
      <c r="AB1808" s="64"/>
      <c r="AC1808" s="64"/>
      <c r="AD1808" s="64"/>
      <c r="AE1808" s="64"/>
      <c r="AG1808" s="122"/>
      <c r="AN1808" s="64"/>
      <c r="AO1808" s="64"/>
      <c r="AP1808" s="64"/>
      <c r="AQ1808" s="64"/>
      <c r="AR1808" s="64"/>
      <c r="AS1808" s="64"/>
      <c r="AT1808" s="64"/>
      <c r="AU1808" s="64"/>
    </row>
    <row r="1809" spans="27:64" ht="12.95" customHeight="1">
      <c r="AA1809" s="64"/>
      <c r="AB1809" s="64"/>
      <c r="AC1809" s="64"/>
      <c r="AD1809" s="64"/>
      <c r="AE1809" s="64"/>
      <c r="AG1809" s="122"/>
      <c r="AN1809" s="64"/>
      <c r="AO1809" s="64"/>
      <c r="AP1809" s="64"/>
      <c r="AQ1809" s="64"/>
      <c r="AR1809" s="64"/>
      <c r="AS1809" s="64"/>
      <c r="AT1809" s="64"/>
      <c r="AU1809" s="64"/>
    </row>
    <row r="1810" spans="27:64" ht="12.95" customHeight="1">
      <c r="AA1810" s="64"/>
      <c r="AB1810" s="64"/>
      <c r="AC1810" s="64"/>
      <c r="AD1810" s="64"/>
      <c r="AE1810" s="64"/>
      <c r="AG1810" s="122"/>
      <c r="AN1810" s="64"/>
      <c r="AO1810" s="64"/>
      <c r="AP1810" s="64"/>
      <c r="AQ1810" s="64"/>
      <c r="AR1810" s="64"/>
      <c r="AS1810" s="64"/>
      <c r="AT1810" s="64"/>
      <c r="AU1810" s="64"/>
      <c r="AV1810" s="64"/>
      <c r="AX1810" s="64"/>
    </row>
    <row r="1811" spans="27:64" ht="12.95" customHeight="1">
      <c r="AA1811" s="64"/>
      <c r="AB1811" s="64"/>
      <c r="AC1811" s="64"/>
      <c r="AD1811" s="64"/>
      <c r="AE1811" s="64"/>
      <c r="AG1811" s="122"/>
      <c r="AN1811" s="64"/>
      <c r="AO1811" s="64"/>
      <c r="AP1811" s="64"/>
      <c r="AQ1811" s="64"/>
      <c r="AR1811" s="64"/>
      <c r="AS1811" s="64"/>
      <c r="AT1811" s="64"/>
      <c r="AU1811" s="64"/>
    </row>
    <row r="1812" spans="27:64" ht="12.95" customHeight="1">
      <c r="AA1812" s="64"/>
      <c r="AB1812" s="64"/>
      <c r="AC1812" s="64"/>
      <c r="AD1812" s="64"/>
      <c r="AE1812" s="64"/>
      <c r="AG1812" s="122"/>
      <c r="AN1812" s="64"/>
      <c r="AO1812" s="64"/>
      <c r="AP1812" s="64"/>
      <c r="AQ1812" s="64"/>
      <c r="AR1812" s="64"/>
      <c r="AS1812" s="64"/>
      <c r="AT1812" s="64"/>
      <c r="AU1812" s="64"/>
    </row>
    <row r="1813" spans="27:64" ht="12.95" customHeight="1">
      <c r="AA1813" s="64"/>
      <c r="AB1813" s="64"/>
      <c r="AC1813" s="64"/>
      <c r="AD1813" s="64"/>
      <c r="AE1813" s="64"/>
      <c r="AG1813" s="122"/>
      <c r="AN1813" s="64"/>
      <c r="AO1813" s="64"/>
      <c r="AP1813" s="64"/>
      <c r="AQ1813" s="64"/>
      <c r="AR1813" s="64"/>
      <c r="AS1813" s="64"/>
      <c r="AT1813" s="64"/>
      <c r="AU1813" s="64"/>
    </row>
    <row r="1814" spans="27:64" ht="12.95" customHeight="1">
      <c r="AA1814" s="64"/>
      <c r="AB1814" s="64"/>
      <c r="AC1814" s="64"/>
      <c r="AD1814" s="64"/>
      <c r="AE1814" s="64"/>
      <c r="AG1814" s="122"/>
      <c r="AN1814" s="64"/>
      <c r="AO1814" s="64"/>
      <c r="AP1814" s="64"/>
      <c r="AQ1814" s="64"/>
      <c r="AR1814" s="64"/>
      <c r="AS1814" s="64"/>
      <c r="AT1814" s="64"/>
      <c r="AU1814" s="64"/>
    </row>
    <row r="1815" spans="27:64" ht="12.95" customHeight="1">
      <c r="AA1815" s="64"/>
      <c r="AB1815" s="64"/>
      <c r="AC1815" s="64"/>
      <c r="AD1815" s="64"/>
      <c r="AE1815" s="64"/>
      <c r="AG1815" s="122"/>
      <c r="AN1815" s="64"/>
      <c r="AO1815" s="64"/>
      <c r="AP1815" s="64"/>
      <c r="AQ1815" s="64"/>
      <c r="AR1815" s="64"/>
      <c r="AS1815" s="64"/>
      <c r="AT1815" s="64"/>
      <c r="AU1815" s="64"/>
    </row>
    <row r="1816" spans="27:64" ht="12.95" customHeight="1">
      <c r="AA1816" s="64"/>
      <c r="AB1816" s="64"/>
      <c r="AC1816" s="64"/>
      <c r="AD1816" s="64"/>
      <c r="AE1816" s="64"/>
      <c r="AG1816" s="122"/>
      <c r="AN1816" s="64"/>
      <c r="AO1816" s="64"/>
      <c r="AP1816" s="64"/>
      <c r="AQ1816" s="64"/>
      <c r="AR1816" s="64"/>
      <c r="AS1816" s="64"/>
      <c r="AT1816" s="64"/>
      <c r="AU1816" s="64"/>
    </row>
    <row r="1817" spans="27:64" ht="12.95" customHeight="1">
      <c r="AA1817" s="64"/>
      <c r="AB1817" s="64"/>
      <c r="AC1817" s="64"/>
      <c r="AD1817" s="64"/>
      <c r="AE1817" s="64"/>
      <c r="AG1817" s="122"/>
      <c r="AN1817" s="64"/>
      <c r="AO1817" s="64"/>
      <c r="AP1817" s="64"/>
      <c r="AQ1817" s="64"/>
      <c r="AR1817" s="64"/>
      <c r="AS1817" s="64"/>
      <c r="AT1817" s="64"/>
      <c r="AU1817" s="64"/>
      <c r="AV1817" s="64"/>
      <c r="AX1817" s="64"/>
      <c r="AY1817" s="64"/>
      <c r="AZ1817" s="64"/>
      <c r="BA1817" s="64"/>
      <c r="BB1817" s="64"/>
      <c r="BC1817" s="64"/>
      <c r="BD1817" s="64"/>
      <c r="BE1817" s="64"/>
      <c r="BF1817" s="64"/>
      <c r="BG1817" s="64"/>
      <c r="BH1817" s="64"/>
      <c r="BI1817" s="64"/>
      <c r="BJ1817" s="64"/>
      <c r="BK1817" s="64"/>
      <c r="BL1817" s="64"/>
    </row>
    <row r="1818" spans="27:64" ht="12.95" customHeight="1">
      <c r="AA1818" s="64"/>
      <c r="AB1818" s="64"/>
      <c r="AC1818" s="64"/>
      <c r="AD1818" s="64"/>
      <c r="AE1818" s="64"/>
      <c r="AG1818" s="122"/>
      <c r="AN1818" s="64"/>
      <c r="AO1818" s="64"/>
      <c r="AP1818" s="64"/>
      <c r="AQ1818" s="64"/>
      <c r="AR1818" s="64"/>
      <c r="AS1818" s="64"/>
      <c r="AT1818" s="64"/>
      <c r="AU1818" s="64"/>
      <c r="AV1818" s="64"/>
    </row>
    <row r="1819" spans="27:64" ht="12.95" customHeight="1">
      <c r="AA1819" s="64"/>
      <c r="AB1819" s="64"/>
      <c r="AC1819" s="64"/>
      <c r="AD1819" s="64"/>
      <c r="AE1819" s="64"/>
      <c r="AG1819" s="122"/>
      <c r="AN1819" s="64"/>
      <c r="AO1819" s="64"/>
      <c r="AP1819" s="64"/>
      <c r="AQ1819" s="64"/>
      <c r="AR1819" s="64"/>
      <c r="AS1819" s="64"/>
      <c r="AT1819" s="64"/>
      <c r="AU1819" s="64"/>
    </row>
    <row r="1820" spans="27:64" ht="12.95" customHeight="1">
      <c r="AA1820" s="64"/>
      <c r="AB1820" s="64"/>
      <c r="AC1820" s="64"/>
      <c r="AD1820" s="64"/>
      <c r="AE1820" s="64"/>
      <c r="AG1820" s="122"/>
      <c r="AN1820" s="64"/>
      <c r="AO1820" s="64"/>
      <c r="AP1820" s="64"/>
      <c r="AQ1820" s="64"/>
      <c r="AR1820" s="64"/>
      <c r="AS1820" s="64"/>
      <c r="AT1820" s="64"/>
      <c r="AU1820" s="64"/>
      <c r="AV1820" s="64"/>
    </row>
    <row r="1821" spans="27:64" ht="12.95" customHeight="1">
      <c r="AA1821" s="64"/>
      <c r="AB1821" s="64"/>
      <c r="AC1821" s="64"/>
      <c r="AD1821" s="64"/>
      <c r="AE1821" s="64"/>
      <c r="AG1821" s="122"/>
      <c r="AN1821" s="64"/>
      <c r="AO1821" s="64"/>
      <c r="AP1821" s="64"/>
      <c r="AQ1821" s="64"/>
      <c r="AR1821" s="64"/>
      <c r="AS1821" s="64"/>
      <c r="AT1821" s="64"/>
      <c r="AU1821" s="64"/>
    </row>
    <row r="1822" spans="27:64" ht="12.95" customHeight="1">
      <c r="AA1822" s="64"/>
      <c r="AB1822" s="64"/>
      <c r="AC1822" s="64"/>
      <c r="AD1822" s="64"/>
      <c r="AE1822" s="64"/>
      <c r="AG1822" s="122"/>
      <c r="AN1822" s="64"/>
      <c r="AO1822" s="64"/>
      <c r="AP1822" s="64"/>
      <c r="AQ1822" s="64"/>
      <c r="AR1822" s="64"/>
      <c r="AS1822" s="64"/>
      <c r="AT1822" s="64"/>
      <c r="AU1822" s="64"/>
    </row>
    <row r="1823" spans="27:64" ht="12.95" customHeight="1">
      <c r="AA1823" s="64"/>
      <c r="AB1823" s="64"/>
      <c r="AC1823" s="64"/>
      <c r="AD1823" s="64"/>
      <c r="AE1823" s="64"/>
      <c r="AG1823" s="122"/>
      <c r="AN1823" s="64"/>
      <c r="AO1823" s="64"/>
      <c r="AP1823" s="64"/>
      <c r="AQ1823" s="64"/>
      <c r="AR1823" s="64"/>
      <c r="AS1823" s="64"/>
      <c r="AT1823" s="64"/>
      <c r="AU1823" s="64"/>
    </row>
    <row r="1824" spans="27:64" ht="12.95" customHeight="1">
      <c r="AA1824" s="64"/>
      <c r="AB1824" s="64"/>
      <c r="AC1824" s="64"/>
      <c r="AD1824" s="64"/>
      <c r="AE1824" s="64"/>
      <c r="AG1824" s="122"/>
      <c r="AN1824" s="64"/>
      <c r="AO1824" s="64"/>
      <c r="AP1824" s="64"/>
      <c r="AQ1824" s="64"/>
      <c r="AR1824" s="64"/>
      <c r="AS1824" s="64"/>
      <c r="AT1824" s="64"/>
      <c r="AU1824" s="64"/>
    </row>
    <row r="1825" spans="27:64" ht="12.95" customHeight="1">
      <c r="AA1825" s="64"/>
      <c r="AB1825" s="64"/>
      <c r="AC1825" s="64"/>
      <c r="AD1825" s="64"/>
      <c r="AE1825" s="64"/>
      <c r="AG1825" s="122"/>
      <c r="AN1825" s="64"/>
      <c r="AO1825" s="64"/>
      <c r="AP1825" s="64"/>
      <c r="AQ1825" s="64"/>
      <c r="AR1825" s="64"/>
      <c r="AS1825" s="64"/>
      <c r="AT1825" s="64"/>
      <c r="AU1825" s="64"/>
    </row>
    <row r="1826" spans="27:64" ht="12.95" customHeight="1">
      <c r="AA1826" s="64"/>
      <c r="AB1826" s="64"/>
      <c r="AC1826" s="64"/>
      <c r="AD1826" s="64"/>
      <c r="AE1826" s="64"/>
      <c r="AG1826" s="122"/>
      <c r="AN1826" s="64"/>
      <c r="AO1826" s="64"/>
      <c r="AP1826" s="64"/>
      <c r="AQ1826" s="64"/>
      <c r="AR1826" s="64"/>
      <c r="AS1826" s="64"/>
      <c r="AT1826" s="64"/>
      <c r="AU1826" s="64"/>
    </row>
    <row r="1827" spans="27:64" ht="12.95" customHeight="1">
      <c r="AA1827" s="64"/>
      <c r="AB1827" s="64"/>
      <c r="AC1827" s="64"/>
      <c r="AD1827" s="64"/>
      <c r="AE1827" s="64"/>
      <c r="AG1827" s="122"/>
      <c r="AN1827" s="64"/>
      <c r="AO1827" s="64"/>
      <c r="AP1827" s="64"/>
      <c r="AQ1827" s="64"/>
      <c r="AR1827" s="64"/>
      <c r="AS1827" s="64"/>
      <c r="AT1827" s="64"/>
      <c r="AU1827" s="64"/>
    </row>
    <row r="1828" spans="27:64" ht="12.95" customHeight="1">
      <c r="AA1828" s="64"/>
      <c r="AB1828" s="64"/>
      <c r="AC1828" s="64"/>
      <c r="AD1828" s="64"/>
      <c r="AE1828" s="64"/>
      <c r="AG1828" s="122"/>
      <c r="AN1828" s="64"/>
      <c r="AO1828" s="64"/>
      <c r="AP1828" s="64"/>
      <c r="AQ1828" s="64"/>
      <c r="AR1828" s="64"/>
      <c r="AS1828" s="64"/>
      <c r="AT1828" s="64"/>
      <c r="AU1828" s="64"/>
    </row>
    <row r="1829" spans="27:64" ht="12.95" customHeight="1">
      <c r="AA1829" s="64"/>
      <c r="AB1829" s="64"/>
      <c r="AC1829" s="64"/>
      <c r="AD1829" s="64"/>
      <c r="AE1829" s="64"/>
      <c r="AG1829" s="122"/>
      <c r="AN1829" s="64"/>
      <c r="AO1829" s="64"/>
      <c r="AP1829" s="64"/>
      <c r="AQ1829" s="64"/>
      <c r="AR1829" s="64"/>
      <c r="AS1829" s="64"/>
      <c r="AT1829" s="64"/>
      <c r="AU1829" s="64"/>
    </row>
    <row r="1830" spans="27:64" ht="12.95" customHeight="1">
      <c r="AA1830" s="64"/>
      <c r="AB1830" s="64"/>
      <c r="AC1830" s="64"/>
      <c r="AD1830" s="64"/>
      <c r="AE1830" s="64"/>
      <c r="AG1830" s="122"/>
      <c r="AN1830" s="64"/>
      <c r="AO1830" s="64"/>
      <c r="AP1830" s="64"/>
      <c r="AQ1830" s="64"/>
      <c r="AR1830" s="64"/>
      <c r="AS1830" s="64"/>
      <c r="AT1830" s="64"/>
      <c r="AU1830" s="64"/>
      <c r="AV1830" s="64"/>
      <c r="AW1830" s="64"/>
      <c r="AX1830" s="64"/>
      <c r="AY1830" s="64"/>
      <c r="AZ1830" s="64"/>
      <c r="BA1830" s="64"/>
      <c r="BB1830" s="64"/>
      <c r="BC1830" s="64"/>
      <c r="BD1830" s="64"/>
      <c r="BE1830" s="64"/>
      <c r="BF1830" s="64"/>
      <c r="BG1830" s="64"/>
      <c r="BH1830" s="64"/>
      <c r="BI1830" s="64"/>
      <c r="BJ1830" s="64"/>
      <c r="BK1830" s="64"/>
      <c r="BL1830" s="64"/>
    </row>
    <row r="1831" spans="27:64" ht="12.95" customHeight="1">
      <c r="AA1831" s="64"/>
      <c r="AB1831" s="64"/>
      <c r="AC1831" s="64"/>
      <c r="AD1831" s="64"/>
      <c r="AE1831" s="64"/>
      <c r="AG1831" s="122"/>
      <c r="AN1831" s="64"/>
      <c r="AO1831" s="64"/>
      <c r="AP1831" s="64"/>
      <c r="AQ1831" s="64"/>
      <c r="AR1831" s="64"/>
      <c r="AS1831" s="64"/>
      <c r="AT1831" s="64"/>
      <c r="AU1831" s="64"/>
    </row>
    <row r="1832" spans="27:64" ht="12.95" customHeight="1">
      <c r="AA1832" s="64"/>
      <c r="AB1832" s="64"/>
      <c r="AC1832" s="64"/>
      <c r="AD1832" s="64"/>
      <c r="AE1832" s="64"/>
      <c r="AG1832" s="122"/>
      <c r="AN1832" s="64"/>
      <c r="AO1832" s="64"/>
      <c r="AP1832" s="64"/>
      <c r="AQ1832" s="64"/>
      <c r="AR1832" s="64"/>
      <c r="AS1832" s="64"/>
      <c r="AT1832" s="64"/>
      <c r="AU1832" s="64"/>
    </row>
    <row r="1833" spans="27:64" ht="12.95" customHeight="1">
      <c r="AA1833" s="64"/>
      <c r="AB1833" s="64"/>
      <c r="AC1833" s="64"/>
      <c r="AD1833" s="64"/>
      <c r="AE1833" s="64"/>
      <c r="AG1833" s="122"/>
      <c r="AN1833" s="64"/>
      <c r="AO1833" s="64"/>
      <c r="AP1833" s="64"/>
      <c r="AQ1833" s="64"/>
      <c r="AR1833" s="64"/>
      <c r="AS1833" s="64"/>
      <c r="AT1833" s="64"/>
      <c r="AU1833" s="64"/>
    </row>
    <row r="1834" spans="27:64" ht="12.95" customHeight="1">
      <c r="AA1834" s="64"/>
      <c r="AB1834" s="64"/>
      <c r="AC1834" s="64"/>
      <c r="AD1834" s="64"/>
      <c r="AE1834" s="64"/>
      <c r="AG1834" s="122"/>
      <c r="AN1834" s="64"/>
      <c r="AO1834" s="64"/>
      <c r="AP1834" s="64"/>
      <c r="AQ1834" s="64"/>
      <c r="AR1834" s="64"/>
      <c r="AS1834" s="64"/>
      <c r="AT1834" s="64"/>
      <c r="AU1834" s="64"/>
    </row>
    <row r="1835" spans="27:64" ht="12.95" customHeight="1">
      <c r="AA1835" s="64"/>
      <c r="AB1835" s="64"/>
      <c r="AC1835" s="64"/>
      <c r="AD1835" s="64"/>
      <c r="AE1835" s="64"/>
      <c r="AG1835" s="122"/>
      <c r="AN1835" s="64"/>
      <c r="AO1835" s="64"/>
      <c r="AP1835" s="64"/>
      <c r="AQ1835" s="64"/>
      <c r="AR1835" s="64"/>
      <c r="AS1835" s="64"/>
      <c r="AT1835" s="64"/>
      <c r="AU1835" s="64"/>
    </row>
    <row r="1836" spans="27:64" ht="12.95" customHeight="1">
      <c r="AA1836" s="64"/>
      <c r="AB1836" s="64"/>
      <c r="AC1836" s="64"/>
      <c r="AD1836" s="64"/>
      <c r="AE1836" s="64"/>
      <c r="AG1836" s="122"/>
      <c r="AN1836" s="64"/>
      <c r="AO1836" s="64"/>
      <c r="AP1836" s="64"/>
      <c r="AQ1836" s="64"/>
      <c r="AR1836" s="64"/>
      <c r="AS1836" s="64"/>
      <c r="AT1836" s="64"/>
      <c r="AU1836" s="64"/>
    </row>
    <row r="1837" spans="27:64" ht="12.95" customHeight="1">
      <c r="AA1837" s="64"/>
      <c r="AB1837" s="64"/>
      <c r="AC1837" s="64"/>
      <c r="AD1837" s="64"/>
      <c r="AE1837" s="64"/>
      <c r="AG1837" s="122"/>
      <c r="AN1837" s="64"/>
      <c r="AO1837" s="64"/>
      <c r="AP1837" s="64"/>
      <c r="AQ1837" s="64"/>
      <c r="AR1837" s="64"/>
      <c r="AS1837" s="64"/>
      <c r="AT1837" s="64"/>
      <c r="AU1837" s="64"/>
    </row>
    <row r="1838" spans="27:64" ht="12.95" customHeight="1">
      <c r="AA1838" s="64"/>
      <c r="AB1838" s="64"/>
      <c r="AC1838" s="64"/>
      <c r="AD1838" s="64"/>
      <c r="AE1838" s="64"/>
      <c r="AG1838" s="122"/>
      <c r="AN1838" s="64"/>
      <c r="AO1838" s="64"/>
      <c r="AP1838" s="64"/>
      <c r="AQ1838" s="64"/>
      <c r="AR1838" s="64"/>
      <c r="AS1838" s="64"/>
      <c r="AT1838" s="64"/>
      <c r="AU1838" s="64"/>
    </row>
    <row r="1839" spans="27:64" ht="12.95" customHeight="1">
      <c r="AA1839" s="64"/>
      <c r="AB1839" s="64"/>
      <c r="AC1839" s="64"/>
      <c r="AD1839" s="64"/>
      <c r="AE1839" s="64"/>
      <c r="AG1839" s="122"/>
      <c r="AN1839" s="64"/>
      <c r="AO1839" s="64"/>
      <c r="AP1839" s="64"/>
      <c r="AQ1839" s="64"/>
      <c r="AR1839" s="64"/>
      <c r="AS1839" s="64"/>
      <c r="AT1839" s="64"/>
      <c r="AU1839" s="64"/>
    </row>
    <row r="1840" spans="27:64" ht="12.95" customHeight="1">
      <c r="AA1840" s="64"/>
      <c r="AB1840" s="64"/>
      <c r="AC1840" s="64"/>
      <c r="AD1840" s="64"/>
      <c r="AE1840" s="64"/>
      <c r="AG1840" s="122"/>
      <c r="AN1840" s="64"/>
      <c r="AO1840" s="64"/>
      <c r="AP1840" s="64"/>
      <c r="AQ1840" s="64"/>
      <c r="AR1840" s="64"/>
      <c r="AS1840" s="64"/>
      <c r="AT1840" s="64"/>
      <c r="AU1840" s="64"/>
    </row>
    <row r="1841" spans="27:64" ht="12.95" customHeight="1">
      <c r="AA1841" s="64"/>
      <c r="AB1841" s="64"/>
      <c r="AC1841" s="64"/>
      <c r="AD1841" s="64"/>
      <c r="AE1841" s="64"/>
      <c r="AG1841" s="122"/>
      <c r="AN1841" s="64"/>
      <c r="AO1841" s="64"/>
      <c r="AP1841" s="64"/>
      <c r="AQ1841" s="64"/>
      <c r="AR1841" s="64"/>
      <c r="AS1841" s="64"/>
      <c r="AT1841" s="64"/>
      <c r="AU1841" s="64"/>
    </row>
    <row r="1842" spans="27:64" ht="12.95" customHeight="1">
      <c r="AA1842" s="64"/>
      <c r="AB1842" s="64"/>
      <c r="AC1842" s="64"/>
      <c r="AD1842" s="64"/>
      <c r="AE1842" s="64"/>
      <c r="AG1842" s="122"/>
      <c r="AN1842" s="64"/>
      <c r="AO1842" s="64"/>
      <c r="AP1842" s="64"/>
      <c r="AQ1842" s="64"/>
      <c r="AR1842" s="64"/>
      <c r="AS1842" s="64"/>
      <c r="AT1842" s="64"/>
      <c r="AU1842" s="64"/>
    </row>
    <row r="1843" spans="27:64" ht="12.95" customHeight="1">
      <c r="AA1843" s="64"/>
      <c r="AB1843" s="64"/>
      <c r="AC1843" s="64"/>
      <c r="AD1843" s="64"/>
      <c r="AE1843" s="64"/>
      <c r="AG1843" s="122"/>
      <c r="AN1843" s="64"/>
      <c r="AO1843" s="64"/>
      <c r="AP1843" s="64"/>
      <c r="AQ1843" s="64"/>
      <c r="AR1843" s="64"/>
      <c r="AS1843" s="64"/>
      <c r="AT1843" s="64"/>
      <c r="AU1843" s="64"/>
    </row>
    <row r="1844" spans="27:64" ht="12.95" customHeight="1">
      <c r="AA1844" s="64"/>
      <c r="AB1844" s="64"/>
      <c r="AC1844" s="64"/>
      <c r="AD1844" s="64"/>
      <c r="AE1844" s="64"/>
      <c r="AG1844" s="122"/>
      <c r="AN1844" s="64"/>
      <c r="AO1844" s="64"/>
      <c r="AP1844" s="64"/>
      <c r="AQ1844" s="64"/>
      <c r="AR1844" s="64"/>
      <c r="AS1844" s="64"/>
      <c r="AT1844" s="64"/>
      <c r="AU1844" s="64"/>
    </row>
    <row r="1845" spans="27:64" ht="12.95" customHeight="1">
      <c r="AA1845" s="64"/>
      <c r="AB1845" s="64"/>
      <c r="AC1845" s="64"/>
      <c r="AD1845" s="64"/>
      <c r="AE1845" s="64"/>
      <c r="AG1845" s="122"/>
      <c r="AN1845" s="64"/>
      <c r="AO1845" s="64"/>
      <c r="AP1845" s="64"/>
      <c r="AQ1845" s="64"/>
      <c r="AR1845" s="64"/>
      <c r="AS1845" s="64"/>
      <c r="AT1845" s="64"/>
      <c r="AU1845" s="64"/>
    </row>
    <row r="1846" spans="27:64" ht="12.95" customHeight="1">
      <c r="AA1846" s="64"/>
      <c r="AB1846" s="64"/>
      <c r="AC1846" s="64"/>
      <c r="AD1846" s="64"/>
      <c r="AE1846" s="64"/>
      <c r="AG1846" s="122"/>
      <c r="AN1846" s="64"/>
      <c r="AO1846" s="64"/>
      <c r="AP1846" s="64"/>
      <c r="AQ1846" s="64"/>
      <c r="AR1846" s="64"/>
      <c r="AS1846" s="64"/>
      <c r="AT1846" s="64"/>
      <c r="AU1846" s="64"/>
    </row>
    <row r="1847" spans="27:64" ht="12.95" customHeight="1">
      <c r="AA1847" s="64"/>
      <c r="AB1847" s="64"/>
      <c r="AC1847" s="64"/>
      <c r="AD1847" s="64"/>
      <c r="AE1847" s="64"/>
      <c r="AG1847" s="122"/>
      <c r="AN1847" s="64"/>
      <c r="AO1847" s="64"/>
      <c r="AP1847" s="64"/>
      <c r="AQ1847" s="64"/>
      <c r="AR1847" s="64"/>
      <c r="AS1847" s="64"/>
      <c r="AT1847" s="64"/>
      <c r="AU1847" s="64"/>
    </row>
    <row r="1848" spans="27:64" ht="12.95" customHeight="1">
      <c r="AA1848" s="64"/>
      <c r="AB1848" s="64"/>
      <c r="AC1848" s="64"/>
      <c r="AD1848" s="64"/>
      <c r="AE1848" s="64"/>
      <c r="AG1848" s="122"/>
      <c r="AN1848" s="64"/>
      <c r="AO1848" s="64"/>
      <c r="AP1848" s="64"/>
      <c r="AQ1848" s="64"/>
      <c r="AR1848" s="64"/>
      <c r="AS1848" s="64"/>
      <c r="AT1848" s="64"/>
      <c r="AU1848" s="64"/>
    </row>
    <row r="1849" spans="27:64" ht="12.95" customHeight="1">
      <c r="AA1849" s="64"/>
      <c r="AB1849" s="64"/>
      <c r="AC1849" s="64"/>
      <c r="AD1849" s="64"/>
      <c r="AE1849" s="64"/>
      <c r="AG1849" s="122"/>
      <c r="AN1849" s="64"/>
      <c r="AO1849" s="64"/>
      <c r="AP1849" s="64"/>
      <c r="AQ1849" s="64"/>
      <c r="AR1849" s="64"/>
      <c r="AS1849" s="64"/>
      <c r="AT1849" s="64"/>
      <c r="AU1849" s="64"/>
      <c r="AV1849" s="64"/>
    </row>
    <row r="1850" spans="27:64" ht="12.95" customHeight="1">
      <c r="AA1850" s="64"/>
      <c r="AB1850" s="64"/>
      <c r="AC1850" s="64"/>
      <c r="AD1850" s="64"/>
      <c r="AE1850" s="64"/>
      <c r="AG1850" s="122"/>
      <c r="AN1850" s="64"/>
      <c r="AO1850" s="64"/>
      <c r="AP1850" s="64"/>
      <c r="AQ1850" s="64"/>
      <c r="AR1850" s="64"/>
      <c r="AS1850" s="64"/>
      <c r="AT1850" s="64"/>
      <c r="AU1850" s="64"/>
    </row>
    <row r="1851" spans="27:64" ht="12.95" customHeight="1">
      <c r="AA1851" s="64"/>
      <c r="AB1851" s="64"/>
      <c r="AC1851" s="64"/>
      <c r="AD1851" s="64"/>
      <c r="AE1851" s="64"/>
      <c r="AG1851" s="122"/>
      <c r="AN1851" s="64"/>
      <c r="AO1851" s="64"/>
      <c r="AP1851" s="64"/>
      <c r="AQ1851" s="64"/>
      <c r="AR1851" s="64"/>
      <c r="AS1851" s="64"/>
      <c r="AT1851" s="64"/>
      <c r="AU1851" s="64"/>
      <c r="AV1851" s="64"/>
      <c r="AW1851" s="64"/>
      <c r="AX1851" s="64"/>
      <c r="AY1851" s="64"/>
      <c r="AZ1851" s="64"/>
      <c r="BA1851" s="64"/>
      <c r="BB1851" s="64"/>
      <c r="BC1851" s="64"/>
      <c r="BD1851" s="64"/>
      <c r="BE1851" s="64"/>
      <c r="BF1851" s="64"/>
      <c r="BG1851" s="64"/>
      <c r="BH1851" s="64"/>
      <c r="BI1851" s="64"/>
      <c r="BJ1851" s="64"/>
      <c r="BK1851" s="64"/>
      <c r="BL1851" s="64"/>
    </row>
    <row r="1852" spans="27:64" ht="12.95" customHeight="1">
      <c r="AA1852" s="64"/>
      <c r="AB1852" s="64"/>
      <c r="AC1852" s="64"/>
      <c r="AD1852" s="64"/>
      <c r="AE1852" s="64"/>
      <c r="AG1852" s="122"/>
      <c r="AN1852" s="64"/>
      <c r="AO1852" s="64"/>
      <c r="AP1852" s="64"/>
      <c r="AQ1852" s="64"/>
      <c r="AR1852" s="64"/>
      <c r="AS1852" s="64"/>
      <c r="AT1852" s="64"/>
      <c r="AU1852" s="64"/>
      <c r="AV1852" s="64"/>
    </row>
    <row r="1853" spans="27:64" ht="12.95" customHeight="1">
      <c r="AA1853" s="64"/>
      <c r="AB1853" s="64"/>
      <c r="AC1853" s="64"/>
      <c r="AD1853" s="64"/>
      <c r="AE1853" s="64"/>
      <c r="AG1853" s="122"/>
      <c r="AN1853" s="64"/>
      <c r="AO1853" s="64"/>
      <c r="AP1853" s="64"/>
      <c r="AQ1853" s="64"/>
      <c r="AR1853" s="64"/>
      <c r="AS1853" s="64"/>
      <c r="AT1853" s="64"/>
      <c r="AU1853" s="64"/>
    </row>
    <row r="1854" spans="27:64" ht="12.95" customHeight="1">
      <c r="AA1854" s="64"/>
      <c r="AB1854" s="64"/>
      <c r="AC1854" s="64"/>
      <c r="AD1854" s="64"/>
      <c r="AE1854" s="64"/>
      <c r="AG1854" s="122"/>
      <c r="AN1854" s="64"/>
      <c r="AO1854" s="64"/>
      <c r="AP1854" s="64"/>
      <c r="AQ1854" s="64"/>
      <c r="AR1854" s="64"/>
      <c r="AS1854" s="64"/>
      <c r="AT1854" s="64"/>
      <c r="AU1854" s="64"/>
    </row>
    <row r="1855" spans="27:64" ht="12.95" customHeight="1">
      <c r="AA1855" s="64"/>
      <c r="AB1855" s="64"/>
      <c r="AC1855" s="64"/>
      <c r="AD1855" s="64"/>
      <c r="AE1855" s="64"/>
      <c r="AG1855" s="122"/>
      <c r="AN1855" s="64"/>
      <c r="AO1855" s="64"/>
      <c r="AP1855" s="64"/>
      <c r="AQ1855" s="64"/>
      <c r="AR1855" s="64"/>
      <c r="AS1855" s="64"/>
      <c r="AT1855" s="64"/>
      <c r="AU1855" s="64"/>
    </row>
    <row r="1856" spans="27:64" ht="12.95" customHeight="1">
      <c r="AA1856" s="64"/>
      <c r="AB1856" s="64"/>
      <c r="AC1856" s="64"/>
      <c r="AD1856" s="64"/>
      <c r="AE1856" s="64"/>
      <c r="AG1856" s="122"/>
      <c r="AN1856" s="64"/>
      <c r="AO1856" s="64"/>
      <c r="AP1856" s="64"/>
      <c r="AQ1856" s="64"/>
      <c r="AR1856" s="64"/>
      <c r="AS1856" s="64"/>
      <c r="AT1856" s="64"/>
      <c r="AU1856" s="64"/>
    </row>
    <row r="1857" spans="27:47" ht="12.95" customHeight="1">
      <c r="AA1857" s="64"/>
      <c r="AB1857" s="64"/>
      <c r="AC1857" s="64"/>
      <c r="AD1857" s="64"/>
      <c r="AE1857" s="64"/>
      <c r="AG1857" s="122"/>
      <c r="AN1857" s="64"/>
      <c r="AO1857" s="64"/>
      <c r="AP1857" s="64"/>
      <c r="AQ1857" s="64"/>
      <c r="AR1857" s="64"/>
      <c r="AS1857" s="64"/>
      <c r="AT1857" s="64"/>
      <c r="AU1857" s="64"/>
    </row>
    <row r="1858" spans="27:47" ht="12.95" customHeight="1">
      <c r="AA1858" s="64"/>
      <c r="AB1858" s="64"/>
      <c r="AC1858" s="64"/>
      <c r="AD1858" s="64"/>
      <c r="AE1858" s="64"/>
      <c r="AG1858" s="122"/>
      <c r="AN1858" s="64"/>
      <c r="AO1858" s="64"/>
      <c r="AP1858" s="64"/>
      <c r="AQ1858" s="64"/>
      <c r="AR1858" s="64"/>
      <c r="AS1858" s="64"/>
      <c r="AT1858" s="64"/>
      <c r="AU1858" s="64"/>
    </row>
    <row r="1859" spans="27:47" ht="12.95" customHeight="1">
      <c r="AA1859" s="64"/>
      <c r="AB1859" s="64"/>
      <c r="AC1859" s="64"/>
      <c r="AD1859" s="64"/>
      <c r="AE1859" s="64"/>
      <c r="AG1859" s="122"/>
      <c r="AN1859" s="64"/>
      <c r="AO1859" s="64"/>
      <c r="AP1859" s="64"/>
      <c r="AQ1859" s="64"/>
      <c r="AR1859" s="64"/>
      <c r="AS1859" s="64"/>
      <c r="AT1859" s="64"/>
      <c r="AU1859" s="64"/>
    </row>
    <row r="1860" spans="27:47" ht="12.95" customHeight="1">
      <c r="AA1860" s="64"/>
      <c r="AB1860" s="64"/>
      <c r="AC1860" s="64"/>
      <c r="AD1860" s="64"/>
      <c r="AE1860" s="64"/>
      <c r="AG1860" s="122"/>
      <c r="AN1860" s="64"/>
      <c r="AO1860" s="64"/>
      <c r="AP1860" s="64"/>
      <c r="AQ1860" s="64"/>
      <c r="AR1860" s="64"/>
      <c r="AS1860" s="64"/>
      <c r="AT1860" s="64"/>
      <c r="AU1860" s="64"/>
    </row>
    <row r="1861" spans="27:47" ht="12.95" customHeight="1">
      <c r="AA1861" s="64"/>
      <c r="AB1861" s="64"/>
      <c r="AC1861" s="64"/>
      <c r="AD1861" s="64"/>
      <c r="AE1861" s="64"/>
      <c r="AG1861" s="122"/>
      <c r="AN1861" s="64"/>
      <c r="AO1861" s="64"/>
      <c r="AP1861" s="64"/>
      <c r="AQ1861" s="64"/>
      <c r="AR1861" s="64"/>
      <c r="AS1861" s="64"/>
      <c r="AT1861" s="64"/>
      <c r="AU1861" s="64"/>
    </row>
    <row r="1862" spans="27:47" ht="12.95" customHeight="1">
      <c r="AA1862" s="64"/>
      <c r="AB1862" s="64"/>
      <c r="AC1862" s="64"/>
      <c r="AD1862" s="64"/>
      <c r="AE1862" s="64"/>
      <c r="AG1862" s="122"/>
      <c r="AN1862" s="64"/>
      <c r="AO1862" s="64"/>
      <c r="AP1862" s="64"/>
      <c r="AQ1862" s="64"/>
      <c r="AR1862" s="64"/>
      <c r="AS1862" s="64"/>
      <c r="AT1862" s="64"/>
      <c r="AU1862" s="64"/>
    </row>
    <row r="1863" spans="27:47" ht="12.95" customHeight="1">
      <c r="AA1863" s="64"/>
      <c r="AB1863" s="64"/>
      <c r="AC1863" s="64"/>
      <c r="AD1863" s="64"/>
      <c r="AE1863" s="64"/>
      <c r="AG1863" s="122"/>
      <c r="AN1863" s="64"/>
      <c r="AO1863" s="64"/>
      <c r="AP1863" s="64"/>
      <c r="AQ1863" s="64"/>
      <c r="AR1863" s="64"/>
      <c r="AS1863" s="64"/>
      <c r="AT1863" s="64"/>
      <c r="AU1863" s="64"/>
    </row>
    <row r="1864" spans="27:47" ht="12.95" customHeight="1">
      <c r="AA1864" s="64"/>
      <c r="AB1864" s="64"/>
      <c r="AC1864" s="64"/>
      <c r="AD1864" s="64"/>
      <c r="AE1864" s="64"/>
      <c r="AG1864" s="122"/>
      <c r="AN1864" s="64"/>
      <c r="AO1864" s="64"/>
      <c r="AP1864" s="64"/>
      <c r="AQ1864" s="64"/>
      <c r="AR1864" s="64"/>
      <c r="AS1864" s="64"/>
      <c r="AT1864" s="64"/>
      <c r="AU1864" s="64"/>
    </row>
    <row r="1865" spans="27:47" ht="12.95" customHeight="1">
      <c r="AA1865" s="64"/>
      <c r="AB1865" s="64"/>
      <c r="AC1865" s="64"/>
      <c r="AD1865" s="64"/>
      <c r="AE1865" s="64"/>
      <c r="AG1865" s="122"/>
      <c r="AN1865" s="64"/>
      <c r="AO1865" s="64"/>
      <c r="AP1865" s="64"/>
      <c r="AQ1865" s="64"/>
      <c r="AR1865" s="64"/>
      <c r="AS1865" s="64"/>
      <c r="AT1865" s="64"/>
      <c r="AU1865" s="64"/>
    </row>
    <row r="1866" spans="27:47" ht="12.95" customHeight="1">
      <c r="AA1866" s="64"/>
      <c r="AB1866" s="64"/>
      <c r="AC1866" s="64"/>
      <c r="AD1866" s="64"/>
      <c r="AE1866" s="64"/>
      <c r="AG1866" s="122"/>
      <c r="AN1866" s="64"/>
      <c r="AO1866" s="64"/>
      <c r="AP1866" s="64"/>
      <c r="AQ1866" s="64"/>
      <c r="AR1866" s="64"/>
      <c r="AS1866" s="64"/>
      <c r="AT1866" s="64"/>
      <c r="AU1866" s="64"/>
    </row>
    <row r="1867" spans="27:47" ht="12.95" customHeight="1">
      <c r="AA1867" s="64"/>
      <c r="AB1867" s="64"/>
      <c r="AC1867" s="64"/>
      <c r="AD1867" s="64"/>
      <c r="AE1867" s="64"/>
      <c r="AG1867" s="122"/>
      <c r="AN1867" s="64"/>
      <c r="AO1867" s="64"/>
      <c r="AP1867" s="64"/>
      <c r="AQ1867" s="64"/>
      <c r="AR1867" s="64"/>
      <c r="AS1867" s="64"/>
      <c r="AT1867" s="64"/>
      <c r="AU1867" s="64"/>
    </row>
    <row r="1868" spans="27:47" ht="12.95" customHeight="1">
      <c r="AA1868" s="64"/>
      <c r="AB1868" s="64"/>
      <c r="AC1868" s="64"/>
      <c r="AD1868" s="64"/>
      <c r="AE1868" s="64"/>
      <c r="AG1868" s="122"/>
      <c r="AN1868" s="64"/>
      <c r="AO1868" s="64"/>
      <c r="AP1868" s="64"/>
      <c r="AQ1868" s="64"/>
      <c r="AR1868" s="64"/>
      <c r="AS1868" s="64"/>
      <c r="AT1868" s="64"/>
      <c r="AU1868" s="64"/>
    </row>
    <row r="1869" spans="27:47" ht="12.95" customHeight="1">
      <c r="AA1869" s="64"/>
      <c r="AB1869" s="64"/>
      <c r="AC1869" s="64"/>
      <c r="AD1869" s="64"/>
      <c r="AE1869" s="64"/>
      <c r="AG1869" s="122"/>
      <c r="AN1869" s="64"/>
      <c r="AO1869" s="64"/>
      <c r="AP1869" s="64"/>
      <c r="AQ1869" s="64"/>
      <c r="AR1869" s="64"/>
      <c r="AS1869" s="64"/>
      <c r="AT1869" s="64"/>
      <c r="AU1869" s="64"/>
    </row>
    <row r="1870" spans="27:47" ht="12.95" customHeight="1">
      <c r="AA1870" s="64"/>
      <c r="AB1870" s="64"/>
      <c r="AC1870" s="64"/>
      <c r="AD1870" s="64"/>
      <c r="AE1870" s="64"/>
      <c r="AG1870" s="122"/>
      <c r="AN1870" s="64"/>
      <c r="AO1870" s="64"/>
      <c r="AP1870" s="64"/>
      <c r="AQ1870" s="64"/>
      <c r="AR1870" s="64"/>
      <c r="AS1870" s="64"/>
      <c r="AT1870" s="64"/>
      <c r="AU1870" s="64"/>
    </row>
    <row r="1871" spans="27:47" ht="12.95" customHeight="1">
      <c r="AA1871" s="64"/>
      <c r="AB1871" s="64"/>
      <c r="AC1871" s="64"/>
      <c r="AD1871" s="64"/>
      <c r="AE1871" s="64"/>
      <c r="AG1871" s="122"/>
      <c r="AN1871" s="64"/>
      <c r="AO1871" s="64"/>
      <c r="AP1871" s="64"/>
      <c r="AQ1871" s="64"/>
      <c r="AR1871" s="64"/>
      <c r="AS1871" s="64"/>
      <c r="AT1871" s="64"/>
      <c r="AU1871" s="64"/>
    </row>
    <row r="1872" spans="27:47" ht="12.95" customHeight="1">
      <c r="AA1872" s="64"/>
      <c r="AB1872" s="64"/>
      <c r="AC1872" s="64"/>
      <c r="AD1872" s="64"/>
      <c r="AE1872" s="64"/>
      <c r="AG1872" s="122"/>
      <c r="AN1872" s="64"/>
      <c r="AO1872" s="64"/>
      <c r="AP1872" s="64"/>
      <c r="AQ1872" s="64"/>
      <c r="AR1872" s="64"/>
      <c r="AS1872" s="64"/>
      <c r="AT1872" s="64"/>
      <c r="AU1872" s="64"/>
    </row>
    <row r="1873" spans="27:47" ht="12.95" customHeight="1">
      <c r="AA1873" s="64"/>
      <c r="AB1873" s="64"/>
      <c r="AC1873" s="64"/>
      <c r="AD1873" s="64"/>
      <c r="AE1873" s="64"/>
      <c r="AG1873" s="122"/>
      <c r="AN1873" s="64"/>
      <c r="AO1873" s="64"/>
      <c r="AP1873" s="64"/>
      <c r="AQ1873" s="64"/>
      <c r="AR1873" s="64"/>
      <c r="AS1873" s="64"/>
      <c r="AT1873" s="64"/>
      <c r="AU1873" s="64"/>
    </row>
    <row r="1874" spans="27:47" ht="12.95" customHeight="1">
      <c r="AA1874" s="64"/>
      <c r="AB1874" s="64"/>
      <c r="AC1874" s="64"/>
      <c r="AD1874" s="64"/>
      <c r="AE1874" s="64"/>
      <c r="AG1874" s="122"/>
      <c r="AN1874" s="64"/>
      <c r="AO1874" s="64"/>
      <c r="AP1874" s="64"/>
      <c r="AQ1874" s="64"/>
      <c r="AR1874" s="64"/>
      <c r="AS1874" s="64"/>
      <c r="AT1874" s="64"/>
      <c r="AU1874" s="64"/>
    </row>
    <row r="1875" spans="27:47" ht="12.95" customHeight="1">
      <c r="AA1875" s="64"/>
      <c r="AB1875" s="64"/>
      <c r="AC1875" s="64"/>
      <c r="AD1875" s="64"/>
      <c r="AE1875" s="64"/>
      <c r="AG1875" s="122"/>
      <c r="AN1875" s="64"/>
      <c r="AO1875" s="64"/>
      <c r="AP1875" s="64"/>
      <c r="AQ1875" s="64"/>
      <c r="AR1875" s="64"/>
      <c r="AS1875" s="64"/>
      <c r="AT1875" s="64"/>
      <c r="AU1875" s="64"/>
    </row>
    <row r="1876" spans="27:47" ht="12.95" customHeight="1">
      <c r="AA1876" s="64"/>
      <c r="AB1876" s="64"/>
      <c r="AC1876" s="64"/>
      <c r="AD1876" s="64"/>
      <c r="AE1876" s="64"/>
      <c r="AG1876" s="122"/>
      <c r="AN1876" s="64"/>
      <c r="AO1876" s="64"/>
      <c r="AP1876" s="64"/>
      <c r="AQ1876" s="64"/>
      <c r="AR1876" s="64"/>
      <c r="AS1876" s="64"/>
      <c r="AT1876" s="64"/>
      <c r="AU1876" s="64"/>
    </row>
    <row r="1877" spans="27:47" ht="12.95" customHeight="1">
      <c r="AA1877" s="64"/>
      <c r="AB1877" s="64"/>
      <c r="AC1877" s="64"/>
      <c r="AD1877" s="64"/>
      <c r="AE1877" s="64"/>
      <c r="AG1877" s="122"/>
      <c r="AN1877" s="64"/>
      <c r="AO1877" s="64"/>
      <c r="AP1877" s="64"/>
      <c r="AQ1877" s="64"/>
      <c r="AR1877" s="64"/>
      <c r="AS1877" s="64"/>
      <c r="AT1877" s="64"/>
      <c r="AU1877" s="64"/>
    </row>
    <row r="1878" spans="27:47" ht="12.95" customHeight="1">
      <c r="AA1878" s="64"/>
      <c r="AB1878" s="64"/>
      <c r="AC1878" s="64"/>
      <c r="AD1878" s="64"/>
      <c r="AE1878" s="64"/>
      <c r="AG1878" s="122"/>
      <c r="AN1878" s="64"/>
      <c r="AO1878" s="64"/>
      <c r="AP1878" s="64"/>
      <c r="AQ1878" s="64"/>
      <c r="AR1878" s="64"/>
      <c r="AS1878" s="64"/>
      <c r="AT1878" s="64"/>
      <c r="AU1878" s="64"/>
    </row>
    <row r="1879" spans="27:47" ht="12.95" customHeight="1">
      <c r="AA1879" s="64"/>
      <c r="AB1879" s="64"/>
      <c r="AC1879" s="64"/>
      <c r="AD1879" s="64"/>
      <c r="AE1879" s="64"/>
      <c r="AG1879" s="122"/>
      <c r="AN1879" s="64"/>
      <c r="AO1879" s="64"/>
      <c r="AP1879" s="64"/>
      <c r="AQ1879" s="64"/>
      <c r="AR1879" s="64"/>
      <c r="AS1879" s="64"/>
      <c r="AT1879" s="64"/>
      <c r="AU1879" s="64"/>
    </row>
    <row r="1880" spans="27:47" ht="12.95" customHeight="1">
      <c r="AA1880" s="64"/>
      <c r="AB1880" s="64"/>
      <c r="AC1880" s="64"/>
      <c r="AD1880" s="64"/>
      <c r="AE1880" s="64"/>
      <c r="AG1880" s="122"/>
      <c r="AN1880" s="64"/>
      <c r="AO1880" s="64"/>
      <c r="AP1880" s="64"/>
      <c r="AQ1880" s="64"/>
      <c r="AR1880" s="64"/>
      <c r="AS1880" s="64"/>
      <c r="AT1880" s="64"/>
      <c r="AU1880" s="64"/>
    </row>
    <row r="1881" spans="27:47" ht="12.95" customHeight="1">
      <c r="AA1881" s="64"/>
      <c r="AB1881" s="64"/>
      <c r="AC1881" s="64"/>
      <c r="AD1881" s="64"/>
      <c r="AE1881" s="64"/>
      <c r="AG1881" s="122"/>
      <c r="AN1881" s="64"/>
      <c r="AO1881" s="64"/>
      <c r="AP1881" s="64"/>
      <c r="AQ1881" s="64"/>
      <c r="AR1881" s="64"/>
      <c r="AS1881" s="64"/>
      <c r="AT1881" s="64"/>
      <c r="AU1881" s="64"/>
    </row>
    <row r="1882" spans="27:47" ht="12.95" customHeight="1">
      <c r="AA1882" s="64"/>
      <c r="AB1882" s="64"/>
      <c r="AC1882" s="64"/>
      <c r="AD1882" s="64"/>
      <c r="AE1882" s="64"/>
      <c r="AG1882" s="122"/>
      <c r="AN1882" s="64"/>
      <c r="AO1882" s="64"/>
      <c r="AP1882" s="64"/>
      <c r="AQ1882" s="64"/>
      <c r="AR1882" s="64"/>
      <c r="AS1882" s="64"/>
      <c r="AT1882" s="64"/>
      <c r="AU1882" s="64"/>
    </row>
    <row r="1883" spans="27:47" ht="12.95" customHeight="1">
      <c r="AA1883" s="64"/>
      <c r="AB1883" s="64"/>
      <c r="AC1883" s="64"/>
      <c r="AD1883" s="64"/>
      <c r="AE1883" s="64"/>
      <c r="AG1883" s="122"/>
      <c r="AN1883" s="64"/>
      <c r="AO1883" s="64"/>
      <c r="AP1883" s="64"/>
      <c r="AQ1883" s="64"/>
      <c r="AR1883" s="64"/>
      <c r="AS1883" s="64"/>
      <c r="AT1883" s="64"/>
      <c r="AU1883" s="64"/>
    </row>
    <row r="1884" spans="27:47" ht="12.95" customHeight="1">
      <c r="AA1884" s="64"/>
      <c r="AB1884" s="64"/>
      <c r="AC1884" s="64"/>
      <c r="AD1884" s="64"/>
      <c r="AE1884" s="64"/>
      <c r="AG1884" s="122"/>
      <c r="AN1884" s="64"/>
      <c r="AO1884" s="64"/>
      <c r="AP1884" s="64"/>
      <c r="AQ1884" s="64"/>
      <c r="AR1884" s="64"/>
      <c r="AS1884" s="64"/>
      <c r="AT1884" s="64"/>
      <c r="AU1884" s="64"/>
    </row>
    <row r="1885" spans="27:47" ht="12.95" customHeight="1">
      <c r="AA1885" s="64"/>
      <c r="AB1885" s="64"/>
      <c r="AC1885" s="64"/>
      <c r="AD1885" s="64"/>
      <c r="AE1885" s="64"/>
      <c r="AG1885" s="122"/>
      <c r="AN1885" s="64"/>
      <c r="AO1885" s="64"/>
      <c r="AP1885" s="64"/>
      <c r="AQ1885" s="64"/>
      <c r="AR1885" s="64"/>
      <c r="AS1885" s="64"/>
      <c r="AT1885" s="64"/>
      <c r="AU1885" s="64"/>
    </row>
    <row r="1886" spans="27:47" ht="12.95" customHeight="1">
      <c r="AA1886" s="64"/>
      <c r="AB1886" s="64"/>
      <c r="AC1886" s="64"/>
      <c r="AD1886" s="64"/>
      <c r="AE1886" s="64"/>
      <c r="AG1886" s="122"/>
      <c r="AN1886" s="64"/>
      <c r="AO1886" s="64"/>
      <c r="AP1886" s="64"/>
      <c r="AQ1886" s="64"/>
      <c r="AR1886" s="64"/>
      <c r="AS1886" s="64"/>
      <c r="AT1886" s="64"/>
      <c r="AU1886" s="64"/>
    </row>
    <row r="1887" spans="27:47" ht="12.95" customHeight="1">
      <c r="AA1887" s="64"/>
      <c r="AB1887" s="64"/>
      <c r="AC1887" s="64"/>
      <c r="AD1887" s="64"/>
      <c r="AE1887" s="64"/>
      <c r="AG1887" s="122"/>
      <c r="AN1887" s="64"/>
      <c r="AO1887" s="64"/>
      <c r="AP1887" s="64"/>
      <c r="AQ1887" s="64"/>
      <c r="AR1887" s="64"/>
      <c r="AS1887" s="64"/>
      <c r="AT1887" s="64"/>
      <c r="AU1887" s="64"/>
    </row>
    <row r="1888" spans="27:47" ht="12.95" customHeight="1">
      <c r="AA1888" s="64"/>
      <c r="AB1888" s="64"/>
      <c r="AC1888" s="64"/>
      <c r="AD1888" s="64"/>
      <c r="AE1888" s="64"/>
      <c r="AG1888" s="122"/>
      <c r="AN1888" s="64"/>
      <c r="AO1888" s="64"/>
      <c r="AP1888" s="64"/>
      <c r="AQ1888" s="64"/>
      <c r="AR1888" s="64"/>
      <c r="AS1888" s="64"/>
      <c r="AT1888" s="64"/>
      <c r="AU1888" s="64"/>
    </row>
    <row r="1889" spans="27:47" ht="12.95" customHeight="1">
      <c r="AA1889" s="64"/>
      <c r="AB1889" s="64"/>
      <c r="AC1889" s="64"/>
      <c r="AD1889" s="64"/>
      <c r="AE1889" s="64"/>
      <c r="AG1889" s="122"/>
      <c r="AN1889" s="64"/>
      <c r="AO1889" s="64"/>
      <c r="AP1889" s="64"/>
      <c r="AQ1889" s="64"/>
      <c r="AR1889" s="64"/>
      <c r="AS1889" s="64"/>
      <c r="AT1889" s="64"/>
      <c r="AU1889" s="64"/>
    </row>
    <row r="1890" spans="27:47" ht="12.95" customHeight="1">
      <c r="AA1890" s="64"/>
      <c r="AB1890" s="64"/>
      <c r="AC1890" s="64"/>
      <c r="AD1890" s="64"/>
      <c r="AE1890" s="64"/>
      <c r="AG1890" s="122"/>
      <c r="AN1890" s="64"/>
      <c r="AO1890" s="64"/>
      <c r="AP1890" s="64"/>
      <c r="AQ1890" s="64"/>
      <c r="AR1890" s="64"/>
      <c r="AS1890" s="64"/>
      <c r="AT1890" s="64"/>
      <c r="AU1890" s="64"/>
    </row>
    <row r="1891" spans="27:47" ht="12.95" customHeight="1">
      <c r="AA1891" s="64"/>
      <c r="AB1891" s="64"/>
      <c r="AC1891" s="64"/>
      <c r="AD1891" s="64"/>
      <c r="AE1891" s="64"/>
      <c r="AG1891" s="122"/>
      <c r="AN1891" s="64"/>
      <c r="AO1891" s="64"/>
      <c r="AP1891" s="64"/>
      <c r="AQ1891" s="64"/>
      <c r="AR1891" s="64"/>
      <c r="AS1891" s="64"/>
      <c r="AT1891" s="64"/>
      <c r="AU1891" s="64"/>
    </row>
    <row r="1892" spans="27:47" ht="12.95" customHeight="1">
      <c r="AA1892" s="64"/>
      <c r="AB1892" s="64"/>
      <c r="AC1892" s="64"/>
      <c r="AD1892" s="64"/>
      <c r="AE1892" s="64"/>
      <c r="AG1892" s="122"/>
      <c r="AN1892" s="64"/>
      <c r="AO1892" s="64"/>
      <c r="AP1892" s="64"/>
      <c r="AQ1892" s="64"/>
      <c r="AR1892" s="64"/>
      <c r="AS1892" s="64"/>
      <c r="AT1892" s="64"/>
      <c r="AU1892" s="64"/>
    </row>
    <row r="1893" spans="27:47" ht="12.95" customHeight="1">
      <c r="AA1893" s="64"/>
      <c r="AB1893" s="64"/>
      <c r="AC1893" s="64"/>
      <c r="AD1893" s="64"/>
      <c r="AE1893" s="64"/>
      <c r="AG1893" s="122"/>
      <c r="AN1893" s="64"/>
      <c r="AO1893" s="64"/>
      <c r="AP1893" s="64"/>
      <c r="AQ1893" s="64"/>
      <c r="AR1893" s="64"/>
      <c r="AS1893" s="64"/>
      <c r="AT1893" s="64"/>
      <c r="AU1893" s="64"/>
    </row>
    <row r="1894" spans="27:47" ht="12.95" customHeight="1">
      <c r="AA1894" s="64"/>
      <c r="AB1894" s="64"/>
      <c r="AC1894" s="64"/>
      <c r="AD1894" s="64"/>
      <c r="AE1894" s="64"/>
      <c r="AG1894" s="122"/>
      <c r="AN1894" s="64"/>
      <c r="AO1894" s="64"/>
      <c r="AP1894" s="64"/>
      <c r="AQ1894" s="64"/>
      <c r="AR1894" s="64"/>
      <c r="AS1894" s="64"/>
      <c r="AT1894" s="64"/>
      <c r="AU1894" s="64"/>
    </row>
    <row r="1895" spans="27:47" ht="12.95" customHeight="1">
      <c r="AA1895" s="64"/>
      <c r="AB1895" s="64"/>
      <c r="AC1895" s="64"/>
      <c r="AD1895" s="64"/>
      <c r="AE1895" s="64"/>
      <c r="AG1895" s="122"/>
      <c r="AN1895" s="64"/>
      <c r="AO1895" s="64"/>
      <c r="AP1895" s="64"/>
      <c r="AQ1895" s="64"/>
      <c r="AR1895" s="64"/>
      <c r="AS1895" s="64"/>
      <c r="AT1895" s="64"/>
      <c r="AU1895" s="64"/>
    </row>
    <row r="1896" spans="27:47" ht="12.95" customHeight="1">
      <c r="AA1896" s="64"/>
      <c r="AB1896" s="64"/>
      <c r="AC1896" s="64"/>
      <c r="AD1896" s="64"/>
      <c r="AE1896" s="64"/>
      <c r="AG1896" s="122"/>
      <c r="AN1896" s="64"/>
      <c r="AO1896" s="64"/>
      <c r="AP1896" s="64"/>
      <c r="AQ1896" s="64"/>
      <c r="AR1896" s="64"/>
      <c r="AS1896" s="64"/>
      <c r="AT1896" s="64"/>
      <c r="AU1896" s="64"/>
    </row>
    <row r="1897" spans="27:47" ht="12.95" customHeight="1">
      <c r="AA1897" s="64"/>
      <c r="AB1897" s="64"/>
      <c r="AC1897" s="64"/>
      <c r="AD1897" s="64"/>
      <c r="AE1897" s="64"/>
      <c r="AG1897" s="122"/>
      <c r="AN1897" s="64"/>
      <c r="AO1897" s="64"/>
      <c r="AP1897" s="64"/>
      <c r="AQ1897" s="64"/>
      <c r="AR1897" s="64"/>
      <c r="AS1897" s="64"/>
      <c r="AT1897" s="64"/>
      <c r="AU1897" s="64"/>
    </row>
    <row r="1898" spans="27:47" ht="12.95" customHeight="1">
      <c r="AA1898" s="64"/>
      <c r="AB1898" s="64"/>
      <c r="AC1898" s="64"/>
      <c r="AD1898" s="64"/>
      <c r="AE1898" s="64"/>
      <c r="AG1898" s="122"/>
      <c r="AN1898" s="64"/>
      <c r="AO1898" s="64"/>
      <c r="AP1898" s="64"/>
      <c r="AQ1898" s="64"/>
      <c r="AR1898" s="64"/>
      <c r="AS1898" s="64"/>
      <c r="AT1898" s="64"/>
      <c r="AU1898" s="64"/>
    </row>
    <row r="1899" spans="27:47" ht="12.95" customHeight="1">
      <c r="AA1899" s="64"/>
      <c r="AB1899" s="64"/>
      <c r="AC1899" s="64"/>
      <c r="AD1899" s="64"/>
      <c r="AE1899" s="64"/>
      <c r="AG1899" s="122"/>
      <c r="AN1899" s="64"/>
      <c r="AO1899" s="64"/>
      <c r="AP1899" s="64"/>
      <c r="AQ1899" s="64"/>
      <c r="AR1899" s="64"/>
      <c r="AS1899" s="64"/>
      <c r="AT1899" s="64"/>
      <c r="AU1899" s="64"/>
    </row>
    <row r="1900" spans="27:47" ht="12.95" customHeight="1">
      <c r="AA1900" s="64"/>
      <c r="AB1900" s="64"/>
      <c r="AC1900" s="64"/>
      <c r="AD1900" s="64"/>
      <c r="AE1900" s="64"/>
      <c r="AG1900" s="122"/>
      <c r="AN1900" s="64"/>
      <c r="AO1900" s="64"/>
      <c r="AP1900" s="64"/>
      <c r="AQ1900" s="64"/>
      <c r="AR1900" s="64"/>
      <c r="AS1900" s="64"/>
      <c r="AT1900" s="64"/>
      <c r="AU1900" s="64"/>
    </row>
    <row r="1901" spans="27:47" ht="12.95" customHeight="1">
      <c r="AA1901" s="64"/>
      <c r="AB1901" s="64"/>
      <c r="AC1901" s="64"/>
      <c r="AD1901" s="64"/>
      <c r="AE1901" s="64"/>
      <c r="AG1901" s="122"/>
      <c r="AN1901" s="64"/>
      <c r="AO1901" s="64"/>
      <c r="AP1901" s="64"/>
      <c r="AQ1901" s="64"/>
      <c r="AR1901" s="64"/>
      <c r="AS1901" s="64"/>
      <c r="AT1901" s="64"/>
      <c r="AU1901" s="64"/>
    </row>
    <row r="1902" spans="27:47" ht="12.95" customHeight="1">
      <c r="AA1902" s="64"/>
      <c r="AB1902" s="64"/>
      <c r="AC1902" s="64"/>
      <c r="AD1902" s="64"/>
      <c r="AE1902" s="64"/>
      <c r="AG1902" s="122"/>
      <c r="AN1902" s="64"/>
      <c r="AO1902" s="64"/>
      <c r="AP1902" s="64"/>
      <c r="AQ1902" s="64"/>
      <c r="AR1902" s="64"/>
      <c r="AS1902" s="64"/>
      <c r="AT1902" s="64"/>
      <c r="AU1902" s="64"/>
    </row>
    <row r="1903" spans="27:47" ht="12.95" customHeight="1">
      <c r="AA1903" s="64"/>
      <c r="AB1903" s="64"/>
      <c r="AC1903" s="64"/>
      <c r="AD1903" s="64"/>
      <c r="AE1903" s="64"/>
      <c r="AG1903" s="122"/>
      <c r="AN1903" s="64"/>
      <c r="AO1903" s="64"/>
      <c r="AP1903" s="64"/>
      <c r="AQ1903" s="64"/>
      <c r="AR1903" s="64"/>
      <c r="AS1903" s="64"/>
      <c r="AT1903" s="64"/>
      <c r="AU1903" s="64"/>
    </row>
    <row r="1904" spans="27:47" ht="12.95" customHeight="1">
      <c r="AA1904" s="64"/>
      <c r="AB1904" s="64"/>
      <c r="AC1904" s="64"/>
      <c r="AD1904" s="64"/>
      <c r="AE1904" s="64"/>
      <c r="AG1904" s="122"/>
      <c r="AN1904" s="64"/>
      <c r="AO1904" s="64"/>
      <c r="AP1904" s="64"/>
      <c r="AQ1904" s="64"/>
      <c r="AR1904" s="64"/>
      <c r="AS1904" s="64"/>
      <c r="AT1904" s="64"/>
      <c r="AU1904" s="64"/>
    </row>
    <row r="1905" spans="27:48" ht="12.95" customHeight="1">
      <c r="AA1905" s="64"/>
      <c r="AB1905" s="64"/>
      <c r="AC1905" s="64"/>
      <c r="AD1905" s="64"/>
      <c r="AE1905" s="64"/>
      <c r="AG1905" s="122"/>
      <c r="AN1905" s="64"/>
      <c r="AO1905" s="64"/>
      <c r="AP1905" s="64"/>
      <c r="AQ1905" s="64"/>
      <c r="AR1905" s="64"/>
      <c r="AS1905" s="64"/>
      <c r="AT1905" s="64"/>
      <c r="AU1905" s="64"/>
    </row>
    <row r="1906" spans="27:48" ht="12.95" customHeight="1">
      <c r="AA1906" s="64"/>
      <c r="AB1906" s="64"/>
      <c r="AC1906" s="64"/>
      <c r="AD1906" s="64"/>
      <c r="AE1906" s="64"/>
      <c r="AG1906" s="122"/>
      <c r="AN1906" s="64"/>
      <c r="AO1906" s="64"/>
      <c r="AP1906" s="64"/>
      <c r="AQ1906" s="64"/>
      <c r="AR1906" s="64"/>
      <c r="AS1906" s="64"/>
      <c r="AT1906" s="64"/>
      <c r="AU1906" s="64"/>
    </row>
    <row r="1907" spans="27:48" ht="12.95" customHeight="1">
      <c r="AA1907" s="64"/>
      <c r="AB1907" s="64"/>
      <c r="AC1907" s="64"/>
      <c r="AD1907" s="64"/>
      <c r="AE1907" s="64"/>
      <c r="AG1907" s="122"/>
      <c r="AN1907" s="64"/>
      <c r="AO1907" s="64"/>
      <c r="AP1907" s="64"/>
      <c r="AQ1907" s="64"/>
      <c r="AR1907" s="64"/>
      <c r="AS1907" s="64"/>
      <c r="AT1907" s="64"/>
      <c r="AU1907" s="64"/>
    </row>
    <row r="1908" spans="27:48" ht="12.95" customHeight="1">
      <c r="AA1908" s="64"/>
      <c r="AB1908" s="64"/>
      <c r="AC1908" s="64"/>
      <c r="AD1908" s="64"/>
      <c r="AE1908" s="64"/>
      <c r="AG1908" s="122"/>
      <c r="AN1908" s="64"/>
      <c r="AO1908" s="64"/>
      <c r="AP1908" s="64"/>
      <c r="AQ1908" s="64"/>
      <c r="AR1908" s="64"/>
      <c r="AS1908" s="64"/>
      <c r="AT1908" s="64"/>
      <c r="AU1908" s="64"/>
    </row>
    <row r="1909" spans="27:48" ht="12.95" customHeight="1">
      <c r="AA1909" s="64"/>
      <c r="AB1909" s="64"/>
      <c r="AC1909" s="64"/>
      <c r="AD1909" s="64"/>
      <c r="AE1909" s="64"/>
      <c r="AG1909" s="122"/>
      <c r="AN1909" s="64"/>
      <c r="AO1909" s="64"/>
      <c r="AP1909" s="64"/>
      <c r="AQ1909" s="64"/>
      <c r="AR1909" s="64"/>
      <c r="AS1909" s="64"/>
      <c r="AT1909" s="64"/>
      <c r="AU1909" s="64"/>
    </row>
    <row r="1910" spans="27:48" ht="12.95" customHeight="1">
      <c r="AA1910" s="64"/>
      <c r="AB1910" s="64"/>
      <c r="AC1910" s="64"/>
      <c r="AD1910" s="64"/>
      <c r="AE1910" s="64"/>
      <c r="AG1910" s="122"/>
      <c r="AN1910" s="64"/>
      <c r="AO1910" s="64"/>
      <c r="AP1910" s="64"/>
      <c r="AQ1910" s="64"/>
      <c r="AR1910" s="64"/>
      <c r="AS1910" s="64"/>
      <c r="AT1910" s="64"/>
      <c r="AU1910" s="64"/>
    </row>
    <row r="1911" spans="27:48" ht="12.95" customHeight="1">
      <c r="AA1911" s="64"/>
      <c r="AB1911" s="64"/>
      <c r="AC1911" s="64"/>
      <c r="AD1911" s="64"/>
      <c r="AE1911" s="64"/>
      <c r="AG1911" s="122"/>
      <c r="AN1911" s="64"/>
      <c r="AO1911" s="64"/>
      <c r="AP1911" s="64"/>
      <c r="AQ1911" s="64"/>
      <c r="AR1911" s="64"/>
      <c r="AS1911" s="64"/>
      <c r="AT1911" s="64"/>
      <c r="AU1911" s="64"/>
    </row>
    <row r="1912" spans="27:48" ht="12.95" customHeight="1">
      <c r="AA1912" s="64"/>
      <c r="AB1912" s="64"/>
      <c r="AC1912" s="64"/>
      <c r="AD1912" s="64"/>
      <c r="AE1912" s="64"/>
      <c r="AG1912" s="122"/>
      <c r="AN1912" s="64"/>
      <c r="AO1912" s="64"/>
      <c r="AP1912" s="64"/>
      <c r="AQ1912" s="64"/>
      <c r="AR1912" s="64"/>
      <c r="AS1912" s="64"/>
      <c r="AT1912" s="64"/>
      <c r="AU1912" s="64"/>
    </row>
    <row r="1913" spans="27:48" ht="12.95" customHeight="1">
      <c r="AA1913" s="64"/>
      <c r="AB1913" s="64"/>
      <c r="AC1913" s="64"/>
      <c r="AD1913" s="64"/>
      <c r="AE1913" s="64"/>
      <c r="AG1913" s="122"/>
      <c r="AN1913" s="64"/>
      <c r="AO1913" s="64"/>
      <c r="AP1913" s="64"/>
      <c r="AQ1913" s="64"/>
      <c r="AR1913" s="64"/>
      <c r="AS1913" s="64"/>
      <c r="AT1913" s="64"/>
      <c r="AU1913" s="64"/>
    </row>
    <row r="1914" spans="27:48" ht="12.95" customHeight="1">
      <c r="AA1914" s="64"/>
      <c r="AB1914" s="64"/>
      <c r="AC1914" s="64"/>
      <c r="AD1914" s="64"/>
      <c r="AE1914" s="64"/>
      <c r="AG1914" s="122"/>
      <c r="AN1914" s="64"/>
      <c r="AO1914" s="64"/>
      <c r="AP1914" s="64"/>
      <c r="AQ1914" s="64"/>
      <c r="AR1914" s="64"/>
      <c r="AS1914" s="64"/>
      <c r="AT1914" s="64"/>
      <c r="AU1914" s="64"/>
    </row>
    <row r="1915" spans="27:48" ht="12.95" customHeight="1">
      <c r="AA1915" s="64"/>
      <c r="AB1915" s="64"/>
      <c r="AC1915" s="64"/>
      <c r="AD1915" s="64"/>
      <c r="AE1915" s="64"/>
      <c r="AG1915" s="122"/>
      <c r="AN1915" s="64"/>
      <c r="AO1915" s="64"/>
      <c r="AP1915" s="64"/>
      <c r="AQ1915" s="64"/>
      <c r="AR1915" s="64"/>
      <c r="AS1915" s="64"/>
      <c r="AT1915" s="64"/>
      <c r="AU1915" s="64"/>
      <c r="AV1915" s="64"/>
    </row>
    <row r="1916" spans="27:48" ht="12.95" customHeight="1">
      <c r="AA1916" s="64"/>
      <c r="AB1916" s="64"/>
      <c r="AC1916" s="64"/>
      <c r="AD1916" s="64"/>
      <c r="AE1916" s="64"/>
      <c r="AG1916" s="122"/>
      <c r="AN1916" s="64"/>
      <c r="AO1916" s="64"/>
      <c r="AP1916" s="64"/>
      <c r="AQ1916" s="64"/>
      <c r="AR1916" s="64"/>
      <c r="AS1916" s="64"/>
      <c r="AT1916" s="64"/>
      <c r="AU1916" s="64"/>
    </row>
    <row r="1917" spans="27:48" ht="12.95" customHeight="1">
      <c r="AA1917" s="64"/>
      <c r="AB1917" s="64"/>
      <c r="AC1917" s="64"/>
      <c r="AD1917" s="64"/>
      <c r="AE1917" s="64"/>
      <c r="AG1917" s="122"/>
      <c r="AN1917" s="64"/>
      <c r="AO1917" s="64"/>
      <c r="AP1917" s="64"/>
      <c r="AQ1917" s="64"/>
      <c r="AR1917" s="64"/>
      <c r="AS1917" s="64"/>
      <c r="AT1917" s="64"/>
      <c r="AU1917" s="64"/>
    </row>
    <row r="1918" spans="27:48" ht="12.95" customHeight="1">
      <c r="AA1918" s="64"/>
      <c r="AB1918" s="64"/>
      <c r="AC1918" s="64"/>
      <c r="AD1918" s="64"/>
      <c r="AE1918" s="64"/>
      <c r="AG1918" s="122"/>
      <c r="AN1918" s="64"/>
      <c r="AO1918" s="64"/>
      <c r="AP1918" s="64"/>
      <c r="AQ1918" s="64"/>
      <c r="AR1918" s="64"/>
      <c r="AS1918" s="64"/>
      <c r="AT1918" s="64"/>
      <c r="AU1918" s="64"/>
    </row>
    <row r="1919" spans="27:48" ht="12.95" customHeight="1">
      <c r="AA1919" s="64"/>
      <c r="AB1919" s="64"/>
      <c r="AC1919" s="64"/>
      <c r="AD1919" s="64"/>
      <c r="AE1919" s="64"/>
      <c r="AG1919" s="122"/>
      <c r="AN1919" s="64"/>
      <c r="AO1919" s="64"/>
      <c r="AP1919" s="64"/>
      <c r="AQ1919" s="64"/>
      <c r="AR1919" s="64"/>
      <c r="AS1919" s="64"/>
      <c r="AT1919" s="64"/>
      <c r="AU1919" s="64"/>
      <c r="AV1919" s="64"/>
    </row>
    <row r="1920" spans="27:48" ht="12.95" customHeight="1">
      <c r="AA1920" s="64"/>
      <c r="AB1920" s="64"/>
      <c r="AC1920" s="64"/>
      <c r="AD1920" s="64"/>
      <c r="AE1920" s="64"/>
      <c r="AG1920" s="122"/>
      <c r="AN1920" s="64"/>
      <c r="AO1920" s="64"/>
      <c r="AP1920" s="64"/>
      <c r="AQ1920" s="64"/>
      <c r="AR1920" s="64"/>
      <c r="AS1920" s="64"/>
      <c r="AT1920" s="64"/>
      <c r="AU1920" s="64"/>
    </row>
    <row r="1921" spans="27:48" ht="12.95" customHeight="1">
      <c r="AA1921" s="64"/>
      <c r="AB1921" s="64"/>
      <c r="AC1921" s="64"/>
      <c r="AD1921" s="64"/>
      <c r="AE1921" s="64"/>
      <c r="AG1921" s="122"/>
      <c r="AN1921" s="64"/>
      <c r="AO1921" s="64"/>
      <c r="AP1921" s="64"/>
      <c r="AQ1921" s="64"/>
      <c r="AR1921" s="64"/>
      <c r="AS1921" s="64"/>
      <c r="AT1921" s="64"/>
      <c r="AU1921" s="64"/>
    </row>
    <row r="1922" spans="27:48" ht="12.95" customHeight="1">
      <c r="AA1922" s="64"/>
      <c r="AB1922" s="64"/>
      <c r="AC1922" s="64"/>
      <c r="AD1922" s="64"/>
      <c r="AE1922" s="64"/>
      <c r="AG1922" s="122"/>
      <c r="AN1922" s="64"/>
      <c r="AO1922" s="64"/>
      <c r="AP1922" s="64"/>
      <c r="AQ1922" s="64"/>
      <c r="AR1922" s="64"/>
      <c r="AS1922" s="64"/>
      <c r="AT1922" s="64"/>
      <c r="AU1922" s="64"/>
      <c r="AV1922" s="64"/>
    </row>
    <row r="1923" spans="27:48" ht="12.95" customHeight="1">
      <c r="AA1923" s="64"/>
      <c r="AB1923" s="64"/>
      <c r="AC1923" s="64"/>
      <c r="AD1923" s="64"/>
      <c r="AE1923" s="64"/>
      <c r="AG1923" s="122"/>
      <c r="AN1923" s="64"/>
      <c r="AO1923" s="64"/>
      <c r="AP1923" s="64"/>
      <c r="AQ1923" s="64"/>
      <c r="AR1923" s="64"/>
      <c r="AS1923" s="64"/>
      <c r="AT1923" s="64"/>
      <c r="AU1923" s="64"/>
    </row>
    <row r="1924" spans="27:48" ht="12.95" customHeight="1">
      <c r="AA1924" s="64"/>
      <c r="AB1924" s="64"/>
      <c r="AC1924" s="64"/>
      <c r="AD1924" s="64"/>
      <c r="AE1924" s="64"/>
      <c r="AG1924" s="122"/>
      <c r="AN1924" s="64"/>
      <c r="AO1924" s="64"/>
      <c r="AP1924" s="64"/>
      <c r="AQ1924" s="64"/>
      <c r="AR1924" s="64"/>
      <c r="AS1924" s="64"/>
      <c r="AT1924" s="64"/>
      <c r="AU1924" s="64"/>
    </row>
    <row r="1925" spans="27:48" ht="12.95" customHeight="1">
      <c r="AA1925" s="64"/>
      <c r="AB1925" s="64"/>
      <c r="AC1925" s="64"/>
      <c r="AD1925" s="64"/>
      <c r="AE1925" s="64"/>
      <c r="AG1925" s="122"/>
      <c r="AN1925" s="64"/>
      <c r="AO1925" s="64"/>
      <c r="AP1925" s="64"/>
      <c r="AQ1925" s="64"/>
      <c r="AR1925" s="64"/>
      <c r="AS1925" s="64"/>
      <c r="AT1925" s="64"/>
      <c r="AU1925" s="64"/>
    </row>
    <row r="1926" spans="27:48" ht="12.95" customHeight="1">
      <c r="AA1926" s="64"/>
      <c r="AB1926" s="64"/>
      <c r="AC1926" s="64"/>
      <c r="AD1926" s="64"/>
      <c r="AE1926" s="64"/>
      <c r="AG1926" s="122"/>
      <c r="AN1926" s="64"/>
      <c r="AO1926" s="64"/>
      <c r="AP1926" s="64"/>
      <c r="AQ1926" s="64"/>
      <c r="AR1926" s="64"/>
      <c r="AS1926" s="64"/>
      <c r="AT1926" s="64"/>
      <c r="AU1926" s="64"/>
    </row>
    <row r="1927" spans="27:48" ht="12.95" customHeight="1">
      <c r="AA1927" s="64"/>
      <c r="AB1927" s="64"/>
      <c r="AC1927" s="64"/>
      <c r="AD1927" s="64"/>
      <c r="AE1927" s="64"/>
      <c r="AG1927" s="122"/>
      <c r="AN1927" s="64"/>
      <c r="AO1927" s="64"/>
      <c r="AP1927" s="64"/>
      <c r="AQ1927" s="64"/>
      <c r="AR1927" s="64"/>
      <c r="AS1927" s="64"/>
      <c r="AT1927" s="64"/>
      <c r="AU1927" s="64"/>
    </row>
    <row r="1928" spans="27:48" ht="12.95" customHeight="1">
      <c r="AA1928" s="64"/>
      <c r="AB1928" s="64"/>
      <c r="AC1928" s="64"/>
      <c r="AD1928" s="64"/>
      <c r="AE1928" s="64"/>
      <c r="AG1928" s="122"/>
      <c r="AN1928" s="64"/>
      <c r="AO1928" s="64"/>
      <c r="AP1928" s="64"/>
      <c r="AQ1928" s="64"/>
      <c r="AR1928" s="64"/>
      <c r="AS1928" s="64"/>
      <c r="AT1928" s="64"/>
      <c r="AU1928" s="64"/>
    </row>
    <row r="1929" spans="27:48" ht="12.95" customHeight="1">
      <c r="AA1929" s="64"/>
      <c r="AB1929" s="64"/>
      <c r="AC1929" s="64"/>
      <c r="AD1929" s="64"/>
      <c r="AE1929" s="64"/>
      <c r="AG1929" s="122"/>
      <c r="AN1929" s="64"/>
      <c r="AO1929" s="64"/>
      <c r="AP1929" s="64"/>
      <c r="AQ1929" s="64"/>
      <c r="AR1929" s="64"/>
      <c r="AS1929" s="64"/>
      <c r="AT1929" s="64"/>
      <c r="AU1929" s="64"/>
    </row>
    <row r="1930" spans="27:48" ht="12.95" customHeight="1">
      <c r="AA1930" s="64"/>
      <c r="AB1930" s="64"/>
      <c r="AC1930" s="64"/>
      <c r="AD1930" s="64"/>
      <c r="AE1930" s="64"/>
      <c r="AG1930" s="122"/>
      <c r="AN1930" s="64"/>
      <c r="AO1930" s="64"/>
      <c r="AP1930" s="64"/>
      <c r="AQ1930" s="64"/>
      <c r="AR1930" s="64"/>
      <c r="AS1930" s="64"/>
      <c r="AT1930" s="64"/>
      <c r="AU1930" s="64"/>
    </row>
    <row r="1931" spans="27:48" ht="12.95" customHeight="1">
      <c r="AA1931" s="64"/>
      <c r="AB1931" s="64"/>
      <c r="AC1931" s="64"/>
      <c r="AD1931" s="64"/>
      <c r="AE1931" s="64"/>
      <c r="AG1931" s="122"/>
      <c r="AN1931" s="64"/>
      <c r="AO1931" s="64"/>
      <c r="AP1931" s="64"/>
      <c r="AQ1931" s="64"/>
      <c r="AR1931" s="64"/>
      <c r="AS1931" s="64"/>
      <c r="AT1931" s="64"/>
      <c r="AU1931" s="64"/>
    </row>
    <row r="1932" spans="27:48" ht="12.95" customHeight="1">
      <c r="AA1932" s="64"/>
      <c r="AB1932" s="64"/>
      <c r="AC1932" s="64"/>
      <c r="AD1932" s="64"/>
      <c r="AE1932" s="64"/>
      <c r="AG1932" s="122"/>
      <c r="AN1932" s="64"/>
      <c r="AO1932" s="64"/>
      <c r="AP1932" s="64"/>
      <c r="AQ1932" s="64"/>
      <c r="AR1932" s="64"/>
      <c r="AS1932" s="64"/>
      <c r="AT1932" s="64"/>
      <c r="AU1932" s="64"/>
    </row>
    <row r="1933" spans="27:48" ht="12.95" customHeight="1">
      <c r="AA1933" s="64"/>
      <c r="AB1933" s="64"/>
      <c r="AC1933" s="64"/>
      <c r="AD1933" s="64"/>
      <c r="AE1933" s="64"/>
      <c r="AG1933" s="122"/>
      <c r="AN1933" s="64"/>
      <c r="AO1933" s="64"/>
      <c r="AP1933" s="64"/>
      <c r="AQ1933" s="64"/>
      <c r="AR1933" s="64"/>
      <c r="AS1933" s="64"/>
      <c r="AT1933" s="64"/>
      <c r="AU1933" s="64"/>
    </row>
    <row r="1934" spans="27:48" ht="12.95" customHeight="1">
      <c r="AA1934" s="64"/>
      <c r="AB1934" s="64"/>
      <c r="AC1934" s="64"/>
      <c r="AD1934" s="64"/>
      <c r="AE1934" s="64"/>
      <c r="AG1934" s="122"/>
      <c r="AN1934" s="64"/>
      <c r="AO1934" s="64"/>
      <c r="AP1934" s="64"/>
      <c r="AQ1934" s="64"/>
      <c r="AR1934" s="64"/>
      <c r="AS1934" s="64"/>
      <c r="AT1934" s="64"/>
      <c r="AU1934" s="64"/>
    </row>
    <row r="1935" spans="27:48" ht="12.95" customHeight="1">
      <c r="AA1935" s="64"/>
      <c r="AB1935" s="64"/>
      <c r="AC1935" s="64"/>
      <c r="AD1935" s="64"/>
      <c r="AE1935" s="64"/>
      <c r="AG1935" s="122"/>
      <c r="AN1935" s="64"/>
      <c r="AO1935" s="64"/>
      <c r="AP1935" s="64"/>
      <c r="AQ1935" s="64"/>
      <c r="AR1935" s="64"/>
      <c r="AS1935" s="64"/>
      <c r="AT1935" s="64"/>
      <c r="AU1935" s="64"/>
    </row>
    <row r="1936" spans="27:48" ht="12.95" customHeight="1">
      <c r="AA1936" s="64"/>
      <c r="AB1936" s="64"/>
      <c r="AC1936" s="64"/>
      <c r="AD1936" s="64"/>
      <c r="AE1936" s="64"/>
      <c r="AG1936" s="122"/>
      <c r="AN1936" s="64"/>
      <c r="AO1936" s="64"/>
      <c r="AP1936" s="64"/>
      <c r="AQ1936" s="64"/>
      <c r="AR1936" s="64"/>
      <c r="AS1936" s="64"/>
      <c r="AT1936" s="64"/>
      <c r="AU1936" s="64"/>
    </row>
    <row r="1937" spans="26:65" ht="12.95" customHeight="1">
      <c r="AA1937" s="64"/>
      <c r="AB1937" s="64"/>
      <c r="AC1937" s="64"/>
      <c r="AD1937" s="64"/>
      <c r="AE1937" s="64"/>
      <c r="AG1937" s="122"/>
      <c r="AN1937" s="64"/>
      <c r="AO1937" s="64"/>
      <c r="AP1937" s="64"/>
      <c r="AQ1937" s="64"/>
      <c r="AR1937" s="64"/>
      <c r="AS1937" s="64"/>
      <c r="AT1937" s="64"/>
      <c r="AU1937" s="64"/>
    </row>
    <row r="1938" spans="26:65" ht="12.95" customHeight="1">
      <c r="AA1938" s="64"/>
      <c r="AB1938" s="64"/>
      <c r="AC1938" s="64"/>
      <c r="AD1938" s="64"/>
      <c r="AE1938" s="64"/>
      <c r="AG1938" s="122"/>
      <c r="AN1938" s="64"/>
      <c r="AO1938" s="64"/>
      <c r="AP1938" s="64"/>
      <c r="AQ1938" s="64"/>
      <c r="AR1938" s="64"/>
      <c r="AS1938" s="64"/>
      <c r="AT1938" s="64"/>
      <c r="AU1938" s="64"/>
    </row>
    <row r="1939" spans="26:65" ht="12.95" customHeight="1">
      <c r="AA1939" s="64"/>
      <c r="AB1939" s="64"/>
      <c r="AC1939" s="64"/>
      <c r="AD1939" s="64"/>
      <c r="AE1939" s="64"/>
      <c r="AG1939" s="122"/>
      <c r="AN1939" s="64"/>
      <c r="AO1939" s="64"/>
      <c r="AP1939" s="64"/>
      <c r="AQ1939" s="64"/>
      <c r="AR1939" s="64"/>
      <c r="AS1939" s="64"/>
      <c r="AT1939" s="64"/>
      <c r="AU1939" s="64"/>
    </row>
    <row r="1940" spans="26:65" ht="12.95" customHeight="1">
      <c r="AA1940" s="64"/>
      <c r="AB1940" s="64"/>
      <c r="AC1940" s="64"/>
      <c r="AD1940" s="64"/>
      <c r="AE1940" s="64"/>
      <c r="AG1940" s="122"/>
      <c r="AN1940" s="64"/>
      <c r="AO1940" s="64"/>
      <c r="AP1940" s="64"/>
      <c r="AQ1940" s="64"/>
      <c r="AR1940" s="64"/>
      <c r="AS1940" s="64"/>
      <c r="AT1940" s="64"/>
      <c r="AU1940" s="64"/>
    </row>
    <row r="1941" spans="26:65" ht="12.95" customHeight="1">
      <c r="AA1941" s="64"/>
      <c r="AB1941" s="64"/>
      <c r="AC1941" s="64"/>
      <c r="AD1941" s="64"/>
      <c r="AE1941" s="64"/>
      <c r="AG1941" s="122"/>
      <c r="AN1941" s="64"/>
      <c r="AO1941" s="64"/>
      <c r="AP1941" s="64"/>
      <c r="AQ1941" s="64"/>
      <c r="AR1941" s="64"/>
      <c r="AS1941" s="64"/>
      <c r="AT1941" s="64"/>
      <c r="AU1941" s="64"/>
    </row>
    <row r="1942" spans="26:65" ht="12.95" customHeight="1">
      <c r="AA1942" s="64"/>
      <c r="AB1942" s="64"/>
      <c r="AC1942" s="64"/>
      <c r="AD1942" s="64"/>
      <c r="AE1942" s="64"/>
      <c r="AG1942" s="122"/>
      <c r="AN1942" s="64"/>
      <c r="AO1942" s="64"/>
      <c r="AP1942" s="64"/>
      <c r="AQ1942" s="64"/>
      <c r="AR1942" s="64"/>
      <c r="AS1942" s="64"/>
      <c r="AT1942" s="64"/>
      <c r="AU1942" s="64"/>
    </row>
    <row r="1943" spans="26:65" ht="12.95" customHeight="1">
      <c r="AA1943" s="64"/>
      <c r="AB1943" s="64"/>
      <c r="AC1943" s="64"/>
      <c r="AD1943" s="64"/>
      <c r="AE1943" s="64"/>
      <c r="AG1943" s="122"/>
      <c r="AN1943" s="64"/>
      <c r="AO1943" s="64"/>
      <c r="AP1943" s="64"/>
      <c r="AQ1943" s="64"/>
      <c r="AR1943" s="64"/>
      <c r="AS1943" s="64"/>
      <c r="AT1943" s="64"/>
      <c r="AU1943" s="64"/>
    </row>
    <row r="1944" spans="26:65" ht="12.95" customHeight="1">
      <c r="AA1944" s="64"/>
      <c r="AB1944" s="64"/>
      <c r="AC1944" s="64"/>
      <c r="AD1944" s="64"/>
      <c r="AE1944" s="64"/>
      <c r="AG1944" s="122"/>
      <c r="AN1944" s="64"/>
      <c r="AO1944" s="64"/>
      <c r="AP1944" s="64"/>
      <c r="AQ1944" s="64"/>
      <c r="AR1944" s="64"/>
      <c r="AS1944" s="64"/>
      <c r="AT1944" s="64"/>
      <c r="AU1944" s="64"/>
    </row>
    <row r="1945" spans="26:65" ht="12.95" customHeight="1">
      <c r="AA1945" s="64"/>
      <c r="AB1945" s="64"/>
      <c r="AC1945" s="64"/>
      <c r="AD1945" s="64"/>
      <c r="AE1945" s="64"/>
      <c r="AG1945" s="122"/>
      <c r="AN1945" s="64"/>
      <c r="AO1945" s="64"/>
      <c r="AP1945" s="64"/>
      <c r="AQ1945" s="64"/>
      <c r="AR1945" s="64"/>
      <c r="AS1945" s="64"/>
      <c r="AT1945" s="64"/>
      <c r="AU1945" s="64"/>
    </row>
    <row r="1946" spans="26:65" ht="12.95" customHeight="1">
      <c r="AA1946" s="64"/>
      <c r="AB1946" s="64"/>
      <c r="AC1946" s="64"/>
      <c r="AD1946" s="64"/>
      <c r="AE1946" s="64"/>
      <c r="AG1946" s="122"/>
      <c r="AN1946" s="64"/>
      <c r="AO1946" s="64"/>
      <c r="AP1946" s="64"/>
      <c r="AQ1946" s="64"/>
      <c r="AR1946" s="64"/>
      <c r="AS1946" s="64"/>
      <c r="AT1946" s="64"/>
      <c r="AU1946" s="64"/>
    </row>
    <row r="1947" spans="26:65" ht="12.95" customHeight="1">
      <c r="AA1947" s="64"/>
      <c r="AB1947" s="64"/>
      <c r="AC1947" s="64"/>
      <c r="AD1947" s="64"/>
      <c r="AE1947" s="64"/>
      <c r="AG1947" s="122"/>
      <c r="AN1947" s="64"/>
      <c r="AO1947" s="64"/>
      <c r="AP1947" s="64"/>
      <c r="AQ1947" s="64"/>
      <c r="AR1947" s="64"/>
      <c r="AS1947" s="64"/>
      <c r="AT1947" s="64"/>
      <c r="AU1947" s="64"/>
    </row>
    <row r="1948" spans="26:65" ht="12.95" customHeight="1">
      <c r="AA1948" s="64"/>
      <c r="AB1948" s="64"/>
      <c r="AC1948" s="64"/>
      <c r="AD1948" s="64"/>
      <c r="AE1948" s="64"/>
      <c r="AG1948" s="122"/>
      <c r="AN1948" s="64"/>
      <c r="AO1948" s="64"/>
      <c r="AP1948" s="64"/>
      <c r="AQ1948" s="64"/>
      <c r="AR1948" s="64"/>
      <c r="AS1948" s="64"/>
      <c r="AT1948" s="64"/>
      <c r="AU1948" s="64"/>
    </row>
    <row r="1949" spans="26:65" ht="12.95" customHeight="1">
      <c r="AA1949" s="64"/>
      <c r="AB1949" s="64"/>
      <c r="AC1949" s="64"/>
      <c r="AD1949" s="64"/>
      <c r="AE1949" s="64"/>
      <c r="AG1949" s="122"/>
      <c r="AN1949" s="64"/>
      <c r="AO1949" s="64"/>
      <c r="AP1949" s="64"/>
      <c r="AQ1949" s="64"/>
      <c r="AR1949" s="64"/>
      <c r="AS1949" s="64"/>
      <c r="AT1949" s="64"/>
      <c r="AU1949" s="64"/>
    </row>
    <row r="1950" spans="26:65" ht="12.95" customHeight="1">
      <c r="AA1950" s="64"/>
      <c r="AB1950" s="64"/>
      <c r="AC1950" s="64"/>
      <c r="AD1950" s="64"/>
      <c r="AE1950" s="64"/>
      <c r="AG1950" s="122"/>
      <c r="AN1950" s="64"/>
      <c r="AO1950" s="64"/>
      <c r="AP1950" s="64"/>
      <c r="AQ1950" s="64"/>
      <c r="AR1950" s="64"/>
      <c r="AS1950" s="64"/>
      <c r="AT1950" s="64"/>
      <c r="AU1950" s="64"/>
    </row>
    <row r="1951" spans="26:65" ht="12.95" customHeight="1">
      <c r="AA1951" s="64"/>
      <c r="AB1951" s="64"/>
      <c r="AC1951" s="64"/>
      <c r="AD1951" s="64"/>
      <c r="AE1951" s="64"/>
      <c r="AG1951" s="122"/>
      <c r="AN1951" s="64"/>
      <c r="AO1951" s="64"/>
      <c r="AP1951" s="64"/>
      <c r="AQ1951" s="64"/>
      <c r="AR1951" s="64"/>
      <c r="AS1951" s="64"/>
      <c r="AT1951" s="64"/>
      <c r="AU1951" s="64"/>
    </row>
    <row r="1952" spans="26:65" ht="12.95" customHeight="1">
      <c r="Z1952" s="179"/>
      <c r="AA1952" s="179"/>
      <c r="AB1952" s="179"/>
      <c r="AC1952" s="179"/>
      <c r="AD1952" s="179"/>
      <c r="AE1952" s="179"/>
      <c r="AF1952" s="179"/>
      <c r="AG1952" s="180"/>
      <c r="AH1952" s="179"/>
      <c r="AI1952" s="179"/>
      <c r="AJ1952" s="179"/>
      <c r="AK1952" s="179"/>
      <c r="AL1952" s="179"/>
      <c r="AM1952" s="179"/>
      <c r="AN1952" s="179"/>
      <c r="AO1952" s="179"/>
      <c r="AP1952" s="179"/>
      <c r="AQ1952" s="179"/>
      <c r="AR1952" s="179"/>
      <c r="AS1952" s="179"/>
      <c r="AT1952" s="179"/>
      <c r="AU1952" s="179"/>
      <c r="AV1952" s="179"/>
      <c r="AW1952" s="179"/>
      <c r="AX1952" s="179"/>
      <c r="AY1952" s="179"/>
      <c r="AZ1952" s="179"/>
      <c r="BA1952" s="179"/>
      <c r="BB1952" s="179"/>
      <c r="BC1952" s="179"/>
      <c r="BD1952" s="179"/>
      <c r="BE1952" s="179"/>
      <c r="BF1952" s="179"/>
      <c r="BG1952" s="179"/>
      <c r="BH1952" s="179"/>
      <c r="BI1952" s="179"/>
      <c r="BJ1952" s="179"/>
      <c r="BK1952" s="179"/>
      <c r="BL1952" s="179"/>
      <c r="BM1952" s="179"/>
    </row>
    <row r="1953" spans="26:65" ht="12.95" customHeight="1">
      <c r="Z1953" s="179"/>
      <c r="AA1953" s="179"/>
      <c r="AB1953" s="179"/>
      <c r="AC1953" s="179"/>
      <c r="AD1953" s="179"/>
      <c r="AE1953" s="179"/>
      <c r="AF1953" s="179"/>
      <c r="AG1953" s="180"/>
      <c r="AH1953" s="179"/>
      <c r="AI1953" s="179"/>
      <c r="AJ1953" s="179"/>
      <c r="AK1953" s="179"/>
      <c r="AL1953" s="179"/>
      <c r="AM1953" s="179"/>
      <c r="AN1953" s="179"/>
      <c r="AO1953" s="179"/>
      <c r="AP1953" s="179"/>
      <c r="AQ1953" s="179"/>
      <c r="AR1953" s="179"/>
      <c r="AS1953" s="179"/>
      <c r="AT1953" s="179"/>
      <c r="AU1953" s="179"/>
      <c r="AV1953" s="179"/>
      <c r="AW1953" s="179"/>
      <c r="AX1953" s="179"/>
      <c r="AY1953" s="179"/>
      <c r="AZ1953" s="179"/>
      <c r="BA1953" s="179"/>
      <c r="BB1953" s="179"/>
      <c r="BC1953" s="179"/>
      <c r="BD1953" s="179"/>
      <c r="BE1953" s="179"/>
      <c r="BF1953" s="179"/>
      <c r="BG1953" s="179"/>
      <c r="BH1953" s="179"/>
      <c r="BI1953" s="179"/>
      <c r="BJ1953" s="179"/>
      <c r="BK1953" s="179"/>
      <c r="BL1953" s="179"/>
      <c r="BM1953" s="179"/>
    </row>
    <row r="1954" spans="26:65" ht="12.95" customHeight="1">
      <c r="Z1954" s="179"/>
      <c r="AA1954" s="179"/>
      <c r="AB1954" s="179"/>
      <c r="AC1954" s="179"/>
      <c r="AD1954" s="179"/>
      <c r="AE1954" s="179"/>
      <c r="AF1954" s="179"/>
      <c r="AG1954" s="180"/>
      <c r="AH1954" s="179"/>
      <c r="AI1954" s="179"/>
      <c r="AJ1954" s="179"/>
      <c r="AK1954" s="179"/>
      <c r="AL1954" s="179"/>
      <c r="AM1954" s="179"/>
      <c r="AN1954" s="179"/>
      <c r="AO1954" s="179"/>
      <c r="AP1954" s="179"/>
      <c r="AQ1954" s="179"/>
      <c r="AR1954" s="179"/>
      <c r="AS1954" s="179"/>
      <c r="AT1954" s="179"/>
      <c r="AU1954" s="179"/>
      <c r="AV1954" s="179"/>
      <c r="AW1954" s="179"/>
      <c r="AX1954" s="179"/>
      <c r="AY1954" s="179"/>
      <c r="AZ1954" s="179"/>
      <c r="BA1954" s="179"/>
      <c r="BB1954" s="179"/>
      <c r="BC1954" s="179"/>
      <c r="BD1954" s="179"/>
      <c r="BE1954" s="179"/>
      <c r="BF1954" s="179"/>
      <c r="BG1954" s="179"/>
      <c r="BH1954" s="179"/>
      <c r="BI1954" s="179"/>
      <c r="BJ1954" s="179"/>
      <c r="BK1954" s="179"/>
      <c r="BL1954" s="179"/>
      <c r="BM1954" s="179"/>
    </row>
    <row r="1955" spans="26:65" ht="12.95" customHeight="1">
      <c r="Z1955" s="179"/>
      <c r="AA1955" s="179"/>
      <c r="AB1955" s="179"/>
      <c r="AC1955" s="179"/>
      <c r="AD1955" s="179"/>
      <c r="AE1955" s="179"/>
      <c r="AF1955" s="179"/>
      <c r="AG1955" s="180"/>
      <c r="AH1955" s="179"/>
      <c r="AI1955" s="179"/>
      <c r="AJ1955" s="179"/>
      <c r="AK1955" s="179"/>
      <c r="AL1955" s="179"/>
      <c r="AM1955" s="179"/>
      <c r="AN1955" s="179"/>
      <c r="AO1955" s="179"/>
      <c r="AP1955" s="179"/>
      <c r="AQ1955" s="179"/>
      <c r="AR1955" s="179"/>
      <c r="AS1955" s="179"/>
      <c r="AT1955" s="179"/>
      <c r="AU1955" s="179"/>
      <c r="AV1955" s="179"/>
      <c r="AW1955" s="179"/>
      <c r="AX1955" s="179"/>
      <c r="AY1955" s="179"/>
      <c r="AZ1955" s="179"/>
      <c r="BA1955" s="179"/>
      <c r="BB1955" s="179"/>
      <c r="BC1955" s="179"/>
      <c r="BD1955" s="179"/>
      <c r="BE1955" s="179"/>
      <c r="BF1955" s="179"/>
      <c r="BG1955" s="179"/>
      <c r="BH1955" s="179"/>
      <c r="BI1955" s="179"/>
      <c r="BJ1955" s="179"/>
      <c r="BK1955" s="179"/>
      <c r="BL1955" s="179"/>
      <c r="BM1955" s="179"/>
    </row>
    <row r="1956" spans="26:65" ht="12.95" customHeight="1">
      <c r="Z1956" s="179"/>
      <c r="AA1956" s="179"/>
      <c r="AB1956" s="179"/>
      <c r="AC1956" s="179"/>
      <c r="AD1956" s="179"/>
      <c r="AE1956" s="179"/>
      <c r="AF1956" s="179"/>
      <c r="AG1956" s="180"/>
      <c r="AH1956" s="179"/>
      <c r="AI1956" s="179"/>
      <c r="AJ1956" s="179"/>
      <c r="AK1956" s="179"/>
      <c r="AL1956" s="179"/>
      <c r="AM1956" s="179"/>
      <c r="AN1956" s="179"/>
      <c r="AO1956" s="179"/>
      <c r="AP1956" s="179"/>
      <c r="AQ1956" s="179"/>
      <c r="AR1956" s="179"/>
      <c r="AS1956" s="179"/>
      <c r="AT1956" s="179"/>
      <c r="AU1956" s="179"/>
      <c r="AV1956" s="179"/>
      <c r="AW1956" s="179"/>
      <c r="AX1956" s="179"/>
      <c r="AY1956" s="179"/>
      <c r="AZ1956" s="179"/>
      <c r="BA1956" s="179"/>
      <c r="BB1956" s="179"/>
      <c r="BC1956" s="179"/>
      <c r="BD1956" s="179"/>
      <c r="BE1956" s="179"/>
      <c r="BF1956" s="179"/>
      <c r="BG1956" s="179"/>
      <c r="BH1956" s="179"/>
      <c r="BI1956" s="179"/>
      <c r="BJ1956" s="179"/>
      <c r="BK1956" s="179"/>
      <c r="BL1956" s="179"/>
      <c r="BM1956" s="179"/>
    </row>
    <row r="1957" spans="26:65" ht="12.95" customHeight="1">
      <c r="Z1957" s="179"/>
      <c r="AA1957" s="179"/>
      <c r="AB1957" s="179"/>
      <c r="AC1957" s="179"/>
      <c r="AD1957" s="179"/>
      <c r="AE1957" s="179"/>
      <c r="AF1957" s="179"/>
      <c r="AG1957" s="180"/>
      <c r="AH1957" s="179"/>
      <c r="AI1957" s="179"/>
      <c r="AJ1957" s="179"/>
      <c r="AK1957" s="179"/>
      <c r="AL1957" s="179"/>
      <c r="AM1957" s="179"/>
      <c r="AN1957" s="179"/>
      <c r="AO1957" s="179"/>
      <c r="AP1957" s="179"/>
      <c r="AQ1957" s="179"/>
      <c r="AR1957" s="179"/>
      <c r="AS1957" s="179"/>
      <c r="AT1957" s="179"/>
      <c r="AU1957" s="179"/>
      <c r="AV1957" s="179"/>
      <c r="AW1957" s="179"/>
      <c r="AX1957" s="179"/>
      <c r="AY1957" s="179"/>
      <c r="AZ1957" s="179"/>
      <c r="BA1957" s="179"/>
      <c r="BB1957" s="179"/>
      <c r="BC1957" s="179"/>
      <c r="BD1957" s="179"/>
      <c r="BE1957" s="179"/>
      <c r="BF1957" s="179"/>
      <c r="BG1957" s="179"/>
      <c r="BH1957" s="179"/>
      <c r="BI1957" s="179"/>
      <c r="BJ1957" s="179"/>
      <c r="BK1957" s="179"/>
      <c r="BL1957" s="179"/>
      <c r="BM1957" s="179"/>
    </row>
    <row r="1958" spans="26:65" ht="12.95" customHeight="1">
      <c r="Z1958" s="179"/>
      <c r="AA1958" s="179"/>
      <c r="AB1958" s="179"/>
      <c r="AC1958" s="179"/>
      <c r="AD1958" s="179"/>
      <c r="AE1958" s="179"/>
      <c r="AF1958" s="179"/>
      <c r="AG1958" s="180"/>
      <c r="AH1958" s="179"/>
      <c r="AI1958" s="179"/>
      <c r="AJ1958" s="179"/>
      <c r="AK1958" s="179"/>
      <c r="AL1958" s="179"/>
      <c r="AM1958" s="179"/>
      <c r="AN1958" s="179"/>
      <c r="AO1958" s="179"/>
      <c r="AP1958" s="179"/>
      <c r="AQ1958" s="179"/>
      <c r="AR1958" s="179"/>
      <c r="AS1958" s="179"/>
      <c r="AT1958" s="179"/>
      <c r="AU1958" s="179"/>
    </row>
    <row r="1959" spans="26:65" ht="12.95" customHeight="1">
      <c r="Z1959" s="179"/>
      <c r="AA1959" s="179"/>
      <c r="AB1959" s="179"/>
      <c r="AC1959" s="179"/>
      <c r="AD1959" s="179"/>
      <c r="AE1959" s="179"/>
      <c r="AF1959" s="179"/>
      <c r="AG1959" s="180"/>
      <c r="AH1959" s="179"/>
      <c r="AI1959" s="179"/>
      <c r="AJ1959" s="179"/>
      <c r="AK1959" s="179"/>
      <c r="AL1959" s="179"/>
      <c r="AM1959" s="179"/>
      <c r="AN1959" s="179"/>
      <c r="AO1959" s="179"/>
      <c r="AP1959" s="179"/>
      <c r="AQ1959" s="179"/>
      <c r="AR1959" s="179"/>
      <c r="AS1959" s="179"/>
      <c r="AT1959" s="179"/>
      <c r="AU1959" s="179"/>
    </row>
    <row r="1960" spans="26:65" ht="12.95" customHeight="1">
      <c r="Z1960" s="179"/>
      <c r="AA1960" s="179"/>
      <c r="AB1960" s="179"/>
      <c r="AC1960" s="179"/>
      <c r="AD1960" s="179"/>
      <c r="AE1960" s="179"/>
      <c r="AF1960" s="179"/>
      <c r="AG1960" s="180"/>
      <c r="AH1960" s="179"/>
      <c r="AI1960" s="179"/>
      <c r="AJ1960" s="179"/>
      <c r="AK1960" s="179"/>
      <c r="AL1960" s="179"/>
      <c r="AM1960" s="179"/>
      <c r="AN1960" s="179"/>
      <c r="AO1960" s="179"/>
      <c r="AP1960" s="179"/>
      <c r="AQ1960" s="179"/>
      <c r="AR1960" s="179"/>
      <c r="AS1960" s="179"/>
      <c r="AT1960" s="179"/>
      <c r="AU1960" s="179"/>
    </row>
    <row r="1961" spans="26:65" ht="12.95" customHeight="1">
      <c r="Z1961" s="179"/>
      <c r="AA1961" s="179"/>
      <c r="AB1961" s="179"/>
      <c r="AC1961" s="179"/>
      <c r="AD1961" s="179"/>
      <c r="AE1961" s="179"/>
      <c r="AF1961" s="179"/>
      <c r="AG1961" s="180"/>
      <c r="AH1961" s="179"/>
      <c r="AI1961" s="179"/>
      <c r="AJ1961" s="179"/>
      <c r="AK1961" s="179"/>
      <c r="AL1961" s="179"/>
      <c r="AM1961" s="179"/>
      <c r="AN1961" s="179"/>
      <c r="AO1961" s="179"/>
      <c r="AP1961" s="179"/>
      <c r="AQ1961" s="179"/>
      <c r="AR1961" s="179"/>
      <c r="AS1961" s="179"/>
      <c r="AT1961" s="179"/>
      <c r="AU1961" s="179"/>
    </row>
    <row r="1962" spans="26:65" ht="12.95" customHeight="1">
      <c r="Z1962" s="179"/>
      <c r="AA1962" s="179"/>
      <c r="AB1962" s="179"/>
      <c r="AC1962" s="179"/>
      <c r="AD1962" s="179"/>
      <c r="AE1962" s="179"/>
      <c r="AF1962" s="179"/>
      <c r="AG1962" s="180"/>
      <c r="AH1962" s="179"/>
      <c r="AI1962" s="179"/>
      <c r="AJ1962" s="179"/>
      <c r="AK1962" s="179"/>
      <c r="AL1962" s="179"/>
      <c r="AM1962" s="179"/>
      <c r="AN1962" s="179"/>
      <c r="AO1962" s="179"/>
      <c r="AP1962" s="179"/>
      <c r="AQ1962" s="179"/>
      <c r="AR1962" s="179"/>
      <c r="AS1962" s="179"/>
      <c r="AT1962" s="179"/>
      <c r="AU1962" s="179"/>
    </row>
    <row r="1963" spans="26:65" ht="12.95" customHeight="1">
      <c r="Z1963" s="179"/>
      <c r="AA1963" s="179"/>
      <c r="AB1963" s="179"/>
      <c r="AC1963" s="179"/>
      <c r="AD1963" s="179"/>
      <c r="AE1963" s="179"/>
      <c r="AF1963" s="179"/>
      <c r="AG1963" s="180"/>
      <c r="AH1963" s="179"/>
      <c r="AI1963" s="179"/>
      <c r="AJ1963" s="179"/>
      <c r="AK1963" s="179"/>
      <c r="AL1963" s="179"/>
      <c r="AM1963" s="179"/>
      <c r="AN1963" s="179"/>
      <c r="AO1963" s="179"/>
      <c r="AP1963" s="179"/>
      <c r="AQ1963" s="179"/>
      <c r="AR1963" s="179"/>
      <c r="AS1963" s="179"/>
      <c r="AT1963" s="179"/>
      <c r="AU1963" s="179"/>
    </row>
    <row r="1964" spans="26:65" ht="12.95" customHeight="1">
      <c r="Z1964" s="179"/>
      <c r="AA1964" s="179"/>
      <c r="AB1964" s="179"/>
      <c r="AC1964" s="179"/>
      <c r="AD1964" s="179"/>
      <c r="AE1964" s="179"/>
      <c r="AF1964" s="179"/>
      <c r="AG1964" s="180"/>
      <c r="AH1964" s="179"/>
      <c r="AI1964" s="179"/>
      <c r="AJ1964" s="179"/>
      <c r="AK1964" s="179"/>
      <c r="AL1964" s="179"/>
      <c r="AM1964" s="179"/>
      <c r="AN1964" s="179"/>
      <c r="AO1964" s="179"/>
      <c r="AP1964" s="179"/>
      <c r="AQ1964" s="179"/>
      <c r="AR1964" s="179"/>
      <c r="AS1964" s="179"/>
      <c r="AT1964" s="179"/>
      <c r="AU1964" s="179"/>
    </row>
    <row r="1965" spans="26:65" ht="12.95" customHeight="1">
      <c r="Z1965" s="179"/>
      <c r="AA1965" s="179"/>
      <c r="AB1965" s="179"/>
      <c r="AC1965" s="179"/>
      <c r="AD1965" s="179"/>
      <c r="AE1965" s="179"/>
      <c r="AF1965" s="179"/>
      <c r="AG1965" s="180"/>
      <c r="AH1965" s="179"/>
      <c r="AI1965" s="179"/>
      <c r="AJ1965" s="179"/>
      <c r="AK1965" s="179"/>
      <c r="AL1965" s="179"/>
      <c r="AM1965" s="179"/>
      <c r="AN1965" s="179"/>
      <c r="AO1965" s="179"/>
      <c r="AP1965" s="179"/>
      <c r="AQ1965" s="179"/>
      <c r="AR1965" s="179"/>
      <c r="AS1965" s="179"/>
      <c r="AT1965" s="179"/>
      <c r="AU1965" s="179"/>
    </row>
    <row r="1966" spans="26:65" ht="12.95" customHeight="1">
      <c r="Z1966" s="179"/>
      <c r="AA1966" s="179"/>
      <c r="AB1966" s="179"/>
      <c r="AC1966" s="179"/>
      <c r="AD1966" s="179"/>
      <c r="AE1966" s="179"/>
      <c r="AF1966" s="179"/>
      <c r="AG1966" s="180"/>
      <c r="AH1966" s="179"/>
      <c r="AI1966" s="179"/>
      <c r="AJ1966" s="179"/>
      <c r="AK1966" s="179"/>
      <c r="AL1966" s="179"/>
      <c r="AM1966" s="179"/>
      <c r="AN1966" s="179"/>
      <c r="AO1966" s="179"/>
      <c r="AP1966" s="179"/>
      <c r="AQ1966" s="179"/>
      <c r="AR1966" s="179"/>
      <c r="AS1966" s="179"/>
      <c r="AT1966" s="179"/>
      <c r="AU1966" s="179"/>
    </row>
    <row r="1967" spans="26:65" ht="12.95" customHeight="1">
      <c r="Z1967" s="179"/>
      <c r="AA1967" s="179"/>
      <c r="AB1967" s="179"/>
      <c r="AC1967" s="179"/>
      <c r="AD1967" s="179"/>
      <c r="AE1967" s="179"/>
      <c r="AF1967" s="179"/>
      <c r="AG1967" s="180"/>
      <c r="AH1967" s="179"/>
      <c r="AI1967" s="179"/>
      <c r="AJ1967" s="179"/>
      <c r="AK1967" s="179"/>
      <c r="AL1967" s="179"/>
      <c r="AM1967" s="179"/>
      <c r="AN1967" s="179"/>
      <c r="AO1967" s="179"/>
      <c r="AP1967" s="179"/>
      <c r="AQ1967" s="179"/>
      <c r="AR1967" s="179"/>
      <c r="AS1967" s="179"/>
      <c r="AT1967" s="179"/>
      <c r="AU1967" s="179"/>
    </row>
    <row r="1968" spans="26:65" ht="12.95" customHeight="1">
      <c r="Z1968" s="179"/>
      <c r="AA1968" s="179"/>
      <c r="AB1968" s="179"/>
      <c r="AC1968" s="179"/>
      <c r="AD1968" s="179"/>
      <c r="AE1968" s="179"/>
      <c r="AF1968" s="179"/>
      <c r="AG1968" s="180"/>
      <c r="AH1968" s="179"/>
      <c r="AI1968" s="179"/>
      <c r="AJ1968" s="179"/>
      <c r="AK1968" s="179"/>
      <c r="AL1968" s="179"/>
      <c r="AM1968" s="179"/>
      <c r="AN1968" s="179"/>
      <c r="AO1968" s="179"/>
      <c r="AP1968" s="179"/>
      <c r="AQ1968" s="179"/>
      <c r="AR1968" s="179"/>
      <c r="AS1968" s="179"/>
      <c r="AT1968" s="179"/>
      <c r="AU1968" s="179"/>
    </row>
    <row r="1969" spans="26:47" ht="12.95" customHeight="1">
      <c r="Z1969" s="179"/>
      <c r="AA1969" s="179"/>
      <c r="AB1969" s="179"/>
      <c r="AC1969" s="179"/>
      <c r="AD1969" s="179"/>
      <c r="AE1969" s="179"/>
      <c r="AF1969" s="179"/>
      <c r="AG1969" s="180"/>
      <c r="AH1969" s="179"/>
      <c r="AI1969" s="179"/>
      <c r="AJ1969" s="179"/>
      <c r="AK1969" s="179"/>
      <c r="AL1969" s="179"/>
      <c r="AM1969" s="179"/>
      <c r="AN1969" s="179"/>
      <c r="AO1969" s="179"/>
      <c r="AP1969" s="179"/>
      <c r="AQ1969" s="179"/>
      <c r="AR1969" s="179"/>
      <c r="AS1969" s="179"/>
      <c r="AT1969" s="179"/>
      <c r="AU1969" s="179"/>
    </row>
    <row r="1970" spans="26:47" ht="12.95" customHeight="1">
      <c r="Z1970" s="179"/>
      <c r="AA1970" s="179"/>
      <c r="AB1970" s="179"/>
      <c r="AC1970" s="179"/>
      <c r="AD1970" s="179"/>
      <c r="AE1970" s="179"/>
      <c r="AF1970" s="179"/>
      <c r="AG1970" s="180"/>
      <c r="AH1970" s="179"/>
      <c r="AI1970" s="179"/>
      <c r="AJ1970" s="179"/>
      <c r="AK1970" s="179"/>
      <c r="AL1970" s="179"/>
      <c r="AM1970" s="179"/>
      <c r="AN1970" s="179"/>
      <c r="AO1970" s="179"/>
      <c r="AP1970" s="179"/>
      <c r="AQ1970" s="179"/>
      <c r="AR1970" s="179"/>
      <c r="AS1970" s="179"/>
      <c r="AT1970" s="179"/>
      <c r="AU1970" s="179"/>
    </row>
    <row r="1971" spans="26:47" ht="12.95" customHeight="1">
      <c r="Z1971" s="179"/>
      <c r="AA1971" s="179"/>
      <c r="AB1971" s="179"/>
      <c r="AC1971" s="179"/>
      <c r="AD1971" s="179"/>
      <c r="AE1971" s="179"/>
      <c r="AF1971" s="179"/>
      <c r="AG1971" s="180"/>
      <c r="AH1971" s="179"/>
      <c r="AI1971" s="179"/>
      <c r="AJ1971" s="179"/>
      <c r="AK1971" s="179"/>
      <c r="AL1971" s="179"/>
      <c r="AM1971" s="179"/>
      <c r="AN1971" s="179"/>
      <c r="AO1971" s="179"/>
      <c r="AP1971" s="179"/>
      <c r="AQ1971" s="179"/>
      <c r="AR1971" s="179"/>
      <c r="AS1971" s="179"/>
      <c r="AT1971" s="179"/>
      <c r="AU1971" s="179"/>
    </row>
    <row r="1972" spans="26:47" ht="12.95" customHeight="1">
      <c r="Z1972" s="179"/>
      <c r="AA1972" s="179"/>
      <c r="AB1972" s="179"/>
      <c r="AC1972" s="179"/>
      <c r="AD1972" s="179"/>
      <c r="AE1972" s="179"/>
      <c r="AF1972" s="179"/>
      <c r="AG1972" s="180"/>
      <c r="AH1972" s="179"/>
      <c r="AI1972" s="179"/>
      <c r="AJ1972" s="179"/>
      <c r="AK1972" s="179"/>
      <c r="AL1972" s="179"/>
      <c r="AM1972" s="179"/>
      <c r="AN1972" s="179"/>
      <c r="AO1972" s="179"/>
      <c r="AP1972" s="179"/>
      <c r="AQ1972" s="179"/>
      <c r="AR1972" s="179"/>
      <c r="AS1972" s="179"/>
      <c r="AT1972" s="179"/>
      <c r="AU1972" s="179"/>
    </row>
    <row r="1973" spans="26:47" ht="12.95" customHeight="1">
      <c r="Z1973" s="179"/>
      <c r="AA1973" s="179"/>
      <c r="AB1973" s="179"/>
      <c r="AC1973" s="179"/>
      <c r="AD1973" s="179"/>
      <c r="AE1973" s="179"/>
      <c r="AF1973" s="179"/>
      <c r="AG1973" s="180"/>
      <c r="AH1973" s="179"/>
      <c r="AI1973" s="179"/>
      <c r="AJ1973" s="179"/>
      <c r="AK1973" s="179"/>
      <c r="AL1973" s="179"/>
      <c r="AM1973" s="179"/>
      <c r="AN1973" s="179"/>
      <c r="AO1973" s="179"/>
      <c r="AP1973" s="179"/>
      <c r="AQ1973" s="179"/>
      <c r="AR1973" s="179"/>
      <c r="AS1973" s="179"/>
      <c r="AT1973" s="179"/>
      <c r="AU1973" s="179"/>
    </row>
    <row r="1974" spans="26:47" ht="12.95" customHeight="1">
      <c r="Z1974" s="179"/>
      <c r="AA1974" s="179"/>
      <c r="AB1974" s="179"/>
      <c r="AC1974" s="179"/>
      <c r="AD1974" s="179"/>
      <c r="AE1974" s="179"/>
      <c r="AF1974" s="179"/>
      <c r="AG1974" s="180"/>
      <c r="AH1974" s="179"/>
      <c r="AI1974" s="179"/>
      <c r="AJ1974" s="179"/>
      <c r="AK1974" s="179"/>
      <c r="AL1974" s="179"/>
      <c r="AM1974" s="179"/>
      <c r="AN1974" s="179"/>
      <c r="AO1974" s="179"/>
      <c r="AP1974" s="179"/>
      <c r="AQ1974" s="179"/>
      <c r="AR1974" s="179"/>
      <c r="AS1974" s="179"/>
      <c r="AT1974" s="179"/>
      <c r="AU1974" s="179"/>
    </row>
    <row r="1975" spans="26:47" ht="12.95" customHeight="1">
      <c r="Z1975" s="179"/>
      <c r="AA1975" s="179"/>
      <c r="AB1975" s="179"/>
      <c r="AC1975" s="179"/>
      <c r="AD1975" s="179"/>
      <c r="AE1975" s="179"/>
      <c r="AF1975" s="179"/>
      <c r="AG1975" s="180"/>
      <c r="AH1975" s="179"/>
      <c r="AI1975" s="179"/>
      <c r="AJ1975" s="179"/>
      <c r="AK1975" s="179"/>
      <c r="AL1975" s="179"/>
      <c r="AM1975" s="179"/>
      <c r="AN1975" s="179"/>
      <c r="AO1975" s="179"/>
      <c r="AP1975" s="179"/>
      <c r="AQ1975" s="179"/>
      <c r="AR1975" s="179"/>
      <c r="AS1975" s="179"/>
      <c r="AT1975" s="179"/>
      <c r="AU1975" s="179"/>
    </row>
    <row r="1976" spans="26:47" ht="12.95" customHeight="1">
      <c r="Z1976" s="179"/>
      <c r="AA1976" s="179"/>
      <c r="AB1976" s="179"/>
      <c r="AC1976" s="179"/>
      <c r="AD1976" s="179"/>
      <c r="AE1976" s="179"/>
      <c r="AF1976" s="179"/>
      <c r="AG1976" s="180"/>
      <c r="AH1976" s="179"/>
      <c r="AI1976" s="179"/>
      <c r="AJ1976" s="179"/>
      <c r="AK1976" s="179"/>
      <c r="AL1976" s="179"/>
      <c r="AM1976" s="179"/>
      <c r="AN1976" s="179"/>
      <c r="AO1976" s="179"/>
      <c r="AP1976" s="179"/>
      <c r="AQ1976" s="179"/>
      <c r="AR1976" s="179"/>
      <c r="AS1976" s="179"/>
      <c r="AT1976" s="179"/>
      <c r="AU1976" s="179"/>
    </row>
    <row r="1977" spans="26:47" ht="12.95" customHeight="1">
      <c r="Z1977" s="179"/>
      <c r="AA1977" s="179"/>
      <c r="AB1977" s="179"/>
      <c r="AC1977" s="179"/>
      <c r="AD1977" s="179"/>
      <c r="AE1977" s="179"/>
      <c r="AF1977" s="179"/>
      <c r="AG1977" s="180"/>
      <c r="AH1977" s="179"/>
      <c r="AI1977" s="179"/>
      <c r="AJ1977" s="179"/>
      <c r="AK1977" s="179"/>
      <c r="AL1977" s="179"/>
      <c r="AM1977" s="179"/>
      <c r="AN1977" s="179"/>
      <c r="AO1977" s="179"/>
      <c r="AP1977" s="179"/>
      <c r="AQ1977" s="179"/>
      <c r="AR1977" s="179"/>
      <c r="AS1977" s="179"/>
      <c r="AT1977" s="179"/>
      <c r="AU1977" s="179"/>
    </row>
    <row r="1978" spans="26:47" ht="12.95" customHeight="1">
      <c r="Z1978" s="179"/>
      <c r="AA1978" s="179"/>
      <c r="AB1978" s="179"/>
      <c r="AC1978" s="179"/>
      <c r="AD1978" s="179"/>
      <c r="AE1978" s="179"/>
      <c r="AF1978" s="179"/>
      <c r="AG1978" s="180"/>
      <c r="AH1978" s="179"/>
      <c r="AI1978" s="179"/>
      <c r="AJ1978" s="179"/>
      <c r="AK1978" s="179"/>
      <c r="AL1978" s="179"/>
      <c r="AM1978" s="179"/>
      <c r="AN1978" s="179"/>
      <c r="AO1978" s="179"/>
      <c r="AP1978" s="179"/>
      <c r="AQ1978" s="179"/>
      <c r="AR1978" s="179"/>
      <c r="AS1978" s="179"/>
      <c r="AT1978" s="179"/>
      <c r="AU1978" s="179"/>
    </row>
    <row r="1979" spans="26:47" ht="12.95" customHeight="1">
      <c r="Z1979" s="179"/>
      <c r="AA1979" s="179"/>
      <c r="AB1979" s="179"/>
      <c r="AC1979" s="179"/>
      <c r="AD1979" s="179"/>
      <c r="AE1979" s="179"/>
      <c r="AF1979" s="179"/>
      <c r="AG1979" s="180"/>
      <c r="AH1979" s="179"/>
      <c r="AI1979" s="179"/>
      <c r="AJ1979" s="179"/>
      <c r="AK1979" s="179"/>
      <c r="AL1979" s="179"/>
      <c r="AM1979" s="179"/>
      <c r="AN1979" s="179"/>
      <c r="AO1979" s="179"/>
      <c r="AP1979" s="179"/>
      <c r="AQ1979" s="179"/>
      <c r="AR1979" s="179"/>
      <c r="AS1979" s="179"/>
      <c r="AT1979" s="179"/>
      <c r="AU1979" s="179"/>
    </row>
    <row r="1980" spans="26:47" ht="12.95" customHeight="1">
      <c r="Z1980" s="179"/>
      <c r="AA1980" s="179"/>
      <c r="AB1980" s="179"/>
      <c r="AC1980" s="179"/>
      <c r="AD1980" s="179"/>
      <c r="AE1980" s="179"/>
      <c r="AF1980" s="179"/>
      <c r="AG1980" s="180"/>
      <c r="AH1980" s="179"/>
      <c r="AI1980" s="179"/>
      <c r="AJ1980" s="179"/>
      <c r="AK1980" s="179"/>
      <c r="AL1980" s="179"/>
      <c r="AM1980" s="179"/>
      <c r="AN1980" s="179"/>
      <c r="AO1980" s="179"/>
      <c r="AP1980" s="179"/>
      <c r="AQ1980" s="179"/>
      <c r="AR1980" s="179"/>
      <c r="AS1980" s="179"/>
      <c r="AT1980" s="179"/>
      <c r="AU1980" s="179"/>
    </row>
    <row r="1981" spans="26:47" ht="12.95" customHeight="1">
      <c r="Z1981" s="179"/>
      <c r="AA1981" s="179"/>
      <c r="AB1981" s="179"/>
      <c r="AC1981" s="179"/>
      <c r="AD1981" s="179"/>
      <c r="AE1981" s="179"/>
      <c r="AF1981" s="179"/>
      <c r="AG1981" s="180"/>
      <c r="AH1981" s="179"/>
      <c r="AI1981" s="179"/>
      <c r="AJ1981" s="179"/>
      <c r="AK1981" s="179"/>
      <c r="AL1981" s="179"/>
      <c r="AM1981" s="179"/>
      <c r="AN1981" s="179"/>
      <c r="AO1981" s="179"/>
      <c r="AP1981" s="179"/>
      <c r="AQ1981" s="179"/>
      <c r="AR1981" s="179"/>
      <c r="AS1981" s="179"/>
      <c r="AT1981" s="179"/>
      <c r="AU1981" s="179"/>
    </row>
    <row r="1982" spans="26:47" ht="12.95" customHeight="1">
      <c r="Z1982" s="179"/>
      <c r="AA1982" s="179"/>
      <c r="AB1982" s="179"/>
      <c r="AC1982" s="179"/>
      <c r="AD1982" s="179"/>
      <c r="AE1982" s="179"/>
      <c r="AF1982" s="179"/>
      <c r="AG1982" s="180"/>
      <c r="AH1982" s="179"/>
      <c r="AI1982" s="179"/>
      <c r="AJ1982" s="179"/>
      <c r="AK1982" s="179"/>
      <c r="AL1982" s="179"/>
      <c r="AM1982" s="179"/>
      <c r="AN1982" s="179"/>
      <c r="AO1982" s="179"/>
      <c r="AP1982" s="179"/>
      <c r="AQ1982" s="179"/>
      <c r="AR1982" s="179"/>
      <c r="AS1982" s="179"/>
      <c r="AT1982" s="179"/>
      <c r="AU1982" s="179"/>
    </row>
    <row r="1983" spans="26:47" ht="12.95" customHeight="1">
      <c r="Z1983" s="179"/>
      <c r="AA1983" s="179"/>
      <c r="AB1983" s="179"/>
      <c r="AC1983" s="179"/>
      <c r="AD1983" s="179"/>
      <c r="AE1983" s="179"/>
      <c r="AF1983" s="179"/>
      <c r="AG1983" s="180"/>
      <c r="AH1983" s="179"/>
      <c r="AI1983" s="179"/>
      <c r="AJ1983" s="179"/>
      <c r="AK1983" s="179"/>
      <c r="AL1983" s="179"/>
      <c r="AM1983" s="179"/>
      <c r="AN1983" s="179"/>
      <c r="AO1983" s="179"/>
      <c r="AP1983" s="179"/>
      <c r="AQ1983" s="179"/>
      <c r="AR1983" s="179"/>
      <c r="AS1983" s="179"/>
      <c r="AT1983" s="179"/>
      <c r="AU1983" s="179"/>
    </row>
    <row r="1984" spans="26:47" ht="12.95" customHeight="1">
      <c r="Z1984" s="179"/>
      <c r="AA1984" s="179"/>
      <c r="AB1984" s="179"/>
      <c r="AC1984" s="179"/>
      <c r="AD1984" s="179"/>
      <c r="AE1984" s="179"/>
      <c r="AF1984" s="179"/>
      <c r="AG1984" s="180"/>
      <c r="AH1984" s="179"/>
      <c r="AI1984" s="179"/>
      <c r="AJ1984" s="179"/>
      <c r="AK1984" s="179"/>
      <c r="AL1984" s="179"/>
      <c r="AM1984" s="179"/>
      <c r="AN1984" s="179"/>
      <c r="AO1984" s="179"/>
      <c r="AP1984" s="179"/>
      <c r="AQ1984" s="179"/>
      <c r="AR1984" s="179"/>
      <c r="AS1984" s="179"/>
      <c r="AT1984" s="179"/>
      <c r="AU1984" s="179"/>
    </row>
    <row r="1985" spans="26:47" ht="12.95" customHeight="1">
      <c r="Z1985" s="179"/>
      <c r="AA1985" s="179"/>
      <c r="AB1985" s="179"/>
      <c r="AC1985" s="179"/>
      <c r="AD1985" s="179"/>
      <c r="AE1985" s="179"/>
      <c r="AF1985" s="179"/>
      <c r="AG1985" s="180"/>
      <c r="AH1985" s="179"/>
      <c r="AI1985" s="179"/>
      <c r="AJ1985" s="179"/>
      <c r="AK1985" s="179"/>
      <c r="AL1985" s="179"/>
      <c r="AM1985" s="179"/>
      <c r="AN1985" s="179"/>
      <c r="AO1985" s="179"/>
      <c r="AP1985" s="179"/>
      <c r="AQ1985" s="179"/>
      <c r="AR1985" s="179"/>
      <c r="AS1985" s="179"/>
      <c r="AT1985" s="179"/>
      <c r="AU1985" s="179"/>
    </row>
    <row r="1986" spans="26:47" ht="12.95" customHeight="1">
      <c r="Z1986" s="179"/>
      <c r="AA1986" s="179"/>
      <c r="AB1986" s="179"/>
      <c r="AC1986" s="179"/>
      <c r="AD1986" s="179"/>
      <c r="AE1986" s="179"/>
      <c r="AF1986" s="179"/>
      <c r="AG1986" s="180"/>
      <c r="AH1986" s="179"/>
      <c r="AI1986" s="179"/>
      <c r="AJ1986" s="179"/>
      <c r="AK1986" s="179"/>
      <c r="AL1986" s="179"/>
      <c r="AM1986" s="179"/>
      <c r="AN1986" s="179"/>
      <c r="AO1986" s="179"/>
      <c r="AP1986" s="179"/>
      <c r="AQ1986" s="179"/>
      <c r="AR1986" s="179"/>
      <c r="AS1986" s="179"/>
      <c r="AT1986" s="179"/>
      <c r="AU1986" s="179"/>
    </row>
    <row r="1987" spans="26:47" ht="12.95" customHeight="1">
      <c r="Z1987" s="179"/>
      <c r="AA1987" s="179"/>
      <c r="AB1987" s="179"/>
      <c r="AC1987" s="179"/>
      <c r="AD1987" s="179"/>
      <c r="AE1987" s="179"/>
      <c r="AF1987" s="179"/>
      <c r="AG1987" s="180"/>
      <c r="AH1987" s="179"/>
      <c r="AI1987" s="179"/>
      <c r="AJ1987" s="179"/>
      <c r="AK1987" s="179"/>
      <c r="AL1987" s="179"/>
      <c r="AM1987" s="179"/>
      <c r="AN1987" s="179"/>
      <c r="AO1987" s="179"/>
      <c r="AP1987" s="179"/>
      <c r="AQ1987" s="179"/>
      <c r="AR1987" s="179"/>
      <c r="AS1987" s="179"/>
      <c r="AT1987" s="179"/>
      <c r="AU1987" s="179"/>
    </row>
    <row r="1988" spans="26:47" ht="12.95" customHeight="1">
      <c r="Z1988" s="179"/>
      <c r="AA1988" s="179"/>
      <c r="AB1988" s="179"/>
      <c r="AC1988" s="179"/>
      <c r="AD1988" s="179"/>
      <c r="AE1988" s="179"/>
      <c r="AF1988" s="179"/>
      <c r="AG1988" s="180"/>
      <c r="AH1988" s="179"/>
      <c r="AI1988" s="179"/>
      <c r="AJ1988" s="179"/>
      <c r="AK1988" s="179"/>
      <c r="AL1988" s="179"/>
      <c r="AM1988" s="179"/>
      <c r="AN1988" s="179"/>
      <c r="AO1988" s="179"/>
      <c r="AP1988" s="179"/>
      <c r="AQ1988" s="179"/>
      <c r="AR1988" s="179"/>
      <c r="AS1988" s="179"/>
      <c r="AT1988" s="179"/>
      <c r="AU1988" s="179"/>
    </row>
    <row r="1989" spans="26:47" ht="12.95" customHeight="1">
      <c r="AA1989" s="64"/>
      <c r="AB1989" s="64"/>
      <c r="AC1989" s="64"/>
      <c r="AD1989" s="64"/>
      <c r="AE1989" s="64"/>
      <c r="AG1989" s="122"/>
      <c r="AN1989" s="64"/>
      <c r="AO1989" s="64"/>
      <c r="AP1989" s="64"/>
      <c r="AQ1989" s="64"/>
      <c r="AR1989" s="64"/>
      <c r="AS1989" s="64"/>
      <c r="AT1989" s="64"/>
      <c r="AU1989" s="64"/>
    </row>
    <row r="1990" spans="26:47" ht="12.95" customHeight="1">
      <c r="AA1990" s="64"/>
      <c r="AB1990" s="64"/>
      <c r="AC1990" s="64"/>
      <c r="AD1990" s="64"/>
      <c r="AE1990" s="64"/>
      <c r="AG1990" s="122"/>
      <c r="AN1990" s="64"/>
      <c r="AO1990" s="64"/>
      <c r="AP1990" s="64"/>
      <c r="AQ1990" s="64"/>
      <c r="AR1990" s="64"/>
      <c r="AS1990" s="64"/>
      <c r="AT1990" s="64"/>
      <c r="AU1990" s="64"/>
    </row>
    <row r="1991" spans="26:47" ht="12.95" customHeight="1">
      <c r="AA1991" s="64"/>
      <c r="AB1991" s="64"/>
      <c r="AC1991" s="64"/>
      <c r="AD1991" s="64"/>
      <c r="AE1991" s="64"/>
      <c r="AG1991" s="122"/>
      <c r="AN1991" s="64"/>
      <c r="AO1991" s="64"/>
      <c r="AP1991" s="64"/>
      <c r="AQ1991" s="64"/>
      <c r="AR1991" s="64"/>
      <c r="AS1991" s="64"/>
      <c r="AT1991" s="64"/>
      <c r="AU1991" s="64"/>
    </row>
    <row r="1992" spans="26:47" ht="12.95" customHeight="1">
      <c r="AA1992" s="64"/>
      <c r="AB1992" s="64"/>
      <c r="AC1992" s="64"/>
      <c r="AD1992" s="64"/>
      <c r="AE1992" s="64"/>
      <c r="AG1992" s="122"/>
      <c r="AN1992" s="64"/>
      <c r="AO1992" s="64"/>
      <c r="AP1992" s="64"/>
      <c r="AQ1992" s="64"/>
      <c r="AR1992" s="64"/>
      <c r="AS1992" s="64"/>
      <c r="AT1992" s="64"/>
      <c r="AU1992" s="64"/>
    </row>
    <row r="1993" spans="26:47" ht="12.95" customHeight="1">
      <c r="AA1993" s="64"/>
      <c r="AB1993" s="64"/>
      <c r="AC1993" s="64"/>
      <c r="AD1993" s="64"/>
      <c r="AE1993" s="64"/>
      <c r="AG1993" s="122"/>
      <c r="AN1993" s="64"/>
      <c r="AO1993" s="64"/>
      <c r="AP1993" s="64"/>
      <c r="AQ1993" s="64"/>
      <c r="AR1993" s="64"/>
      <c r="AS1993" s="64"/>
      <c r="AT1993" s="64"/>
      <c r="AU1993" s="64"/>
    </row>
    <row r="1994" spans="26:47" ht="12.95" customHeight="1">
      <c r="AA1994" s="64"/>
      <c r="AB1994" s="64"/>
      <c r="AC1994" s="64"/>
      <c r="AD1994" s="64"/>
      <c r="AE1994" s="64"/>
      <c r="AG1994" s="122"/>
      <c r="AN1994" s="64"/>
      <c r="AO1994" s="64"/>
      <c r="AP1994" s="64"/>
      <c r="AQ1994" s="64"/>
      <c r="AR1994" s="64"/>
      <c r="AS1994" s="64"/>
      <c r="AT1994" s="64"/>
      <c r="AU1994" s="64"/>
    </row>
    <row r="1995" spans="26:47" ht="12.95" customHeight="1">
      <c r="AA1995" s="64"/>
      <c r="AB1995" s="64"/>
      <c r="AC1995" s="64"/>
      <c r="AD1995" s="64"/>
      <c r="AE1995" s="64"/>
      <c r="AG1995" s="122"/>
      <c r="AN1995" s="64"/>
      <c r="AO1995" s="64"/>
      <c r="AP1995" s="64"/>
      <c r="AQ1995" s="64"/>
      <c r="AR1995" s="64"/>
      <c r="AS1995" s="64"/>
      <c r="AT1995" s="64"/>
      <c r="AU1995" s="64"/>
    </row>
    <row r="1996" spans="26:47" ht="12.95" customHeight="1">
      <c r="AA1996" s="64"/>
      <c r="AB1996" s="64"/>
      <c r="AC1996" s="64"/>
      <c r="AD1996" s="64"/>
      <c r="AE1996" s="64"/>
      <c r="AG1996" s="122"/>
      <c r="AN1996" s="64"/>
      <c r="AO1996" s="64"/>
      <c r="AP1996" s="64"/>
      <c r="AQ1996" s="64"/>
      <c r="AR1996" s="64"/>
      <c r="AS1996" s="64"/>
      <c r="AT1996" s="64"/>
      <c r="AU1996" s="64"/>
    </row>
    <row r="1997" spans="26:47" ht="12.95" customHeight="1">
      <c r="AA1997" s="64"/>
      <c r="AB1997" s="64"/>
      <c r="AC1997" s="64"/>
      <c r="AD1997" s="64"/>
      <c r="AE1997" s="64"/>
      <c r="AG1997" s="122"/>
      <c r="AN1997" s="64"/>
      <c r="AO1997" s="64"/>
      <c r="AP1997" s="64"/>
      <c r="AQ1997" s="64"/>
      <c r="AR1997" s="64"/>
      <c r="AS1997" s="64"/>
      <c r="AT1997" s="64"/>
      <c r="AU1997" s="64"/>
    </row>
    <row r="1998" spans="26:47" ht="12.95" customHeight="1">
      <c r="AA1998" s="64"/>
      <c r="AB1998" s="64"/>
      <c r="AC1998" s="64"/>
      <c r="AD1998" s="64"/>
      <c r="AE1998" s="64"/>
      <c r="AG1998" s="122"/>
      <c r="AN1998" s="64"/>
      <c r="AO1998" s="64"/>
      <c r="AP1998" s="64"/>
      <c r="AQ1998" s="64"/>
      <c r="AR1998" s="64"/>
      <c r="AS1998" s="64"/>
      <c r="AT1998" s="64"/>
      <c r="AU1998" s="64"/>
    </row>
    <row r="1999" spans="26:47" ht="12.95" customHeight="1">
      <c r="AA1999" s="64"/>
      <c r="AB1999" s="64"/>
      <c r="AC1999" s="64"/>
      <c r="AD1999" s="64"/>
      <c r="AE1999" s="64"/>
      <c r="AG1999" s="122"/>
      <c r="AN1999" s="64"/>
      <c r="AO1999" s="64"/>
      <c r="AP1999" s="64"/>
      <c r="AQ1999" s="64"/>
      <c r="AR1999" s="64"/>
      <c r="AS1999" s="64"/>
      <c r="AT1999" s="64"/>
      <c r="AU1999" s="64"/>
    </row>
    <row r="2000" spans="26:47" ht="12.95" customHeight="1">
      <c r="AA2000" s="64"/>
      <c r="AB2000" s="64"/>
      <c r="AC2000" s="64"/>
      <c r="AD2000" s="64"/>
      <c r="AE2000" s="64"/>
      <c r="AG2000" s="122"/>
      <c r="AN2000" s="64"/>
      <c r="AO2000" s="64"/>
      <c r="AP2000" s="64"/>
      <c r="AQ2000" s="64"/>
      <c r="AR2000" s="64"/>
      <c r="AS2000" s="64"/>
      <c r="AT2000" s="64"/>
      <c r="AU2000" s="64"/>
    </row>
    <row r="2001" spans="27:47" ht="12.95" customHeight="1">
      <c r="AA2001" s="64"/>
      <c r="AB2001" s="64"/>
      <c r="AC2001" s="64"/>
      <c r="AD2001" s="64"/>
      <c r="AE2001" s="64"/>
      <c r="AG2001" s="122"/>
      <c r="AN2001" s="64"/>
      <c r="AO2001" s="64"/>
      <c r="AP2001" s="64"/>
      <c r="AQ2001" s="64"/>
      <c r="AR2001" s="64"/>
      <c r="AS2001" s="64"/>
      <c r="AT2001" s="64"/>
      <c r="AU2001" s="64"/>
    </row>
    <row r="2002" spans="27:47" ht="12.95" customHeight="1">
      <c r="AA2002" s="64"/>
      <c r="AB2002" s="64"/>
      <c r="AC2002" s="64"/>
      <c r="AD2002" s="64"/>
      <c r="AE2002" s="64"/>
      <c r="AG2002" s="122"/>
      <c r="AN2002" s="64"/>
      <c r="AO2002" s="64"/>
      <c r="AP2002" s="64"/>
      <c r="AQ2002" s="64"/>
      <c r="AR2002" s="64"/>
      <c r="AS2002" s="64"/>
      <c r="AT2002" s="64"/>
      <c r="AU2002" s="64"/>
    </row>
    <row r="2003" spans="27:47" ht="12.95" customHeight="1">
      <c r="AA2003" s="64"/>
      <c r="AB2003" s="64"/>
      <c r="AC2003" s="64"/>
      <c r="AD2003" s="64"/>
      <c r="AE2003" s="64"/>
      <c r="AG2003" s="122"/>
      <c r="AN2003" s="64"/>
      <c r="AO2003" s="64"/>
      <c r="AP2003" s="64"/>
      <c r="AQ2003" s="64"/>
      <c r="AR2003" s="64"/>
      <c r="AS2003" s="64"/>
      <c r="AT2003" s="64"/>
      <c r="AU2003" s="64"/>
    </row>
    <row r="2004" spans="27:47" ht="12.95" customHeight="1">
      <c r="AA2004" s="64"/>
      <c r="AB2004" s="64"/>
      <c r="AC2004" s="64"/>
      <c r="AD2004" s="64"/>
      <c r="AE2004" s="64"/>
      <c r="AG2004" s="122"/>
      <c r="AN2004" s="64"/>
      <c r="AO2004" s="64"/>
      <c r="AP2004" s="64"/>
      <c r="AQ2004" s="64"/>
      <c r="AR2004" s="64"/>
      <c r="AS2004" s="64"/>
      <c r="AT2004" s="64"/>
      <c r="AU2004" s="64"/>
    </row>
    <row r="2005" spans="27:47" ht="12.95" customHeight="1">
      <c r="AA2005" s="64"/>
      <c r="AB2005" s="64"/>
      <c r="AC2005" s="64"/>
      <c r="AD2005" s="64"/>
      <c r="AE2005" s="64"/>
      <c r="AG2005" s="122"/>
      <c r="AN2005" s="64"/>
      <c r="AO2005" s="64"/>
      <c r="AP2005" s="64"/>
      <c r="AQ2005" s="64"/>
      <c r="AR2005" s="64"/>
      <c r="AS2005" s="64"/>
      <c r="AT2005" s="64"/>
      <c r="AU2005" s="64"/>
    </row>
    <row r="2006" spans="27:47" ht="12.95" customHeight="1">
      <c r="AA2006" s="64"/>
      <c r="AB2006" s="64"/>
      <c r="AC2006" s="64"/>
      <c r="AD2006" s="64"/>
      <c r="AE2006" s="64"/>
      <c r="AG2006" s="122"/>
      <c r="AN2006" s="64"/>
      <c r="AO2006" s="64"/>
      <c r="AP2006" s="64"/>
      <c r="AQ2006" s="64"/>
      <c r="AR2006" s="64"/>
      <c r="AS2006" s="64"/>
      <c r="AT2006" s="64"/>
      <c r="AU2006" s="64"/>
    </row>
    <row r="2007" spans="27:47" ht="12.95" customHeight="1">
      <c r="AA2007" s="64"/>
      <c r="AB2007" s="64"/>
      <c r="AC2007" s="64"/>
      <c r="AD2007" s="64"/>
      <c r="AE2007" s="64"/>
      <c r="AG2007" s="122"/>
      <c r="AN2007" s="64"/>
      <c r="AO2007" s="64"/>
      <c r="AP2007" s="64"/>
      <c r="AQ2007" s="64"/>
      <c r="AR2007" s="64"/>
      <c r="AS2007" s="64"/>
      <c r="AT2007" s="64"/>
      <c r="AU2007" s="64"/>
    </row>
    <row r="2008" spans="27:47" ht="12.95" customHeight="1">
      <c r="AA2008" s="64"/>
      <c r="AB2008" s="64"/>
      <c r="AC2008" s="64"/>
      <c r="AD2008" s="64"/>
      <c r="AE2008" s="64"/>
      <c r="AG2008" s="122"/>
      <c r="AN2008" s="64"/>
      <c r="AO2008" s="64"/>
      <c r="AP2008" s="64"/>
      <c r="AQ2008" s="64"/>
      <c r="AR2008" s="64"/>
      <c r="AS2008" s="64"/>
      <c r="AT2008" s="64"/>
      <c r="AU2008" s="64"/>
    </row>
    <row r="2009" spans="27:47" ht="12.95" customHeight="1">
      <c r="AA2009" s="64"/>
      <c r="AB2009" s="64"/>
      <c r="AC2009" s="64"/>
      <c r="AD2009" s="64"/>
      <c r="AE2009" s="64"/>
      <c r="AG2009" s="122"/>
      <c r="AN2009" s="64"/>
      <c r="AO2009" s="64"/>
      <c r="AP2009" s="64"/>
      <c r="AQ2009" s="64"/>
      <c r="AR2009" s="64"/>
      <c r="AS2009" s="64"/>
      <c r="AT2009" s="64"/>
      <c r="AU2009" s="64"/>
    </row>
    <row r="2010" spans="27:47" ht="12.95" customHeight="1">
      <c r="AA2010" s="64"/>
      <c r="AB2010" s="64"/>
      <c r="AC2010" s="64"/>
      <c r="AD2010" s="64"/>
      <c r="AE2010" s="64"/>
      <c r="AG2010" s="122"/>
      <c r="AN2010" s="64"/>
      <c r="AO2010" s="64"/>
      <c r="AP2010" s="64"/>
      <c r="AQ2010" s="64"/>
      <c r="AR2010" s="64"/>
      <c r="AS2010" s="64"/>
      <c r="AT2010" s="64"/>
      <c r="AU2010" s="64"/>
    </row>
    <row r="2011" spans="27:47" ht="12.95" customHeight="1">
      <c r="AA2011" s="64"/>
      <c r="AB2011" s="64"/>
      <c r="AC2011" s="64"/>
      <c r="AD2011" s="64"/>
      <c r="AE2011" s="64"/>
      <c r="AG2011" s="122"/>
      <c r="AN2011" s="64"/>
      <c r="AO2011" s="64"/>
      <c r="AP2011" s="64"/>
      <c r="AQ2011" s="64"/>
      <c r="AR2011" s="64"/>
      <c r="AS2011" s="64"/>
      <c r="AT2011" s="64"/>
      <c r="AU2011" s="64"/>
    </row>
    <row r="2012" spans="27:47" ht="12.95" customHeight="1">
      <c r="AA2012" s="64"/>
      <c r="AB2012" s="64"/>
      <c r="AC2012" s="64"/>
      <c r="AD2012" s="64"/>
      <c r="AE2012" s="64"/>
      <c r="AG2012" s="122"/>
      <c r="AN2012" s="64"/>
      <c r="AO2012" s="64"/>
      <c r="AP2012" s="64"/>
      <c r="AQ2012" s="64"/>
      <c r="AR2012" s="64"/>
      <c r="AS2012" s="64"/>
      <c r="AT2012" s="64"/>
      <c r="AU2012" s="64"/>
    </row>
    <row r="2013" spans="27:47" ht="12.95" customHeight="1">
      <c r="AA2013" s="64"/>
      <c r="AB2013" s="64"/>
      <c r="AC2013" s="64"/>
      <c r="AD2013" s="64"/>
      <c r="AE2013" s="64"/>
      <c r="AG2013" s="122"/>
      <c r="AN2013" s="64"/>
      <c r="AO2013" s="64"/>
      <c r="AP2013" s="64"/>
      <c r="AQ2013" s="64"/>
      <c r="AR2013" s="64"/>
      <c r="AS2013" s="64"/>
      <c r="AT2013" s="64"/>
      <c r="AU2013" s="64"/>
    </row>
    <row r="2014" spans="27:47" ht="12.95" customHeight="1">
      <c r="AA2014" s="64"/>
      <c r="AB2014" s="64"/>
      <c r="AC2014" s="64"/>
      <c r="AD2014" s="64"/>
      <c r="AE2014" s="64"/>
      <c r="AG2014" s="122"/>
      <c r="AN2014" s="64"/>
      <c r="AO2014" s="64"/>
      <c r="AP2014" s="64"/>
      <c r="AQ2014" s="64"/>
      <c r="AR2014" s="64"/>
      <c r="AS2014" s="64"/>
      <c r="AT2014" s="64"/>
      <c r="AU2014" s="64"/>
    </row>
    <row r="2015" spans="27:47" ht="12.95" customHeight="1">
      <c r="AA2015" s="64"/>
      <c r="AB2015" s="64"/>
      <c r="AC2015" s="64"/>
      <c r="AD2015" s="64"/>
      <c r="AE2015" s="64"/>
      <c r="AG2015" s="122"/>
      <c r="AN2015" s="64"/>
      <c r="AO2015" s="64"/>
      <c r="AP2015" s="64"/>
      <c r="AQ2015" s="64"/>
      <c r="AR2015" s="64"/>
      <c r="AS2015" s="64"/>
      <c r="AT2015" s="64"/>
      <c r="AU2015" s="64"/>
    </row>
    <row r="2016" spans="27:47" ht="12.95" customHeight="1">
      <c r="AA2016" s="64"/>
      <c r="AB2016" s="64"/>
      <c r="AC2016" s="64"/>
      <c r="AD2016" s="64"/>
      <c r="AE2016" s="64"/>
      <c r="AG2016" s="122"/>
      <c r="AN2016" s="64"/>
      <c r="AO2016" s="64"/>
      <c r="AP2016" s="64"/>
      <c r="AQ2016" s="64"/>
      <c r="AR2016" s="64"/>
      <c r="AS2016" s="64"/>
      <c r="AT2016" s="64"/>
      <c r="AU2016" s="64"/>
    </row>
    <row r="2017" spans="27:47" ht="12.95" customHeight="1">
      <c r="AA2017" s="64"/>
      <c r="AB2017" s="64"/>
      <c r="AC2017" s="64"/>
      <c r="AD2017" s="64"/>
      <c r="AE2017" s="64"/>
      <c r="AG2017" s="122"/>
      <c r="AN2017" s="64"/>
      <c r="AO2017" s="64"/>
      <c r="AP2017" s="64"/>
      <c r="AQ2017" s="64"/>
      <c r="AR2017" s="64"/>
      <c r="AS2017" s="64"/>
      <c r="AT2017" s="64"/>
      <c r="AU2017" s="64"/>
    </row>
    <row r="2018" spans="27:47" ht="12.95" customHeight="1">
      <c r="AA2018" s="64"/>
      <c r="AB2018" s="64"/>
      <c r="AC2018" s="64"/>
      <c r="AD2018" s="64"/>
      <c r="AE2018" s="64"/>
      <c r="AG2018" s="122"/>
      <c r="AN2018" s="64"/>
      <c r="AO2018" s="64"/>
      <c r="AP2018" s="64"/>
      <c r="AQ2018" s="64"/>
      <c r="AR2018" s="64"/>
      <c r="AS2018" s="64"/>
      <c r="AT2018" s="64"/>
      <c r="AU2018" s="64"/>
    </row>
    <row r="2019" spans="27:47" ht="12.95" customHeight="1">
      <c r="AA2019" s="64"/>
      <c r="AB2019" s="64"/>
      <c r="AC2019" s="64"/>
      <c r="AD2019" s="64"/>
      <c r="AE2019" s="64"/>
      <c r="AG2019" s="122"/>
      <c r="AN2019" s="64"/>
      <c r="AO2019" s="64"/>
      <c r="AP2019" s="64"/>
      <c r="AQ2019" s="64"/>
      <c r="AR2019" s="64"/>
      <c r="AS2019" s="64"/>
      <c r="AT2019" s="64"/>
      <c r="AU2019" s="64"/>
    </row>
    <row r="2020" spans="27:47" ht="12.95" customHeight="1">
      <c r="AA2020" s="64"/>
      <c r="AB2020" s="64"/>
      <c r="AC2020" s="64"/>
      <c r="AD2020" s="64"/>
      <c r="AE2020" s="64"/>
      <c r="AG2020" s="122"/>
      <c r="AN2020" s="64"/>
      <c r="AO2020" s="64"/>
      <c r="AP2020" s="64"/>
      <c r="AQ2020" s="64"/>
      <c r="AR2020" s="64"/>
      <c r="AS2020" s="64"/>
      <c r="AT2020" s="64"/>
      <c r="AU2020" s="64"/>
    </row>
    <row r="2021" spans="27:47" ht="12.95" customHeight="1">
      <c r="AA2021" s="64"/>
      <c r="AB2021" s="64"/>
      <c r="AC2021" s="64"/>
      <c r="AD2021" s="64"/>
      <c r="AE2021" s="64"/>
      <c r="AG2021" s="122"/>
      <c r="AN2021" s="64"/>
      <c r="AO2021" s="64"/>
      <c r="AP2021" s="64"/>
      <c r="AQ2021" s="64"/>
      <c r="AR2021" s="64"/>
      <c r="AS2021" s="64"/>
      <c r="AT2021" s="64"/>
      <c r="AU2021" s="64"/>
    </row>
    <row r="2022" spans="27:47" ht="12.95" customHeight="1">
      <c r="AA2022" s="64"/>
      <c r="AB2022" s="64"/>
      <c r="AC2022" s="64"/>
      <c r="AD2022" s="64"/>
      <c r="AE2022" s="64"/>
      <c r="AG2022" s="122"/>
      <c r="AN2022" s="64"/>
      <c r="AO2022" s="64"/>
      <c r="AP2022" s="64"/>
      <c r="AQ2022" s="64"/>
      <c r="AR2022" s="64"/>
      <c r="AS2022" s="64"/>
      <c r="AT2022" s="64"/>
      <c r="AU2022" s="64"/>
    </row>
    <row r="2023" spans="27:47" ht="12.95" customHeight="1">
      <c r="AA2023" s="64"/>
      <c r="AB2023" s="64"/>
      <c r="AC2023" s="64"/>
      <c r="AD2023" s="64"/>
      <c r="AE2023" s="64"/>
      <c r="AG2023" s="122"/>
      <c r="AN2023" s="64"/>
      <c r="AO2023" s="64"/>
      <c r="AP2023" s="64"/>
      <c r="AQ2023" s="64"/>
      <c r="AR2023" s="64"/>
      <c r="AS2023" s="64"/>
      <c r="AT2023" s="64"/>
      <c r="AU2023" s="64"/>
    </row>
    <row r="2024" spans="27:47" ht="12.95" customHeight="1">
      <c r="AA2024" s="64"/>
      <c r="AB2024" s="64"/>
      <c r="AC2024" s="64"/>
      <c r="AD2024" s="64"/>
      <c r="AE2024" s="64"/>
      <c r="AG2024" s="122"/>
      <c r="AN2024" s="64"/>
      <c r="AO2024" s="64"/>
      <c r="AP2024" s="64"/>
      <c r="AQ2024" s="64"/>
      <c r="AR2024" s="64"/>
      <c r="AS2024" s="64"/>
      <c r="AT2024" s="64"/>
      <c r="AU2024" s="64"/>
    </row>
    <row r="2025" spans="27:47" ht="12.95" customHeight="1">
      <c r="AA2025" s="64"/>
      <c r="AB2025" s="64"/>
      <c r="AC2025" s="64"/>
      <c r="AD2025" s="64"/>
      <c r="AE2025" s="64"/>
      <c r="AG2025" s="122"/>
      <c r="AN2025" s="64"/>
      <c r="AO2025" s="64"/>
      <c r="AP2025" s="64"/>
      <c r="AQ2025" s="64"/>
      <c r="AR2025" s="64"/>
      <c r="AS2025" s="64"/>
      <c r="AT2025" s="64"/>
      <c r="AU2025" s="64"/>
    </row>
    <row r="2026" spans="27:47" ht="12.95" customHeight="1">
      <c r="AA2026" s="64"/>
      <c r="AB2026" s="64"/>
      <c r="AC2026" s="64"/>
      <c r="AD2026" s="64"/>
      <c r="AE2026" s="64"/>
      <c r="AG2026" s="122"/>
      <c r="AN2026" s="64"/>
      <c r="AO2026" s="64"/>
      <c r="AP2026" s="64"/>
      <c r="AQ2026" s="64"/>
      <c r="AR2026" s="64"/>
      <c r="AS2026" s="64"/>
      <c r="AT2026" s="64"/>
      <c r="AU2026" s="64"/>
    </row>
    <row r="2027" spans="27:47" ht="12.95" customHeight="1">
      <c r="AA2027" s="64"/>
      <c r="AB2027" s="64"/>
      <c r="AC2027" s="64"/>
      <c r="AD2027" s="64"/>
      <c r="AE2027" s="64"/>
      <c r="AG2027" s="122"/>
      <c r="AN2027" s="64"/>
      <c r="AO2027" s="64"/>
      <c r="AP2027" s="64"/>
      <c r="AQ2027" s="64"/>
      <c r="AR2027" s="64"/>
      <c r="AS2027" s="64"/>
      <c r="AT2027" s="64"/>
      <c r="AU2027" s="64"/>
    </row>
    <row r="2028" spans="27:47" ht="12.95" customHeight="1">
      <c r="AA2028" s="64"/>
      <c r="AB2028" s="64"/>
      <c r="AC2028" s="64"/>
      <c r="AD2028" s="64"/>
      <c r="AE2028" s="64"/>
      <c r="AG2028" s="122"/>
      <c r="AN2028" s="64"/>
      <c r="AO2028" s="64"/>
      <c r="AP2028" s="64"/>
      <c r="AQ2028" s="64"/>
      <c r="AR2028" s="64"/>
      <c r="AS2028" s="64"/>
      <c r="AT2028" s="64"/>
      <c r="AU2028" s="64"/>
    </row>
    <row r="2029" spans="27:47" ht="12.95" customHeight="1">
      <c r="AA2029" s="64"/>
      <c r="AB2029" s="64"/>
      <c r="AC2029" s="64"/>
      <c r="AD2029" s="64"/>
      <c r="AE2029" s="64"/>
      <c r="AG2029" s="122"/>
      <c r="AN2029" s="64"/>
      <c r="AO2029" s="64"/>
      <c r="AP2029" s="64"/>
      <c r="AQ2029" s="64"/>
      <c r="AR2029" s="64"/>
      <c r="AS2029" s="64"/>
      <c r="AT2029" s="64"/>
      <c r="AU2029" s="64"/>
    </row>
    <row r="2030" spans="27:47" ht="12.95" customHeight="1">
      <c r="AA2030" s="64"/>
      <c r="AB2030" s="64"/>
      <c r="AC2030" s="64"/>
      <c r="AD2030" s="64"/>
      <c r="AE2030" s="64"/>
      <c r="AG2030" s="122"/>
      <c r="AN2030" s="64"/>
      <c r="AO2030" s="64"/>
      <c r="AP2030" s="64"/>
      <c r="AQ2030" s="64"/>
      <c r="AR2030" s="64"/>
      <c r="AS2030" s="64"/>
      <c r="AT2030" s="64"/>
      <c r="AU2030" s="64"/>
    </row>
    <row r="2031" spans="27:47" ht="12.95" customHeight="1">
      <c r="AA2031" s="64"/>
      <c r="AB2031" s="64"/>
      <c r="AC2031" s="64"/>
      <c r="AD2031" s="64"/>
      <c r="AE2031" s="64"/>
      <c r="AG2031" s="122"/>
      <c r="AN2031" s="64"/>
      <c r="AO2031" s="64"/>
      <c r="AP2031" s="64"/>
      <c r="AQ2031" s="64"/>
      <c r="AR2031" s="64"/>
      <c r="AS2031" s="64"/>
      <c r="AT2031" s="64"/>
      <c r="AU2031" s="64"/>
    </row>
    <row r="2032" spans="27:47" ht="12.95" customHeight="1">
      <c r="AA2032" s="64"/>
      <c r="AB2032" s="64"/>
      <c r="AC2032" s="64"/>
      <c r="AD2032" s="64"/>
      <c r="AE2032" s="64"/>
      <c r="AG2032" s="122"/>
      <c r="AN2032" s="64"/>
      <c r="AO2032" s="64"/>
      <c r="AP2032" s="64"/>
      <c r="AQ2032" s="64"/>
      <c r="AR2032" s="64"/>
      <c r="AS2032" s="64"/>
      <c r="AT2032" s="64"/>
      <c r="AU2032" s="64"/>
    </row>
    <row r="2033" spans="27:47" ht="12.95" customHeight="1">
      <c r="AA2033" s="64"/>
      <c r="AB2033" s="64"/>
      <c r="AC2033" s="64"/>
      <c r="AD2033" s="64"/>
      <c r="AE2033" s="64"/>
      <c r="AG2033" s="122"/>
      <c r="AN2033" s="64"/>
      <c r="AO2033" s="64"/>
      <c r="AP2033" s="64"/>
      <c r="AQ2033" s="64"/>
      <c r="AR2033" s="64"/>
      <c r="AS2033" s="64"/>
      <c r="AT2033" s="64"/>
      <c r="AU2033" s="64"/>
    </row>
    <row r="2034" spans="27:47" ht="12.95" customHeight="1">
      <c r="AA2034" s="64"/>
      <c r="AB2034" s="64"/>
      <c r="AC2034" s="64"/>
      <c r="AD2034" s="64"/>
      <c r="AE2034" s="64"/>
      <c r="AG2034" s="122"/>
      <c r="AN2034" s="64"/>
      <c r="AO2034" s="64"/>
      <c r="AP2034" s="64"/>
      <c r="AQ2034" s="64"/>
      <c r="AR2034" s="64"/>
      <c r="AS2034" s="64"/>
      <c r="AT2034" s="64"/>
      <c r="AU2034" s="64"/>
    </row>
    <row r="2035" spans="27:47" ht="12.95" customHeight="1">
      <c r="AA2035" s="64"/>
      <c r="AB2035" s="64"/>
      <c r="AC2035" s="64"/>
      <c r="AD2035" s="64"/>
      <c r="AE2035" s="64"/>
      <c r="AG2035" s="122"/>
      <c r="AN2035" s="64"/>
      <c r="AO2035" s="64"/>
      <c r="AP2035" s="64"/>
      <c r="AQ2035" s="64"/>
      <c r="AR2035" s="64"/>
      <c r="AS2035" s="64"/>
      <c r="AT2035" s="64"/>
      <c r="AU2035" s="64"/>
    </row>
    <row r="2036" spans="27:47" ht="12.95" customHeight="1">
      <c r="AA2036" s="64"/>
      <c r="AB2036" s="64"/>
      <c r="AC2036" s="64"/>
      <c r="AD2036" s="64"/>
      <c r="AE2036" s="64"/>
      <c r="AG2036" s="122"/>
      <c r="AN2036" s="64"/>
      <c r="AO2036" s="64"/>
      <c r="AP2036" s="64"/>
      <c r="AQ2036" s="64"/>
      <c r="AR2036" s="64"/>
      <c r="AS2036" s="64"/>
      <c r="AT2036" s="64"/>
      <c r="AU2036" s="64"/>
    </row>
    <row r="2037" spans="27:47" ht="12.95" customHeight="1">
      <c r="AA2037" s="64"/>
      <c r="AB2037" s="64"/>
      <c r="AC2037" s="64"/>
      <c r="AD2037" s="64"/>
      <c r="AE2037" s="64"/>
      <c r="AG2037" s="122"/>
      <c r="AN2037" s="64"/>
      <c r="AO2037" s="64"/>
      <c r="AP2037" s="64"/>
      <c r="AQ2037" s="64"/>
      <c r="AR2037" s="64"/>
      <c r="AS2037" s="64"/>
      <c r="AT2037" s="64"/>
      <c r="AU2037" s="64"/>
    </row>
    <row r="2038" spans="27:47" ht="12.95" customHeight="1">
      <c r="AA2038" s="64"/>
      <c r="AB2038" s="64"/>
      <c r="AC2038" s="64"/>
      <c r="AD2038" s="64"/>
      <c r="AE2038" s="64"/>
      <c r="AG2038" s="122"/>
      <c r="AN2038" s="64"/>
      <c r="AO2038" s="64"/>
      <c r="AP2038" s="64"/>
      <c r="AQ2038" s="64"/>
      <c r="AR2038" s="64"/>
      <c r="AS2038" s="64"/>
      <c r="AT2038" s="64"/>
      <c r="AU2038" s="64"/>
    </row>
    <row r="2039" spans="27:47" ht="12.95" customHeight="1">
      <c r="AA2039" s="64"/>
      <c r="AB2039" s="64"/>
      <c r="AC2039" s="64"/>
      <c r="AD2039" s="64"/>
      <c r="AE2039" s="64"/>
      <c r="AG2039" s="122"/>
      <c r="AN2039" s="64"/>
      <c r="AO2039" s="64"/>
      <c r="AP2039" s="64"/>
      <c r="AQ2039" s="64"/>
      <c r="AR2039" s="64"/>
      <c r="AS2039" s="64"/>
      <c r="AT2039" s="64"/>
      <c r="AU2039" s="64"/>
    </row>
    <row r="2040" spans="27:47" ht="12.95" customHeight="1">
      <c r="AA2040" s="64"/>
      <c r="AB2040" s="64"/>
      <c r="AC2040" s="64"/>
      <c r="AD2040" s="64"/>
      <c r="AE2040" s="64"/>
      <c r="AG2040" s="122"/>
      <c r="AN2040" s="64"/>
      <c r="AO2040" s="64"/>
      <c r="AP2040" s="64"/>
      <c r="AQ2040" s="64"/>
      <c r="AR2040" s="64"/>
      <c r="AS2040" s="64"/>
      <c r="AT2040" s="64"/>
      <c r="AU2040" s="64"/>
    </row>
    <row r="2041" spans="27:47" ht="12.95" customHeight="1">
      <c r="AA2041" s="64"/>
      <c r="AB2041" s="64"/>
      <c r="AC2041" s="64"/>
      <c r="AD2041" s="64"/>
      <c r="AE2041" s="64"/>
      <c r="AG2041" s="122"/>
      <c r="AN2041" s="64"/>
      <c r="AO2041" s="64"/>
      <c r="AP2041" s="64"/>
      <c r="AQ2041" s="64"/>
      <c r="AR2041" s="64"/>
      <c r="AS2041" s="64"/>
      <c r="AT2041" s="64"/>
      <c r="AU2041" s="64"/>
    </row>
    <row r="2042" spans="27:47" ht="12.95" customHeight="1">
      <c r="AA2042" s="64"/>
      <c r="AB2042" s="64"/>
      <c r="AC2042" s="64"/>
      <c r="AD2042" s="64"/>
      <c r="AE2042" s="64"/>
      <c r="AG2042" s="122"/>
      <c r="AN2042" s="64"/>
      <c r="AO2042" s="64"/>
      <c r="AP2042" s="64"/>
      <c r="AQ2042" s="64"/>
      <c r="AR2042" s="64"/>
      <c r="AS2042" s="64"/>
      <c r="AT2042" s="64"/>
      <c r="AU2042" s="64"/>
    </row>
    <row r="2043" spans="27:47" ht="12.95" customHeight="1">
      <c r="AA2043" s="64"/>
      <c r="AB2043" s="64"/>
      <c r="AC2043" s="64"/>
      <c r="AD2043" s="64"/>
      <c r="AE2043" s="64"/>
      <c r="AG2043" s="122"/>
      <c r="AN2043" s="64"/>
      <c r="AO2043" s="64"/>
      <c r="AP2043" s="64"/>
      <c r="AQ2043" s="64"/>
      <c r="AR2043" s="64"/>
      <c r="AS2043" s="64"/>
      <c r="AT2043" s="64"/>
      <c r="AU2043" s="64"/>
    </row>
    <row r="2044" spans="27:47" ht="12.95" customHeight="1">
      <c r="AA2044" s="64"/>
      <c r="AB2044" s="64"/>
      <c r="AC2044" s="64"/>
      <c r="AD2044" s="64"/>
      <c r="AE2044" s="64"/>
      <c r="AG2044" s="122"/>
      <c r="AN2044" s="64"/>
      <c r="AO2044" s="64"/>
      <c r="AP2044" s="64"/>
      <c r="AQ2044" s="64"/>
      <c r="AR2044" s="64"/>
      <c r="AS2044" s="64"/>
      <c r="AT2044" s="64"/>
      <c r="AU2044" s="64"/>
    </row>
    <row r="2045" spans="27:47" ht="12.95" customHeight="1">
      <c r="AA2045" s="64"/>
      <c r="AB2045" s="64"/>
      <c r="AC2045" s="64"/>
      <c r="AD2045" s="64"/>
      <c r="AE2045" s="64"/>
      <c r="AG2045" s="122"/>
      <c r="AN2045" s="64"/>
      <c r="AO2045" s="64"/>
      <c r="AP2045" s="64"/>
      <c r="AQ2045" s="64"/>
      <c r="AR2045" s="64"/>
      <c r="AS2045" s="64"/>
      <c r="AT2045" s="64"/>
      <c r="AU2045" s="64"/>
    </row>
    <row r="2046" spans="27:47" ht="12.95" customHeight="1">
      <c r="AA2046" s="64"/>
      <c r="AB2046" s="64"/>
      <c r="AC2046" s="64"/>
      <c r="AD2046" s="64"/>
      <c r="AE2046" s="64"/>
      <c r="AG2046" s="122"/>
      <c r="AN2046" s="64"/>
      <c r="AO2046" s="64"/>
      <c r="AP2046" s="64"/>
      <c r="AQ2046" s="64"/>
      <c r="AR2046" s="64"/>
      <c r="AS2046" s="64"/>
      <c r="AT2046" s="64"/>
      <c r="AU2046" s="64"/>
    </row>
    <row r="2047" spans="27:47" ht="12.95" customHeight="1">
      <c r="AA2047" s="64"/>
      <c r="AB2047" s="64"/>
      <c r="AC2047" s="64"/>
      <c r="AD2047" s="64"/>
      <c r="AE2047" s="64"/>
      <c r="AG2047" s="122"/>
      <c r="AN2047" s="64"/>
      <c r="AO2047" s="64"/>
      <c r="AP2047" s="64"/>
      <c r="AQ2047" s="64"/>
      <c r="AR2047" s="64"/>
      <c r="AS2047" s="64"/>
      <c r="AT2047" s="64"/>
      <c r="AU2047" s="64"/>
    </row>
    <row r="2048" spans="27:47" ht="12.95" customHeight="1">
      <c r="AA2048" s="64"/>
      <c r="AB2048" s="64"/>
      <c r="AC2048" s="64"/>
      <c r="AD2048" s="64"/>
      <c r="AE2048" s="64"/>
      <c r="AG2048" s="122"/>
      <c r="AN2048" s="64"/>
      <c r="AO2048" s="64"/>
      <c r="AP2048" s="64"/>
      <c r="AQ2048" s="64"/>
      <c r="AR2048" s="64"/>
      <c r="AS2048" s="64"/>
      <c r="AT2048" s="64"/>
      <c r="AU2048" s="64"/>
    </row>
    <row r="2049" spans="27:47" ht="12.95" customHeight="1">
      <c r="AA2049" s="64"/>
      <c r="AB2049" s="64"/>
      <c r="AC2049" s="64"/>
      <c r="AD2049" s="64"/>
      <c r="AE2049" s="64"/>
      <c r="AG2049" s="122"/>
      <c r="AN2049" s="64"/>
      <c r="AO2049" s="64"/>
      <c r="AP2049" s="64"/>
      <c r="AQ2049" s="64"/>
      <c r="AR2049" s="64"/>
      <c r="AS2049" s="64"/>
      <c r="AT2049" s="64"/>
      <c r="AU2049" s="64"/>
    </row>
    <row r="2050" spans="27:47" ht="12.95" customHeight="1">
      <c r="AA2050" s="64"/>
      <c r="AB2050" s="64"/>
      <c r="AC2050" s="64"/>
      <c r="AD2050" s="64"/>
      <c r="AE2050" s="64"/>
      <c r="AG2050" s="122"/>
      <c r="AN2050" s="64"/>
      <c r="AO2050" s="64"/>
      <c r="AP2050" s="64"/>
      <c r="AQ2050" s="64"/>
      <c r="AR2050" s="64"/>
      <c r="AS2050" s="64"/>
      <c r="AT2050" s="64"/>
      <c r="AU2050" s="64"/>
    </row>
    <row r="2051" spans="27:47" ht="12.95" customHeight="1">
      <c r="AA2051" s="64"/>
      <c r="AB2051" s="64"/>
      <c r="AC2051" s="64"/>
      <c r="AD2051" s="64"/>
      <c r="AE2051" s="64"/>
      <c r="AG2051" s="122"/>
      <c r="AN2051" s="64"/>
      <c r="AO2051" s="64"/>
      <c r="AP2051" s="64"/>
      <c r="AQ2051" s="64"/>
      <c r="AR2051" s="64"/>
      <c r="AS2051" s="64"/>
      <c r="AT2051" s="64"/>
      <c r="AU2051" s="64"/>
    </row>
    <row r="2052" spans="27:47" ht="12.95" customHeight="1">
      <c r="AA2052" s="64"/>
      <c r="AB2052" s="64"/>
      <c r="AC2052" s="64"/>
      <c r="AD2052" s="64"/>
      <c r="AE2052" s="64"/>
      <c r="AG2052" s="122"/>
      <c r="AN2052" s="64"/>
      <c r="AO2052" s="64"/>
      <c r="AP2052" s="64"/>
      <c r="AQ2052" s="64"/>
      <c r="AR2052" s="64"/>
      <c r="AS2052" s="64"/>
      <c r="AT2052" s="64"/>
      <c r="AU2052" s="64"/>
    </row>
    <row r="2053" spans="27:47" ht="12.95" customHeight="1">
      <c r="AA2053" s="64"/>
      <c r="AB2053" s="64"/>
      <c r="AC2053" s="64"/>
      <c r="AD2053" s="64"/>
      <c r="AE2053" s="64"/>
      <c r="AG2053" s="122"/>
      <c r="AN2053" s="64"/>
      <c r="AO2053" s="64"/>
      <c r="AP2053" s="64"/>
      <c r="AQ2053" s="64"/>
      <c r="AR2053" s="64"/>
      <c r="AS2053" s="64"/>
      <c r="AT2053" s="64"/>
      <c r="AU2053" s="64"/>
    </row>
    <row r="2054" spans="27:47" ht="12.95" customHeight="1">
      <c r="AA2054" s="64"/>
      <c r="AB2054" s="64"/>
      <c r="AC2054" s="64"/>
      <c r="AD2054" s="64"/>
      <c r="AE2054" s="64"/>
      <c r="AG2054" s="122"/>
      <c r="AN2054" s="64"/>
      <c r="AO2054" s="64"/>
      <c r="AP2054" s="64"/>
      <c r="AQ2054" s="64"/>
      <c r="AR2054" s="64"/>
      <c r="AS2054" s="64"/>
      <c r="AT2054" s="64"/>
      <c r="AU2054" s="64"/>
    </row>
    <row r="2055" spans="27:47" ht="12.95" customHeight="1">
      <c r="AA2055" s="64"/>
      <c r="AB2055" s="64"/>
      <c r="AC2055" s="64"/>
      <c r="AD2055" s="64"/>
      <c r="AE2055" s="64"/>
      <c r="AG2055" s="122"/>
      <c r="AN2055" s="64"/>
      <c r="AO2055" s="64"/>
      <c r="AP2055" s="64"/>
      <c r="AQ2055" s="64"/>
      <c r="AR2055" s="64"/>
      <c r="AS2055" s="64"/>
      <c r="AT2055" s="64"/>
      <c r="AU2055" s="64"/>
    </row>
    <row r="2056" spans="27:47" ht="12.95" customHeight="1">
      <c r="AA2056" s="64"/>
      <c r="AB2056" s="64"/>
      <c r="AC2056" s="64"/>
      <c r="AD2056" s="64"/>
      <c r="AE2056" s="64"/>
      <c r="AG2056" s="122"/>
      <c r="AN2056" s="64"/>
      <c r="AO2056" s="64"/>
      <c r="AP2056" s="64"/>
      <c r="AQ2056" s="64"/>
      <c r="AR2056" s="64"/>
      <c r="AS2056" s="64"/>
      <c r="AT2056" s="64"/>
      <c r="AU2056" s="64"/>
    </row>
    <row r="2057" spans="27:47" ht="12.95" customHeight="1">
      <c r="AA2057" s="64"/>
      <c r="AB2057" s="64"/>
      <c r="AC2057" s="64"/>
      <c r="AD2057" s="64"/>
      <c r="AE2057" s="64"/>
      <c r="AG2057" s="122"/>
      <c r="AN2057" s="64"/>
      <c r="AO2057" s="64"/>
      <c r="AP2057" s="64"/>
      <c r="AQ2057" s="64"/>
      <c r="AR2057" s="64"/>
      <c r="AS2057" s="64"/>
      <c r="AT2057" s="64"/>
      <c r="AU2057" s="64"/>
    </row>
    <row r="2058" spans="27:47" ht="12.95" customHeight="1">
      <c r="AA2058" s="64"/>
      <c r="AB2058" s="64"/>
      <c r="AC2058" s="64"/>
      <c r="AD2058" s="64"/>
      <c r="AE2058" s="64"/>
      <c r="AG2058" s="122"/>
      <c r="AN2058" s="64"/>
      <c r="AO2058" s="64"/>
      <c r="AP2058" s="64"/>
      <c r="AQ2058" s="64"/>
      <c r="AR2058" s="64"/>
      <c r="AS2058" s="64"/>
      <c r="AT2058" s="64"/>
      <c r="AU2058" s="64"/>
    </row>
    <row r="2059" spans="27:47" ht="12.95" customHeight="1">
      <c r="AA2059" s="64"/>
      <c r="AB2059" s="64"/>
      <c r="AC2059" s="64"/>
      <c r="AD2059" s="64"/>
      <c r="AE2059" s="64"/>
      <c r="AG2059" s="122"/>
      <c r="AN2059" s="64"/>
      <c r="AO2059" s="64"/>
      <c r="AP2059" s="64"/>
      <c r="AQ2059" s="64"/>
      <c r="AR2059" s="64"/>
      <c r="AS2059" s="64"/>
      <c r="AT2059" s="64"/>
      <c r="AU2059" s="64"/>
    </row>
    <row r="2060" spans="27:47" ht="12.95" customHeight="1">
      <c r="AA2060" s="64"/>
      <c r="AB2060" s="64"/>
      <c r="AC2060" s="64"/>
      <c r="AD2060" s="64"/>
      <c r="AE2060" s="64"/>
      <c r="AG2060" s="122"/>
      <c r="AN2060" s="64"/>
      <c r="AO2060" s="64"/>
      <c r="AP2060" s="64"/>
      <c r="AQ2060" s="64"/>
      <c r="AR2060" s="64"/>
      <c r="AS2060" s="64"/>
      <c r="AT2060" s="64"/>
      <c r="AU2060" s="64"/>
    </row>
    <row r="2061" spans="27:47" ht="12.95" customHeight="1">
      <c r="AA2061" s="64"/>
      <c r="AB2061" s="64"/>
      <c r="AC2061" s="64"/>
      <c r="AD2061" s="64"/>
      <c r="AE2061" s="64"/>
      <c r="AG2061" s="122"/>
      <c r="AN2061" s="64"/>
      <c r="AO2061" s="64"/>
      <c r="AP2061" s="64"/>
      <c r="AQ2061" s="64"/>
      <c r="AR2061" s="64"/>
      <c r="AS2061" s="64"/>
      <c r="AT2061" s="64"/>
      <c r="AU2061" s="64"/>
    </row>
    <row r="2062" spans="27:47" ht="12.95" customHeight="1">
      <c r="AA2062" s="64"/>
      <c r="AB2062" s="64"/>
      <c r="AC2062" s="64"/>
      <c r="AD2062" s="64"/>
      <c r="AE2062" s="64"/>
      <c r="AG2062" s="122"/>
      <c r="AN2062" s="64"/>
      <c r="AO2062" s="64"/>
      <c r="AP2062" s="64"/>
      <c r="AQ2062" s="64"/>
      <c r="AR2062" s="64"/>
      <c r="AS2062" s="64"/>
      <c r="AT2062" s="64"/>
      <c r="AU2062" s="64"/>
    </row>
    <row r="2063" spans="27:47" ht="12.95" customHeight="1">
      <c r="AA2063" s="64"/>
      <c r="AB2063" s="64"/>
      <c r="AC2063" s="64"/>
      <c r="AD2063" s="64"/>
      <c r="AE2063" s="64"/>
      <c r="AG2063" s="122"/>
      <c r="AN2063" s="64"/>
      <c r="AO2063" s="64"/>
      <c r="AP2063" s="64"/>
      <c r="AQ2063" s="64"/>
      <c r="AR2063" s="64"/>
      <c r="AS2063" s="64"/>
      <c r="AT2063" s="64"/>
      <c r="AU2063" s="64"/>
    </row>
    <row r="2064" spans="27:47" ht="12.95" customHeight="1">
      <c r="AA2064" s="64"/>
      <c r="AB2064" s="64"/>
      <c r="AC2064" s="64"/>
      <c r="AD2064" s="64"/>
      <c r="AE2064" s="64"/>
      <c r="AG2064" s="122"/>
      <c r="AN2064" s="64"/>
      <c r="AO2064" s="64"/>
      <c r="AP2064" s="64"/>
      <c r="AQ2064" s="64"/>
      <c r="AR2064" s="64"/>
      <c r="AS2064" s="64"/>
      <c r="AT2064" s="64"/>
      <c r="AU2064" s="64"/>
    </row>
    <row r="2065" spans="27:47" ht="12.95" customHeight="1">
      <c r="AA2065" s="64"/>
      <c r="AB2065" s="64"/>
      <c r="AC2065" s="64"/>
      <c r="AD2065" s="64"/>
      <c r="AE2065" s="64"/>
      <c r="AG2065" s="122"/>
      <c r="AN2065" s="64"/>
      <c r="AO2065" s="64"/>
      <c r="AP2065" s="64"/>
      <c r="AQ2065" s="64"/>
      <c r="AR2065" s="64"/>
      <c r="AS2065" s="64"/>
      <c r="AT2065" s="64"/>
      <c r="AU2065" s="64"/>
    </row>
    <row r="2066" spans="27:47" ht="12.95" customHeight="1">
      <c r="AA2066" s="64"/>
      <c r="AB2066" s="64"/>
      <c r="AC2066" s="64"/>
      <c r="AD2066" s="64"/>
      <c r="AE2066" s="64"/>
      <c r="AG2066" s="122"/>
      <c r="AN2066" s="64"/>
      <c r="AO2066" s="64"/>
      <c r="AP2066" s="64"/>
      <c r="AQ2066" s="64"/>
      <c r="AR2066" s="64"/>
      <c r="AS2066" s="64"/>
      <c r="AT2066" s="64"/>
      <c r="AU2066" s="64"/>
    </row>
    <row r="2067" spans="27:47" ht="12.95" customHeight="1">
      <c r="AA2067" s="64"/>
      <c r="AB2067" s="64"/>
      <c r="AC2067" s="64"/>
      <c r="AD2067" s="64"/>
      <c r="AE2067" s="64"/>
      <c r="AG2067" s="122"/>
      <c r="AN2067" s="64"/>
      <c r="AO2067" s="64"/>
      <c r="AP2067" s="64"/>
      <c r="AQ2067" s="64"/>
      <c r="AR2067" s="64"/>
      <c r="AS2067" s="64"/>
      <c r="AT2067" s="64"/>
      <c r="AU2067" s="64"/>
    </row>
    <row r="2068" spans="27:47" ht="12.95" customHeight="1">
      <c r="AA2068" s="64"/>
      <c r="AB2068" s="64"/>
      <c r="AC2068" s="64"/>
      <c r="AD2068" s="64"/>
      <c r="AE2068" s="64"/>
      <c r="AF2068" s="181"/>
      <c r="AG2068" s="122"/>
      <c r="AN2068" s="64"/>
      <c r="AO2068" s="64"/>
      <c r="AP2068" s="64"/>
      <c r="AQ2068" s="64"/>
      <c r="AR2068" s="64"/>
      <c r="AS2068" s="64"/>
      <c r="AT2068" s="64"/>
      <c r="AU2068" s="64"/>
    </row>
    <row r="2069" spans="27:47" ht="12.95" customHeight="1">
      <c r="AA2069" s="64"/>
      <c r="AB2069" s="64"/>
      <c r="AC2069" s="64"/>
      <c r="AD2069" s="64"/>
      <c r="AE2069" s="64"/>
      <c r="AF2069" s="181"/>
      <c r="AG2069" s="122"/>
      <c r="AN2069" s="64"/>
      <c r="AO2069" s="64"/>
      <c r="AP2069" s="64"/>
      <c r="AQ2069" s="64"/>
      <c r="AR2069" s="64"/>
      <c r="AS2069" s="64"/>
      <c r="AT2069" s="64"/>
      <c r="AU2069" s="64"/>
    </row>
    <row r="2070" spans="27:47" ht="12.95" customHeight="1">
      <c r="AA2070" s="64"/>
      <c r="AB2070" s="64"/>
      <c r="AC2070" s="64"/>
      <c r="AD2070" s="64"/>
      <c r="AE2070" s="64"/>
      <c r="AF2070" s="181"/>
      <c r="AG2070" s="122"/>
      <c r="AN2070" s="64"/>
      <c r="AO2070" s="64"/>
      <c r="AP2070" s="64"/>
      <c r="AQ2070" s="64"/>
      <c r="AR2070" s="64"/>
      <c r="AS2070" s="64"/>
      <c r="AT2070" s="64"/>
      <c r="AU2070" s="64"/>
    </row>
    <row r="2071" spans="27:47" ht="12.95" customHeight="1">
      <c r="AA2071" s="64"/>
      <c r="AB2071" s="64"/>
      <c r="AC2071" s="64"/>
      <c r="AD2071" s="64"/>
      <c r="AE2071" s="64"/>
      <c r="AF2071" s="181"/>
      <c r="AG2071" s="122"/>
      <c r="AN2071" s="64"/>
      <c r="AO2071" s="64"/>
      <c r="AP2071" s="64"/>
      <c r="AQ2071" s="64"/>
      <c r="AR2071" s="64"/>
      <c r="AS2071" s="64"/>
      <c r="AT2071" s="64"/>
      <c r="AU2071" s="64"/>
    </row>
    <row r="2072" spans="27:47" ht="12.95" customHeight="1">
      <c r="AA2072" s="64"/>
      <c r="AB2072" s="64"/>
      <c r="AC2072" s="64"/>
      <c r="AD2072" s="64"/>
      <c r="AE2072" s="64"/>
      <c r="AF2072" s="181"/>
      <c r="AG2072" s="122"/>
      <c r="AN2072" s="64"/>
      <c r="AO2072" s="64"/>
      <c r="AP2072" s="64"/>
      <c r="AQ2072" s="64"/>
      <c r="AR2072" s="64"/>
      <c r="AS2072" s="64"/>
      <c r="AT2072" s="64"/>
      <c r="AU2072" s="64"/>
    </row>
    <row r="2073" spans="27:47" ht="12.95" customHeight="1">
      <c r="AA2073" s="64"/>
      <c r="AB2073" s="64"/>
      <c r="AC2073" s="64"/>
      <c r="AD2073" s="64"/>
      <c r="AE2073" s="64"/>
      <c r="AF2073" s="181"/>
      <c r="AG2073" s="122"/>
      <c r="AN2073" s="64"/>
      <c r="AO2073" s="64"/>
      <c r="AP2073" s="64"/>
      <c r="AQ2073" s="64"/>
      <c r="AR2073" s="64"/>
      <c r="AS2073" s="64"/>
      <c r="AT2073" s="64"/>
      <c r="AU2073" s="64"/>
    </row>
    <row r="2074" spans="27:47" ht="12.95" customHeight="1">
      <c r="AA2074" s="64"/>
      <c r="AB2074" s="64"/>
      <c r="AC2074" s="64"/>
      <c r="AD2074" s="64"/>
      <c r="AE2074" s="64"/>
      <c r="AF2074" s="181"/>
      <c r="AG2074" s="122"/>
      <c r="AN2074" s="64"/>
      <c r="AO2074" s="64"/>
      <c r="AP2074" s="64"/>
      <c r="AQ2074" s="64"/>
      <c r="AR2074" s="64"/>
      <c r="AS2074" s="64"/>
      <c r="AT2074" s="64"/>
      <c r="AU2074" s="64"/>
    </row>
    <row r="2075" spans="27:47" ht="12.95" customHeight="1">
      <c r="AA2075" s="64"/>
      <c r="AB2075" s="64"/>
      <c r="AC2075" s="64"/>
      <c r="AD2075" s="64"/>
      <c r="AE2075" s="64"/>
      <c r="AF2075" s="181"/>
      <c r="AG2075" s="122"/>
      <c r="AN2075" s="64"/>
      <c r="AO2075" s="64"/>
      <c r="AP2075" s="64"/>
      <c r="AQ2075" s="64"/>
      <c r="AR2075" s="64"/>
      <c r="AS2075" s="64"/>
      <c r="AT2075" s="64"/>
      <c r="AU2075" s="64"/>
    </row>
    <row r="2076" spans="27:47" ht="12.95" customHeight="1">
      <c r="AA2076" s="64"/>
      <c r="AB2076" s="64"/>
      <c r="AC2076" s="64"/>
      <c r="AD2076" s="64"/>
      <c r="AE2076" s="64"/>
      <c r="AF2076" s="181"/>
      <c r="AG2076" s="122"/>
      <c r="AN2076" s="64"/>
      <c r="AO2076" s="64"/>
      <c r="AP2076" s="64"/>
      <c r="AQ2076" s="64"/>
      <c r="AR2076" s="64"/>
      <c r="AS2076" s="64"/>
      <c r="AT2076" s="64"/>
      <c r="AU2076" s="64"/>
    </row>
    <row r="2077" spans="27:47" ht="12.95" customHeight="1">
      <c r="AA2077" s="64"/>
      <c r="AB2077" s="64"/>
      <c r="AC2077" s="64"/>
      <c r="AD2077" s="64"/>
      <c r="AE2077" s="64"/>
      <c r="AF2077" s="181"/>
      <c r="AG2077" s="122"/>
      <c r="AN2077" s="64"/>
      <c r="AO2077" s="64"/>
      <c r="AP2077" s="64"/>
      <c r="AQ2077" s="64"/>
      <c r="AR2077" s="64"/>
      <c r="AS2077" s="64"/>
      <c r="AT2077" s="64"/>
      <c r="AU2077" s="64"/>
    </row>
    <row r="2078" spans="27:47" ht="12.95" customHeight="1">
      <c r="AA2078" s="64"/>
      <c r="AB2078" s="64"/>
      <c r="AC2078" s="64"/>
      <c r="AD2078" s="64"/>
      <c r="AE2078" s="64"/>
      <c r="AF2078" s="181"/>
      <c r="AG2078" s="122"/>
      <c r="AN2078" s="64"/>
      <c r="AO2078" s="64"/>
      <c r="AP2078" s="64"/>
      <c r="AQ2078" s="64"/>
      <c r="AR2078" s="64"/>
      <c r="AS2078" s="64"/>
      <c r="AT2078" s="64"/>
      <c r="AU2078" s="64"/>
    </row>
    <row r="2079" spans="27:47" ht="12.95" customHeight="1">
      <c r="AA2079" s="64"/>
      <c r="AB2079" s="64"/>
      <c r="AC2079" s="64"/>
      <c r="AD2079" s="64"/>
      <c r="AE2079" s="64"/>
      <c r="AF2079" s="181"/>
      <c r="AG2079" s="122"/>
      <c r="AN2079" s="64"/>
      <c r="AO2079" s="64"/>
      <c r="AP2079" s="64"/>
      <c r="AQ2079" s="64"/>
      <c r="AR2079" s="64"/>
      <c r="AS2079" s="64"/>
      <c r="AT2079" s="64"/>
      <c r="AU2079" s="64"/>
    </row>
    <row r="2080" spans="27:47" ht="12.95" customHeight="1">
      <c r="AA2080" s="64"/>
      <c r="AB2080" s="64"/>
      <c r="AC2080" s="64"/>
      <c r="AD2080" s="64"/>
      <c r="AE2080" s="64"/>
      <c r="AF2080" s="181"/>
      <c r="AG2080" s="122"/>
      <c r="AN2080" s="64"/>
      <c r="AO2080" s="64"/>
      <c r="AP2080" s="64"/>
      <c r="AQ2080" s="64"/>
      <c r="AR2080" s="64"/>
      <c r="AS2080" s="64"/>
      <c r="AT2080" s="64"/>
      <c r="AU2080" s="64"/>
    </row>
    <row r="2081" spans="27:47" ht="12.95" customHeight="1">
      <c r="AA2081" s="64"/>
      <c r="AB2081" s="64"/>
      <c r="AC2081" s="64"/>
      <c r="AD2081" s="64"/>
      <c r="AE2081" s="64"/>
      <c r="AF2081" s="181"/>
      <c r="AG2081" s="122"/>
      <c r="AN2081" s="64"/>
      <c r="AO2081" s="64"/>
      <c r="AP2081" s="64"/>
      <c r="AQ2081" s="64"/>
      <c r="AR2081" s="64"/>
      <c r="AS2081" s="64"/>
      <c r="AT2081" s="64"/>
      <c r="AU2081" s="64"/>
    </row>
    <row r="2082" spans="27:47" ht="12.95" customHeight="1">
      <c r="AA2082" s="64"/>
      <c r="AB2082" s="64"/>
      <c r="AC2082" s="64"/>
      <c r="AD2082" s="64"/>
      <c r="AE2082" s="64"/>
      <c r="AF2082" s="181"/>
      <c r="AG2082" s="122"/>
      <c r="AN2082" s="64"/>
      <c r="AO2082" s="64"/>
      <c r="AP2082" s="64"/>
      <c r="AQ2082" s="64"/>
      <c r="AR2082" s="64"/>
      <c r="AS2082" s="64"/>
      <c r="AT2082" s="64"/>
      <c r="AU2082" s="64"/>
    </row>
    <row r="2083" spans="27:47" ht="12.95" customHeight="1">
      <c r="AA2083" s="64"/>
      <c r="AB2083" s="64"/>
      <c r="AC2083" s="64"/>
      <c r="AD2083" s="64"/>
      <c r="AE2083" s="64"/>
      <c r="AF2083" s="181"/>
      <c r="AG2083" s="122"/>
      <c r="AN2083" s="64"/>
      <c r="AO2083" s="64"/>
      <c r="AP2083" s="64"/>
      <c r="AQ2083" s="64"/>
      <c r="AR2083" s="64"/>
      <c r="AS2083" s="64"/>
      <c r="AT2083" s="64"/>
      <c r="AU2083" s="64"/>
    </row>
    <row r="2084" spans="27:47" ht="12.95" customHeight="1">
      <c r="AA2084" s="64"/>
      <c r="AB2084" s="64"/>
      <c r="AC2084" s="64"/>
      <c r="AD2084" s="64"/>
      <c r="AE2084" s="64"/>
      <c r="AF2084" s="181"/>
      <c r="AG2084" s="122"/>
      <c r="AN2084" s="64"/>
      <c r="AO2084" s="64"/>
      <c r="AP2084" s="64"/>
      <c r="AQ2084" s="64"/>
      <c r="AR2084" s="64"/>
      <c r="AS2084" s="64"/>
      <c r="AT2084" s="64"/>
      <c r="AU2084" s="64"/>
    </row>
    <row r="2085" spans="27:47" ht="12.95" customHeight="1">
      <c r="AA2085" s="64"/>
      <c r="AB2085" s="64"/>
      <c r="AC2085" s="64"/>
      <c r="AD2085" s="64"/>
      <c r="AE2085" s="64"/>
      <c r="AF2085" s="181"/>
      <c r="AG2085" s="122"/>
      <c r="AN2085" s="64"/>
      <c r="AO2085" s="64"/>
      <c r="AP2085" s="64"/>
      <c r="AQ2085" s="64"/>
      <c r="AR2085" s="64"/>
      <c r="AS2085" s="64"/>
      <c r="AT2085" s="64"/>
      <c r="AU2085" s="64"/>
    </row>
    <row r="2086" spans="27:47" ht="12.95" customHeight="1">
      <c r="AA2086" s="64"/>
      <c r="AB2086" s="64"/>
      <c r="AC2086" s="64"/>
      <c r="AD2086" s="64"/>
      <c r="AE2086" s="64"/>
      <c r="AF2086" s="181"/>
      <c r="AG2086" s="122"/>
      <c r="AN2086" s="64"/>
      <c r="AO2086" s="64"/>
      <c r="AP2086" s="64"/>
      <c r="AQ2086" s="64"/>
      <c r="AR2086" s="64"/>
      <c r="AS2086" s="64"/>
      <c r="AT2086" s="64"/>
      <c r="AU2086" s="64"/>
    </row>
    <row r="2087" spans="27:47" ht="12.95" customHeight="1">
      <c r="AA2087" s="64"/>
      <c r="AB2087" s="64"/>
      <c r="AC2087" s="64"/>
      <c r="AD2087" s="64"/>
      <c r="AE2087" s="64"/>
      <c r="AF2087" s="181"/>
      <c r="AG2087" s="122"/>
      <c r="AN2087" s="64"/>
      <c r="AO2087" s="64"/>
      <c r="AP2087" s="64"/>
      <c r="AQ2087" s="64"/>
      <c r="AR2087" s="64"/>
      <c r="AS2087" s="64"/>
      <c r="AT2087" s="64"/>
      <c r="AU2087" s="64"/>
    </row>
    <row r="2088" spans="27:47" ht="12.95" customHeight="1">
      <c r="AA2088" s="64"/>
      <c r="AB2088" s="64"/>
      <c r="AC2088" s="64"/>
      <c r="AD2088" s="64"/>
      <c r="AE2088" s="64"/>
      <c r="AF2088" s="181"/>
      <c r="AG2088" s="122"/>
      <c r="AN2088" s="64"/>
      <c r="AO2088" s="64"/>
      <c r="AP2088" s="64"/>
      <c r="AQ2088" s="64"/>
      <c r="AR2088" s="64"/>
      <c r="AS2088" s="64"/>
      <c r="AT2088" s="64"/>
      <c r="AU2088" s="64"/>
    </row>
    <row r="2089" spans="27:47" ht="12.95" customHeight="1">
      <c r="AA2089" s="64"/>
      <c r="AB2089" s="64"/>
      <c r="AC2089" s="64"/>
      <c r="AD2089" s="64"/>
      <c r="AE2089" s="64"/>
      <c r="AF2089" s="181"/>
      <c r="AG2089" s="122"/>
      <c r="AN2089" s="64"/>
      <c r="AO2089" s="64"/>
      <c r="AP2089" s="64"/>
      <c r="AQ2089" s="64"/>
      <c r="AR2089" s="64"/>
      <c r="AS2089" s="64"/>
      <c r="AT2089" s="64"/>
      <c r="AU2089" s="64"/>
    </row>
    <row r="2090" spans="27:47" ht="12.95" customHeight="1">
      <c r="AA2090" s="64"/>
      <c r="AB2090" s="64"/>
      <c r="AC2090" s="64"/>
      <c r="AD2090" s="64"/>
      <c r="AE2090" s="64"/>
      <c r="AF2090" s="181"/>
      <c r="AG2090" s="122"/>
      <c r="AN2090" s="64"/>
      <c r="AO2090" s="64"/>
      <c r="AP2090" s="64"/>
      <c r="AQ2090" s="64"/>
      <c r="AR2090" s="64"/>
      <c r="AS2090" s="64"/>
      <c r="AT2090" s="64"/>
      <c r="AU2090" s="64"/>
    </row>
    <row r="2091" spans="27:47" ht="12.95" customHeight="1">
      <c r="AA2091" s="64"/>
      <c r="AB2091" s="64"/>
      <c r="AC2091" s="64"/>
      <c r="AD2091" s="64"/>
      <c r="AE2091" s="64"/>
      <c r="AF2091" s="181"/>
      <c r="AG2091" s="122"/>
      <c r="AN2091" s="64"/>
      <c r="AO2091" s="64"/>
      <c r="AP2091" s="64"/>
      <c r="AQ2091" s="64"/>
      <c r="AR2091" s="64"/>
      <c r="AS2091" s="64"/>
      <c r="AT2091" s="64"/>
      <c r="AU2091" s="64"/>
    </row>
    <row r="2092" spans="27:47" ht="12.95" customHeight="1">
      <c r="AA2092" s="64"/>
      <c r="AB2092" s="64"/>
      <c r="AC2092" s="64"/>
      <c r="AD2092" s="64"/>
      <c r="AE2092" s="64"/>
      <c r="AF2092" s="181"/>
      <c r="AG2092" s="122"/>
      <c r="AN2092" s="64"/>
      <c r="AO2092" s="64"/>
      <c r="AP2092" s="64"/>
      <c r="AQ2092" s="64"/>
      <c r="AR2092" s="64"/>
      <c r="AS2092" s="64"/>
      <c r="AT2092" s="64"/>
      <c r="AU2092" s="64"/>
    </row>
    <row r="2093" spans="27:47" ht="12.95" customHeight="1">
      <c r="AA2093" s="64"/>
      <c r="AB2093" s="64"/>
      <c r="AC2093" s="64"/>
      <c r="AD2093" s="64"/>
      <c r="AE2093" s="64"/>
      <c r="AF2093" s="181"/>
      <c r="AG2093" s="122"/>
      <c r="AN2093" s="64"/>
      <c r="AO2093" s="64"/>
      <c r="AP2093" s="64"/>
      <c r="AQ2093" s="64"/>
      <c r="AR2093" s="64"/>
      <c r="AS2093" s="64"/>
      <c r="AT2093" s="64"/>
      <c r="AU2093" s="64"/>
    </row>
    <row r="2094" spans="27:47" ht="12.95" customHeight="1">
      <c r="AA2094" s="64"/>
      <c r="AB2094" s="64"/>
      <c r="AC2094" s="64"/>
      <c r="AD2094" s="64"/>
      <c r="AE2094" s="64"/>
      <c r="AF2094" s="181"/>
      <c r="AG2094" s="122"/>
      <c r="AN2094" s="64"/>
      <c r="AO2094" s="64"/>
      <c r="AP2094" s="64"/>
      <c r="AQ2094" s="64"/>
      <c r="AR2094" s="64"/>
      <c r="AS2094" s="64"/>
      <c r="AT2094" s="64"/>
      <c r="AU2094" s="64"/>
    </row>
    <row r="2095" spans="27:47" ht="12.95" customHeight="1">
      <c r="AA2095" s="64"/>
      <c r="AB2095" s="64"/>
      <c r="AC2095" s="64"/>
      <c r="AD2095" s="64"/>
      <c r="AE2095" s="64"/>
      <c r="AF2095" s="181"/>
      <c r="AG2095" s="122"/>
      <c r="AN2095" s="64"/>
      <c r="AO2095" s="64"/>
      <c r="AP2095" s="64"/>
      <c r="AQ2095" s="64"/>
      <c r="AR2095" s="64"/>
      <c r="AS2095" s="64"/>
      <c r="AT2095" s="64"/>
      <c r="AU2095" s="64"/>
    </row>
    <row r="2096" spans="27:47" ht="12.95" customHeight="1">
      <c r="AA2096" s="64"/>
      <c r="AB2096" s="64"/>
      <c r="AC2096" s="64"/>
      <c r="AD2096" s="64"/>
      <c r="AE2096" s="64"/>
      <c r="AF2096" s="181"/>
      <c r="AG2096" s="122"/>
      <c r="AN2096" s="64"/>
      <c r="AO2096" s="64"/>
      <c r="AP2096" s="64"/>
      <c r="AQ2096" s="64"/>
      <c r="AR2096" s="64"/>
      <c r="AS2096" s="64"/>
      <c r="AT2096" s="64"/>
      <c r="AU2096" s="64"/>
    </row>
    <row r="2097" spans="27:47" ht="12.95" customHeight="1">
      <c r="AA2097" s="64"/>
      <c r="AB2097" s="64"/>
      <c r="AC2097" s="64"/>
      <c r="AD2097" s="64"/>
      <c r="AE2097" s="64"/>
      <c r="AF2097" s="181"/>
      <c r="AG2097" s="122"/>
      <c r="AN2097" s="64"/>
      <c r="AO2097" s="64"/>
      <c r="AP2097" s="64"/>
      <c r="AQ2097" s="64"/>
      <c r="AR2097" s="64"/>
      <c r="AS2097" s="64"/>
      <c r="AT2097" s="64"/>
      <c r="AU2097" s="64"/>
    </row>
    <row r="2098" spans="27:47" ht="12.95" customHeight="1">
      <c r="AA2098" s="64"/>
      <c r="AB2098" s="64"/>
      <c r="AC2098" s="64"/>
      <c r="AD2098" s="64"/>
      <c r="AE2098" s="64"/>
      <c r="AF2098" s="181"/>
      <c r="AG2098" s="122"/>
      <c r="AN2098" s="64"/>
      <c r="AO2098" s="64"/>
      <c r="AP2098" s="64"/>
      <c r="AQ2098" s="64"/>
      <c r="AR2098" s="64"/>
      <c r="AS2098" s="64"/>
      <c r="AT2098" s="64"/>
      <c r="AU2098" s="64"/>
    </row>
    <row r="2099" spans="27:47" ht="12.95" customHeight="1">
      <c r="AA2099" s="64"/>
      <c r="AB2099" s="64"/>
      <c r="AC2099" s="64"/>
      <c r="AD2099" s="64"/>
      <c r="AE2099" s="64"/>
      <c r="AF2099" s="181"/>
      <c r="AG2099" s="122"/>
      <c r="AN2099" s="64"/>
      <c r="AO2099" s="64"/>
      <c r="AP2099" s="64"/>
      <c r="AQ2099" s="64"/>
      <c r="AR2099" s="64"/>
      <c r="AS2099" s="64"/>
      <c r="AT2099" s="64"/>
      <c r="AU2099" s="64"/>
    </row>
    <row r="2100" spans="27:47" ht="12.95" customHeight="1">
      <c r="AA2100" s="64"/>
      <c r="AB2100" s="64"/>
      <c r="AC2100" s="64"/>
      <c r="AD2100" s="64"/>
      <c r="AE2100" s="64"/>
      <c r="AF2100" s="181"/>
      <c r="AG2100" s="122"/>
      <c r="AN2100" s="64"/>
      <c r="AO2100" s="64"/>
      <c r="AP2100" s="64"/>
      <c r="AQ2100" s="64"/>
      <c r="AR2100" s="64"/>
      <c r="AS2100" s="64"/>
      <c r="AT2100" s="64"/>
      <c r="AU2100" s="64"/>
    </row>
    <row r="2101" spans="27:47" ht="12.95" customHeight="1">
      <c r="AA2101" s="64"/>
      <c r="AB2101" s="64"/>
      <c r="AC2101" s="64"/>
      <c r="AD2101" s="64"/>
      <c r="AE2101" s="64"/>
      <c r="AF2101" s="181"/>
      <c r="AG2101" s="122"/>
      <c r="AN2101" s="64"/>
      <c r="AO2101" s="64"/>
      <c r="AP2101" s="64"/>
      <c r="AQ2101" s="64"/>
      <c r="AR2101" s="64"/>
      <c r="AS2101" s="64"/>
      <c r="AT2101" s="64"/>
      <c r="AU2101" s="64"/>
    </row>
    <row r="2102" spans="27:47" ht="12.95" customHeight="1">
      <c r="AA2102" s="64"/>
      <c r="AB2102" s="64"/>
      <c r="AC2102" s="64"/>
      <c r="AD2102" s="64"/>
      <c r="AE2102" s="64"/>
      <c r="AF2102" s="181"/>
      <c r="AG2102" s="122"/>
      <c r="AN2102" s="64"/>
      <c r="AO2102" s="64"/>
      <c r="AP2102" s="64"/>
      <c r="AQ2102" s="64"/>
      <c r="AR2102" s="64"/>
      <c r="AS2102" s="64"/>
      <c r="AT2102" s="64"/>
      <c r="AU2102" s="64"/>
    </row>
    <row r="2103" spans="27:47" ht="12.95" customHeight="1">
      <c r="AA2103" s="64"/>
      <c r="AB2103" s="64"/>
      <c r="AC2103" s="64"/>
      <c r="AD2103" s="64"/>
      <c r="AE2103" s="64"/>
      <c r="AF2103" s="181"/>
      <c r="AG2103" s="122"/>
      <c r="AN2103" s="64"/>
      <c r="AO2103" s="64"/>
      <c r="AP2103" s="64"/>
      <c r="AQ2103" s="64"/>
      <c r="AR2103" s="64"/>
      <c r="AS2103" s="64"/>
      <c r="AT2103" s="64"/>
      <c r="AU2103" s="64"/>
    </row>
    <row r="2104" spans="27:47" ht="12.95" customHeight="1">
      <c r="AA2104" s="64"/>
      <c r="AB2104" s="64"/>
      <c r="AC2104" s="64"/>
      <c r="AD2104" s="64"/>
      <c r="AE2104" s="64"/>
      <c r="AF2104" s="181"/>
      <c r="AG2104" s="122"/>
      <c r="AN2104" s="64"/>
      <c r="AO2104" s="64"/>
      <c r="AP2104" s="64"/>
      <c r="AQ2104" s="64"/>
      <c r="AR2104" s="64"/>
      <c r="AS2104" s="64"/>
      <c r="AT2104" s="64"/>
      <c r="AU2104" s="64"/>
    </row>
    <row r="2105" spans="27:47" ht="12.95" customHeight="1">
      <c r="AA2105" s="64"/>
      <c r="AB2105" s="64"/>
      <c r="AC2105" s="64"/>
      <c r="AD2105" s="64"/>
      <c r="AE2105" s="64"/>
      <c r="AF2105" s="181"/>
      <c r="AG2105" s="122"/>
      <c r="AN2105" s="64"/>
      <c r="AO2105" s="64"/>
      <c r="AP2105" s="64"/>
      <c r="AQ2105" s="64"/>
      <c r="AR2105" s="64"/>
      <c r="AS2105" s="64"/>
      <c r="AT2105" s="64"/>
      <c r="AU2105" s="64"/>
    </row>
    <row r="2106" spans="27:47" ht="12.95" customHeight="1">
      <c r="AA2106" s="64"/>
      <c r="AB2106" s="64"/>
      <c r="AC2106" s="64"/>
      <c r="AD2106" s="64"/>
      <c r="AE2106" s="64"/>
      <c r="AF2106" s="181"/>
      <c r="AG2106" s="122"/>
      <c r="AN2106" s="64"/>
      <c r="AO2106" s="64"/>
      <c r="AP2106" s="64"/>
      <c r="AQ2106" s="64"/>
      <c r="AR2106" s="64"/>
      <c r="AS2106" s="64"/>
      <c r="AT2106" s="64"/>
      <c r="AU2106" s="64"/>
    </row>
    <row r="2107" spans="27:47" ht="12.95" customHeight="1">
      <c r="AA2107" s="64"/>
      <c r="AB2107" s="64"/>
      <c r="AC2107" s="64"/>
      <c r="AD2107" s="64"/>
      <c r="AE2107" s="64"/>
      <c r="AF2107" s="181"/>
      <c r="AG2107" s="122"/>
      <c r="AN2107" s="64"/>
      <c r="AO2107" s="64"/>
      <c r="AP2107" s="64"/>
      <c r="AQ2107" s="64"/>
      <c r="AR2107" s="64"/>
      <c r="AS2107" s="64"/>
      <c r="AT2107" s="64"/>
      <c r="AU2107" s="64"/>
    </row>
    <row r="2108" spans="27:47" ht="12.95" customHeight="1">
      <c r="AA2108" s="64"/>
      <c r="AB2108" s="64"/>
      <c r="AC2108" s="64"/>
      <c r="AD2108" s="64"/>
      <c r="AE2108" s="64"/>
      <c r="AF2108" s="181"/>
      <c r="AG2108" s="122"/>
      <c r="AN2108" s="64"/>
      <c r="AO2108" s="64"/>
      <c r="AP2108" s="64"/>
      <c r="AQ2108" s="64"/>
      <c r="AR2108" s="64"/>
      <c r="AS2108" s="64"/>
      <c r="AT2108" s="64"/>
      <c r="AU2108" s="64"/>
    </row>
    <row r="2109" spans="27:47" ht="12.95" customHeight="1">
      <c r="AA2109" s="64"/>
      <c r="AB2109" s="64"/>
      <c r="AC2109" s="64"/>
      <c r="AD2109" s="64"/>
      <c r="AE2109" s="64"/>
      <c r="AF2109" s="181"/>
      <c r="AG2109" s="122"/>
      <c r="AN2109" s="64"/>
      <c r="AO2109" s="64"/>
      <c r="AP2109" s="64"/>
      <c r="AQ2109" s="64"/>
      <c r="AR2109" s="64"/>
      <c r="AS2109" s="64"/>
      <c r="AT2109" s="64"/>
      <c r="AU2109" s="64"/>
    </row>
    <row r="2110" spans="27:47" ht="12.95" customHeight="1">
      <c r="AA2110" s="64"/>
      <c r="AB2110" s="64"/>
      <c r="AC2110" s="64"/>
      <c r="AD2110" s="64"/>
      <c r="AE2110" s="64"/>
      <c r="AF2110" s="181"/>
      <c r="AG2110" s="122"/>
      <c r="AN2110" s="64"/>
      <c r="AO2110" s="64"/>
      <c r="AP2110" s="64"/>
      <c r="AQ2110" s="64"/>
      <c r="AR2110" s="64"/>
      <c r="AS2110" s="64"/>
      <c r="AT2110" s="64"/>
      <c r="AU2110" s="64"/>
    </row>
    <row r="2111" spans="27:47" ht="12.95" customHeight="1">
      <c r="AA2111" s="64"/>
      <c r="AB2111" s="64"/>
      <c r="AC2111" s="64"/>
      <c r="AD2111" s="64"/>
      <c r="AE2111" s="64"/>
      <c r="AF2111" s="181"/>
      <c r="AG2111" s="122"/>
      <c r="AN2111" s="64"/>
      <c r="AO2111" s="64"/>
      <c r="AP2111" s="64"/>
      <c r="AQ2111" s="64"/>
      <c r="AR2111" s="64"/>
      <c r="AS2111" s="64"/>
      <c r="AT2111" s="64"/>
      <c r="AU2111" s="64"/>
    </row>
    <row r="2112" spans="27:47" ht="12.95" customHeight="1">
      <c r="AA2112" s="64"/>
      <c r="AB2112" s="64"/>
      <c r="AC2112" s="64"/>
      <c r="AD2112" s="64"/>
      <c r="AE2112" s="64"/>
      <c r="AF2112" s="181"/>
      <c r="AG2112" s="122"/>
      <c r="AN2112" s="64"/>
      <c r="AO2112" s="64"/>
      <c r="AP2112" s="64"/>
      <c r="AQ2112" s="64"/>
      <c r="AR2112" s="64"/>
      <c r="AS2112" s="64"/>
      <c r="AT2112" s="64"/>
      <c r="AU2112" s="64"/>
    </row>
    <row r="2113" spans="27:47" ht="12.95" customHeight="1">
      <c r="AA2113" s="64"/>
      <c r="AB2113" s="64"/>
      <c r="AC2113" s="64"/>
      <c r="AD2113" s="64"/>
      <c r="AE2113" s="64"/>
      <c r="AF2113" s="181"/>
      <c r="AG2113" s="122"/>
      <c r="AN2113" s="64"/>
      <c r="AO2113" s="64"/>
      <c r="AP2113" s="64"/>
      <c r="AQ2113" s="64"/>
      <c r="AR2113" s="64"/>
      <c r="AS2113" s="64"/>
      <c r="AT2113" s="64"/>
      <c r="AU2113" s="64"/>
    </row>
    <row r="2114" spans="27:47" ht="12.95" customHeight="1">
      <c r="AA2114" s="64"/>
      <c r="AB2114" s="64"/>
      <c r="AC2114" s="64"/>
      <c r="AD2114" s="64"/>
      <c r="AE2114" s="64"/>
      <c r="AF2114" s="181"/>
      <c r="AG2114" s="122"/>
      <c r="AN2114" s="64"/>
      <c r="AO2114" s="64"/>
      <c r="AP2114" s="64"/>
      <c r="AQ2114" s="64"/>
      <c r="AR2114" s="64"/>
      <c r="AS2114" s="64"/>
      <c r="AT2114" s="64"/>
      <c r="AU2114" s="64"/>
    </row>
    <row r="2115" spans="27:47" ht="12.95" customHeight="1">
      <c r="AA2115" s="64"/>
      <c r="AB2115" s="64"/>
      <c r="AC2115" s="64"/>
      <c r="AD2115" s="64"/>
      <c r="AE2115" s="64"/>
      <c r="AF2115" s="181"/>
      <c r="AG2115" s="122"/>
      <c r="AN2115" s="64"/>
      <c r="AO2115" s="64"/>
      <c r="AP2115" s="64"/>
      <c r="AQ2115" s="64"/>
      <c r="AR2115" s="64"/>
      <c r="AS2115" s="64"/>
      <c r="AT2115" s="64"/>
      <c r="AU2115" s="64"/>
    </row>
    <row r="2116" spans="27:47" ht="12.95" customHeight="1">
      <c r="AA2116" s="64"/>
      <c r="AB2116" s="64"/>
      <c r="AC2116" s="64"/>
      <c r="AD2116" s="64"/>
      <c r="AE2116" s="64"/>
      <c r="AF2116" s="181"/>
      <c r="AG2116" s="122"/>
      <c r="AN2116" s="64"/>
      <c r="AO2116" s="64"/>
      <c r="AP2116" s="64"/>
      <c r="AQ2116" s="64"/>
      <c r="AR2116" s="64"/>
      <c r="AS2116" s="64"/>
      <c r="AT2116" s="64"/>
      <c r="AU2116" s="64"/>
    </row>
    <row r="2117" spans="27:47" ht="12.95" customHeight="1">
      <c r="AA2117" s="64"/>
      <c r="AB2117" s="64"/>
      <c r="AC2117" s="64"/>
      <c r="AD2117" s="64"/>
      <c r="AE2117" s="64"/>
      <c r="AF2117" s="181"/>
      <c r="AG2117" s="122"/>
      <c r="AN2117" s="64"/>
      <c r="AO2117" s="64"/>
      <c r="AP2117" s="64"/>
      <c r="AQ2117" s="64"/>
      <c r="AR2117" s="64"/>
      <c r="AS2117" s="64"/>
      <c r="AT2117" s="64"/>
      <c r="AU2117" s="64"/>
    </row>
    <row r="2118" spans="27:47" ht="12.95" customHeight="1">
      <c r="AA2118" s="64"/>
      <c r="AB2118" s="64"/>
      <c r="AC2118" s="64"/>
      <c r="AD2118" s="64"/>
      <c r="AE2118" s="64"/>
      <c r="AF2118" s="181"/>
      <c r="AG2118" s="122"/>
      <c r="AN2118" s="64"/>
      <c r="AO2118" s="64"/>
      <c r="AP2118" s="64"/>
      <c r="AQ2118" s="64"/>
      <c r="AR2118" s="64"/>
      <c r="AS2118" s="64"/>
      <c r="AT2118" s="64"/>
      <c r="AU2118" s="64"/>
    </row>
    <row r="2119" spans="27:47" ht="12.95" customHeight="1">
      <c r="AA2119" s="64"/>
      <c r="AB2119" s="64"/>
      <c r="AC2119" s="64"/>
      <c r="AD2119" s="64"/>
      <c r="AE2119" s="64"/>
      <c r="AF2119" s="181"/>
      <c r="AG2119" s="122"/>
      <c r="AN2119" s="64"/>
      <c r="AO2119" s="64"/>
      <c r="AP2119" s="64"/>
      <c r="AQ2119" s="64"/>
      <c r="AR2119" s="64"/>
      <c r="AS2119" s="64"/>
      <c r="AT2119" s="64"/>
      <c r="AU2119" s="64"/>
    </row>
    <row r="2120" spans="27:47" ht="12.95" customHeight="1">
      <c r="AA2120" s="64"/>
      <c r="AB2120" s="64"/>
      <c r="AC2120" s="64"/>
      <c r="AD2120" s="64"/>
      <c r="AE2120" s="64"/>
      <c r="AF2120" s="181"/>
      <c r="AG2120" s="122"/>
      <c r="AN2120" s="64"/>
      <c r="AO2120" s="64"/>
      <c r="AP2120" s="64"/>
      <c r="AQ2120" s="64"/>
      <c r="AR2120" s="64"/>
      <c r="AS2120" s="64"/>
      <c r="AT2120" s="64"/>
      <c r="AU2120" s="64"/>
    </row>
    <row r="2121" spans="27:47" ht="12.95" customHeight="1">
      <c r="AA2121" s="64"/>
      <c r="AB2121" s="64"/>
      <c r="AC2121" s="64"/>
      <c r="AD2121" s="64"/>
      <c r="AE2121" s="64"/>
      <c r="AF2121" s="181"/>
      <c r="AG2121" s="122"/>
      <c r="AN2121" s="64"/>
      <c r="AO2121" s="64"/>
      <c r="AP2121" s="64"/>
      <c r="AQ2121" s="64"/>
      <c r="AR2121" s="64"/>
      <c r="AS2121" s="64"/>
      <c r="AT2121" s="64"/>
      <c r="AU2121" s="64"/>
    </row>
    <row r="2122" spans="27:47" ht="12.95" customHeight="1">
      <c r="AA2122" s="64"/>
      <c r="AB2122" s="64"/>
      <c r="AC2122" s="64"/>
      <c r="AD2122" s="64"/>
      <c r="AE2122" s="64"/>
      <c r="AF2122" s="181"/>
      <c r="AG2122" s="122"/>
      <c r="AN2122" s="64"/>
      <c r="AO2122" s="64"/>
      <c r="AP2122" s="64"/>
      <c r="AQ2122" s="64"/>
      <c r="AR2122" s="64"/>
      <c r="AS2122" s="64"/>
      <c r="AT2122" s="64"/>
      <c r="AU2122" s="64"/>
    </row>
    <row r="2123" spans="27:47" ht="12.95" customHeight="1">
      <c r="AA2123" s="64"/>
      <c r="AB2123" s="64"/>
      <c r="AC2123" s="64"/>
      <c r="AD2123" s="64"/>
      <c r="AE2123" s="64"/>
      <c r="AF2123" s="181"/>
      <c r="AG2123" s="122"/>
      <c r="AN2123" s="64"/>
      <c r="AO2123" s="64"/>
      <c r="AP2123" s="64"/>
      <c r="AQ2123" s="64"/>
      <c r="AR2123" s="64"/>
      <c r="AS2123" s="64"/>
      <c r="AT2123" s="64"/>
      <c r="AU2123" s="64"/>
    </row>
    <row r="2124" spans="27:47" ht="12.95" customHeight="1">
      <c r="AA2124" s="64"/>
      <c r="AB2124" s="64"/>
      <c r="AC2124" s="64"/>
      <c r="AD2124" s="64"/>
      <c r="AE2124" s="64"/>
      <c r="AF2124" s="181"/>
      <c r="AG2124" s="122"/>
      <c r="AN2124" s="64"/>
      <c r="AO2124" s="64"/>
      <c r="AP2124" s="64"/>
      <c r="AQ2124" s="64"/>
      <c r="AR2124" s="64"/>
      <c r="AS2124" s="64"/>
      <c r="AT2124" s="64"/>
      <c r="AU2124" s="64"/>
    </row>
    <row r="2125" spans="27:47" ht="12.95" customHeight="1">
      <c r="AA2125" s="64"/>
      <c r="AB2125" s="64"/>
      <c r="AC2125" s="64"/>
      <c r="AD2125" s="64"/>
      <c r="AE2125" s="64"/>
      <c r="AF2125" s="181"/>
      <c r="AG2125" s="122"/>
      <c r="AN2125" s="64"/>
      <c r="AO2125" s="64"/>
      <c r="AP2125" s="64"/>
      <c r="AQ2125" s="64"/>
      <c r="AR2125" s="64"/>
      <c r="AS2125" s="64"/>
      <c r="AT2125" s="64"/>
      <c r="AU2125" s="64"/>
    </row>
    <row r="2126" spans="27:47" ht="12.95" customHeight="1">
      <c r="AA2126" s="64"/>
      <c r="AB2126" s="64"/>
      <c r="AC2126" s="64"/>
      <c r="AD2126" s="64"/>
      <c r="AE2126" s="64"/>
      <c r="AF2126" s="181"/>
      <c r="AG2126" s="122"/>
      <c r="AN2126" s="64"/>
      <c r="AO2126" s="64"/>
      <c r="AP2126" s="64"/>
      <c r="AQ2126" s="64"/>
      <c r="AR2126" s="64"/>
      <c r="AS2126" s="64"/>
      <c r="AT2126" s="64"/>
      <c r="AU2126" s="64"/>
    </row>
    <row r="2127" spans="27:47" ht="12.95" customHeight="1">
      <c r="AA2127" s="64"/>
      <c r="AB2127" s="64"/>
      <c r="AC2127" s="64"/>
      <c r="AD2127" s="64"/>
      <c r="AE2127" s="64"/>
      <c r="AF2127" s="181"/>
      <c r="AG2127" s="122"/>
      <c r="AN2127" s="64"/>
      <c r="AO2127" s="64"/>
      <c r="AP2127" s="64"/>
      <c r="AQ2127" s="64"/>
      <c r="AR2127" s="64"/>
      <c r="AS2127" s="64"/>
      <c r="AT2127" s="64"/>
      <c r="AU2127" s="64"/>
    </row>
    <row r="2128" spans="27:47" ht="12.95" customHeight="1">
      <c r="AA2128" s="64"/>
      <c r="AB2128" s="64"/>
      <c r="AC2128" s="64"/>
      <c r="AD2128" s="64"/>
      <c r="AE2128" s="64"/>
      <c r="AF2128" s="181"/>
      <c r="AG2128" s="122"/>
      <c r="AN2128" s="64"/>
      <c r="AO2128" s="64"/>
      <c r="AP2128" s="64"/>
      <c r="AQ2128" s="64"/>
      <c r="AR2128" s="64"/>
      <c r="AS2128" s="64"/>
      <c r="AT2128" s="64"/>
      <c r="AU2128" s="64"/>
    </row>
    <row r="2129" spans="27:47" ht="12.95" customHeight="1">
      <c r="AA2129" s="64"/>
      <c r="AB2129" s="64"/>
      <c r="AC2129" s="64"/>
      <c r="AD2129" s="64"/>
      <c r="AE2129" s="64"/>
      <c r="AF2129" s="181"/>
      <c r="AG2129" s="122"/>
      <c r="AN2129" s="64"/>
      <c r="AO2129" s="64"/>
      <c r="AP2129" s="64"/>
      <c r="AQ2129" s="64"/>
      <c r="AR2129" s="64"/>
      <c r="AS2129" s="64"/>
      <c r="AT2129" s="64"/>
      <c r="AU2129" s="64"/>
    </row>
    <row r="2130" spans="27:47" ht="12.95" customHeight="1">
      <c r="AA2130" s="64"/>
      <c r="AB2130" s="64"/>
      <c r="AC2130" s="64"/>
      <c r="AD2130" s="64"/>
      <c r="AE2130" s="64"/>
      <c r="AF2130" s="181"/>
      <c r="AG2130" s="122"/>
      <c r="AN2130" s="64"/>
      <c r="AO2130" s="64"/>
      <c r="AP2130" s="64"/>
      <c r="AQ2130" s="64"/>
      <c r="AR2130" s="64"/>
      <c r="AS2130" s="64"/>
      <c r="AT2130" s="64"/>
      <c r="AU2130" s="64"/>
    </row>
    <row r="2131" spans="27:47" ht="12.95" customHeight="1">
      <c r="AA2131" s="64"/>
      <c r="AB2131" s="64"/>
      <c r="AC2131" s="64"/>
      <c r="AD2131" s="64"/>
      <c r="AE2131" s="64"/>
      <c r="AF2131" s="181"/>
      <c r="AG2131" s="122"/>
      <c r="AN2131" s="64"/>
      <c r="AO2131" s="64"/>
      <c r="AP2131" s="64"/>
      <c r="AQ2131" s="64"/>
      <c r="AR2131" s="64"/>
      <c r="AS2131" s="64"/>
      <c r="AT2131" s="64"/>
      <c r="AU2131" s="64"/>
    </row>
    <row r="2132" spans="27:47" ht="12.95" customHeight="1">
      <c r="AA2132" s="64"/>
      <c r="AB2132" s="64"/>
      <c r="AC2132" s="64"/>
      <c r="AD2132" s="64"/>
      <c r="AE2132" s="64"/>
      <c r="AF2132" s="181"/>
      <c r="AG2132" s="122"/>
      <c r="AN2132" s="64"/>
      <c r="AO2132" s="64"/>
      <c r="AP2132" s="64"/>
      <c r="AQ2132" s="64"/>
      <c r="AR2132" s="64"/>
      <c r="AS2132" s="64"/>
      <c r="AT2132" s="64"/>
      <c r="AU2132" s="64"/>
    </row>
    <row r="2133" spans="27:47" ht="12.95" customHeight="1">
      <c r="AA2133" s="64"/>
      <c r="AB2133" s="64"/>
      <c r="AC2133" s="64"/>
      <c r="AD2133" s="64"/>
      <c r="AE2133" s="64"/>
      <c r="AF2133" s="181"/>
      <c r="AG2133" s="122"/>
      <c r="AN2133" s="64"/>
      <c r="AO2133" s="64"/>
      <c r="AP2133" s="64"/>
      <c r="AQ2133" s="64"/>
      <c r="AR2133" s="64"/>
      <c r="AS2133" s="64"/>
      <c r="AT2133" s="64"/>
      <c r="AU2133" s="64"/>
    </row>
    <row r="2134" spans="27:47" ht="12.95" customHeight="1">
      <c r="AA2134" s="64"/>
      <c r="AB2134" s="64"/>
      <c r="AC2134" s="64"/>
      <c r="AD2134" s="64"/>
      <c r="AE2134" s="64"/>
      <c r="AF2134" s="181"/>
      <c r="AG2134" s="122"/>
      <c r="AN2134" s="64"/>
      <c r="AO2134" s="64"/>
      <c r="AP2134" s="64"/>
      <c r="AQ2134" s="64"/>
      <c r="AR2134" s="64"/>
      <c r="AS2134" s="64"/>
      <c r="AT2134" s="64"/>
      <c r="AU2134" s="64"/>
    </row>
    <row r="2135" spans="27:47" ht="12.95" customHeight="1">
      <c r="AA2135" s="64"/>
      <c r="AB2135" s="64"/>
      <c r="AC2135" s="64"/>
      <c r="AD2135" s="64"/>
      <c r="AE2135" s="64"/>
      <c r="AF2135" s="181"/>
      <c r="AG2135" s="122"/>
      <c r="AN2135" s="64"/>
      <c r="AO2135" s="64"/>
      <c r="AP2135" s="64"/>
      <c r="AQ2135" s="64"/>
      <c r="AR2135" s="64"/>
      <c r="AS2135" s="64"/>
      <c r="AT2135" s="64"/>
      <c r="AU2135" s="64"/>
    </row>
    <row r="2136" spans="27:47" ht="12.95" customHeight="1">
      <c r="AA2136" s="64"/>
      <c r="AB2136" s="64"/>
      <c r="AC2136" s="64"/>
      <c r="AD2136" s="64"/>
      <c r="AE2136" s="64"/>
      <c r="AF2136" s="181"/>
      <c r="AG2136" s="122"/>
      <c r="AN2136" s="64"/>
      <c r="AO2136" s="64"/>
      <c r="AP2136" s="64"/>
      <c r="AQ2136" s="64"/>
      <c r="AR2136" s="64"/>
      <c r="AS2136" s="64"/>
      <c r="AT2136" s="64"/>
      <c r="AU2136" s="64"/>
    </row>
    <row r="2137" spans="27:47" ht="12.95" customHeight="1">
      <c r="AA2137" s="64"/>
      <c r="AB2137" s="64"/>
      <c r="AC2137" s="64"/>
      <c r="AD2137" s="64"/>
      <c r="AE2137" s="64"/>
      <c r="AF2137" s="181"/>
      <c r="AG2137" s="122"/>
      <c r="AN2137" s="64"/>
      <c r="AO2137" s="64"/>
      <c r="AP2137" s="64"/>
      <c r="AQ2137" s="64"/>
      <c r="AR2137" s="64"/>
      <c r="AS2137" s="64"/>
      <c r="AT2137" s="64"/>
      <c r="AU2137" s="64"/>
    </row>
    <row r="2138" spans="27:47" ht="12.95" customHeight="1">
      <c r="AA2138" s="64"/>
      <c r="AB2138" s="64"/>
      <c r="AC2138" s="64"/>
      <c r="AD2138" s="64"/>
      <c r="AE2138" s="64"/>
      <c r="AF2138" s="181"/>
      <c r="AG2138" s="122"/>
      <c r="AN2138" s="64"/>
      <c r="AO2138" s="64"/>
      <c r="AP2138" s="64"/>
      <c r="AQ2138" s="64"/>
      <c r="AR2138" s="64"/>
      <c r="AS2138" s="64"/>
      <c r="AT2138" s="64"/>
      <c r="AU2138" s="64"/>
    </row>
    <row r="2139" spans="27:47" ht="12.95" customHeight="1">
      <c r="AA2139" s="64"/>
      <c r="AB2139" s="64"/>
      <c r="AC2139" s="64"/>
      <c r="AD2139" s="64"/>
      <c r="AE2139" s="64"/>
      <c r="AF2139" s="181"/>
      <c r="AG2139" s="122"/>
      <c r="AN2139" s="64"/>
      <c r="AO2139" s="64"/>
      <c r="AP2139" s="64"/>
      <c r="AQ2139" s="64"/>
      <c r="AR2139" s="64"/>
      <c r="AS2139" s="64"/>
      <c r="AT2139" s="64"/>
      <c r="AU2139" s="64"/>
    </row>
    <row r="2140" spans="27:47" ht="12.95" customHeight="1">
      <c r="AA2140" s="64"/>
      <c r="AB2140" s="64"/>
      <c r="AC2140" s="64"/>
      <c r="AD2140" s="64"/>
      <c r="AE2140" s="64"/>
      <c r="AF2140" s="181"/>
      <c r="AG2140" s="122"/>
      <c r="AN2140" s="64"/>
      <c r="AO2140" s="64"/>
      <c r="AP2140" s="64"/>
      <c r="AQ2140" s="64"/>
      <c r="AR2140" s="64"/>
      <c r="AS2140" s="64"/>
      <c r="AT2140" s="64"/>
      <c r="AU2140" s="64"/>
    </row>
    <row r="2141" spans="27:47" ht="12.95" customHeight="1">
      <c r="AA2141" s="64"/>
      <c r="AB2141" s="64"/>
      <c r="AC2141" s="64"/>
      <c r="AD2141" s="64"/>
      <c r="AE2141" s="64"/>
      <c r="AF2141" s="181"/>
      <c r="AG2141" s="122"/>
      <c r="AN2141" s="64"/>
      <c r="AO2141" s="64"/>
      <c r="AP2141" s="64"/>
      <c r="AQ2141" s="64"/>
      <c r="AR2141" s="64"/>
      <c r="AS2141" s="64"/>
      <c r="AT2141" s="64"/>
      <c r="AU2141" s="64"/>
    </row>
    <row r="2142" spans="27:47" ht="12.95" customHeight="1">
      <c r="AA2142" s="64"/>
      <c r="AB2142" s="64"/>
      <c r="AC2142" s="64"/>
      <c r="AD2142" s="64"/>
      <c r="AE2142" s="64"/>
      <c r="AF2142" s="181"/>
      <c r="AG2142" s="122"/>
      <c r="AN2142" s="64"/>
      <c r="AO2142" s="64"/>
      <c r="AP2142" s="64"/>
      <c r="AQ2142" s="64"/>
      <c r="AR2142" s="64"/>
      <c r="AS2142" s="64"/>
      <c r="AT2142" s="64"/>
      <c r="AU2142" s="64"/>
    </row>
    <row r="2143" spans="27:47" ht="12.95" customHeight="1">
      <c r="AA2143" s="64"/>
      <c r="AB2143" s="64"/>
      <c r="AC2143" s="64"/>
      <c r="AD2143" s="64"/>
      <c r="AE2143" s="64"/>
      <c r="AF2143" s="181"/>
      <c r="AG2143" s="122"/>
      <c r="AN2143" s="64"/>
      <c r="AO2143" s="64"/>
      <c r="AP2143" s="64"/>
      <c r="AQ2143" s="64"/>
      <c r="AR2143" s="64"/>
      <c r="AS2143" s="64"/>
      <c r="AT2143" s="64"/>
      <c r="AU2143" s="64"/>
    </row>
    <row r="2144" spans="27:47" ht="12.95" customHeight="1">
      <c r="AA2144" s="64"/>
      <c r="AB2144" s="64"/>
      <c r="AC2144" s="64"/>
      <c r="AD2144" s="64"/>
      <c r="AE2144" s="64"/>
      <c r="AF2144" s="181"/>
      <c r="AG2144" s="122"/>
      <c r="AN2144" s="64"/>
      <c r="AO2144" s="64"/>
      <c r="AP2144" s="64"/>
      <c r="AQ2144" s="64"/>
      <c r="AR2144" s="64"/>
      <c r="AS2144" s="64"/>
      <c r="AT2144" s="64"/>
      <c r="AU2144" s="64"/>
    </row>
    <row r="2145" spans="27:47" ht="12.95" customHeight="1">
      <c r="AA2145" s="64"/>
      <c r="AB2145" s="64"/>
      <c r="AC2145" s="64"/>
      <c r="AD2145" s="64"/>
      <c r="AE2145" s="64"/>
      <c r="AF2145" s="181"/>
      <c r="AG2145" s="122"/>
      <c r="AN2145" s="64"/>
      <c r="AO2145" s="64"/>
      <c r="AP2145" s="64"/>
      <c r="AQ2145" s="64"/>
      <c r="AR2145" s="64"/>
      <c r="AS2145" s="64"/>
      <c r="AT2145" s="64"/>
      <c r="AU2145" s="64"/>
    </row>
    <row r="2146" spans="27:47" ht="12.95" customHeight="1">
      <c r="AA2146" s="64"/>
      <c r="AB2146" s="64"/>
      <c r="AC2146" s="64"/>
      <c r="AD2146" s="64"/>
      <c r="AE2146" s="64"/>
      <c r="AF2146" s="181"/>
      <c r="AG2146" s="122"/>
      <c r="AN2146" s="64"/>
      <c r="AO2146" s="64"/>
      <c r="AP2146" s="64"/>
      <c r="AQ2146" s="64"/>
      <c r="AR2146" s="64"/>
      <c r="AS2146" s="64"/>
      <c r="AT2146" s="64"/>
      <c r="AU2146" s="64"/>
    </row>
    <row r="2147" spans="27:47" ht="12.95" customHeight="1">
      <c r="AA2147" s="64"/>
      <c r="AB2147" s="64"/>
      <c r="AC2147" s="64"/>
      <c r="AD2147" s="64"/>
      <c r="AE2147" s="64"/>
      <c r="AF2147" s="181"/>
      <c r="AG2147" s="122"/>
      <c r="AN2147" s="64"/>
      <c r="AO2147" s="64"/>
      <c r="AP2147" s="64"/>
      <c r="AQ2147" s="64"/>
      <c r="AR2147" s="64"/>
      <c r="AS2147" s="64"/>
      <c r="AT2147" s="64"/>
      <c r="AU2147" s="64"/>
    </row>
    <row r="2148" spans="27:47" ht="12.95" customHeight="1">
      <c r="AA2148" s="64"/>
      <c r="AB2148" s="64"/>
      <c r="AC2148" s="64"/>
      <c r="AD2148" s="64"/>
      <c r="AE2148" s="64"/>
      <c r="AF2148" s="181"/>
      <c r="AG2148" s="122"/>
      <c r="AN2148" s="64"/>
      <c r="AO2148" s="64"/>
      <c r="AP2148" s="64"/>
      <c r="AQ2148" s="64"/>
      <c r="AR2148" s="64"/>
      <c r="AS2148" s="64"/>
      <c r="AT2148" s="64"/>
      <c r="AU2148" s="64"/>
    </row>
    <row r="2149" spans="27:47" ht="12.95" customHeight="1">
      <c r="AA2149" s="64"/>
      <c r="AB2149" s="64"/>
      <c r="AC2149" s="64"/>
      <c r="AD2149" s="64"/>
      <c r="AE2149" s="64"/>
      <c r="AF2149" s="181"/>
      <c r="AG2149" s="122"/>
      <c r="AN2149" s="64"/>
      <c r="AO2149" s="64"/>
      <c r="AP2149" s="64"/>
      <c r="AQ2149" s="64"/>
      <c r="AR2149" s="64"/>
      <c r="AS2149" s="64"/>
      <c r="AT2149" s="64"/>
      <c r="AU2149" s="64"/>
    </row>
    <row r="2150" spans="27:47" ht="12.95" customHeight="1">
      <c r="AA2150" s="64"/>
      <c r="AB2150" s="64"/>
      <c r="AC2150" s="64"/>
      <c r="AD2150" s="64"/>
      <c r="AE2150" s="64"/>
      <c r="AF2150" s="181"/>
      <c r="AG2150" s="122"/>
      <c r="AN2150" s="64"/>
      <c r="AO2150" s="64"/>
      <c r="AP2150" s="64"/>
      <c r="AQ2150" s="64"/>
      <c r="AR2150" s="64"/>
      <c r="AS2150" s="64"/>
      <c r="AT2150" s="64"/>
      <c r="AU2150" s="64"/>
    </row>
    <row r="2151" spans="27:47" ht="12.95" customHeight="1">
      <c r="AA2151" s="64"/>
      <c r="AB2151" s="64"/>
      <c r="AC2151" s="64"/>
      <c r="AD2151" s="64"/>
      <c r="AE2151" s="64"/>
      <c r="AF2151" s="181"/>
      <c r="AG2151" s="122"/>
      <c r="AN2151" s="64"/>
      <c r="AO2151" s="64"/>
      <c r="AP2151" s="64"/>
      <c r="AQ2151" s="64"/>
      <c r="AR2151" s="64"/>
      <c r="AS2151" s="64"/>
      <c r="AT2151" s="64"/>
      <c r="AU2151" s="64"/>
    </row>
    <row r="2152" spans="27:47" ht="12.95" customHeight="1">
      <c r="AA2152" s="64"/>
      <c r="AB2152" s="64"/>
      <c r="AC2152" s="64"/>
      <c r="AD2152" s="64"/>
      <c r="AE2152" s="64"/>
      <c r="AF2152" s="181"/>
      <c r="AG2152" s="122"/>
      <c r="AN2152" s="64"/>
      <c r="AO2152" s="64"/>
      <c r="AP2152" s="64"/>
      <c r="AQ2152" s="64"/>
      <c r="AR2152" s="64"/>
      <c r="AS2152" s="64"/>
      <c r="AT2152" s="64"/>
      <c r="AU2152" s="64"/>
    </row>
    <row r="2153" spans="27:47" ht="12.95" customHeight="1">
      <c r="AA2153" s="64"/>
      <c r="AB2153" s="64"/>
      <c r="AC2153" s="64"/>
      <c r="AD2153" s="64"/>
      <c r="AE2153" s="64"/>
      <c r="AF2153" s="181"/>
      <c r="AG2153" s="122"/>
      <c r="AN2153" s="64"/>
      <c r="AO2153" s="64"/>
      <c r="AP2153" s="64"/>
      <c r="AQ2153" s="64"/>
      <c r="AR2153" s="64"/>
      <c r="AS2153" s="64"/>
      <c r="AT2153" s="64"/>
      <c r="AU2153" s="64"/>
    </row>
    <row r="2154" spans="27:47" ht="12.95" customHeight="1">
      <c r="AA2154" s="64"/>
      <c r="AB2154" s="64"/>
      <c r="AC2154" s="64"/>
      <c r="AD2154" s="64"/>
      <c r="AE2154" s="64"/>
      <c r="AF2154" s="181"/>
      <c r="AG2154" s="122"/>
      <c r="AN2154" s="64"/>
      <c r="AO2154" s="64"/>
      <c r="AP2154" s="64"/>
      <c r="AQ2154" s="64"/>
      <c r="AR2154" s="64"/>
      <c r="AS2154" s="64"/>
      <c r="AT2154" s="64"/>
      <c r="AU2154" s="64"/>
    </row>
    <row r="2155" spans="27:47" ht="12.95" customHeight="1">
      <c r="AA2155" s="64"/>
      <c r="AB2155" s="64"/>
      <c r="AC2155" s="64"/>
      <c r="AD2155" s="64"/>
      <c r="AE2155" s="64"/>
      <c r="AF2155" s="181"/>
      <c r="AG2155" s="122"/>
      <c r="AN2155" s="64"/>
      <c r="AO2155" s="64"/>
      <c r="AP2155" s="64"/>
      <c r="AQ2155" s="64"/>
      <c r="AR2155" s="64"/>
      <c r="AS2155" s="64"/>
      <c r="AT2155" s="64"/>
      <c r="AU2155" s="64"/>
    </row>
    <row r="2156" spans="27:47" ht="12.95" customHeight="1">
      <c r="AA2156" s="64"/>
      <c r="AB2156" s="64"/>
      <c r="AC2156" s="64"/>
      <c r="AD2156" s="64"/>
      <c r="AE2156" s="64"/>
      <c r="AF2156" s="181"/>
      <c r="AG2156" s="122"/>
      <c r="AN2156" s="64"/>
      <c r="AO2156" s="64"/>
      <c r="AP2156" s="64"/>
      <c r="AQ2156" s="64"/>
      <c r="AR2156" s="64"/>
      <c r="AS2156" s="64"/>
      <c r="AT2156" s="64"/>
      <c r="AU2156" s="64"/>
    </row>
    <row r="2157" spans="27:47" ht="12.95" customHeight="1">
      <c r="AA2157" s="64"/>
      <c r="AB2157" s="64"/>
      <c r="AC2157" s="64"/>
      <c r="AD2157" s="64"/>
      <c r="AE2157" s="64"/>
      <c r="AF2157" s="181"/>
      <c r="AG2157" s="122"/>
      <c r="AN2157" s="64"/>
      <c r="AO2157" s="64"/>
      <c r="AP2157" s="64"/>
      <c r="AQ2157" s="64"/>
      <c r="AR2157" s="64"/>
      <c r="AS2157" s="64"/>
      <c r="AT2157" s="64"/>
      <c r="AU2157" s="64"/>
    </row>
    <row r="2158" spans="27:47" ht="12.95" customHeight="1">
      <c r="AA2158" s="64"/>
      <c r="AB2158" s="64"/>
      <c r="AC2158" s="64"/>
      <c r="AD2158" s="64"/>
      <c r="AE2158" s="64"/>
      <c r="AF2158" s="181"/>
      <c r="AG2158" s="122"/>
      <c r="AN2158" s="64"/>
      <c r="AO2158" s="64"/>
      <c r="AP2158" s="64"/>
      <c r="AQ2158" s="64"/>
      <c r="AR2158" s="64"/>
      <c r="AS2158" s="64"/>
      <c r="AT2158" s="64"/>
      <c r="AU2158" s="64"/>
    </row>
    <row r="2159" spans="27:47" ht="12.95" customHeight="1">
      <c r="AA2159" s="64"/>
      <c r="AB2159" s="64"/>
      <c r="AC2159" s="64"/>
      <c r="AD2159" s="64"/>
      <c r="AE2159" s="64"/>
      <c r="AF2159" s="181"/>
      <c r="AG2159" s="122"/>
      <c r="AN2159" s="64"/>
      <c r="AO2159" s="64"/>
      <c r="AP2159" s="64"/>
      <c r="AQ2159" s="64"/>
      <c r="AR2159" s="64"/>
      <c r="AS2159" s="64"/>
      <c r="AT2159" s="64"/>
      <c r="AU2159" s="64"/>
    </row>
    <row r="2160" spans="27:47" ht="12.95" customHeight="1">
      <c r="AA2160" s="64"/>
      <c r="AB2160" s="64"/>
      <c r="AC2160" s="64"/>
      <c r="AD2160" s="64"/>
      <c r="AE2160" s="64"/>
      <c r="AF2160" s="181"/>
      <c r="AG2160" s="122"/>
      <c r="AN2160" s="64"/>
      <c r="AO2160" s="64"/>
      <c r="AP2160" s="64"/>
      <c r="AQ2160" s="64"/>
      <c r="AR2160" s="64"/>
      <c r="AS2160" s="64"/>
      <c r="AT2160" s="64"/>
      <c r="AU2160" s="64"/>
    </row>
    <row r="2161" spans="27:47" ht="12.95" customHeight="1">
      <c r="AA2161" s="64"/>
      <c r="AB2161" s="64"/>
      <c r="AC2161" s="64"/>
      <c r="AD2161" s="64"/>
      <c r="AE2161" s="64"/>
      <c r="AF2161" s="181"/>
      <c r="AG2161" s="122"/>
      <c r="AN2161" s="64"/>
      <c r="AO2161" s="64"/>
      <c r="AP2161" s="64"/>
      <c r="AQ2161" s="64"/>
      <c r="AR2161" s="64"/>
      <c r="AS2161" s="64"/>
      <c r="AT2161" s="64"/>
      <c r="AU2161" s="64"/>
    </row>
    <row r="2162" spans="27:47" ht="12.95" customHeight="1">
      <c r="AA2162" s="64"/>
      <c r="AB2162" s="64"/>
      <c r="AC2162" s="64"/>
      <c r="AD2162" s="64"/>
      <c r="AE2162" s="64"/>
      <c r="AF2162" s="181"/>
      <c r="AG2162" s="122"/>
      <c r="AN2162" s="64"/>
      <c r="AO2162" s="64"/>
      <c r="AP2162" s="64"/>
      <c r="AQ2162" s="64"/>
      <c r="AR2162" s="64"/>
      <c r="AS2162" s="64"/>
      <c r="AT2162" s="64"/>
      <c r="AU2162" s="64"/>
    </row>
    <row r="2163" spans="27:47" ht="12.95" customHeight="1">
      <c r="AA2163" s="64"/>
      <c r="AB2163" s="64"/>
      <c r="AC2163" s="64"/>
      <c r="AD2163" s="64"/>
      <c r="AE2163" s="64"/>
      <c r="AF2163" s="181"/>
      <c r="AG2163" s="122"/>
      <c r="AN2163" s="64"/>
      <c r="AO2163" s="64"/>
      <c r="AP2163" s="64"/>
      <c r="AQ2163" s="64"/>
      <c r="AR2163" s="64"/>
      <c r="AS2163" s="64"/>
      <c r="AT2163" s="64"/>
      <c r="AU2163" s="64"/>
    </row>
    <row r="2164" spans="27:47" ht="12.95" customHeight="1">
      <c r="AA2164" s="64"/>
      <c r="AB2164" s="64"/>
      <c r="AC2164" s="64"/>
      <c r="AD2164" s="64"/>
      <c r="AE2164" s="64"/>
      <c r="AF2164" s="181"/>
      <c r="AG2164" s="122"/>
      <c r="AN2164" s="64"/>
      <c r="AO2164" s="64"/>
      <c r="AP2164" s="64"/>
      <c r="AQ2164" s="64"/>
      <c r="AR2164" s="64"/>
      <c r="AS2164" s="64"/>
      <c r="AT2164" s="64"/>
      <c r="AU2164" s="64"/>
    </row>
    <row r="2165" spans="27:47" ht="12.95" customHeight="1">
      <c r="AA2165" s="64"/>
      <c r="AB2165" s="64"/>
      <c r="AC2165" s="64"/>
      <c r="AD2165" s="64"/>
      <c r="AE2165" s="64"/>
      <c r="AF2165" s="181"/>
      <c r="AG2165" s="122"/>
      <c r="AN2165" s="64"/>
      <c r="AO2165" s="64"/>
      <c r="AP2165" s="64"/>
      <c r="AQ2165" s="64"/>
      <c r="AR2165" s="64"/>
      <c r="AS2165" s="64"/>
      <c r="AT2165" s="64"/>
      <c r="AU2165" s="64"/>
    </row>
    <row r="2166" spans="27:47" ht="12.95" customHeight="1">
      <c r="AA2166" s="64"/>
      <c r="AB2166" s="64"/>
      <c r="AC2166" s="64"/>
      <c r="AD2166" s="64"/>
      <c r="AE2166" s="64"/>
      <c r="AF2166" s="181"/>
      <c r="AG2166" s="122"/>
      <c r="AN2166" s="64"/>
      <c r="AO2166" s="64"/>
      <c r="AP2166" s="64"/>
      <c r="AQ2166" s="64"/>
      <c r="AR2166" s="64"/>
      <c r="AS2166" s="64"/>
      <c r="AT2166" s="64"/>
      <c r="AU2166" s="64"/>
    </row>
    <row r="2167" spans="27:47" ht="12.95" customHeight="1">
      <c r="AA2167" s="64"/>
      <c r="AB2167" s="64"/>
      <c r="AC2167" s="64"/>
      <c r="AD2167" s="64"/>
      <c r="AE2167" s="64"/>
      <c r="AF2167" s="181"/>
      <c r="AG2167" s="122"/>
      <c r="AN2167" s="64"/>
      <c r="AO2167" s="64"/>
      <c r="AP2167" s="64"/>
      <c r="AQ2167" s="64"/>
      <c r="AR2167" s="64"/>
      <c r="AS2167" s="64"/>
      <c r="AT2167" s="64"/>
      <c r="AU2167" s="64"/>
    </row>
    <row r="2168" spans="27:47" ht="12.95" customHeight="1">
      <c r="AA2168" s="64"/>
      <c r="AB2168" s="64"/>
      <c r="AC2168" s="64"/>
      <c r="AD2168" s="64"/>
      <c r="AE2168" s="64"/>
      <c r="AF2168" s="181"/>
      <c r="AG2168" s="122"/>
      <c r="AN2168" s="64"/>
      <c r="AO2168" s="64"/>
      <c r="AP2168" s="64"/>
      <c r="AQ2168" s="64"/>
      <c r="AR2168" s="64"/>
      <c r="AS2168" s="64"/>
      <c r="AT2168" s="64"/>
      <c r="AU2168" s="64"/>
    </row>
    <row r="2169" spans="27:47" ht="12.95" customHeight="1">
      <c r="AA2169" s="64"/>
      <c r="AB2169" s="64"/>
      <c r="AC2169" s="64"/>
      <c r="AD2169" s="64"/>
      <c r="AE2169" s="64"/>
      <c r="AF2169" s="181"/>
      <c r="AG2169" s="122"/>
      <c r="AN2169" s="64"/>
      <c r="AO2169" s="64"/>
      <c r="AP2169" s="64"/>
      <c r="AQ2169" s="64"/>
      <c r="AR2169" s="64"/>
      <c r="AS2169" s="64"/>
      <c r="AT2169" s="64"/>
      <c r="AU2169" s="64"/>
    </row>
    <row r="2170" spans="27:47" ht="12.95" customHeight="1">
      <c r="AA2170" s="64"/>
      <c r="AB2170" s="64"/>
      <c r="AC2170" s="64"/>
      <c r="AD2170" s="64"/>
      <c r="AE2170" s="64"/>
      <c r="AF2170" s="181"/>
      <c r="AG2170" s="122"/>
      <c r="AN2170" s="64"/>
      <c r="AO2170" s="64"/>
      <c r="AP2170" s="64"/>
      <c r="AQ2170" s="64"/>
      <c r="AR2170" s="64"/>
      <c r="AS2170" s="64"/>
      <c r="AT2170" s="64"/>
      <c r="AU2170" s="64"/>
    </row>
    <row r="2171" spans="27:47" ht="12.95" customHeight="1">
      <c r="AA2171" s="64"/>
      <c r="AB2171" s="64"/>
      <c r="AC2171" s="64"/>
      <c r="AD2171" s="64"/>
      <c r="AE2171" s="64"/>
      <c r="AF2171" s="181"/>
      <c r="AG2171" s="122"/>
      <c r="AN2171" s="64"/>
      <c r="AO2171" s="64"/>
      <c r="AP2171" s="64"/>
      <c r="AQ2171" s="64"/>
      <c r="AR2171" s="64"/>
      <c r="AS2171" s="64"/>
      <c r="AT2171" s="64"/>
      <c r="AU2171" s="64"/>
    </row>
    <row r="2172" spans="27:47" ht="12.95" customHeight="1">
      <c r="AA2172" s="64"/>
      <c r="AB2172" s="64"/>
      <c r="AC2172" s="64"/>
      <c r="AD2172" s="64"/>
      <c r="AE2172" s="64"/>
      <c r="AF2172" s="181"/>
      <c r="AG2172" s="122"/>
      <c r="AN2172" s="64"/>
      <c r="AO2172" s="64"/>
      <c r="AP2172" s="64"/>
      <c r="AQ2172" s="64"/>
      <c r="AR2172" s="64"/>
      <c r="AS2172" s="64"/>
      <c r="AT2172" s="64"/>
      <c r="AU2172" s="64"/>
    </row>
    <row r="2173" spans="27:47" ht="12.95" customHeight="1">
      <c r="AA2173" s="64"/>
      <c r="AB2173" s="64"/>
      <c r="AC2173" s="64"/>
      <c r="AD2173" s="64"/>
      <c r="AE2173" s="64"/>
      <c r="AF2173" s="181"/>
      <c r="AG2173" s="122"/>
      <c r="AN2173" s="64"/>
      <c r="AO2173" s="64"/>
      <c r="AP2173" s="64"/>
      <c r="AQ2173" s="64"/>
      <c r="AR2173" s="64"/>
      <c r="AS2173" s="64"/>
      <c r="AT2173" s="64"/>
      <c r="AU2173" s="64"/>
    </row>
    <row r="2174" spans="27:47" ht="12.95" customHeight="1">
      <c r="AA2174" s="64"/>
      <c r="AB2174" s="64"/>
      <c r="AC2174" s="64"/>
      <c r="AD2174" s="64"/>
      <c r="AE2174" s="64"/>
      <c r="AF2174" s="181"/>
      <c r="AG2174" s="122"/>
      <c r="AN2174" s="64"/>
      <c r="AO2174" s="64"/>
      <c r="AP2174" s="64"/>
      <c r="AQ2174" s="64"/>
      <c r="AR2174" s="64"/>
      <c r="AS2174" s="64"/>
      <c r="AT2174" s="64"/>
      <c r="AU2174" s="64"/>
    </row>
    <row r="2175" spans="27:47" ht="12.95" customHeight="1">
      <c r="AA2175" s="64"/>
      <c r="AB2175" s="64"/>
      <c r="AC2175" s="64"/>
      <c r="AD2175" s="64"/>
      <c r="AE2175" s="64"/>
      <c r="AF2175" s="181"/>
      <c r="AG2175" s="122"/>
      <c r="AN2175" s="64"/>
      <c r="AO2175" s="64"/>
      <c r="AP2175" s="64"/>
      <c r="AQ2175" s="64"/>
      <c r="AR2175" s="64"/>
      <c r="AS2175" s="64"/>
      <c r="AT2175" s="64"/>
      <c r="AU2175" s="64"/>
    </row>
    <row r="2176" spans="27:47" ht="12.95" customHeight="1">
      <c r="AA2176" s="64"/>
      <c r="AB2176" s="64"/>
      <c r="AC2176" s="64"/>
      <c r="AD2176" s="64"/>
      <c r="AE2176" s="64"/>
      <c r="AF2176" s="181"/>
      <c r="AG2176" s="122"/>
      <c r="AN2176" s="64"/>
      <c r="AO2176" s="64"/>
      <c r="AP2176" s="64"/>
      <c r="AQ2176" s="64"/>
      <c r="AR2176" s="64"/>
      <c r="AS2176" s="64"/>
      <c r="AT2176" s="64"/>
      <c r="AU2176" s="64"/>
    </row>
    <row r="2177" spans="27:47" ht="12.95" customHeight="1">
      <c r="AA2177" s="64"/>
      <c r="AB2177" s="64"/>
      <c r="AC2177" s="64"/>
      <c r="AD2177" s="64"/>
      <c r="AE2177" s="64"/>
      <c r="AF2177" s="181"/>
      <c r="AG2177" s="122"/>
      <c r="AN2177" s="64"/>
      <c r="AO2177" s="64"/>
      <c r="AP2177" s="64"/>
      <c r="AQ2177" s="64"/>
      <c r="AR2177" s="64"/>
      <c r="AS2177" s="64"/>
      <c r="AT2177" s="64"/>
      <c r="AU2177" s="64"/>
    </row>
    <row r="2178" spans="27:47" ht="12.95" customHeight="1">
      <c r="AA2178" s="64"/>
      <c r="AB2178" s="64"/>
      <c r="AC2178" s="64"/>
      <c r="AD2178" s="64"/>
      <c r="AE2178" s="64"/>
      <c r="AF2178" s="181"/>
      <c r="AG2178" s="122"/>
      <c r="AN2178" s="64"/>
      <c r="AO2178" s="64"/>
      <c r="AP2178" s="64"/>
      <c r="AQ2178" s="64"/>
      <c r="AR2178" s="64"/>
      <c r="AS2178" s="64"/>
      <c r="AT2178" s="64"/>
      <c r="AU2178" s="64"/>
    </row>
    <row r="2179" spans="27:47" ht="12.95" customHeight="1">
      <c r="AA2179" s="64"/>
      <c r="AB2179" s="64"/>
      <c r="AC2179" s="64"/>
      <c r="AD2179" s="64"/>
      <c r="AE2179" s="64"/>
      <c r="AF2179" s="181"/>
      <c r="AG2179" s="122"/>
      <c r="AN2179" s="64"/>
      <c r="AO2179" s="64"/>
      <c r="AP2179" s="64"/>
      <c r="AQ2179" s="64"/>
      <c r="AR2179" s="64"/>
      <c r="AS2179" s="64"/>
      <c r="AT2179" s="64"/>
      <c r="AU2179" s="64"/>
    </row>
    <row r="2180" spans="27:47" ht="12.95" customHeight="1">
      <c r="AA2180" s="64"/>
      <c r="AB2180" s="64"/>
      <c r="AC2180" s="64"/>
      <c r="AD2180" s="64"/>
      <c r="AE2180" s="64"/>
      <c r="AF2180" s="181"/>
      <c r="AG2180" s="122"/>
      <c r="AN2180" s="64"/>
      <c r="AO2180" s="64"/>
      <c r="AP2180" s="64"/>
      <c r="AQ2180" s="64"/>
      <c r="AR2180" s="64"/>
      <c r="AS2180" s="64"/>
      <c r="AT2180" s="64"/>
      <c r="AU2180" s="64"/>
    </row>
    <row r="2181" spans="27:47" ht="12.95" customHeight="1">
      <c r="AA2181" s="64"/>
      <c r="AB2181" s="64"/>
      <c r="AC2181" s="64"/>
      <c r="AD2181" s="64"/>
      <c r="AE2181" s="64"/>
      <c r="AF2181" s="181"/>
      <c r="AG2181" s="122"/>
      <c r="AN2181" s="64"/>
      <c r="AO2181" s="64"/>
      <c r="AP2181" s="64"/>
      <c r="AQ2181" s="64"/>
      <c r="AR2181" s="64"/>
      <c r="AS2181" s="64"/>
      <c r="AT2181" s="64"/>
      <c r="AU2181" s="64"/>
    </row>
    <row r="2182" spans="27:47" ht="12.95" customHeight="1">
      <c r="AA2182" s="64"/>
      <c r="AB2182" s="64"/>
      <c r="AC2182" s="64"/>
      <c r="AD2182" s="64"/>
      <c r="AE2182" s="64"/>
      <c r="AF2182" s="181"/>
      <c r="AG2182" s="122"/>
      <c r="AN2182" s="64"/>
      <c r="AO2182" s="64"/>
      <c r="AP2182" s="64"/>
      <c r="AQ2182" s="64"/>
      <c r="AR2182" s="64"/>
      <c r="AS2182" s="64"/>
      <c r="AT2182" s="64"/>
      <c r="AU2182" s="64"/>
    </row>
    <row r="2183" spans="27:47" ht="12.95" customHeight="1">
      <c r="AA2183" s="64"/>
      <c r="AB2183" s="64"/>
      <c r="AC2183" s="64"/>
      <c r="AD2183" s="64"/>
      <c r="AE2183" s="64"/>
      <c r="AF2183" s="181"/>
      <c r="AG2183" s="122"/>
      <c r="AN2183" s="64"/>
      <c r="AO2183" s="64"/>
      <c r="AP2183" s="64"/>
      <c r="AQ2183" s="64"/>
      <c r="AR2183" s="64"/>
      <c r="AS2183" s="64"/>
      <c r="AT2183" s="64"/>
      <c r="AU2183" s="64"/>
    </row>
    <row r="2184" spans="27:47" ht="12.95" customHeight="1">
      <c r="AA2184" s="64"/>
      <c r="AB2184" s="64"/>
      <c r="AC2184" s="64"/>
      <c r="AD2184" s="64"/>
      <c r="AE2184" s="64"/>
      <c r="AF2184" s="181"/>
      <c r="AG2184" s="122"/>
      <c r="AN2184" s="64"/>
      <c r="AO2184" s="64"/>
      <c r="AP2184" s="64"/>
      <c r="AQ2184" s="64"/>
      <c r="AR2184" s="64"/>
      <c r="AS2184" s="64"/>
      <c r="AT2184" s="64"/>
      <c r="AU2184" s="64"/>
    </row>
    <row r="2185" spans="27:47" ht="12.95" customHeight="1">
      <c r="AA2185" s="64"/>
      <c r="AB2185" s="64"/>
      <c r="AC2185" s="64"/>
      <c r="AD2185" s="64"/>
      <c r="AE2185" s="64"/>
      <c r="AF2185" s="181"/>
      <c r="AG2185" s="122"/>
      <c r="AN2185" s="64"/>
      <c r="AO2185" s="64"/>
      <c r="AP2185" s="64"/>
      <c r="AQ2185" s="64"/>
      <c r="AR2185" s="64"/>
      <c r="AS2185" s="64"/>
      <c r="AT2185" s="64"/>
      <c r="AU2185" s="64"/>
    </row>
    <row r="2186" spans="27:47" ht="12.95" customHeight="1">
      <c r="AA2186" s="64"/>
      <c r="AB2186" s="64"/>
      <c r="AC2186" s="64"/>
      <c r="AD2186" s="64"/>
      <c r="AE2186" s="64"/>
      <c r="AF2186" s="181"/>
      <c r="AG2186" s="122"/>
      <c r="AN2186" s="64"/>
      <c r="AO2186" s="64"/>
      <c r="AP2186" s="64"/>
      <c r="AQ2186" s="64"/>
      <c r="AR2186" s="64"/>
      <c r="AS2186" s="64"/>
      <c r="AT2186" s="64"/>
      <c r="AU2186" s="64"/>
    </row>
    <row r="2187" spans="27:47" ht="12.95" customHeight="1">
      <c r="AA2187" s="64"/>
      <c r="AB2187" s="64"/>
      <c r="AC2187" s="64"/>
      <c r="AD2187" s="64"/>
      <c r="AE2187" s="64"/>
      <c r="AF2187" s="181"/>
      <c r="AG2187" s="122"/>
      <c r="AN2187" s="64"/>
      <c r="AO2187" s="64"/>
      <c r="AP2187" s="64"/>
      <c r="AQ2187" s="64"/>
      <c r="AR2187" s="64"/>
      <c r="AS2187" s="64"/>
      <c r="AT2187" s="64"/>
      <c r="AU2187" s="64"/>
    </row>
    <row r="2188" spans="27:47" ht="12.95" customHeight="1">
      <c r="AA2188" s="64"/>
      <c r="AB2188" s="64"/>
      <c r="AC2188" s="64"/>
      <c r="AD2188" s="64"/>
      <c r="AE2188" s="64"/>
      <c r="AF2188" s="181"/>
      <c r="AG2188" s="122"/>
      <c r="AN2188" s="64"/>
      <c r="AO2188" s="64"/>
      <c r="AP2188" s="64"/>
      <c r="AQ2188" s="64"/>
      <c r="AR2188" s="64"/>
      <c r="AS2188" s="64"/>
      <c r="AT2188" s="64"/>
      <c r="AU2188" s="64"/>
    </row>
    <row r="2189" spans="27:47" ht="12.95" customHeight="1">
      <c r="AA2189" s="64"/>
      <c r="AB2189" s="64"/>
      <c r="AC2189" s="64"/>
      <c r="AD2189" s="64"/>
      <c r="AE2189" s="64"/>
      <c r="AF2189" s="181"/>
      <c r="AG2189" s="122"/>
      <c r="AN2189" s="64"/>
      <c r="AO2189" s="64"/>
      <c r="AP2189" s="64"/>
      <c r="AQ2189" s="64"/>
      <c r="AR2189" s="64"/>
      <c r="AS2189" s="64"/>
      <c r="AT2189" s="64"/>
      <c r="AU2189" s="64"/>
    </row>
    <row r="2190" spans="27:47" ht="12.95" customHeight="1">
      <c r="AA2190" s="64"/>
      <c r="AB2190" s="64"/>
      <c r="AC2190" s="64"/>
      <c r="AD2190" s="64"/>
      <c r="AE2190" s="64"/>
      <c r="AF2190" s="181"/>
      <c r="AG2190" s="122"/>
      <c r="AN2190" s="64"/>
      <c r="AO2190" s="64"/>
      <c r="AP2190" s="64"/>
      <c r="AQ2190" s="64"/>
      <c r="AR2190" s="64"/>
      <c r="AS2190" s="64"/>
      <c r="AT2190" s="64"/>
      <c r="AU2190" s="64"/>
    </row>
    <row r="2191" spans="27:47" ht="12.95" customHeight="1">
      <c r="AA2191" s="64"/>
      <c r="AB2191" s="64"/>
      <c r="AC2191" s="64"/>
      <c r="AD2191" s="64"/>
      <c r="AE2191" s="64"/>
      <c r="AF2191" s="181"/>
      <c r="AG2191" s="122"/>
      <c r="AN2191" s="64"/>
      <c r="AO2191" s="64"/>
      <c r="AP2191" s="64"/>
      <c r="AQ2191" s="64"/>
      <c r="AR2191" s="64"/>
      <c r="AS2191" s="64"/>
      <c r="AT2191" s="64"/>
      <c r="AU2191" s="64"/>
    </row>
    <row r="2192" spans="27:47" ht="12.95" customHeight="1">
      <c r="AA2192" s="64"/>
      <c r="AB2192" s="64"/>
      <c r="AC2192" s="64"/>
      <c r="AD2192" s="64"/>
      <c r="AE2192" s="64"/>
      <c r="AF2192" s="181"/>
      <c r="AG2192" s="122"/>
      <c r="AN2192" s="64"/>
      <c r="AO2192" s="64"/>
      <c r="AP2192" s="64"/>
      <c r="AQ2192" s="64"/>
      <c r="AR2192" s="64"/>
      <c r="AS2192" s="64"/>
      <c r="AT2192" s="64"/>
      <c r="AU2192" s="64"/>
    </row>
    <row r="2193" spans="27:47" ht="12.95" customHeight="1">
      <c r="AA2193" s="64"/>
      <c r="AB2193" s="64"/>
      <c r="AC2193" s="64"/>
      <c r="AD2193" s="64"/>
      <c r="AE2193" s="64"/>
      <c r="AF2193" s="181"/>
      <c r="AG2193" s="122"/>
      <c r="AN2193" s="64"/>
      <c r="AO2193" s="64"/>
      <c r="AP2193" s="64"/>
      <c r="AQ2193" s="64"/>
      <c r="AR2193" s="64"/>
      <c r="AS2193" s="64"/>
      <c r="AT2193" s="64"/>
      <c r="AU2193" s="64"/>
    </row>
    <row r="2194" spans="27:47" ht="12.95" customHeight="1">
      <c r="AA2194" s="64"/>
      <c r="AB2194" s="64"/>
      <c r="AC2194" s="64"/>
      <c r="AD2194" s="64"/>
      <c r="AE2194" s="64"/>
      <c r="AF2194" s="181"/>
      <c r="AG2194" s="122"/>
      <c r="AN2194" s="64"/>
      <c r="AO2194" s="64"/>
      <c r="AP2194" s="64"/>
      <c r="AQ2194" s="64"/>
      <c r="AR2194" s="64"/>
      <c r="AS2194" s="64"/>
      <c r="AT2194" s="64"/>
      <c r="AU2194" s="64"/>
    </row>
    <row r="2195" spans="27:47" ht="12.95" customHeight="1">
      <c r="AA2195" s="64"/>
      <c r="AB2195" s="64"/>
      <c r="AC2195" s="64"/>
      <c r="AD2195" s="64"/>
      <c r="AE2195" s="64"/>
      <c r="AF2195" s="181"/>
      <c r="AG2195" s="122"/>
      <c r="AN2195" s="64"/>
      <c r="AO2195" s="64"/>
      <c r="AP2195" s="64"/>
      <c r="AQ2195" s="64"/>
      <c r="AR2195" s="64"/>
      <c r="AS2195" s="64"/>
      <c r="AT2195" s="64"/>
      <c r="AU2195" s="64"/>
    </row>
    <row r="2196" spans="27:47" ht="12.95" customHeight="1">
      <c r="AA2196" s="64"/>
      <c r="AB2196" s="64"/>
      <c r="AC2196" s="64"/>
      <c r="AD2196" s="64"/>
      <c r="AE2196" s="64"/>
      <c r="AF2196" s="181"/>
      <c r="AG2196" s="122"/>
      <c r="AN2196" s="64"/>
      <c r="AO2196" s="64"/>
      <c r="AP2196" s="64"/>
      <c r="AQ2196" s="64"/>
      <c r="AR2196" s="64"/>
      <c r="AS2196" s="64"/>
      <c r="AT2196" s="64"/>
      <c r="AU2196" s="64"/>
    </row>
    <row r="2197" spans="27:47" ht="12.95" customHeight="1">
      <c r="AA2197" s="64"/>
      <c r="AB2197" s="64"/>
      <c r="AC2197" s="64"/>
      <c r="AD2197" s="64"/>
      <c r="AE2197" s="64"/>
      <c r="AF2197" s="181"/>
      <c r="AG2197" s="122"/>
      <c r="AN2197" s="64"/>
      <c r="AO2197" s="64"/>
      <c r="AP2197" s="64"/>
      <c r="AQ2197" s="64"/>
      <c r="AR2197" s="64"/>
      <c r="AS2197" s="64"/>
      <c r="AT2197" s="64"/>
      <c r="AU2197" s="64"/>
    </row>
    <row r="2198" spans="27:47" ht="12.95" customHeight="1">
      <c r="AA2198" s="64"/>
      <c r="AB2198" s="64"/>
      <c r="AC2198" s="64"/>
      <c r="AD2198" s="64"/>
      <c r="AE2198" s="64"/>
      <c r="AF2198" s="181"/>
      <c r="AG2198" s="122"/>
      <c r="AN2198" s="64"/>
      <c r="AO2198" s="64"/>
      <c r="AP2198" s="64"/>
      <c r="AQ2198" s="64"/>
      <c r="AR2198" s="64"/>
      <c r="AS2198" s="64"/>
      <c r="AT2198" s="64"/>
      <c r="AU2198" s="64"/>
    </row>
    <row r="2199" spans="27:47" ht="12.95" customHeight="1">
      <c r="AA2199" s="64"/>
      <c r="AB2199" s="64"/>
      <c r="AC2199" s="64"/>
      <c r="AD2199" s="64"/>
      <c r="AE2199" s="64"/>
      <c r="AF2199" s="181"/>
      <c r="AG2199" s="122"/>
      <c r="AN2199" s="64"/>
      <c r="AO2199" s="64"/>
      <c r="AP2199" s="64"/>
      <c r="AQ2199" s="64"/>
      <c r="AR2199" s="64"/>
      <c r="AS2199" s="64"/>
      <c r="AT2199" s="64"/>
      <c r="AU2199" s="64"/>
    </row>
    <row r="2200" spans="27:47" ht="12.95" customHeight="1">
      <c r="AA2200" s="64"/>
      <c r="AB2200" s="64"/>
      <c r="AC2200" s="64"/>
      <c r="AD2200" s="64"/>
      <c r="AE2200" s="64"/>
      <c r="AF2200" s="181"/>
      <c r="AG2200" s="122"/>
      <c r="AN2200" s="64"/>
      <c r="AO2200" s="64"/>
      <c r="AP2200" s="64"/>
      <c r="AQ2200" s="64"/>
      <c r="AR2200" s="64"/>
      <c r="AS2200" s="64"/>
      <c r="AT2200" s="64"/>
      <c r="AU2200" s="64"/>
    </row>
    <row r="2201" spans="27:47" ht="12.95" customHeight="1">
      <c r="AA2201" s="64"/>
      <c r="AB2201" s="64"/>
      <c r="AC2201" s="64"/>
      <c r="AD2201" s="64"/>
      <c r="AE2201" s="64"/>
      <c r="AF2201" s="181"/>
      <c r="AG2201" s="122"/>
      <c r="AN2201" s="64"/>
      <c r="AO2201" s="64"/>
      <c r="AP2201" s="64"/>
      <c r="AQ2201" s="64"/>
      <c r="AR2201" s="64"/>
      <c r="AS2201" s="64"/>
      <c r="AT2201" s="64"/>
      <c r="AU2201" s="64"/>
    </row>
    <row r="2202" spans="27:47" ht="12.95" customHeight="1">
      <c r="AA2202" s="64"/>
      <c r="AB2202" s="64"/>
      <c r="AC2202" s="64"/>
      <c r="AD2202" s="64"/>
      <c r="AE2202" s="64"/>
      <c r="AF2202" s="181"/>
      <c r="AG2202" s="122"/>
      <c r="AN2202" s="64"/>
      <c r="AO2202" s="64"/>
      <c r="AP2202" s="64"/>
      <c r="AQ2202" s="64"/>
      <c r="AR2202" s="64"/>
      <c r="AS2202" s="64"/>
      <c r="AT2202" s="64"/>
      <c r="AU2202" s="64"/>
    </row>
    <row r="2203" spans="27:47" ht="12.95" customHeight="1">
      <c r="AA2203" s="64"/>
      <c r="AB2203" s="64"/>
      <c r="AC2203" s="64"/>
      <c r="AD2203" s="64"/>
      <c r="AE2203" s="64"/>
      <c r="AF2203" s="181"/>
      <c r="AG2203" s="122"/>
      <c r="AN2203" s="64"/>
      <c r="AO2203" s="64"/>
      <c r="AP2203" s="64"/>
      <c r="AQ2203" s="64"/>
      <c r="AR2203" s="64"/>
      <c r="AS2203" s="64"/>
      <c r="AT2203" s="64"/>
      <c r="AU2203" s="64"/>
    </row>
    <row r="2204" spans="27:47" ht="12.95" customHeight="1">
      <c r="AA2204" s="64"/>
      <c r="AB2204" s="64"/>
      <c r="AC2204" s="64"/>
      <c r="AD2204" s="64"/>
      <c r="AE2204" s="64"/>
      <c r="AF2204" s="181"/>
      <c r="AG2204" s="122"/>
      <c r="AN2204" s="64"/>
      <c r="AO2204" s="64"/>
      <c r="AP2204" s="64"/>
      <c r="AQ2204" s="64"/>
      <c r="AR2204" s="64"/>
      <c r="AS2204" s="64"/>
      <c r="AT2204" s="64"/>
      <c r="AU2204" s="64"/>
    </row>
    <row r="2205" spans="27:47" ht="12.95" customHeight="1">
      <c r="AA2205" s="64"/>
      <c r="AB2205" s="64"/>
      <c r="AC2205" s="64"/>
      <c r="AD2205" s="64"/>
      <c r="AE2205" s="64"/>
      <c r="AF2205" s="181"/>
      <c r="AG2205" s="122"/>
      <c r="AN2205" s="64"/>
      <c r="AO2205" s="64"/>
      <c r="AP2205" s="64"/>
      <c r="AQ2205" s="64"/>
      <c r="AR2205" s="64"/>
      <c r="AS2205" s="64"/>
      <c r="AT2205" s="64"/>
      <c r="AU2205" s="64"/>
    </row>
    <row r="2206" spans="27:47" ht="12.95" customHeight="1">
      <c r="AA2206" s="64"/>
      <c r="AB2206" s="64"/>
      <c r="AC2206" s="64"/>
      <c r="AD2206" s="64"/>
      <c r="AE2206" s="64"/>
      <c r="AF2206" s="181"/>
      <c r="AG2206" s="122"/>
      <c r="AN2206" s="64"/>
      <c r="AO2206" s="64"/>
      <c r="AP2206" s="64"/>
      <c r="AQ2206" s="64"/>
      <c r="AR2206" s="64"/>
      <c r="AS2206" s="64"/>
      <c r="AT2206" s="64"/>
      <c r="AU2206" s="64"/>
    </row>
    <row r="2207" spans="27:47" ht="12.95" customHeight="1">
      <c r="AA2207" s="64"/>
      <c r="AB2207" s="64"/>
      <c r="AC2207" s="64"/>
      <c r="AD2207" s="64"/>
      <c r="AE2207" s="64"/>
      <c r="AF2207" s="181"/>
      <c r="AG2207" s="122"/>
      <c r="AN2207" s="64"/>
      <c r="AO2207" s="64"/>
      <c r="AP2207" s="64"/>
      <c r="AQ2207" s="64"/>
      <c r="AR2207" s="64"/>
      <c r="AS2207" s="64"/>
      <c r="AT2207" s="64"/>
      <c r="AU2207" s="64"/>
    </row>
    <row r="2208" spans="27:47" ht="12.95" customHeight="1">
      <c r="AA2208" s="64"/>
      <c r="AB2208" s="64"/>
      <c r="AC2208" s="64"/>
      <c r="AD2208" s="64"/>
      <c r="AE2208" s="64"/>
      <c r="AF2208" s="181"/>
      <c r="AG2208" s="122"/>
      <c r="AN2208" s="64"/>
      <c r="AO2208" s="64"/>
      <c r="AP2208" s="64"/>
      <c r="AQ2208" s="64"/>
      <c r="AR2208" s="64"/>
      <c r="AS2208" s="64"/>
      <c r="AT2208" s="64"/>
      <c r="AU2208" s="64"/>
    </row>
    <row r="2209" spans="27:47" ht="12.95" customHeight="1">
      <c r="AA2209" s="64"/>
      <c r="AB2209" s="64"/>
      <c r="AC2209" s="64"/>
      <c r="AD2209" s="64"/>
      <c r="AE2209" s="64"/>
      <c r="AF2209" s="181"/>
      <c r="AG2209" s="122"/>
      <c r="AN2209" s="64"/>
      <c r="AO2209" s="64"/>
      <c r="AP2209" s="64"/>
      <c r="AQ2209" s="64"/>
      <c r="AR2209" s="64"/>
      <c r="AS2209" s="64"/>
      <c r="AT2209" s="64"/>
      <c r="AU2209" s="64"/>
    </row>
    <row r="2210" spans="27:47" ht="12.95" customHeight="1">
      <c r="AA2210" s="64"/>
      <c r="AB2210" s="64"/>
      <c r="AC2210" s="64"/>
      <c r="AD2210" s="64"/>
      <c r="AE2210" s="64"/>
      <c r="AF2210" s="181"/>
      <c r="AG2210" s="122"/>
      <c r="AN2210" s="64"/>
      <c r="AO2210" s="64"/>
      <c r="AP2210" s="64"/>
      <c r="AQ2210" s="64"/>
      <c r="AR2210" s="64"/>
      <c r="AS2210" s="64"/>
      <c r="AT2210" s="64"/>
      <c r="AU2210" s="64"/>
    </row>
    <row r="2211" spans="27:47" ht="12.95" customHeight="1">
      <c r="AA2211" s="64"/>
      <c r="AB2211" s="64"/>
      <c r="AC2211" s="64"/>
      <c r="AD2211" s="64"/>
      <c r="AE2211" s="64"/>
      <c r="AF2211" s="181"/>
      <c r="AG2211" s="122"/>
      <c r="AN2211" s="64"/>
      <c r="AO2211" s="64"/>
      <c r="AP2211" s="64"/>
      <c r="AQ2211" s="64"/>
      <c r="AR2211" s="64"/>
      <c r="AS2211" s="64"/>
      <c r="AT2211" s="64"/>
      <c r="AU2211" s="64"/>
    </row>
    <row r="2212" spans="27:47" ht="12.95" customHeight="1">
      <c r="AA2212" s="64"/>
      <c r="AB2212" s="64"/>
      <c r="AC2212" s="64"/>
      <c r="AD2212" s="64"/>
      <c r="AE2212" s="64"/>
      <c r="AF2212" s="181"/>
      <c r="AG2212" s="122"/>
      <c r="AN2212" s="64"/>
      <c r="AO2212" s="64"/>
      <c r="AP2212" s="64"/>
      <c r="AQ2212" s="64"/>
      <c r="AR2212" s="64"/>
      <c r="AS2212" s="64"/>
      <c r="AT2212" s="64"/>
      <c r="AU2212" s="64"/>
    </row>
    <row r="2213" spans="27:47" ht="12.95" customHeight="1">
      <c r="AA2213" s="64"/>
      <c r="AB2213" s="64"/>
      <c r="AC2213" s="64"/>
      <c r="AD2213" s="64"/>
      <c r="AE2213" s="64"/>
      <c r="AF2213" s="181"/>
      <c r="AG2213" s="122"/>
      <c r="AN2213" s="64"/>
      <c r="AO2213" s="64"/>
      <c r="AP2213" s="64"/>
      <c r="AQ2213" s="64"/>
      <c r="AR2213" s="64"/>
      <c r="AS2213" s="64"/>
      <c r="AT2213" s="64"/>
      <c r="AU2213" s="64"/>
    </row>
    <row r="2214" spans="27:47" ht="12.95" customHeight="1">
      <c r="AA2214" s="64"/>
      <c r="AB2214" s="64"/>
      <c r="AC2214" s="64"/>
      <c r="AD2214" s="64"/>
      <c r="AE2214" s="64"/>
      <c r="AF2214" s="181"/>
      <c r="AG2214" s="122"/>
      <c r="AN2214" s="64"/>
      <c r="AO2214" s="64"/>
      <c r="AP2214" s="64"/>
      <c r="AQ2214" s="64"/>
      <c r="AR2214" s="64"/>
      <c r="AS2214" s="64"/>
      <c r="AT2214" s="64"/>
      <c r="AU2214" s="64"/>
    </row>
    <row r="2215" spans="27:47" ht="12.95" customHeight="1">
      <c r="AA2215" s="64"/>
      <c r="AB2215" s="64"/>
      <c r="AC2215" s="64"/>
      <c r="AD2215" s="64"/>
      <c r="AE2215" s="64"/>
      <c r="AF2215" s="181"/>
      <c r="AG2215" s="122"/>
      <c r="AN2215" s="64"/>
      <c r="AO2215" s="64"/>
      <c r="AP2215" s="64"/>
      <c r="AQ2215" s="64"/>
      <c r="AR2215" s="64"/>
      <c r="AS2215" s="64"/>
      <c r="AT2215" s="64"/>
      <c r="AU2215" s="64"/>
    </row>
    <row r="2216" spans="27:47" ht="12.95" customHeight="1">
      <c r="AA2216" s="64"/>
      <c r="AB2216" s="64"/>
      <c r="AC2216" s="64"/>
      <c r="AD2216" s="64"/>
      <c r="AE2216" s="64"/>
      <c r="AF2216" s="181"/>
      <c r="AG2216" s="122"/>
      <c r="AN2216" s="64"/>
      <c r="AO2216" s="64"/>
      <c r="AP2216" s="64"/>
      <c r="AQ2216" s="64"/>
      <c r="AR2216" s="64"/>
      <c r="AS2216" s="64"/>
      <c r="AT2216" s="64"/>
      <c r="AU2216" s="64"/>
    </row>
    <row r="2217" spans="27:47" ht="12.95" customHeight="1">
      <c r="AA2217" s="64"/>
      <c r="AB2217" s="64"/>
      <c r="AC2217" s="64"/>
      <c r="AD2217" s="64"/>
      <c r="AE2217" s="64"/>
      <c r="AF2217" s="181"/>
      <c r="AG2217" s="122"/>
      <c r="AN2217" s="64"/>
      <c r="AO2217" s="64"/>
      <c r="AP2217" s="64"/>
      <c r="AQ2217" s="64"/>
      <c r="AR2217" s="64"/>
      <c r="AS2217" s="64"/>
      <c r="AT2217" s="64"/>
      <c r="AU2217" s="64"/>
    </row>
    <row r="2218" spans="27:47" ht="12.95" customHeight="1">
      <c r="AA2218" s="64"/>
      <c r="AB2218" s="64"/>
      <c r="AC2218" s="64"/>
      <c r="AD2218" s="64"/>
      <c r="AE2218" s="64"/>
      <c r="AF2218" s="181"/>
      <c r="AG2218" s="122"/>
      <c r="AN2218" s="64"/>
      <c r="AO2218" s="64"/>
      <c r="AP2218" s="64"/>
      <c r="AQ2218" s="64"/>
      <c r="AR2218" s="64"/>
      <c r="AS2218" s="64"/>
      <c r="AT2218" s="64"/>
      <c r="AU2218" s="64"/>
    </row>
    <row r="2219" spans="27:47" ht="12.95" customHeight="1">
      <c r="AA2219" s="64"/>
      <c r="AB2219" s="64"/>
      <c r="AC2219" s="64"/>
      <c r="AD2219" s="64"/>
      <c r="AE2219" s="64"/>
      <c r="AF2219" s="181"/>
      <c r="AG2219" s="122"/>
      <c r="AN2219" s="64"/>
      <c r="AO2219" s="64"/>
      <c r="AP2219" s="64"/>
      <c r="AQ2219" s="64"/>
      <c r="AR2219" s="64"/>
      <c r="AS2219" s="64"/>
      <c r="AT2219" s="64"/>
      <c r="AU2219" s="64"/>
    </row>
    <row r="2220" spans="27:47" ht="12.95" customHeight="1">
      <c r="AA2220" s="64"/>
      <c r="AB2220" s="64"/>
      <c r="AC2220" s="64"/>
      <c r="AD2220" s="64"/>
      <c r="AE2220" s="64"/>
      <c r="AF2220" s="181"/>
      <c r="AG2220" s="122"/>
      <c r="AN2220" s="64"/>
      <c r="AO2220" s="64"/>
      <c r="AP2220" s="64"/>
      <c r="AQ2220" s="64"/>
      <c r="AR2220" s="64"/>
      <c r="AS2220" s="64"/>
      <c r="AT2220" s="64"/>
      <c r="AU2220" s="64"/>
    </row>
    <row r="2221" spans="27:47" ht="12.95" customHeight="1">
      <c r="AA2221" s="64"/>
      <c r="AB2221" s="64"/>
      <c r="AC2221" s="64"/>
      <c r="AD2221" s="64"/>
      <c r="AE2221" s="64"/>
      <c r="AF2221" s="181"/>
      <c r="AG2221" s="122"/>
      <c r="AN2221" s="64"/>
      <c r="AO2221" s="64"/>
      <c r="AP2221" s="64"/>
      <c r="AQ2221" s="64"/>
      <c r="AR2221" s="64"/>
      <c r="AS2221" s="64"/>
      <c r="AT2221" s="64"/>
      <c r="AU2221" s="64"/>
    </row>
    <row r="2222" spans="27:47" ht="12.95" customHeight="1">
      <c r="AA2222" s="64"/>
      <c r="AB2222" s="64"/>
      <c r="AC2222" s="64"/>
      <c r="AD2222" s="64"/>
      <c r="AE2222" s="64"/>
      <c r="AF2222" s="181"/>
      <c r="AG2222" s="122"/>
      <c r="AN2222" s="64"/>
      <c r="AO2222" s="64"/>
      <c r="AP2222" s="64"/>
      <c r="AQ2222" s="64"/>
      <c r="AR2222" s="64"/>
      <c r="AS2222" s="64"/>
      <c r="AT2222" s="64"/>
      <c r="AU2222" s="64"/>
    </row>
    <row r="2223" spans="27:47" ht="12.95" customHeight="1">
      <c r="AA2223" s="64"/>
      <c r="AB2223" s="64"/>
      <c r="AC2223" s="64"/>
      <c r="AD2223" s="64"/>
      <c r="AE2223" s="64"/>
      <c r="AF2223" s="181"/>
      <c r="AG2223" s="122"/>
      <c r="AN2223" s="64"/>
      <c r="AO2223" s="64"/>
      <c r="AP2223" s="64"/>
      <c r="AQ2223" s="64"/>
      <c r="AR2223" s="64"/>
      <c r="AS2223" s="64"/>
      <c r="AT2223" s="64"/>
      <c r="AU2223" s="64"/>
    </row>
    <row r="2224" spans="27:47" ht="12.95" customHeight="1">
      <c r="AA2224" s="64"/>
      <c r="AB2224" s="64"/>
      <c r="AC2224" s="64"/>
      <c r="AD2224" s="64"/>
      <c r="AE2224" s="64"/>
      <c r="AF2224" s="181"/>
      <c r="AG2224" s="122"/>
      <c r="AN2224" s="64"/>
      <c r="AO2224" s="64"/>
      <c r="AP2224" s="64"/>
      <c r="AQ2224" s="64"/>
      <c r="AR2224" s="64"/>
      <c r="AS2224" s="64"/>
      <c r="AT2224" s="64"/>
      <c r="AU2224" s="64"/>
    </row>
    <row r="2225" spans="27:47" ht="12.95" customHeight="1">
      <c r="AA2225" s="64"/>
      <c r="AB2225" s="64"/>
      <c r="AC2225" s="64"/>
      <c r="AD2225" s="64"/>
      <c r="AE2225" s="64"/>
      <c r="AF2225" s="181"/>
      <c r="AG2225" s="122"/>
      <c r="AN2225" s="64"/>
      <c r="AO2225" s="64"/>
      <c r="AP2225" s="64"/>
      <c r="AQ2225" s="64"/>
      <c r="AR2225" s="64"/>
      <c r="AS2225" s="64"/>
      <c r="AT2225" s="64"/>
      <c r="AU2225" s="64"/>
    </row>
    <row r="2226" spans="27:47" ht="12.95" customHeight="1">
      <c r="AA2226" s="64"/>
      <c r="AB2226" s="64"/>
      <c r="AC2226" s="64"/>
      <c r="AD2226" s="64"/>
      <c r="AE2226" s="64"/>
      <c r="AF2226" s="181"/>
      <c r="AG2226" s="122"/>
      <c r="AN2226" s="64"/>
      <c r="AO2226" s="64"/>
      <c r="AP2226" s="64"/>
      <c r="AQ2226" s="64"/>
      <c r="AR2226" s="64"/>
      <c r="AS2226" s="64"/>
      <c r="AT2226" s="64"/>
      <c r="AU2226" s="64"/>
    </row>
    <row r="2227" spans="27:47" ht="12.95" customHeight="1">
      <c r="AA2227" s="64"/>
      <c r="AB2227" s="64"/>
      <c r="AC2227" s="64"/>
      <c r="AD2227" s="64"/>
      <c r="AE2227" s="64"/>
      <c r="AF2227" s="181"/>
      <c r="AG2227" s="122"/>
      <c r="AN2227" s="64"/>
      <c r="AO2227" s="64"/>
      <c r="AP2227" s="64"/>
      <c r="AQ2227" s="64"/>
      <c r="AR2227" s="64"/>
      <c r="AS2227" s="64"/>
      <c r="AT2227" s="64"/>
      <c r="AU2227" s="64"/>
    </row>
    <row r="2228" spans="27:47" ht="12.95" customHeight="1">
      <c r="AA2228" s="64"/>
      <c r="AB2228" s="64"/>
      <c r="AC2228" s="64"/>
      <c r="AD2228" s="64"/>
      <c r="AE2228" s="64"/>
      <c r="AF2228" s="181"/>
      <c r="AG2228" s="122"/>
      <c r="AN2228" s="64"/>
      <c r="AO2228" s="64"/>
      <c r="AP2228" s="64"/>
      <c r="AQ2228" s="64"/>
      <c r="AR2228" s="64"/>
      <c r="AS2228" s="64"/>
      <c r="AT2228" s="64"/>
      <c r="AU2228" s="64"/>
    </row>
    <row r="2229" spans="27:47" ht="12.95" customHeight="1">
      <c r="AA2229" s="64"/>
      <c r="AB2229" s="64"/>
      <c r="AC2229" s="64"/>
      <c r="AD2229" s="64"/>
      <c r="AE2229" s="64"/>
      <c r="AF2229" s="181"/>
      <c r="AG2229" s="122"/>
      <c r="AN2229" s="64"/>
      <c r="AO2229" s="64"/>
      <c r="AP2229" s="64"/>
      <c r="AQ2229" s="64"/>
      <c r="AR2229" s="64"/>
      <c r="AS2229" s="64"/>
      <c r="AT2229" s="64"/>
      <c r="AU2229" s="64"/>
    </row>
    <row r="2230" spans="27:47" ht="12.95" customHeight="1">
      <c r="AA2230" s="64"/>
      <c r="AB2230" s="64"/>
      <c r="AC2230" s="64"/>
      <c r="AD2230" s="64"/>
      <c r="AE2230" s="64"/>
      <c r="AF2230" s="181"/>
      <c r="AG2230" s="122"/>
      <c r="AN2230" s="64"/>
      <c r="AO2230" s="64"/>
      <c r="AP2230" s="64"/>
      <c r="AQ2230" s="64"/>
      <c r="AR2230" s="64"/>
      <c r="AS2230" s="64"/>
      <c r="AT2230" s="64"/>
      <c r="AU2230" s="64"/>
    </row>
    <row r="2231" spans="27:47" ht="12.95" customHeight="1">
      <c r="AA2231" s="64"/>
      <c r="AB2231" s="64"/>
      <c r="AC2231" s="64"/>
      <c r="AD2231" s="64"/>
      <c r="AE2231" s="64"/>
      <c r="AF2231" s="181"/>
      <c r="AG2231" s="122"/>
      <c r="AN2231" s="64"/>
      <c r="AO2231" s="64"/>
      <c r="AP2231" s="64"/>
      <c r="AQ2231" s="64"/>
      <c r="AR2231" s="64"/>
      <c r="AS2231" s="64"/>
      <c r="AT2231" s="64"/>
      <c r="AU2231" s="64"/>
    </row>
    <row r="2232" spans="27:47" ht="12.95" customHeight="1">
      <c r="AA2232" s="64"/>
      <c r="AB2232" s="64"/>
      <c r="AC2232" s="64"/>
      <c r="AD2232" s="64"/>
      <c r="AE2232" s="64"/>
      <c r="AF2232" s="181"/>
      <c r="AG2232" s="122"/>
      <c r="AN2232" s="64"/>
      <c r="AO2232" s="64"/>
      <c r="AP2232" s="64"/>
      <c r="AQ2232" s="64"/>
      <c r="AR2232" s="64"/>
      <c r="AS2232" s="64"/>
      <c r="AT2232" s="64"/>
      <c r="AU2232" s="64"/>
    </row>
    <row r="2233" spans="27:47" ht="12.95" customHeight="1">
      <c r="AA2233" s="64"/>
      <c r="AB2233" s="64"/>
      <c r="AC2233" s="64"/>
      <c r="AD2233" s="64"/>
      <c r="AE2233" s="64"/>
      <c r="AF2233" s="181"/>
      <c r="AG2233" s="122"/>
      <c r="AN2233" s="64"/>
      <c r="AO2233" s="64"/>
      <c r="AP2233" s="64"/>
      <c r="AQ2233" s="64"/>
      <c r="AR2233" s="64"/>
      <c r="AS2233" s="64"/>
      <c r="AT2233" s="64"/>
      <c r="AU2233" s="64"/>
    </row>
    <row r="2234" spans="27:47" ht="12.95" customHeight="1">
      <c r="AA2234" s="64"/>
      <c r="AB2234" s="64"/>
      <c r="AC2234" s="64"/>
      <c r="AD2234" s="64"/>
      <c r="AE2234" s="64"/>
      <c r="AF2234" s="181"/>
      <c r="AG2234" s="122"/>
      <c r="AN2234" s="64"/>
      <c r="AO2234" s="64"/>
      <c r="AP2234" s="64"/>
      <c r="AQ2234" s="64"/>
      <c r="AR2234" s="64"/>
      <c r="AS2234" s="64"/>
      <c r="AT2234" s="64"/>
      <c r="AU2234" s="64"/>
    </row>
    <row r="2235" spans="27:47" ht="12.95" customHeight="1">
      <c r="AA2235" s="64"/>
      <c r="AB2235" s="64"/>
      <c r="AC2235" s="64"/>
      <c r="AD2235" s="64"/>
      <c r="AE2235" s="64"/>
      <c r="AF2235" s="181"/>
      <c r="AG2235" s="122"/>
      <c r="AN2235" s="64"/>
      <c r="AO2235" s="64"/>
      <c r="AP2235" s="64"/>
      <c r="AQ2235" s="64"/>
      <c r="AR2235" s="64"/>
      <c r="AS2235" s="64"/>
      <c r="AT2235" s="64"/>
      <c r="AU2235" s="64"/>
    </row>
    <row r="2236" spans="27:47" ht="12.95" customHeight="1">
      <c r="AA2236" s="64"/>
      <c r="AB2236" s="64"/>
      <c r="AC2236" s="64"/>
      <c r="AD2236" s="64"/>
      <c r="AE2236" s="64"/>
      <c r="AF2236" s="181"/>
      <c r="AG2236" s="122"/>
      <c r="AN2236" s="64"/>
      <c r="AO2236" s="64"/>
      <c r="AP2236" s="64"/>
      <c r="AQ2236" s="64"/>
      <c r="AR2236" s="64"/>
      <c r="AS2236" s="64"/>
      <c r="AT2236" s="64"/>
      <c r="AU2236" s="64"/>
    </row>
    <row r="2237" spans="27:47" ht="12.95" customHeight="1">
      <c r="AA2237" s="64"/>
      <c r="AB2237" s="64"/>
      <c r="AC2237" s="64"/>
      <c r="AD2237" s="64"/>
      <c r="AE2237" s="64"/>
      <c r="AF2237" s="181"/>
      <c r="AG2237" s="122"/>
      <c r="AN2237" s="64"/>
      <c r="AO2237" s="64"/>
      <c r="AP2237" s="64"/>
      <c r="AQ2237" s="64"/>
      <c r="AR2237" s="64"/>
      <c r="AS2237" s="64"/>
      <c r="AT2237" s="64"/>
      <c r="AU2237" s="64"/>
    </row>
    <row r="2238" spans="27:47" ht="12.95" customHeight="1">
      <c r="AA2238" s="64"/>
      <c r="AB2238" s="64"/>
      <c r="AC2238" s="64"/>
      <c r="AD2238" s="64"/>
      <c r="AE2238" s="64"/>
      <c r="AF2238" s="181"/>
      <c r="AG2238" s="122"/>
      <c r="AN2238" s="64"/>
      <c r="AO2238" s="64"/>
      <c r="AP2238" s="64"/>
      <c r="AQ2238" s="64"/>
      <c r="AR2238" s="64"/>
      <c r="AS2238" s="64"/>
      <c r="AT2238" s="64"/>
      <c r="AU2238" s="64"/>
    </row>
    <row r="2239" spans="27:47" ht="12.95" customHeight="1">
      <c r="AA2239" s="64"/>
      <c r="AB2239" s="64"/>
      <c r="AC2239" s="64"/>
      <c r="AD2239" s="64"/>
      <c r="AE2239" s="64"/>
      <c r="AF2239" s="181"/>
      <c r="AG2239" s="122"/>
      <c r="AN2239" s="64"/>
      <c r="AO2239" s="64"/>
      <c r="AP2239" s="64"/>
      <c r="AQ2239" s="64"/>
      <c r="AR2239" s="64"/>
      <c r="AS2239" s="64"/>
      <c r="AT2239" s="64"/>
      <c r="AU2239" s="64"/>
    </row>
    <row r="2240" spans="27:47" ht="12.95" customHeight="1">
      <c r="AA2240" s="64"/>
      <c r="AB2240" s="64"/>
      <c r="AC2240" s="64"/>
      <c r="AD2240" s="64"/>
      <c r="AE2240" s="64"/>
      <c r="AF2240" s="181"/>
      <c r="AG2240" s="122"/>
      <c r="AN2240" s="64"/>
      <c r="AO2240" s="64"/>
      <c r="AP2240" s="64"/>
      <c r="AQ2240" s="64"/>
      <c r="AR2240" s="64"/>
      <c r="AS2240" s="64"/>
      <c r="AT2240" s="64"/>
      <c r="AU2240" s="64"/>
    </row>
    <row r="2241" spans="27:47" ht="12.95" customHeight="1">
      <c r="AA2241" s="64"/>
      <c r="AB2241" s="64"/>
      <c r="AC2241" s="64"/>
      <c r="AD2241" s="64"/>
      <c r="AE2241" s="64"/>
      <c r="AF2241" s="181"/>
      <c r="AG2241" s="122"/>
      <c r="AN2241" s="64"/>
      <c r="AO2241" s="64"/>
      <c r="AP2241" s="64"/>
      <c r="AQ2241" s="64"/>
      <c r="AR2241" s="64"/>
      <c r="AS2241" s="64"/>
      <c r="AT2241" s="64"/>
      <c r="AU2241" s="64"/>
    </row>
    <row r="2242" spans="27:47" ht="12.95" customHeight="1">
      <c r="AA2242" s="64"/>
      <c r="AB2242" s="64"/>
      <c r="AC2242" s="64"/>
      <c r="AD2242" s="64"/>
      <c r="AE2242" s="64"/>
      <c r="AF2242" s="181"/>
      <c r="AG2242" s="122"/>
      <c r="AN2242" s="64"/>
      <c r="AO2242" s="64"/>
      <c r="AP2242" s="64"/>
      <c r="AQ2242" s="64"/>
      <c r="AR2242" s="64"/>
      <c r="AS2242" s="64"/>
      <c r="AT2242" s="64"/>
      <c r="AU2242" s="64"/>
    </row>
    <row r="2243" spans="27:47" ht="12.95" customHeight="1">
      <c r="AA2243" s="64"/>
      <c r="AB2243" s="64"/>
      <c r="AC2243" s="64"/>
      <c r="AD2243" s="64"/>
      <c r="AE2243" s="64"/>
      <c r="AF2243" s="181"/>
      <c r="AG2243" s="122"/>
      <c r="AN2243" s="64"/>
      <c r="AO2243" s="64"/>
      <c r="AP2243" s="64"/>
      <c r="AQ2243" s="64"/>
      <c r="AR2243" s="64"/>
      <c r="AS2243" s="64"/>
      <c r="AT2243" s="64"/>
      <c r="AU2243" s="64"/>
    </row>
    <row r="2244" spans="27:47" ht="12.95" customHeight="1">
      <c r="AA2244" s="64"/>
      <c r="AB2244" s="64"/>
      <c r="AC2244" s="64"/>
      <c r="AD2244" s="64"/>
      <c r="AE2244" s="64"/>
      <c r="AF2244" s="181"/>
      <c r="AG2244" s="122"/>
      <c r="AN2244" s="64"/>
      <c r="AO2244" s="64"/>
      <c r="AP2244" s="64"/>
      <c r="AQ2244" s="64"/>
      <c r="AR2244" s="64"/>
      <c r="AS2244" s="64"/>
      <c r="AT2244" s="64"/>
      <c r="AU2244" s="64"/>
    </row>
    <row r="2245" spans="27:47" ht="12.95" customHeight="1">
      <c r="AA2245" s="64"/>
      <c r="AB2245" s="64"/>
      <c r="AC2245" s="64"/>
      <c r="AD2245" s="64"/>
      <c r="AE2245" s="64"/>
      <c r="AF2245" s="181"/>
      <c r="AG2245" s="122"/>
      <c r="AN2245" s="64"/>
      <c r="AO2245" s="64"/>
      <c r="AP2245" s="64"/>
      <c r="AQ2245" s="64"/>
      <c r="AR2245" s="64"/>
      <c r="AS2245" s="64"/>
      <c r="AT2245" s="64"/>
      <c r="AU2245" s="64"/>
    </row>
    <row r="2246" spans="27:47" ht="12.95" customHeight="1">
      <c r="AA2246" s="64"/>
      <c r="AB2246" s="64"/>
      <c r="AC2246" s="64"/>
      <c r="AD2246" s="64"/>
      <c r="AE2246" s="64"/>
      <c r="AF2246" s="181"/>
      <c r="AG2246" s="122"/>
      <c r="AN2246" s="64"/>
      <c r="AO2246" s="64"/>
      <c r="AP2246" s="64"/>
      <c r="AQ2246" s="64"/>
      <c r="AR2246" s="64"/>
      <c r="AS2246" s="64"/>
      <c r="AT2246" s="64"/>
      <c r="AU2246" s="64"/>
    </row>
    <row r="2247" spans="27:47" ht="12.95" customHeight="1">
      <c r="AA2247" s="64"/>
      <c r="AB2247" s="64"/>
      <c r="AC2247" s="64"/>
      <c r="AD2247" s="64"/>
      <c r="AE2247" s="64"/>
      <c r="AF2247" s="181"/>
      <c r="AG2247" s="122"/>
      <c r="AN2247" s="64"/>
      <c r="AO2247" s="64"/>
      <c r="AP2247" s="64"/>
      <c r="AQ2247" s="64"/>
      <c r="AR2247" s="64"/>
      <c r="AS2247" s="64"/>
      <c r="AT2247" s="64"/>
      <c r="AU2247" s="64"/>
    </row>
    <row r="2248" spans="27:47" ht="12.95" customHeight="1">
      <c r="AA2248" s="64"/>
      <c r="AB2248" s="64"/>
      <c r="AC2248" s="64"/>
      <c r="AD2248" s="64"/>
      <c r="AE2248" s="64"/>
      <c r="AF2248" s="181"/>
      <c r="AG2248" s="122"/>
      <c r="AN2248" s="64"/>
      <c r="AO2248" s="64"/>
      <c r="AP2248" s="64"/>
      <c r="AQ2248" s="64"/>
      <c r="AR2248" s="64"/>
      <c r="AS2248" s="64"/>
      <c r="AT2248" s="64"/>
      <c r="AU2248" s="64"/>
    </row>
    <row r="2249" spans="27:47" ht="12.95" customHeight="1">
      <c r="AA2249" s="64"/>
      <c r="AB2249" s="64"/>
      <c r="AC2249" s="64"/>
      <c r="AD2249" s="64"/>
      <c r="AE2249" s="64"/>
      <c r="AF2249" s="181"/>
      <c r="AG2249" s="122"/>
      <c r="AN2249" s="64"/>
      <c r="AO2249" s="64"/>
      <c r="AP2249" s="64"/>
      <c r="AQ2249" s="64"/>
      <c r="AR2249" s="64"/>
      <c r="AS2249" s="64"/>
      <c r="AT2249" s="64"/>
      <c r="AU2249" s="64"/>
    </row>
    <row r="2250" spans="27:47" ht="12.95" customHeight="1">
      <c r="AA2250" s="64"/>
      <c r="AB2250" s="64"/>
      <c r="AC2250" s="64"/>
      <c r="AD2250" s="64"/>
      <c r="AE2250" s="64"/>
      <c r="AF2250" s="181"/>
      <c r="AG2250" s="122"/>
      <c r="AN2250" s="64"/>
      <c r="AO2250" s="64"/>
      <c r="AP2250" s="64"/>
      <c r="AQ2250" s="64"/>
      <c r="AR2250" s="64"/>
      <c r="AS2250" s="64"/>
      <c r="AT2250" s="64"/>
      <c r="AU2250" s="64"/>
    </row>
    <row r="2251" spans="27:47" ht="12.95" customHeight="1">
      <c r="AA2251" s="64"/>
      <c r="AB2251" s="64"/>
      <c r="AC2251" s="64"/>
      <c r="AD2251" s="64"/>
      <c r="AE2251" s="64"/>
      <c r="AF2251" s="181"/>
      <c r="AG2251" s="122"/>
      <c r="AN2251" s="64"/>
      <c r="AO2251" s="64"/>
      <c r="AP2251" s="64"/>
      <c r="AQ2251" s="64"/>
      <c r="AR2251" s="64"/>
      <c r="AS2251" s="64"/>
      <c r="AT2251" s="64"/>
      <c r="AU2251" s="64"/>
    </row>
    <row r="2252" spans="27:47" ht="12.95" customHeight="1">
      <c r="AA2252" s="64"/>
      <c r="AB2252" s="64"/>
      <c r="AC2252" s="64"/>
      <c r="AD2252" s="64"/>
      <c r="AE2252" s="64"/>
      <c r="AF2252" s="181"/>
      <c r="AG2252" s="122"/>
      <c r="AN2252" s="64"/>
      <c r="AO2252" s="64"/>
      <c r="AP2252" s="64"/>
      <c r="AQ2252" s="64"/>
      <c r="AR2252" s="64"/>
      <c r="AS2252" s="64"/>
      <c r="AT2252" s="64"/>
      <c r="AU2252" s="64"/>
    </row>
    <row r="2253" spans="27:47" ht="12.95" customHeight="1">
      <c r="AA2253" s="64"/>
      <c r="AB2253" s="64"/>
      <c r="AC2253" s="64"/>
      <c r="AD2253" s="64"/>
      <c r="AE2253" s="64"/>
      <c r="AF2253" s="181"/>
      <c r="AG2253" s="122"/>
      <c r="AN2253" s="64"/>
      <c r="AO2253" s="64"/>
      <c r="AP2253" s="64"/>
      <c r="AQ2253" s="64"/>
      <c r="AR2253" s="64"/>
      <c r="AS2253" s="64"/>
      <c r="AT2253" s="64"/>
      <c r="AU2253" s="64"/>
    </row>
    <row r="2254" spans="27:47" ht="12.95" customHeight="1">
      <c r="AA2254" s="64"/>
      <c r="AB2254" s="64"/>
      <c r="AC2254" s="64"/>
      <c r="AD2254" s="64"/>
      <c r="AE2254" s="64"/>
      <c r="AF2254" s="181"/>
      <c r="AG2254" s="122"/>
      <c r="AN2254" s="64"/>
      <c r="AO2254" s="64"/>
      <c r="AP2254" s="64"/>
      <c r="AQ2254" s="64"/>
      <c r="AR2254" s="64"/>
      <c r="AS2254" s="64"/>
      <c r="AT2254" s="64"/>
      <c r="AU2254" s="64"/>
    </row>
    <row r="2255" spans="27:47" ht="12.95" customHeight="1">
      <c r="AA2255" s="64"/>
      <c r="AB2255" s="64"/>
      <c r="AC2255" s="64"/>
      <c r="AD2255" s="64"/>
      <c r="AE2255" s="64"/>
      <c r="AF2255" s="181"/>
      <c r="AG2255" s="122"/>
      <c r="AN2255" s="64"/>
      <c r="AO2255" s="64"/>
      <c r="AP2255" s="64"/>
      <c r="AQ2255" s="64"/>
      <c r="AR2255" s="64"/>
      <c r="AS2255" s="64"/>
      <c r="AT2255" s="64"/>
      <c r="AU2255" s="64"/>
    </row>
    <row r="2256" spans="27:47" ht="12.95" customHeight="1">
      <c r="AA2256" s="64"/>
      <c r="AB2256" s="64"/>
      <c r="AC2256" s="64"/>
      <c r="AD2256" s="64"/>
      <c r="AE2256" s="64"/>
      <c r="AF2256" s="181"/>
      <c r="AG2256" s="122"/>
      <c r="AN2256" s="64"/>
      <c r="AO2256" s="64"/>
      <c r="AP2256" s="64"/>
      <c r="AQ2256" s="64"/>
      <c r="AR2256" s="64"/>
      <c r="AS2256" s="64"/>
      <c r="AT2256" s="64"/>
      <c r="AU2256" s="64"/>
    </row>
    <row r="2257" spans="27:47" ht="12.95" customHeight="1">
      <c r="AA2257" s="64"/>
      <c r="AB2257" s="64"/>
      <c r="AC2257" s="64"/>
      <c r="AD2257" s="64"/>
      <c r="AE2257" s="64"/>
      <c r="AF2257" s="181"/>
      <c r="AG2257" s="122"/>
      <c r="AN2257" s="64"/>
      <c r="AO2257" s="64"/>
      <c r="AP2257" s="64"/>
      <c r="AQ2257" s="64"/>
      <c r="AR2257" s="64"/>
      <c r="AS2257" s="64"/>
      <c r="AT2257" s="64"/>
      <c r="AU2257" s="64"/>
    </row>
    <row r="2258" spans="27:47" ht="12.95" customHeight="1">
      <c r="AA2258" s="64"/>
      <c r="AB2258" s="64"/>
      <c r="AC2258" s="64"/>
      <c r="AD2258" s="64"/>
      <c r="AE2258" s="64"/>
      <c r="AF2258" s="181"/>
      <c r="AG2258" s="122"/>
      <c r="AN2258" s="64"/>
      <c r="AO2258" s="64"/>
      <c r="AP2258" s="64"/>
      <c r="AQ2258" s="64"/>
      <c r="AR2258" s="64"/>
      <c r="AS2258" s="64"/>
      <c r="AT2258" s="64"/>
      <c r="AU2258" s="64"/>
    </row>
    <row r="2259" spans="27:47" ht="12.95" customHeight="1">
      <c r="AA2259" s="64"/>
      <c r="AB2259" s="64"/>
      <c r="AC2259" s="64"/>
      <c r="AD2259" s="64"/>
      <c r="AE2259" s="64"/>
      <c r="AF2259" s="181"/>
      <c r="AG2259" s="122"/>
      <c r="AN2259" s="64"/>
      <c r="AO2259" s="64"/>
      <c r="AP2259" s="64"/>
      <c r="AQ2259" s="64"/>
      <c r="AR2259" s="64"/>
      <c r="AS2259" s="64"/>
      <c r="AT2259" s="64"/>
      <c r="AU2259" s="64"/>
    </row>
    <row r="2260" spans="27:47" ht="12.95" customHeight="1">
      <c r="AA2260" s="64"/>
      <c r="AB2260" s="64"/>
      <c r="AC2260" s="64"/>
      <c r="AD2260" s="64"/>
      <c r="AE2260" s="64"/>
      <c r="AF2260" s="181"/>
      <c r="AG2260" s="122"/>
      <c r="AN2260" s="64"/>
      <c r="AO2260" s="64"/>
      <c r="AP2260" s="64"/>
      <c r="AQ2260" s="64"/>
      <c r="AR2260" s="64"/>
      <c r="AS2260" s="64"/>
      <c r="AT2260" s="64"/>
      <c r="AU2260" s="64"/>
    </row>
    <row r="2261" spans="27:47" ht="12.95" customHeight="1">
      <c r="AA2261" s="64"/>
      <c r="AB2261" s="64"/>
      <c r="AC2261" s="64"/>
      <c r="AD2261" s="64"/>
      <c r="AE2261" s="64"/>
      <c r="AF2261" s="181"/>
      <c r="AG2261" s="122"/>
      <c r="AN2261" s="64"/>
      <c r="AO2261" s="64"/>
      <c r="AP2261" s="64"/>
      <c r="AQ2261" s="64"/>
      <c r="AR2261" s="64"/>
      <c r="AS2261" s="64"/>
      <c r="AT2261" s="64"/>
      <c r="AU2261" s="64"/>
    </row>
    <row r="2262" spans="27:47" ht="12.95" customHeight="1">
      <c r="AA2262" s="64"/>
      <c r="AB2262" s="64"/>
      <c r="AC2262" s="64"/>
      <c r="AD2262" s="64"/>
      <c r="AE2262" s="64"/>
      <c r="AF2262" s="181"/>
      <c r="AG2262" s="122"/>
      <c r="AN2262" s="64"/>
      <c r="AO2262" s="64"/>
      <c r="AP2262" s="64"/>
      <c r="AQ2262" s="64"/>
      <c r="AR2262" s="64"/>
      <c r="AS2262" s="64"/>
      <c r="AT2262" s="64"/>
      <c r="AU2262" s="64"/>
    </row>
    <row r="2263" spans="27:47" ht="12.95" customHeight="1">
      <c r="AA2263" s="64"/>
      <c r="AB2263" s="64"/>
      <c r="AC2263" s="64"/>
      <c r="AD2263" s="64"/>
      <c r="AE2263" s="64"/>
      <c r="AF2263" s="181"/>
      <c r="AG2263" s="122"/>
      <c r="AN2263" s="64"/>
      <c r="AO2263" s="64"/>
      <c r="AP2263" s="64"/>
      <c r="AQ2263" s="64"/>
      <c r="AR2263" s="64"/>
      <c r="AS2263" s="64"/>
      <c r="AT2263" s="64"/>
      <c r="AU2263" s="64"/>
    </row>
    <row r="2264" spans="27:47" ht="12.95" customHeight="1">
      <c r="AA2264" s="64"/>
      <c r="AB2264" s="64"/>
      <c r="AC2264" s="64"/>
      <c r="AD2264" s="64"/>
      <c r="AE2264" s="64"/>
      <c r="AF2264" s="181"/>
      <c r="AG2264" s="122"/>
      <c r="AN2264" s="64"/>
      <c r="AO2264" s="64"/>
      <c r="AP2264" s="64"/>
      <c r="AQ2264" s="64"/>
      <c r="AR2264" s="64"/>
      <c r="AS2264" s="64"/>
      <c r="AT2264" s="64"/>
      <c r="AU2264" s="64"/>
    </row>
    <row r="2265" spans="27:47" ht="12.95" customHeight="1">
      <c r="AA2265" s="64"/>
      <c r="AB2265" s="64"/>
      <c r="AC2265" s="64"/>
      <c r="AD2265" s="64"/>
      <c r="AE2265" s="64"/>
      <c r="AF2265" s="181"/>
      <c r="AG2265" s="122"/>
      <c r="AN2265" s="64"/>
      <c r="AO2265" s="64"/>
      <c r="AP2265" s="64"/>
      <c r="AQ2265" s="64"/>
      <c r="AR2265" s="64"/>
      <c r="AS2265" s="64"/>
      <c r="AT2265" s="64"/>
      <c r="AU2265" s="64"/>
    </row>
    <row r="2266" spans="27:47" ht="12.95" customHeight="1">
      <c r="AA2266" s="64"/>
      <c r="AB2266" s="64"/>
      <c r="AC2266" s="64"/>
      <c r="AD2266" s="64"/>
      <c r="AE2266" s="64"/>
      <c r="AF2266" s="181"/>
      <c r="AG2266" s="122"/>
      <c r="AN2266" s="64"/>
      <c r="AO2266" s="64"/>
      <c r="AP2266" s="64"/>
      <c r="AQ2266" s="64"/>
      <c r="AR2266" s="64"/>
      <c r="AS2266" s="64"/>
      <c r="AT2266" s="64"/>
      <c r="AU2266" s="64"/>
    </row>
    <row r="2267" spans="27:47" ht="12.95" customHeight="1">
      <c r="AA2267" s="64"/>
      <c r="AB2267" s="64"/>
      <c r="AC2267" s="64"/>
      <c r="AD2267" s="64"/>
      <c r="AE2267" s="64"/>
      <c r="AF2267" s="181"/>
      <c r="AG2267" s="122"/>
      <c r="AN2267" s="64"/>
      <c r="AO2267" s="64"/>
      <c r="AP2267" s="64"/>
      <c r="AQ2267" s="64"/>
      <c r="AR2267" s="64"/>
      <c r="AS2267" s="64"/>
      <c r="AT2267" s="64"/>
      <c r="AU2267" s="64"/>
    </row>
    <row r="2268" spans="27:47" ht="12.95" customHeight="1">
      <c r="AA2268" s="64"/>
      <c r="AB2268" s="64"/>
      <c r="AC2268" s="64"/>
      <c r="AD2268" s="64"/>
      <c r="AE2268" s="64"/>
      <c r="AF2268" s="181"/>
      <c r="AG2268" s="122"/>
      <c r="AN2268" s="64"/>
      <c r="AO2268" s="64"/>
      <c r="AP2268" s="64"/>
      <c r="AQ2268" s="64"/>
      <c r="AR2268" s="64"/>
      <c r="AS2268" s="64"/>
      <c r="AT2268" s="64"/>
      <c r="AU2268" s="64"/>
    </row>
    <row r="2269" spans="27:47" ht="12.95" customHeight="1">
      <c r="AA2269" s="64"/>
      <c r="AB2269" s="64"/>
      <c r="AC2269" s="64"/>
      <c r="AD2269" s="64"/>
      <c r="AE2269" s="64"/>
      <c r="AF2269" s="181"/>
      <c r="AG2269" s="122"/>
      <c r="AN2269" s="64"/>
      <c r="AO2269" s="64"/>
      <c r="AP2269" s="64"/>
      <c r="AQ2269" s="64"/>
      <c r="AR2269" s="64"/>
      <c r="AS2269" s="64"/>
      <c r="AT2269" s="64"/>
      <c r="AU2269" s="64"/>
    </row>
    <row r="2270" spans="27:47" ht="12.95" customHeight="1">
      <c r="AA2270" s="64"/>
      <c r="AB2270" s="64"/>
      <c r="AC2270" s="64"/>
      <c r="AD2270" s="64"/>
      <c r="AE2270" s="64"/>
      <c r="AF2270" s="181"/>
      <c r="AG2270" s="122"/>
      <c r="AN2270" s="64"/>
      <c r="AO2270" s="64"/>
      <c r="AP2270" s="64"/>
      <c r="AQ2270" s="64"/>
      <c r="AR2270" s="64"/>
      <c r="AS2270" s="64"/>
      <c r="AT2270" s="64"/>
      <c r="AU2270" s="64"/>
    </row>
    <row r="2271" spans="27:47" ht="12.95" customHeight="1">
      <c r="AA2271" s="64"/>
      <c r="AB2271" s="64"/>
      <c r="AC2271" s="64"/>
      <c r="AD2271" s="64"/>
      <c r="AE2271" s="64"/>
      <c r="AF2271" s="181"/>
      <c r="AG2271" s="122"/>
      <c r="AN2271" s="64"/>
      <c r="AO2271" s="64"/>
      <c r="AP2271" s="64"/>
      <c r="AQ2271" s="64"/>
      <c r="AR2271" s="64"/>
      <c r="AS2271" s="64"/>
      <c r="AT2271" s="64"/>
      <c r="AU2271" s="64"/>
    </row>
    <row r="2272" spans="27:47" ht="12.95" customHeight="1">
      <c r="AA2272" s="64"/>
      <c r="AB2272" s="64"/>
      <c r="AC2272" s="64"/>
      <c r="AD2272" s="64"/>
      <c r="AE2272" s="64"/>
      <c r="AF2272" s="181"/>
      <c r="AG2272" s="122"/>
      <c r="AN2272" s="64"/>
      <c r="AO2272" s="64"/>
      <c r="AP2272" s="64"/>
      <c r="AQ2272" s="64"/>
      <c r="AR2272" s="64"/>
      <c r="AS2272" s="64"/>
      <c r="AT2272" s="64"/>
      <c r="AU2272" s="64"/>
    </row>
    <row r="2273" spans="27:47" ht="12.95" customHeight="1">
      <c r="AA2273" s="64"/>
      <c r="AB2273" s="64"/>
      <c r="AC2273" s="64"/>
      <c r="AD2273" s="64"/>
      <c r="AE2273" s="64"/>
      <c r="AF2273" s="181"/>
      <c r="AG2273" s="122"/>
      <c r="AN2273" s="64"/>
      <c r="AO2273" s="64"/>
      <c r="AP2273" s="64"/>
      <c r="AQ2273" s="64"/>
      <c r="AR2273" s="64"/>
      <c r="AS2273" s="64"/>
      <c r="AT2273" s="64"/>
      <c r="AU2273" s="64"/>
    </row>
    <row r="2274" spans="27:47" ht="12.95" customHeight="1">
      <c r="AA2274" s="64"/>
      <c r="AB2274" s="64"/>
      <c r="AC2274" s="64"/>
      <c r="AD2274" s="64"/>
      <c r="AE2274" s="64"/>
      <c r="AF2274" s="181"/>
      <c r="AG2274" s="122"/>
      <c r="AN2274" s="64"/>
      <c r="AO2274" s="64"/>
      <c r="AP2274" s="64"/>
      <c r="AQ2274" s="64"/>
      <c r="AR2274" s="64"/>
      <c r="AS2274" s="64"/>
      <c r="AT2274" s="64"/>
      <c r="AU2274" s="64"/>
    </row>
    <row r="2275" spans="27:47" ht="12.95" customHeight="1">
      <c r="AA2275" s="64"/>
      <c r="AB2275" s="64"/>
      <c r="AC2275" s="64"/>
      <c r="AD2275" s="64"/>
      <c r="AE2275" s="64"/>
      <c r="AF2275" s="181"/>
      <c r="AG2275" s="122"/>
      <c r="AN2275" s="64"/>
      <c r="AO2275" s="64"/>
      <c r="AP2275" s="64"/>
      <c r="AQ2275" s="64"/>
      <c r="AR2275" s="64"/>
      <c r="AS2275" s="64"/>
      <c r="AT2275" s="64"/>
      <c r="AU2275" s="64"/>
    </row>
    <row r="2276" spans="27:47" ht="12.95" customHeight="1">
      <c r="AA2276" s="64"/>
      <c r="AB2276" s="64"/>
      <c r="AC2276" s="64"/>
      <c r="AD2276" s="64"/>
      <c r="AE2276" s="64"/>
      <c r="AF2276" s="181"/>
      <c r="AG2276" s="122"/>
      <c r="AN2276" s="64"/>
      <c r="AO2276" s="64"/>
      <c r="AP2276" s="64"/>
      <c r="AQ2276" s="64"/>
      <c r="AR2276" s="64"/>
      <c r="AS2276" s="64"/>
      <c r="AT2276" s="64"/>
      <c r="AU2276" s="64"/>
    </row>
    <row r="2277" spans="27:47" ht="12.95" customHeight="1">
      <c r="AA2277" s="64"/>
      <c r="AB2277" s="64"/>
      <c r="AC2277" s="64"/>
      <c r="AD2277" s="64"/>
      <c r="AE2277" s="64"/>
      <c r="AF2277" s="181"/>
      <c r="AG2277" s="122"/>
      <c r="AN2277" s="64"/>
      <c r="AO2277" s="64"/>
      <c r="AP2277" s="64"/>
      <c r="AQ2277" s="64"/>
      <c r="AR2277" s="64"/>
      <c r="AS2277" s="64"/>
      <c r="AT2277" s="64"/>
      <c r="AU2277" s="64"/>
    </row>
    <row r="2278" spans="27:47" ht="12.95" customHeight="1">
      <c r="AA2278" s="64"/>
      <c r="AB2278" s="64"/>
      <c r="AC2278" s="64"/>
      <c r="AD2278" s="64"/>
      <c r="AE2278" s="64"/>
      <c r="AF2278" s="181"/>
      <c r="AG2278" s="122"/>
      <c r="AN2278" s="64"/>
      <c r="AO2278" s="64"/>
      <c r="AP2278" s="64"/>
      <c r="AQ2278" s="64"/>
      <c r="AR2278" s="64"/>
      <c r="AS2278" s="64"/>
      <c r="AT2278" s="64"/>
      <c r="AU2278" s="64"/>
    </row>
    <row r="2279" spans="27:47" ht="12.95" customHeight="1">
      <c r="AA2279" s="64"/>
      <c r="AB2279" s="64"/>
      <c r="AC2279" s="64"/>
      <c r="AD2279" s="64"/>
      <c r="AE2279" s="64"/>
      <c r="AF2279" s="181"/>
      <c r="AG2279" s="122"/>
      <c r="AN2279" s="64"/>
      <c r="AO2279" s="64"/>
      <c r="AP2279" s="64"/>
      <c r="AQ2279" s="64"/>
      <c r="AR2279" s="64"/>
      <c r="AS2279" s="64"/>
      <c r="AT2279" s="64"/>
      <c r="AU2279" s="64"/>
    </row>
    <row r="2280" spans="27:47" ht="12.95" customHeight="1">
      <c r="AA2280" s="64"/>
      <c r="AB2280" s="64"/>
      <c r="AC2280" s="64"/>
      <c r="AD2280" s="64"/>
      <c r="AE2280" s="64"/>
      <c r="AF2280" s="181"/>
      <c r="AG2280" s="122"/>
      <c r="AN2280" s="64"/>
      <c r="AO2280" s="64"/>
      <c r="AP2280" s="64"/>
      <c r="AQ2280" s="64"/>
      <c r="AR2280" s="64"/>
      <c r="AS2280" s="64"/>
      <c r="AT2280" s="64"/>
      <c r="AU2280" s="64"/>
    </row>
    <row r="2281" spans="27:47" ht="12.95" customHeight="1">
      <c r="AA2281" s="64"/>
      <c r="AB2281" s="64"/>
      <c r="AC2281" s="64"/>
      <c r="AD2281" s="64"/>
      <c r="AE2281" s="64"/>
      <c r="AF2281" s="181"/>
      <c r="AG2281" s="122"/>
      <c r="AN2281" s="64"/>
      <c r="AO2281" s="64"/>
      <c r="AP2281" s="64"/>
      <c r="AQ2281" s="64"/>
      <c r="AR2281" s="64"/>
      <c r="AS2281" s="64"/>
      <c r="AT2281" s="64"/>
      <c r="AU2281" s="64"/>
    </row>
    <row r="2282" spans="27:47" ht="12.95" customHeight="1">
      <c r="AA2282" s="64"/>
      <c r="AB2282" s="64"/>
      <c r="AC2282" s="64"/>
      <c r="AD2282" s="64"/>
      <c r="AE2282" s="64"/>
      <c r="AF2282" s="181"/>
      <c r="AG2282" s="122"/>
      <c r="AN2282" s="64"/>
      <c r="AO2282" s="64"/>
      <c r="AP2282" s="64"/>
      <c r="AQ2282" s="64"/>
      <c r="AR2282" s="64"/>
      <c r="AS2282" s="64"/>
      <c r="AT2282" s="64"/>
      <c r="AU2282" s="64"/>
    </row>
    <row r="2283" spans="27:47" ht="12.95" customHeight="1">
      <c r="AA2283" s="64"/>
      <c r="AB2283" s="64"/>
      <c r="AC2283" s="64"/>
      <c r="AD2283" s="64"/>
      <c r="AE2283" s="64"/>
      <c r="AF2283" s="181"/>
      <c r="AG2283" s="122"/>
      <c r="AN2283" s="64"/>
      <c r="AO2283" s="64"/>
      <c r="AP2283" s="64"/>
      <c r="AQ2283" s="64"/>
      <c r="AR2283" s="64"/>
      <c r="AS2283" s="64"/>
      <c r="AT2283" s="64"/>
      <c r="AU2283" s="64"/>
    </row>
    <row r="2284" spans="27:47" ht="12.95" customHeight="1">
      <c r="AA2284" s="64"/>
      <c r="AB2284" s="64"/>
      <c r="AC2284" s="64"/>
      <c r="AD2284" s="64"/>
      <c r="AE2284" s="64"/>
      <c r="AF2284" s="181"/>
      <c r="AG2284" s="122"/>
      <c r="AN2284" s="64"/>
      <c r="AO2284" s="64"/>
      <c r="AP2284" s="64"/>
      <c r="AQ2284" s="64"/>
      <c r="AR2284" s="64"/>
      <c r="AS2284" s="64"/>
      <c r="AT2284" s="64"/>
      <c r="AU2284" s="64"/>
    </row>
    <row r="2285" spans="27:47" ht="12.95" customHeight="1">
      <c r="AA2285" s="64"/>
      <c r="AB2285" s="64"/>
      <c r="AC2285" s="64"/>
      <c r="AD2285" s="64"/>
      <c r="AE2285" s="64"/>
      <c r="AF2285" s="181"/>
      <c r="AG2285" s="122"/>
      <c r="AN2285" s="64"/>
      <c r="AO2285" s="64"/>
      <c r="AP2285" s="64"/>
      <c r="AQ2285" s="64"/>
      <c r="AR2285" s="64"/>
      <c r="AS2285" s="64"/>
      <c r="AT2285" s="64"/>
      <c r="AU2285" s="64"/>
    </row>
    <row r="2286" spans="27:47" ht="12.95" customHeight="1">
      <c r="AA2286" s="64"/>
      <c r="AB2286" s="64"/>
      <c r="AC2286" s="64"/>
      <c r="AD2286" s="64"/>
      <c r="AE2286" s="64"/>
      <c r="AF2286" s="181"/>
      <c r="AG2286" s="122"/>
      <c r="AN2286" s="64"/>
      <c r="AO2286" s="64"/>
      <c r="AP2286" s="64"/>
      <c r="AQ2286" s="64"/>
      <c r="AR2286" s="64"/>
      <c r="AS2286" s="64"/>
      <c r="AT2286" s="64"/>
      <c r="AU2286" s="64"/>
    </row>
    <row r="2287" spans="27:47" ht="12.95" customHeight="1">
      <c r="AA2287" s="64"/>
      <c r="AB2287" s="64"/>
      <c r="AC2287" s="64"/>
      <c r="AD2287" s="64"/>
      <c r="AE2287" s="64"/>
      <c r="AF2287" s="181"/>
      <c r="AG2287" s="122"/>
      <c r="AN2287" s="64"/>
      <c r="AO2287" s="64"/>
      <c r="AP2287" s="64"/>
      <c r="AQ2287" s="64"/>
      <c r="AR2287" s="64"/>
      <c r="AS2287" s="64"/>
      <c r="AT2287" s="64"/>
      <c r="AU2287" s="64"/>
    </row>
    <row r="2288" spans="27:47" ht="12.95" customHeight="1">
      <c r="AA2288" s="64"/>
      <c r="AB2288" s="64"/>
      <c r="AC2288" s="64"/>
      <c r="AD2288" s="64"/>
      <c r="AE2288" s="64"/>
      <c r="AF2288" s="181"/>
      <c r="AG2288" s="122"/>
      <c r="AN2288" s="64"/>
      <c r="AO2288" s="64"/>
      <c r="AP2288" s="64"/>
      <c r="AQ2288" s="64"/>
      <c r="AR2288" s="64"/>
      <c r="AS2288" s="64"/>
      <c r="AT2288" s="64"/>
      <c r="AU2288" s="64"/>
    </row>
    <row r="2289" spans="27:47" ht="12.95" customHeight="1">
      <c r="AA2289" s="64"/>
      <c r="AB2289" s="64"/>
      <c r="AC2289" s="64"/>
      <c r="AD2289" s="64"/>
      <c r="AE2289" s="64"/>
      <c r="AF2289" s="181"/>
      <c r="AG2289" s="122"/>
      <c r="AN2289" s="64"/>
      <c r="AO2289" s="64"/>
      <c r="AP2289" s="64"/>
      <c r="AQ2289" s="64"/>
      <c r="AR2289" s="64"/>
      <c r="AS2289" s="64"/>
      <c r="AT2289" s="64"/>
      <c r="AU2289" s="64"/>
    </row>
    <row r="2290" spans="27:47" ht="12.95" customHeight="1">
      <c r="AA2290" s="64"/>
      <c r="AB2290" s="64"/>
      <c r="AC2290" s="64"/>
      <c r="AD2290" s="64"/>
      <c r="AE2290" s="64"/>
      <c r="AF2290" s="181"/>
      <c r="AG2290" s="122"/>
      <c r="AN2290" s="64"/>
      <c r="AO2290" s="64"/>
      <c r="AP2290" s="64"/>
      <c r="AQ2290" s="64"/>
      <c r="AR2290" s="64"/>
      <c r="AS2290" s="64"/>
      <c r="AT2290" s="64"/>
      <c r="AU2290" s="64"/>
    </row>
    <row r="2291" spans="27:47" ht="12.95" customHeight="1">
      <c r="AA2291" s="64"/>
      <c r="AB2291" s="64"/>
      <c r="AC2291" s="64"/>
      <c r="AD2291" s="64"/>
      <c r="AE2291" s="64"/>
      <c r="AF2291" s="181"/>
      <c r="AG2291" s="122"/>
      <c r="AN2291" s="64"/>
      <c r="AO2291" s="64"/>
      <c r="AP2291" s="64"/>
      <c r="AQ2291" s="64"/>
      <c r="AR2291" s="64"/>
      <c r="AS2291" s="64"/>
      <c r="AT2291" s="64"/>
      <c r="AU2291" s="64"/>
    </row>
    <row r="2292" spans="27:47" ht="12.95" customHeight="1">
      <c r="AA2292" s="64"/>
      <c r="AB2292" s="64"/>
      <c r="AC2292" s="64"/>
      <c r="AD2292" s="64"/>
      <c r="AE2292" s="64"/>
      <c r="AF2292" s="181"/>
      <c r="AG2292" s="122"/>
      <c r="AN2292" s="64"/>
      <c r="AO2292" s="64"/>
      <c r="AP2292" s="64"/>
      <c r="AQ2292" s="64"/>
      <c r="AR2292" s="64"/>
      <c r="AS2292" s="64"/>
      <c r="AT2292" s="64"/>
      <c r="AU2292" s="64"/>
    </row>
    <row r="2293" spans="27:47" ht="12.95" customHeight="1">
      <c r="AA2293" s="64"/>
      <c r="AB2293" s="64"/>
      <c r="AC2293" s="64"/>
      <c r="AD2293" s="64"/>
      <c r="AE2293" s="64"/>
      <c r="AF2293" s="181"/>
      <c r="AG2293" s="122"/>
      <c r="AN2293" s="64"/>
      <c r="AO2293" s="64"/>
      <c r="AP2293" s="64"/>
      <c r="AQ2293" s="64"/>
      <c r="AR2293" s="64"/>
      <c r="AS2293" s="64"/>
      <c r="AT2293" s="64"/>
      <c r="AU2293" s="64"/>
    </row>
    <row r="2294" spans="27:47" ht="12.95" customHeight="1">
      <c r="AA2294" s="64"/>
      <c r="AB2294" s="64"/>
      <c r="AC2294" s="64"/>
      <c r="AD2294" s="64"/>
      <c r="AE2294" s="64"/>
      <c r="AF2294" s="181"/>
      <c r="AG2294" s="122"/>
      <c r="AN2294" s="64"/>
      <c r="AO2294" s="64"/>
      <c r="AP2294" s="64"/>
      <c r="AQ2294" s="64"/>
      <c r="AR2294" s="64"/>
      <c r="AS2294" s="64"/>
      <c r="AT2294" s="64"/>
      <c r="AU2294" s="64"/>
    </row>
    <row r="2295" spans="27:47" ht="12.95" customHeight="1">
      <c r="AA2295" s="64"/>
      <c r="AB2295" s="64"/>
      <c r="AC2295" s="64"/>
      <c r="AD2295" s="64"/>
      <c r="AE2295" s="64"/>
      <c r="AF2295" s="181"/>
      <c r="AG2295" s="122"/>
      <c r="AN2295" s="64"/>
      <c r="AO2295" s="64"/>
      <c r="AP2295" s="64"/>
      <c r="AQ2295" s="64"/>
      <c r="AR2295" s="64"/>
      <c r="AS2295" s="64"/>
      <c r="AT2295" s="64"/>
      <c r="AU2295" s="64"/>
    </row>
    <row r="2296" spans="27:47" ht="12.95" customHeight="1">
      <c r="AA2296" s="64"/>
      <c r="AB2296" s="64"/>
      <c r="AC2296" s="64"/>
      <c r="AD2296" s="64"/>
      <c r="AE2296" s="64"/>
      <c r="AF2296" s="181"/>
      <c r="AG2296" s="122"/>
      <c r="AN2296" s="64"/>
      <c r="AO2296" s="64"/>
      <c r="AP2296" s="64"/>
      <c r="AQ2296" s="64"/>
      <c r="AR2296" s="64"/>
      <c r="AS2296" s="64"/>
      <c r="AT2296" s="64"/>
      <c r="AU2296" s="64"/>
    </row>
    <row r="2297" spans="27:47" ht="12.95" customHeight="1">
      <c r="AA2297" s="64"/>
      <c r="AB2297" s="64"/>
      <c r="AC2297" s="64"/>
      <c r="AD2297" s="64"/>
      <c r="AE2297" s="64"/>
      <c r="AF2297" s="181"/>
      <c r="AG2297" s="122"/>
      <c r="AN2297" s="64"/>
      <c r="AO2297" s="64"/>
      <c r="AP2297" s="64"/>
      <c r="AQ2297" s="64"/>
      <c r="AR2297" s="64"/>
      <c r="AS2297" s="64"/>
      <c r="AT2297" s="64"/>
      <c r="AU2297" s="64"/>
    </row>
    <row r="2298" spans="27:47" ht="12.95" customHeight="1">
      <c r="AA2298" s="64"/>
      <c r="AB2298" s="64"/>
      <c r="AC2298" s="64"/>
      <c r="AD2298" s="64"/>
      <c r="AE2298" s="64"/>
      <c r="AF2298" s="181"/>
      <c r="AG2298" s="122"/>
      <c r="AN2298" s="64"/>
      <c r="AO2298" s="64"/>
      <c r="AP2298" s="64"/>
      <c r="AQ2298" s="64"/>
      <c r="AR2298" s="64"/>
      <c r="AS2298" s="64"/>
      <c r="AT2298" s="64"/>
      <c r="AU2298" s="64"/>
    </row>
    <row r="2299" spans="27:47" ht="12.95" customHeight="1">
      <c r="AA2299" s="64"/>
      <c r="AB2299" s="64"/>
      <c r="AC2299" s="64"/>
      <c r="AD2299" s="64"/>
      <c r="AE2299" s="64"/>
      <c r="AF2299" s="181"/>
      <c r="AG2299" s="122"/>
      <c r="AN2299" s="64"/>
      <c r="AO2299" s="64"/>
      <c r="AP2299" s="64"/>
      <c r="AQ2299" s="64"/>
      <c r="AR2299" s="64"/>
      <c r="AS2299" s="64"/>
      <c r="AT2299" s="64"/>
      <c r="AU2299" s="64"/>
    </row>
    <row r="2300" spans="27:47" ht="12.95" customHeight="1">
      <c r="AA2300" s="64"/>
      <c r="AB2300" s="64"/>
      <c r="AC2300" s="64"/>
      <c r="AD2300" s="64"/>
      <c r="AE2300" s="64"/>
      <c r="AF2300" s="181"/>
      <c r="AG2300" s="122"/>
      <c r="AN2300" s="64"/>
      <c r="AO2300" s="64"/>
      <c r="AP2300" s="64"/>
      <c r="AQ2300" s="64"/>
      <c r="AR2300" s="64"/>
      <c r="AS2300" s="64"/>
      <c r="AT2300" s="64"/>
      <c r="AU2300" s="64"/>
    </row>
    <row r="2301" spans="27:47" ht="12.95" customHeight="1">
      <c r="AA2301" s="64"/>
      <c r="AB2301" s="64"/>
      <c r="AC2301" s="64"/>
      <c r="AD2301" s="64"/>
      <c r="AE2301" s="64"/>
      <c r="AF2301" s="181"/>
      <c r="AG2301" s="122"/>
      <c r="AN2301" s="64"/>
      <c r="AO2301" s="64"/>
      <c r="AP2301" s="64"/>
      <c r="AQ2301" s="64"/>
      <c r="AR2301" s="64"/>
      <c r="AS2301" s="64"/>
      <c r="AT2301" s="64"/>
      <c r="AU2301" s="64"/>
    </row>
    <row r="2302" spans="27:47" ht="12.95" customHeight="1">
      <c r="AA2302" s="64"/>
      <c r="AB2302" s="64"/>
      <c r="AC2302" s="64"/>
      <c r="AD2302" s="64"/>
      <c r="AE2302" s="64"/>
      <c r="AF2302" s="181"/>
      <c r="AG2302" s="122"/>
      <c r="AN2302" s="64"/>
      <c r="AO2302" s="64"/>
      <c r="AP2302" s="64"/>
      <c r="AQ2302" s="64"/>
      <c r="AR2302" s="64"/>
      <c r="AS2302" s="64"/>
      <c r="AT2302" s="64"/>
      <c r="AU2302" s="64"/>
    </row>
    <row r="2303" spans="27:47" ht="12.95" customHeight="1">
      <c r="AA2303" s="64"/>
      <c r="AB2303" s="64"/>
      <c r="AC2303" s="64"/>
      <c r="AD2303" s="64"/>
      <c r="AE2303" s="64"/>
      <c r="AF2303" s="181"/>
      <c r="AG2303" s="122"/>
      <c r="AN2303" s="64"/>
      <c r="AO2303" s="64"/>
      <c r="AP2303" s="64"/>
      <c r="AQ2303" s="64"/>
      <c r="AR2303" s="64"/>
      <c r="AS2303" s="64"/>
      <c r="AT2303" s="64"/>
      <c r="AU2303" s="64"/>
    </row>
    <row r="2304" spans="27:47" ht="12.95" customHeight="1">
      <c r="AA2304" s="64"/>
      <c r="AB2304" s="64"/>
      <c r="AC2304" s="64"/>
      <c r="AD2304" s="64"/>
      <c r="AE2304" s="64"/>
      <c r="AF2304" s="181"/>
      <c r="AG2304" s="122"/>
      <c r="AN2304" s="64"/>
      <c r="AO2304" s="64"/>
      <c r="AP2304" s="64"/>
      <c r="AQ2304" s="64"/>
      <c r="AR2304" s="64"/>
      <c r="AS2304" s="64"/>
      <c r="AT2304" s="64"/>
      <c r="AU2304" s="64"/>
    </row>
    <row r="2305" spans="27:47" ht="12.95" customHeight="1">
      <c r="AA2305" s="64"/>
      <c r="AB2305" s="64"/>
      <c r="AC2305" s="64"/>
      <c r="AD2305" s="64"/>
      <c r="AE2305" s="64"/>
      <c r="AF2305" s="181"/>
      <c r="AG2305" s="122"/>
      <c r="AN2305" s="64"/>
      <c r="AO2305" s="64"/>
      <c r="AP2305" s="64"/>
      <c r="AQ2305" s="64"/>
      <c r="AR2305" s="64"/>
      <c r="AS2305" s="64"/>
      <c r="AT2305" s="64"/>
      <c r="AU2305" s="64"/>
    </row>
    <row r="2306" spans="27:47" ht="12.95" customHeight="1">
      <c r="AA2306" s="64"/>
      <c r="AB2306" s="64"/>
      <c r="AC2306" s="64"/>
      <c r="AD2306" s="64"/>
      <c r="AE2306" s="64"/>
      <c r="AF2306" s="181"/>
      <c r="AG2306" s="122"/>
      <c r="AN2306" s="64"/>
      <c r="AO2306" s="64"/>
      <c r="AP2306" s="64"/>
      <c r="AQ2306" s="64"/>
      <c r="AR2306" s="64"/>
      <c r="AS2306" s="64"/>
      <c r="AT2306" s="64"/>
      <c r="AU2306" s="64"/>
    </row>
    <row r="2307" spans="27:47" ht="12.95" customHeight="1">
      <c r="AA2307" s="64"/>
      <c r="AB2307" s="64"/>
      <c r="AC2307" s="64"/>
      <c r="AD2307" s="64"/>
      <c r="AE2307" s="64"/>
      <c r="AF2307" s="181"/>
      <c r="AG2307" s="122"/>
      <c r="AN2307" s="64"/>
      <c r="AO2307" s="64"/>
      <c r="AP2307" s="64"/>
      <c r="AQ2307" s="64"/>
      <c r="AR2307" s="64"/>
      <c r="AS2307" s="64"/>
      <c r="AT2307" s="64"/>
      <c r="AU2307" s="64"/>
    </row>
    <row r="2308" spans="27:47" ht="12.95" customHeight="1">
      <c r="AA2308" s="64"/>
      <c r="AB2308" s="64"/>
      <c r="AC2308" s="64"/>
      <c r="AD2308" s="64"/>
      <c r="AE2308" s="64"/>
      <c r="AF2308" s="181"/>
      <c r="AG2308" s="122"/>
      <c r="AN2308" s="64"/>
      <c r="AO2308" s="64"/>
      <c r="AP2308" s="64"/>
      <c r="AQ2308" s="64"/>
      <c r="AR2308" s="64"/>
      <c r="AS2308" s="64"/>
      <c r="AT2308" s="64"/>
      <c r="AU2308" s="64"/>
    </row>
    <row r="2309" spans="27:47" ht="12.95" customHeight="1">
      <c r="AA2309" s="64"/>
      <c r="AB2309" s="64"/>
      <c r="AC2309" s="64"/>
      <c r="AD2309" s="64"/>
      <c r="AE2309" s="64"/>
      <c r="AF2309" s="181"/>
      <c r="AG2309" s="122"/>
      <c r="AN2309" s="64"/>
      <c r="AO2309" s="64"/>
      <c r="AP2309" s="64"/>
      <c r="AQ2309" s="64"/>
      <c r="AR2309" s="64"/>
      <c r="AS2309" s="64"/>
      <c r="AT2309" s="64"/>
      <c r="AU2309" s="64"/>
    </row>
    <row r="2310" spans="27:47" ht="12.95" customHeight="1">
      <c r="AA2310" s="64"/>
      <c r="AB2310" s="64"/>
      <c r="AC2310" s="64"/>
      <c r="AD2310" s="64"/>
      <c r="AE2310" s="64"/>
      <c r="AF2310" s="181"/>
      <c r="AG2310" s="122"/>
      <c r="AN2310" s="64"/>
      <c r="AO2310" s="64"/>
      <c r="AP2310" s="64"/>
      <c r="AQ2310" s="64"/>
      <c r="AR2310" s="64"/>
      <c r="AS2310" s="64"/>
      <c r="AT2310" s="64"/>
      <c r="AU2310" s="64"/>
    </row>
    <row r="2311" spans="27:47" ht="12.95" customHeight="1">
      <c r="AA2311" s="64"/>
      <c r="AB2311" s="64"/>
      <c r="AC2311" s="64"/>
      <c r="AD2311" s="64"/>
      <c r="AE2311" s="64"/>
      <c r="AF2311" s="181"/>
      <c r="AG2311" s="122"/>
      <c r="AN2311" s="64"/>
      <c r="AO2311" s="64"/>
      <c r="AP2311" s="64"/>
      <c r="AQ2311" s="64"/>
      <c r="AR2311" s="64"/>
      <c r="AS2311" s="64"/>
      <c r="AT2311" s="64"/>
      <c r="AU2311" s="64"/>
    </row>
    <row r="2312" spans="27:47" ht="12.95" customHeight="1">
      <c r="AA2312" s="64"/>
      <c r="AB2312" s="64"/>
      <c r="AC2312" s="64"/>
      <c r="AD2312" s="64"/>
      <c r="AE2312" s="64"/>
      <c r="AF2312" s="181"/>
      <c r="AG2312" s="122"/>
      <c r="AN2312" s="64"/>
      <c r="AO2312" s="64"/>
      <c r="AP2312" s="64"/>
      <c r="AQ2312" s="64"/>
      <c r="AR2312" s="64"/>
      <c r="AS2312" s="64"/>
      <c r="AT2312" s="64"/>
      <c r="AU2312" s="64"/>
    </row>
    <row r="2313" spans="27:47" ht="12.95" customHeight="1">
      <c r="AA2313" s="64"/>
      <c r="AB2313" s="64"/>
      <c r="AC2313" s="64"/>
      <c r="AD2313" s="64"/>
      <c r="AE2313" s="64"/>
      <c r="AF2313" s="181"/>
      <c r="AG2313" s="122"/>
      <c r="AN2313" s="64"/>
      <c r="AO2313" s="64"/>
      <c r="AP2313" s="64"/>
      <c r="AQ2313" s="64"/>
      <c r="AR2313" s="64"/>
      <c r="AS2313" s="64"/>
      <c r="AT2313" s="64"/>
      <c r="AU2313" s="64"/>
    </row>
    <row r="2314" spans="27:47" ht="12.95" customHeight="1">
      <c r="AA2314" s="64"/>
      <c r="AB2314" s="64"/>
      <c r="AC2314" s="64"/>
      <c r="AD2314" s="64"/>
      <c r="AE2314" s="64"/>
      <c r="AF2314" s="181"/>
      <c r="AG2314" s="122"/>
      <c r="AN2314" s="64"/>
      <c r="AO2314" s="64"/>
      <c r="AP2314" s="64"/>
      <c r="AQ2314" s="64"/>
      <c r="AR2314" s="64"/>
      <c r="AS2314" s="64"/>
      <c r="AT2314" s="64"/>
      <c r="AU2314" s="64"/>
    </row>
    <row r="2315" spans="27:47" ht="12.95" customHeight="1">
      <c r="AA2315" s="64"/>
      <c r="AB2315" s="64"/>
      <c r="AC2315" s="64"/>
      <c r="AD2315" s="64"/>
      <c r="AE2315" s="64"/>
      <c r="AF2315" s="181"/>
      <c r="AG2315" s="122"/>
      <c r="AN2315" s="64"/>
      <c r="AO2315" s="64"/>
      <c r="AP2315" s="64"/>
      <c r="AQ2315" s="64"/>
      <c r="AR2315" s="64"/>
      <c r="AS2315" s="64"/>
      <c r="AT2315" s="64"/>
      <c r="AU2315" s="64"/>
    </row>
    <row r="2316" spans="27:47" ht="12.95" customHeight="1">
      <c r="AA2316" s="64"/>
      <c r="AB2316" s="64"/>
      <c r="AC2316" s="64"/>
      <c r="AD2316" s="64"/>
      <c r="AE2316" s="64"/>
      <c r="AF2316" s="181"/>
      <c r="AG2316" s="122"/>
      <c r="AN2316" s="64"/>
      <c r="AO2316" s="64"/>
      <c r="AP2316" s="64"/>
      <c r="AQ2316" s="64"/>
      <c r="AR2316" s="64"/>
      <c r="AS2316" s="64"/>
      <c r="AT2316" s="64"/>
      <c r="AU2316" s="64"/>
    </row>
    <row r="2317" spans="27:47" ht="12.95" customHeight="1">
      <c r="AA2317" s="64"/>
      <c r="AB2317" s="64"/>
      <c r="AC2317" s="64"/>
      <c r="AD2317" s="64"/>
      <c r="AE2317" s="64"/>
      <c r="AF2317" s="181"/>
      <c r="AG2317" s="122"/>
      <c r="AN2317" s="64"/>
      <c r="AO2317" s="64"/>
      <c r="AP2317" s="64"/>
      <c r="AQ2317" s="64"/>
      <c r="AR2317" s="64"/>
      <c r="AS2317" s="64"/>
      <c r="AT2317" s="64"/>
      <c r="AU2317" s="64"/>
    </row>
    <row r="2318" spans="27:47" ht="12.95" customHeight="1">
      <c r="AA2318" s="64"/>
      <c r="AB2318" s="64"/>
      <c r="AC2318" s="64"/>
      <c r="AD2318" s="64"/>
      <c r="AE2318" s="64"/>
      <c r="AF2318" s="181"/>
      <c r="AG2318" s="122"/>
      <c r="AN2318" s="64"/>
      <c r="AO2318" s="64"/>
      <c r="AP2318" s="64"/>
      <c r="AQ2318" s="64"/>
      <c r="AR2318" s="64"/>
      <c r="AS2318" s="64"/>
      <c r="AT2318" s="64"/>
      <c r="AU2318" s="64"/>
    </row>
    <row r="2319" spans="27:47" ht="12.95" customHeight="1">
      <c r="AA2319" s="64"/>
      <c r="AB2319" s="64"/>
      <c r="AC2319" s="64"/>
      <c r="AD2319" s="64"/>
      <c r="AE2319" s="64"/>
      <c r="AF2319" s="181"/>
      <c r="AG2319" s="122"/>
      <c r="AN2319" s="64"/>
      <c r="AO2319" s="64"/>
      <c r="AP2319" s="64"/>
      <c r="AQ2319" s="64"/>
      <c r="AR2319" s="64"/>
      <c r="AS2319" s="64"/>
      <c r="AT2319" s="64"/>
      <c r="AU2319" s="64"/>
    </row>
    <row r="2320" spans="27:47" ht="12.95" customHeight="1">
      <c r="AA2320" s="64"/>
      <c r="AB2320" s="64"/>
      <c r="AC2320" s="64"/>
      <c r="AD2320" s="64"/>
      <c r="AE2320" s="64"/>
      <c r="AF2320" s="181"/>
      <c r="AG2320" s="122"/>
      <c r="AN2320" s="64"/>
      <c r="AO2320" s="64"/>
      <c r="AP2320" s="64"/>
      <c r="AQ2320" s="64"/>
      <c r="AR2320" s="64"/>
      <c r="AS2320" s="64"/>
      <c r="AT2320" s="64"/>
      <c r="AU2320" s="64"/>
    </row>
    <row r="2321" spans="27:47" ht="12.95" customHeight="1">
      <c r="AA2321" s="64"/>
      <c r="AB2321" s="64"/>
      <c r="AC2321" s="64"/>
      <c r="AD2321" s="64"/>
      <c r="AE2321" s="64"/>
      <c r="AF2321" s="181"/>
      <c r="AG2321" s="122"/>
      <c r="AN2321" s="64"/>
      <c r="AO2321" s="64"/>
      <c r="AP2321" s="64"/>
      <c r="AQ2321" s="64"/>
      <c r="AR2321" s="64"/>
      <c r="AS2321" s="64"/>
      <c r="AT2321" s="64"/>
      <c r="AU2321" s="64"/>
    </row>
    <row r="2322" spans="27:47" ht="12.95" customHeight="1">
      <c r="AA2322" s="64"/>
      <c r="AB2322" s="64"/>
      <c r="AC2322" s="64"/>
      <c r="AD2322" s="64"/>
      <c r="AE2322" s="64"/>
      <c r="AF2322" s="181"/>
      <c r="AG2322" s="122"/>
      <c r="AN2322" s="64"/>
      <c r="AO2322" s="64"/>
      <c r="AP2322" s="64"/>
      <c r="AQ2322" s="64"/>
      <c r="AR2322" s="64"/>
      <c r="AS2322" s="64"/>
      <c r="AT2322" s="64"/>
      <c r="AU2322" s="64"/>
    </row>
    <row r="2323" spans="27:47" ht="12.95" customHeight="1">
      <c r="AA2323" s="64"/>
      <c r="AB2323" s="64"/>
      <c r="AC2323" s="64"/>
      <c r="AD2323" s="64"/>
      <c r="AE2323" s="64"/>
      <c r="AF2323" s="181"/>
      <c r="AG2323" s="122"/>
      <c r="AN2323" s="64"/>
      <c r="AO2323" s="64"/>
      <c r="AP2323" s="64"/>
      <c r="AQ2323" s="64"/>
      <c r="AR2323" s="64"/>
      <c r="AS2323" s="64"/>
      <c r="AT2323" s="64"/>
      <c r="AU2323" s="64"/>
    </row>
    <row r="2324" spans="27:47" ht="12.95" customHeight="1">
      <c r="AA2324" s="64"/>
      <c r="AB2324" s="64"/>
      <c r="AC2324" s="64"/>
      <c r="AD2324" s="64"/>
      <c r="AE2324" s="64"/>
      <c r="AF2324" s="181"/>
      <c r="AG2324" s="122"/>
      <c r="AN2324" s="64"/>
      <c r="AO2324" s="64"/>
      <c r="AP2324" s="64"/>
      <c r="AQ2324" s="64"/>
      <c r="AR2324" s="64"/>
      <c r="AS2324" s="64"/>
      <c r="AT2324" s="64"/>
      <c r="AU2324" s="64"/>
    </row>
    <row r="2325" spans="27:47" ht="12.95" customHeight="1">
      <c r="AA2325" s="64"/>
      <c r="AB2325" s="64"/>
      <c r="AC2325" s="64"/>
      <c r="AD2325" s="64"/>
      <c r="AE2325" s="64"/>
      <c r="AF2325" s="181"/>
      <c r="AG2325" s="122"/>
      <c r="AN2325" s="64"/>
      <c r="AO2325" s="64"/>
      <c r="AP2325" s="64"/>
      <c r="AQ2325" s="64"/>
      <c r="AR2325" s="64"/>
      <c r="AS2325" s="64"/>
      <c r="AT2325" s="64"/>
      <c r="AU2325" s="64"/>
    </row>
    <row r="2326" spans="27:47" ht="12.95" customHeight="1">
      <c r="AA2326" s="64"/>
      <c r="AB2326" s="64"/>
      <c r="AC2326" s="64"/>
      <c r="AD2326" s="64"/>
      <c r="AE2326" s="64"/>
      <c r="AF2326" s="181"/>
      <c r="AG2326" s="122"/>
      <c r="AN2326" s="64"/>
      <c r="AO2326" s="64"/>
      <c r="AP2326" s="64"/>
      <c r="AQ2326" s="64"/>
      <c r="AR2326" s="64"/>
      <c r="AS2326" s="64"/>
      <c r="AT2326" s="64"/>
      <c r="AU2326" s="64"/>
    </row>
    <row r="2327" spans="27:47" ht="12.95" customHeight="1">
      <c r="AA2327" s="64"/>
      <c r="AB2327" s="64"/>
      <c r="AC2327" s="64"/>
      <c r="AD2327" s="64"/>
      <c r="AE2327" s="64"/>
      <c r="AF2327" s="181"/>
      <c r="AG2327" s="122"/>
      <c r="AN2327" s="64"/>
      <c r="AO2327" s="64"/>
      <c r="AP2327" s="64"/>
      <c r="AQ2327" s="64"/>
      <c r="AR2327" s="64"/>
      <c r="AS2327" s="64"/>
      <c r="AT2327" s="64"/>
      <c r="AU2327" s="64"/>
    </row>
    <row r="2328" spans="27:47" ht="12.95" customHeight="1">
      <c r="AA2328" s="64"/>
      <c r="AB2328" s="64"/>
      <c r="AC2328" s="64"/>
      <c r="AD2328" s="64"/>
      <c r="AE2328" s="64"/>
      <c r="AF2328" s="181"/>
      <c r="AG2328" s="122"/>
      <c r="AN2328" s="64"/>
      <c r="AO2328" s="64"/>
      <c r="AP2328" s="64"/>
      <c r="AQ2328" s="64"/>
      <c r="AR2328" s="64"/>
      <c r="AS2328" s="64"/>
      <c r="AT2328" s="64"/>
      <c r="AU2328" s="64"/>
    </row>
    <row r="2329" spans="27:47" ht="12.95" customHeight="1">
      <c r="AA2329" s="64"/>
      <c r="AB2329" s="64"/>
      <c r="AC2329" s="64"/>
      <c r="AD2329" s="64"/>
      <c r="AE2329" s="64"/>
      <c r="AF2329" s="181"/>
      <c r="AG2329" s="122"/>
      <c r="AN2329" s="64"/>
      <c r="AO2329" s="64"/>
      <c r="AP2329" s="64"/>
      <c r="AQ2329" s="64"/>
      <c r="AR2329" s="64"/>
      <c r="AS2329" s="64"/>
      <c r="AT2329" s="64"/>
      <c r="AU2329" s="64"/>
    </row>
    <row r="2330" spans="27:47" ht="12.95" customHeight="1">
      <c r="AA2330" s="64"/>
      <c r="AB2330" s="64"/>
      <c r="AC2330" s="64"/>
      <c r="AD2330" s="64"/>
      <c r="AE2330" s="64"/>
      <c r="AF2330" s="181"/>
      <c r="AG2330" s="122"/>
      <c r="AN2330" s="64"/>
      <c r="AO2330" s="64"/>
      <c r="AP2330" s="64"/>
      <c r="AQ2330" s="64"/>
      <c r="AR2330" s="64"/>
      <c r="AS2330" s="64"/>
      <c r="AT2330" s="64"/>
      <c r="AU2330" s="64"/>
    </row>
    <row r="2331" spans="27:47" ht="12.95" customHeight="1">
      <c r="AA2331" s="64"/>
      <c r="AB2331" s="64"/>
      <c r="AC2331" s="64"/>
      <c r="AD2331" s="64"/>
      <c r="AE2331" s="64"/>
      <c r="AF2331" s="181"/>
      <c r="AG2331" s="122"/>
      <c r="AN2331" s="64"/>
      <c r="AO2331" s="64"/>
      <c r="AP2331" s="64"/>
      <c r="AQ2331" s="64"/>
      <c r="AR2331" s="64"/>
      <c r="AS2331" s="64"/>
      <c r="AT2331" s="64"/>
      <c r="AU2331" s="64"/>
    </row>
    <row r="2332" spans="27:47" ht="12.95" customHeight="1">
      <c r="AA2332" s="64"/>
      <c r="AB2332" s="64"/>
      <c r="AC2332" s="64"/>
      <c r="AD2332" s="64"/>
      <c r="AE2332" s="64"/>
      <c r="AF2332" s="181"/>
      <c r="AG2332" s="122"/>
      <c r="AN2332" s="64"/>
      <c r="AO2332" s="64"/>
      <c r="AP2332" s="64"/>
      <c r="AQ2332" s="64"/>
      <c r="AR2332" s="64"/>
      <c r="AS2332" s="64"/>
      <c r="AT2332" s="64"/>
      <c r="AU2332" s="64"/>
    </row>
    <row r="2333" spans="27:47" ht="12.95" customHeight="1">
      <c r="AA2333" s="64"/>
      <c r="AB2333" s="64"/>
      <c r="AC2333" s="64"/>
      <c r="AD2333" s="64"/>
      <c r="AE2333" s="64"/>
      <c r="AF2333" s="181"/>
      <c r="AG2333" s="122"/>
      <c r="AN2333" s="64"/>
      <c r="AO2333" s="64"/>
      <c r="AP2333" s="64"/>
      <c r="AQ2333" s="64"/>
      <c r="AR2333" s="64"/>
      <c r="AS2333" s="64"/>
      <c r="AT2333" s="64"/>
      <c r="AU2333" s="64"/>
    </row>
    <row r="2334" spans="27:47" ht="12.95" customHeight="1">
      <c r="AA2334" s="64"/>
      <c r="AB2334" s="64"/>
      <c r="AC2334" s="64"/>
      <c r="AD2334" s="64"/>
      <c r="AE2334" s="64"/>
      <c r="AF2334" s="181"/>
      <c r="AG2334" s="122"/>
      <c r="AN2334" s="64"/>
      <c r="AO2334" s="64"/>
      <c r="AP2334" s="64"/>
      <c r="AQ2334" s="64"/>
      <c r="AR2334" s="64"/>
      <c r="AS2334" s="64"/>
      <c r="AT2334" s="64"/>
      <c r="AU2334" s="64"/>
    </row>
    <row r="2335" spans="27:47" ht="12.95" customHeight="1">
      <c r="AA2335" s="64"/>
      <c r="AB2335" s="64"/>
      <c r="AC2335" s="64"/>
      <c r="AD2335" s="64"/>
      <c r="AE2335" s="64"/>
      <c r="AF2335" s="181"/>
      <c r="AG2335" s="122"/>
      <c r="AN2335" s="64"/>
      <c r="AO2335" s="64"/>
      <c r="AP2335" s="64"/>
      <c r="AQ2335" s="64"/>
      <c r="AR2335" s="64"/>
      <c r="AS2335" s="64"/>
      <c r="AT2335" s="64"/>
      <c r="AU2335" s="64"/>
    </row>
    <row r="2336" spans="27:47" ht="12.95" customHeight="1">
      <c r="AA2336" s="64"/>
      <c r="AB2336" s="64"/>
      <c r="AC2336" s="64"/>
      <c r="AD2336" s="64"/>
      <c r="AE2336" s="64"/>
      <c r="AF2336" s="181"/>
      <c r="AG2336" s="122"/>
      <c r="AN2336" s="64"/>
      <c r="AO2336" s="64"/>
      <c r="AP2336" s="64"/>
      <c r="AQ2336" s="64"/>
      <c r="AR2336" s="64"/>
      <c r="AS2336" s="64"/>
      <c r="AT2336" s="64"/>
      <c r="AU2336" s="64"/>
    </row>
    <row r="2337" spans="27:47" ht="12.95" customHeight="1">
      <c r="AA2337" s="64"/>
      <c r="AB2337" s="64"/>
      <c r="AC2337" s="64"/>
      <c r="AD2337" s="64"/>
      <c r="AE2337" s="64"/>
      <c r="AF2337" s="181"/>
      <c r="AG2337" s="122"/>
      <c r="AN2337" s="64"/>
      <c r="AO2337" s="64"/>
      <c r="AP2337" s="64"/>
      <c r="AQ2337" s="64"/>
      <c r="AR2337" s="64"/>
      <c r="AS2337" s="64"/>
      <c r="AT2337" s="64"/>
      <c r="AU2337" s="64"/>
    </row>
    <row r="2338" spans="27:47" ht="12.95" customHeight="1">
      <c r="AA2338" s="64"/>
      <c r="AB2338" s="64"/>
      <c r="AC2338" s="64"/>
      <c r="AD2338" s="64"/>
      <c r="AE2338" s="64"/>
      <c r="AF2338" s="181"/>
      <c r="AG2338" s="122"/>
      <c r="AN2338" s="64"/>
      <c r="AO2338" s="64"/>
      <c r="AP2338" s="64"/>
      <c r="AQ2338" s="64"/>
      <c r="AR2338" s="64"/>
      <c r="AS2338" s="64"/>
      <c r="AT2338" s="64"/>
      <c r="AU2338" s="64"/>
    </row>
    <row r="2339" spans="27:47" ht="12.95" customHeight="1">
      <c r="AA2339" s="64"/>
      <c r="AB2339" s="64"/>
      <c r="AC2339" s="64"/>
      <c r="AD2339" s="64"/>
      <c r="AE2339" s="64"/>
      <c r="AF2339" s="181"/>
      <c r="AG2339" s="122"/>
      <c r="AN2339" s="64"/>
      <c r="AO2339" s="64"/>
      <c r="AP2339" s="64"/>
      <c r="AQ2339" s="64"/>
      <c r="AR2339" s="64"/>
      <c r="AS2339" s="64"/>
      <c r="AT2339" s="64"/>
      <c r="AU2339" s="64"/>
    </row>
    <row r="2340" spans="27:47" ht="12.95" customHeight="1">
      <c r="AA2340" s="64"/>
      <c r="AB2340" s="64"/>
      <c r="AC2340" s="64"/>
      <c r="AD2340" s="64"/>
      <c r="AE2340" s="64"/>
      <c r="AF2340" s="181"/>
      <c r="AG2340" s="122"/>
      <c r="AN2340" s="64"/>
      <c r="AO2340" s="64"/>
      <c r="AP2340" s="64"/>
      <c r="AQ2340" s="64"/>
      <c r="AR2340" s="64"/>
      <c r="AS2340" s="64"/>
      <c r="AT2340" s="64"/>
      <c r="AU2340" s="64"/>
    </row>
    <row r="2341" spans="27:47" ht="12.95" customHeight="1">
      <c r="AA2341" s="64"/>
      <c r="AB2341" s="64"/>
      <c r="AC2341" s="64"/>
      <c r="AD2341" s="64"/>
      <c r="AE2341" s="64"/>
      <c r="AF2341" s="181"/>
      <c r="AG2341" s="122"/>
      <c r="AN2341" s="64"/>
      <c r="AO2341" s="64"/>
      <c r="AP2341" s="64"/>
      <c r="AQ2341" s="64"/>
      <c r="AR2341" s="64"/>
      <c r="AS2341" s="64"/>
      <c r="AT2341" s="64"/>
      <c r="AU2341" s="64"/>
    </row>
    <row r="2342" spans="27:47" ht="12.95" customHeight="1">
      <c r="AA2342" s="64"/>
      <c r="AB2342" s="64"/>
      <c r="AC2342" s="64"/>
      <c r="AD2342" s="64"/>
      <c r="AE2342" s="64"/>
      <c r="AF2342" s="181"/>
      <c r="AG2342" s="122"/>
      <c r="AN2342" s="64"/>
      <c r="AO2342" s="64"/>
      <c r="AP2342" s="64"/>
      <c r="AQ2342" s="64"/>
      <c r="AR2342" s="64"/>
      <c r="AS2342" s="64"/>
      <c r="AT2342" s="64"/>
      <c r="AU2342" s="64"/>
    </row>
    <row r="2343" spans="27:47" ht="12.95" customHeight="1">
      <c r="AA2343" s="64"/>
      <c r="AB2343" s="64"/>
      <c r="AC2343" s="64"/>
      <c r="AD2343" s="64"/>
      <c r="AE2343" s="64"/>
      <c r="AF2343" s="181"/>
      <c r="AG2343" s="122"/>
      <c r="AN2343" s="64"/>
      <c r="AO2343" s="64"/>
      <c r="AP2343" s="64"/>
      <c r="AQ2343" s="64"/>
      <c r="AR2343" s="64"/>
      <c r="AS2343" s="64"/>
      <c r="AT2343" s="64"/>
      <c r="AU2343" s="64"/>
    </row>
    <row r="2344" spans="27:47" ht="12.95" customHeight="1">
      <c r="AA2344" s="64"/>
      <c r="AB2344" s="64"/>
      <c r="AC2344" s="64"/>
      <c r="AD2344" s="64"/>
      <c r="AE2344" s="64"/>
      <c r="AF2344" s="181"/>
      <c r="AG2344" s="122"/>
      <c r="AN2344" s="64"/>
      <c r="AO2344" s="64"/>
      <c r="AP2344" s="64"/>
      <c r="AQ2344" s="64"/>
      <c r="AR2344" s="64"/>
      <c r="AS2344" s="64"/>
      <c r="AT2344" s="64"/>
      <c r="AU2344" s="64"/>
    </row>
    <row r="2345" spans="27:47" ht="12.95" customHeight="1">
      <c r="AA2345" s="64"/>
      <c r="AB2345" s="64"/>
      <c r="AC2345" s="64"/>
      <c r="AD2345" s="64"/>
      <c r="AE2345" s="64"/>
      <c r="AF2345" s="181"/>
      <c r="AG2345" s="122"/>
      <c r="AN2345" s="64"/>
      <c r="AO2345" s="64"/>
      <c r="AP2345" s="64"/>
      <c r="AQ2345" s="64"/>
      <c r="AR2345" s="64"/>
      <c r="AS2345" s="64"/>
      <c r="AT2345" s="64"/>
      <c r="AU2345" s="64"/>
    </row>
    <row r="2346" spans="27:47" ht="12.95" customHeight="1">
      <c r="AA2346" s="64"/>
      <c r="AB2346" s="64"/>
      <c r="AC2346" s="64"/>
      <c r="AD2346" s="64"/>
      <c r="AE2346" s="64"/>
      <c r="AF2346" s="181"/>
      <c r="AG2346" s="122"/>
      <c r="AN2346" s="64"/>
      <c r="AO2346" s="64"/>
      <c r="AP2346" s="64"/>
      <c r="AQ2346" s="64"/>
      <c r="AR2346" s="64"/>
      <c r="AS2346" s="64"/>
      <c r="AT2346" s="64"/>
      <c r="AU2346" s="64"/>
    </row>
    <row r="2347" spans="27:47" ht="12.95" customHeight="1">
      <c r="AA2347" s="64"/>
      <c r="AB2347" s="64"/>
      <c r="AC2347" s="64"/>
      <c r="AD2347" s="64"/>
      <c r="AE2347" s="64"/>
      <c r="AF2347" s="181"/>
      <c r="AG2347" s="122"/>
      <c r="AN2347" s="64"/>
      <c r="AO2347" s="64"/>
      <c r="AP2347" s="64"/>
      <c r="AQ2347" s="64"/>
      <c r="AR2347" s="64"/>
      <c r="AS2347" s="64"/>
      <c r="AT2347" s="64"/>
      <c r="AU2347" s="64"/>
    </row>
    <row r="2348" spans="27:47" ht="12.95" customHeight="1">
      <c r="AA2348" s="64"/>
      <c r="AB2348" s="64"/>
      <c r="AC2348" s="64"/>
      <c r="AD2348" s="64"/>
      <c r="AE2348" s="64"/>
      <c r="AF2348" s="181"/>
      <c r="AG2348" s="122"/>
      <c r="AN2348" s="64"/>
      <c r="AO2348" s="64"/>
      <c r="AP2348" s="64"/>
      <c r="AQ2348" s="64"/>
      <c r="AR2348" s="64"/>
      <c r="AS2348" s="64"/>
      <c r="AT2348" s="64"/>
      <c r="AU2348" s="64"/>
    </row>
    <row r="2349" spans="27:47" ht="12.95" customHeight="1">
      <c r="AA2349" s="64"/>
      <c r="AB2349" s="64"/>
      <c r="AC2349" s="64"/>
      <c r="AD2349" s="64"/>
      <c r="AE2349" s="64"/>
      <c r="AF2349" s="181"/>
      <c r="AG2349" s="122"/>
      <c r="AN2349" s="64"/>
      <c r="AO2349" s="64"/>
      <c r="AP2349" s="64"/>
      <c r="AQ2349" s="64"/>
      <c r="AR2349" s="64"/>
      <c r="AS2349" s="64"/>
      <c r="AT2349" s="64"/>
      <c r="AU2349" s="64"/>
    </row>
    <row r="2350" spans="27:47" ht="12.95" customHeight="1">
      <c r="AA2350" s="64"/>
      <c r="AB2350" s="64"/>
      <c r="AC2350" s="64"/>
      <c r="AD2350" s="64"/>
      <c r="AE2350" s="64"/>
      <c r="AF2350" s="181"/>
      <c r="AG2350" s="122"/>
      <c r="AN2350" s="64"/>
      <c r="AO2350" s="64"/>
      <c r="AP2350" s="64"/>
      <c r="AQ2350" s="64"/>
      <c r="AR2350" s="64"/>
      <c r="AS2350" s="64"/>
      <c r="AT2350" s="64"/>
      <c r="AU2350" s="64"/>
    </row>
    <row r="2351" spans="27:47" ht="12.95" customHeight="1">
      <c r="AA2351" s="64"/>
      <c r="AB2351" s="64"/>
      <c r="AC2351" s="64"/>
      <c r="AD2351" s="64"/>
      <c r="AE2351" s="64"/>
      <c r="AF2351" s="181"/>
      <c r="AG2351" s="122"/>
      <c r="AN2351" s="64"/>
      <c r="AO2351" s="64"/>
      <c r="AP2351" s="64"/>
      <c r="AQ2351" s="64"/>
      <c r="AR2351" s="64"/>
      <c r="AS2351" s="64"/>
      <c r="AT2351" s="64"/>
      <c r="AU2351" s="64"/>
    </row>
    <row r="2352" spans="27:47" ht="12.95" customHeight="1">
      <c r="AA2352" s="64"/>
      <c r="AB2352" s="64"/>
      <c r="AC2352" s="64"/>
      <c r="AD2352" s="64"/>
      <c r="AE2352" s="64"/>
      <c r="AF2352" s="181"/>
      <c r="AG2352" s="122"/>
      <c r="AN2352" s="64"/>
      <c r="AO2352" s="64"/>
      <c r="AP2352" s="64"/>
      <c r="AQ2352" s="64"/>
      <c r="AR2352" s="64"/>
      <c r="AS2352" s="64"/>
      <c r="AT2352" s="64"/>
      <c r="AU2352" s="64"/>
    </row>
    <row r="2353" spans="27:47" ht="12.95" customHeight="1">
      <c r="AA2353" s="64"/>
      <c r="AB2353" s="64"/>
      <c r="AC2353" s="64"/>
      <c r="AD2353" s="64"/>
      <c r="AE2353" s="64"/>
      <c r="AF2353" s="181"/>
      <c r="AG2353" s="122"/>
      <c r="AN2353" s="64"/>
      <c r="AO2353" s="64"/>
      <c r="AP2353" s="64"/>
      <c r="AQ2353" s="64"/>
      <c r="AR2353" s="64"/>
      <c r="AS2353" s="64"/>
      <c r="AT2353" s="64"/>
      <c r="AU2353" s="64"/>
    </row>
    <row r="2354" spans="27:47" ht="12.95" customHeight="1">
      <c r="AA2354" s="64"/>
      <c r="AB2354" s="64"/>
      <c r="AC2354" s="64"/>
      <c r="AD2354" s="64"/>
      <c r="AE2354" s="64"/>
      <c r="AF2354" s="181"/>
      <c r="AG2354" s="122"/>
      <c r="AN2354" s="64"/>
      <c r="AO2354" s="64"/>
      <c r="AP2354" s="64"/>
      <c r="AQ2354" s="64"/>
      <c r="AR2354" s="64"/>
      <c r="AS2354" s="64"/>
      <c r="AT2354" s="64"/>
      <c r="AU2354" s="64"/>
    </row>
    <row r="2355" spans="27:47" ht="12.95" customHeight="1">
      <c r="AA2355" s="64"/>
      <c r="AB2355" s="64"/>
      <c r="AC2355" s="64"/>
      <c r="AD2355" s="64"/>
      <c r="AE2355" s="64"/>
      <c r="AF2355" s="181"/>
      <c r="AG2355" s="122"/>
      <c r="AN2355" s="64"/>
      <c r="AO2355" s="64"/>
      <c r="AP2355" s="64"/>
      <c r="AQ2355" s="64"/>
      <c r="AR2355" s="64"/>
      <c r="AS2355" s="64"/>
      <c r="AT2355" s="64"/>
      <c r="AU2355" s="64"/>
    </row>
    <row r="2356" spans="27:47" ht="12.95" customHeight="1">
      <c r="AA2356" s="64"/>
      <c r="AB2356" s="64"/>
      <c r="AC2356" s="64"/>
      <c r="AD2356" s="64"/>
      <c r="AE2356" s="64"/>
      <c r="AF2356" s="181"/>
      <c r="AG2356" s="122"/>
      <c r="AN2356" s="64"/>
      <c r="AO2356" s="64"/>
      <c r="AP2356" s="64"/>
      <c r="AQ2356" s="64"/>
      <c r="AR2356" s="64"/>
      <c r="AS2356" s="64"/>
      <c r="AT2356" s="64"/>
      <c r="AU2356" s="64"/>
    </row>
    <row r="2357" spans="27:47" ht="12.95" customHeight="1">
      <c r="AA2357" s="64"/>
      <c r="AB2357" s="64"/>
      <c r="AC2357" s="64"/>
      <c r="AD2357" s="64"/>
      <c r="AE2357" s="64"/>
      <c r="AF2357" s="181"/>
      <c r="AG2357" s="122"/>
      <c r="AN2357" s="64"/>
      <c r="AO2357" s="64"/>
      <c r="AP2357" s="64"/>
      <c r="AQ2357" s="64"/>
      <c r="AR2357" s="64"/>
      <c r="AS2357" s="64"/>
      <c r="AT2357" s="64"/>
      <c r="AU2357" s="64"/>
    </row>
    <row r="2358" spans="27:47" ht="12.95" customHeight="1">
      <c r="AA2358" s="64"/>
      <c r="AB2358" s="64"/>
      <c r="AC2358" s="64"/>
      <c r="AD2358" s="64"/>
      <c r="AE2358" s="64"/>
      <c r="AF2358" s="181"/>
      <c r="AG2358" s="122"/>
      <c r="AN2358" s="64"/>
      <c r="AO2358" s="64"/>
      <c r="AP2358" s="64"/>
      <c r="AQ2358" s="64"/>
      <c r="AR2358" s="64"/>
      <c r="AS2358" s="64"/>
      <c r="AT2358" s="64"/>
      <c r="AU2358" s="64"/>
    </row>
    <row r="2359" spans="27:47" ht="12.95" customHeight="1">
      <c r="AA2359" s="64"/>
      <c r="AB2359" s="64"/>
      <c r="AC2359" s="64"/>
      <c r="AD2359" s="64"/>
      <c r="AE2359" s="64"/>
      <c r="AF2359" s="181"/>
      <c r="AG2359" s="122"/>
      <c r="AN2359" s="64"/>
      <c r="AO2359" s="64"/>
      <c r="AP2359" s="64"/>
      <c r="AQ2359" s="64"/>
      <c r="AR2359" s="64"/>
      <c r="AS2359" s="64"/>
      <c r="AT2359" s="64"/>
      <c r="AU2359" s="64"/>
    </row>
    <row r="2360" spans="27:47" ht="12.95" customHeight="1">
      <c r="AA2360" s="64"/>
      <c r="AB2360" s="64"/>
      <c r="AC2360" s="64"/>
      <c r="AD2360" s="64"/>
      <c r="AE2360" s="64"/>
      <c r="AF2360" s="181"/>
      <c r="AG2360" s="122"/>
      <c r="AN2360" s="64"/>
      <c r="AO2360" s="64"/>
      <c r="AP2360" s="64"/>
      <c r="AQ2360" s="64"/>
      <c r="AR2360" s="64"/>
      <c r="AS2360" s="64"/>
      <c r="AT2360" s="64"/>
      <c r="AU2360" s="64"/>
    </row>
    <row r="2361" spans="27:47" ht="12.95" customHeight="1">
      <c r="AA2361" s="64"/>
      <c r="AB2361" s="64"/>
      <c r="AC2361" s="64"/>
      <c r="AD2361" s="64"/>
      <c r="AE2361" s="64"/>
      <c r="AF2361" s="181"/>
      <c r="AG2361" s="122"/>
      <c r="AN2361" s="64"/>
      <c r="AO2361" s="64"/>
      <c r="AP2361" s="64"/>
      <c r="AQ2361" s="64"/>
      <c r="AR2361" s="64"/>
      <c r="AS2361" s="64"/>
      <c r="AT2361" s="64"/>
      <c r="AU2361" s="64"/>
    </row>
    <row r="2362" spans="27:47" ht="12.95" customHeight="1">
      <c r="AA2362" s="64"/>
      <c r="AB2362" s="64"/>
      <c r="AC2362" s="64"/>
      <c r="AD2362" s="64"/>
      <c r="AE2362" s="64"/>
      <c r="AF2362" s="181"/>
      <c r="AG2362" s="122"/>
      <c r="AN2362" s="64"/>
      <c r="AO2362" s="64"/>
      <c r="AP2362" s="64"/>
      <c r="AQ2362" s="64"/>
      <c r="AR2362" s="64"/>
      <c r="AS2362" s="64"/>
      <c r="AT2362" s="64"/>
      <c r="AU2362" s="64"/>
    </row>
    <row r="2363" spans="27:47" ht="12.95" customHeight="1">
      <c r="AA2363" s="64"/>
      <c r="AB2363" s="64"/>
      <c r="AC2363" s="64"/>
      <c r="AD2363" s="64"/>
      <c r="AE2363" s="64"/>
      <c r="AF2363" s="181"/>
      <c r="AG2363" s="122"/>
      <c r="AN2363" s="64"/>
      <c r="AO2363" s="64"/>
      <c r="AP2363" s="64"/>
      <c r="AQ2363" s="64"/>
      <c r="AR2363" s="64"/>
      <c r="AS2363" s="64"/>
      <c r="AT2363" s="64"/>
      <c r="AU2363" s="64"/>
    </row>
    <row r="2364" spans="27:47" ht="12.95" customHeight="1">
      <c r="AA2364" s="64"/>
      <c r="AB2364" s="64"/>
      <c r="AC2364" s="64"/>
      <c r="AD2364" s="64"/>
      <c r="AE2364" s="64"/>
      <c r="AF2364" s="181"/>
      <c r="AG2364" s="122"/>
      <c r="AN2364" s="64"/>
      <c r="AO2364" s="64"/>
      <c r="AP2364" s="64"/>
      <c r="AQ2364" s="64"/>
      <c r="AR2364" s="64"/>
      <c r="AS2364" s="64"/>
      <c r="AT2364" s="64"/>
      <c r="AU2364" s="64"/>
    </row>
    <row r="2365" spans="27:47" ht="12.95" customHeight="1">
      <c r="AA2365" s="64"/>
      <c r="AB2365" s="64"/>
      <c r="AC2365" s="64"/>
      <c r="AD2365" s="64"/>
      <c r="AE2365" s="64"/>
      <c r="AF2365" s="181"/>
      <c r="AG2365" s="122"/>
      <c r="AN2365" s="64"/>
      <c r="AO2365" s="64"/>
      <c r="AP2365" s="64"/>
      <c r="AQ2365" s="64"/>
      <c r="AR2365" s="64"/>
      <c r="AS2365" s="64"/>
      <c r="AT2365" s="64"/>
      <c r="AU2365" s="64"/>
    </row>
    <row r="2366" spans="27:47" ht="12.95" customHeight="1">
      <c r="AA2366" s="64"/>
      <c r="AB2366" s="64"/>
      <c r="AC2366" s="64"/>
      <c r="AD2366" s="64"/>
      <c r="AE2366" s="64"/>
      <c r="AF2366" s="181"/>
      <c r="AG2366" s="122"/>
      <c r="AN2366" s="64"/>
      <c r="AO2366" s="64"/>
      <c r="AP2366" s="64"/>
      <c r="AQ2366" s="64"/>
      <c r="AR2366" s="64"/>
      <c r="AS2366" s="64"/>
      <c r="AT2366" s="64"/>
      <c r="AU2366" s="64"/>
    </row>
    <row r="2367" spans="27:47" ht="12.95" customHeight="1">
      <c r="AA2367" s="64"/>
      <c r="AB2367" s="64"/>
      <c r="AC2367" s="64"/>
      <c r="AD2367" s="64"/>
      <c r="AE2367" s="64"/>
      <c r="AF2367" s="181"/>
      <c r="AG2367" s="122"/>
      <c r="AN2367" s="64"/>
      <c r="AO2367" s="64"/>
      <c r="AP2367" s="64"/>
      <c r="AQ2367" s="64"/>
      <c r="AR2367" s="64"/>
      <c r="AS2367" s="64"/>
      <c r="AT2367" s="64"/>
      <c r="AU2367" s="64"/>
    </row>
    <row r="2368" spans="27:47" ht="12.95" customHeight="1">
      <c r="AA2368" s="64"/>
      <c r="AB2368" s="64"/>
      <c r="AC2368" s="64"/>
      <c r="AD2368" s="64"/>
      <c r="AE2368" s="64"/>
      <c r="AF2368" s="181"/>
      <c r="AG2368" s="122"/>
      <c r="AN2368" s="64"/>
      <c r="AO2368" s="64"/>
      <c r="AP2368" s="64"/>
      <c r="AQ2368" s="64"/>
      <c r="AR2368" s="64"/>
      <c r="AS2368" s="64"/>
      <c r="AT2368" s="64"/>
      <c r="AU2368" s="64"/>
    </row>
    <row r="2369" spans="27:47" ht="12.95" customHeight="1">
      <c r="AA2369" s="64"/>
      <c r="AB2369" s="64"/>
      <c r="AC2369" s="64"/>
      <c r="AD2369" s="64"/>
      <c r="AE2369" s="64"/>
      <c r="AF2369" s="181"/>
      <c r="AG2369" s="122"/>
      <c r="AN2369" s="64"/>
      <c r="AO2369" s="64"/>
      <c r="AP2369" s="64"/>
      <c r="AQ2369" s="64"/>
      <c r="AR2369" s="64"/>
      <c r="AS2369" s="64"/>
      <c r="AT2369" s="64"/>
      <c r="AU2369" s="64"/>
    </row>
    <row r="2370" spans="27:47" ht="12.95" customHeight="1">
      <c r="AA2370" s="64"/>
      <c r="AB2370" s="64"/>
      <c r="AC2370" s="64"/>
      <c r="AD2370" s="64"/>
      <c r="AE2370" s="64"/>
      <c r="AF2370" s="181"/>
      <c r="AG2370" s="122"/>
      <c r="AN2370" s="64"/>
      <c r="AO2370" s="64"/>
      <c r="AP2370" s="64"/>
      <c r="AQ2370" s="64"/>
      <c r="AR2370" s="64"/>
      <c r="AS2370" s="64"/>
      <c r="AT2370" s="64"/>
      <c r="AU2370" s="64"/>
    </row>
    <row r="2371" spans="27:47" ht="12.95" customHeight="1">
      <c r="AA2371" s="64"/>
      <c r="AB2371" s="64"/>
      <c r="AC2371" s="64"/>
      <c r="AD2371" s="64"/>
      <c r="AE2371" s="64"/>
      <c r="AF2371" s="181"/>
      <c r="AG2371" s="122"/>
      <c r="AN2371" s="64"/>
      <c r="AO2371" s="64"/>
      <c r="AP2371" s="64"/>
      <c r="AQ2371" s="64"/>
      <c r="AR2371" s="64"/>
      <c r="AS2371" s="64"/>
      <c r="AT2371" s="64"/>
      <c r="AU2371" s="64"/>
    </row>
    <row r="2372" spans="27:47" ht="12.95" customHeight="1">
      <c r="AA2372" s="64"/>
      <c r="AB2372" s="64"/>
      <c r="AC2372" s="64"/>
      <c r="AD2372" s="64"/>
      <c r="AE2372" s="64"/>
      <c r="AF2372" s="181"/>
      <c r="AG2372" s="122"/>
      <c r="AN2372" s="64"/>
      <c r="AO2372" s="64"/>
      <c r="AP2372" s="64"/>
      <c r="AQ2372" s="64"/>
      <c r="AR2372" s="64"/>
      <c r="AS2372" s="64"/>
      <c r="AT2372" s="64"/>
      <c r="AU2372" s="64"/>
    </row>
    <row r="2373" spans="27:47" ht="12.95" customHeight="1">
      <c r="AA2373" s="64"/>
      <c r="AB2373" s="64"/>
      <c r="AC2373" s="64"/>
      <c r="AD2373" s="64"/>
      <c r="AE2373" s="64"/>
      <c r="AF2373" s="181"/>
      <c r="AG2373" s="122"/>
      <c r="AN2373" s="64"/>
      <c r="AO2373" s="64"/>
      <c r="AP2373" s="64"/>
      <c r="AQ2373" s="64"/>
      <c r="AR2373" s="64"/>
      <c r="AS2373" s="64"/>
      <c r="AT2373" s="64"/>
      <c r="AU2373" s="64"/>
    </row>
    <row r="2374" spans="27:47" ht="12.95" customHeight="1">
      <c r="AA2374" s="64"/>
      <c r="AB2374" s="64"/>
      <c r="AC2374" s="64"/>
      <c r="AD2374" s="64"/>
      <c r="AE2374" s="64"/>
      <c r="AF2374" s="181"/>
      <c r="AG2374" s="122"/>
      <c r="AN2374" s="64"/>
      <c r="AO2374" s="64"/>
      <c r="AP2374" s="64"/>
      <c r="AQ2374" s="64"/>
      <c r="AR2374" s="64"/>
      <c r="AS2374" s="64"/>
      <c r="AT2374" s="64"/>
      <c r="AU2374" s="64"/>
    </row>
    <row r="2375" spans="27:47" ht="12.95" customHeight="1">
      <c r="AA2375" s="64"/>
      <c r="AB2375" s="64"/>
      <c r="AC2375" s="64"/>
      <c r="AD2375" s="64"/>
      <c r="AE2375" s="64"/>
      <c r="AF2375" s="181"/>
      <c r="AG2375" s="122"/>
      <c r="AN2375" s="64"/>
      <c r="AO2375" s="64"/>
      <c r="AP2375" s="64"/>
      <c r="AQ2375" s="64"/>
      <c r="AR2375" s="64"/>
      <c r="AS2375" s="64"/>
      <c r="AT2375" s="64"/>
      <c r="AU2375" s="64"/>
    </row>
    <row r="2376" spans="27:47" ht="12.95" customHeight="1">
      <c r="AA2376" s="64"/>
      <c r="AB2376" s="64"/>
      <c r="AC2376" s="64"/>
      <c r="AD2376" s="64"/>
      <c r="AE2376" s="64"/>
      <c r="AF2376" s="181"/>
      <c r="AG2376" s="122"/>
      <c r="AN2376" s="64"/>
      <c r="AO2376" s="64"/>
      <c r="AP2376" s="64"/>
      <c r="AQ2376" s="64"/>
      <c r="AR2376" s="64"/>
      <c r="AS2376" s="64"/>
      <c r="AT2376" s="64"/>
      <c r="AU2376" s="64"/>
    </row>
    <row r="2377" spans="27:47" ht="12.95" customHeight="1">
      <c r="AA2377" s="64"/>
      <c r="AB2377" s="64"/>
      <c r="AC2377" s="64"/>
      <c r="AD2377" s="64"/>
      <c r="AE2377" s="64"/>
      <c r="AF2377" s="181"/>
      <c r="AG2377" s="122"/>
      <c r="AN2377" s="64"/>
      <c r="AO2377" s="64"/>
      <c r="AP2377" s="64"/>
      <c r="AQ2377" s="64"/>
      <c r="AR2377" s="64"/>
      <c r="AS2377" s="64"/>
      <c r="AT2377" s="64"/>
      <c r="AU2377" s="64"/>
    </row>
    <row r="2378" spans="27:47" ht="12.95" customHeight="1">
      <c r="AA2378" s="64"/>
      <c r="AB2378" s="64"/>
      <c r="AC2378" s="64"/>
      <c r="AD2378" s="64"/>
      <c r="AE2378" s="64"/>
      <c r="AF2378" s="181"/>
      <c r="AG2378" s="122"/>
      <c r="AN2378" s="64"/>
      <c r="AO2378" s="64"/>
      <c r="AP2378" s="64"/>
      <c r="AQ2378" s="64"/>
      <c r="AR2378" s="64"/>
      <c r="AS2378" s="64"/>
      <c r="AT2378" s="64"/>
      <c r="AU2378" s="64"/>
    </row>
    <row r="2379" spans="27:47" ht="12.95" customHeight="1">
      <c r="AA2379" s="64"/>
      <c r="AB2379" s="64"/>
      <c r="AC2379" s="64"/>
      <c r="AD2379" s="64"/>
      <c r="AE2379" s="64"/>
      <c r="AF2379" s="181"/>
      <c r="AG2379" s="122"/>
      <c r="AN2379" s="64"/>
      <c r="AO2379" s="64"/>
      <c r="AP2379" s="64"/>
      <c r="AQ2379" s="64"/>
      <c r="AR2379" s="64"/>
      <c r="AS2379" s="64"/>
      <c r="AT2379" s="64"/>
      <c r="AU2379" s="64"/>
    </row>
    <row r="2380" spans="27:47" ht="12.95" customHeight="1">
      <c r="AA2380" s="64"/>
      <c r="AB2380" s="64"/>
      <c r="AC2380" s="64"/>
      <c r="AD2380" s="64"/>
      <c r="AE2380" s="64"/>
      <c r="AF2380" s="181"/>
      <c r="AG2380" s="122"/>
      <c r="AN2380" s="64"/>
      <c r="AO2380" s="64"/>
      <c r="AP2380" s="64"/>
      <c r="AQ2380" s="64"/>
      <c r="AR2380" s="64"/>
      <c r="AS2380" s="64"/>
      <c r="AT2380" s="64"/>
      <c r="AU2380" s="64"/>
    </row>
    <row r="2381" spans="27:47" ht="12.95" customHeight="1">
      <c r="AA2381" s="64"/>
      <c r="AB2381" s="64"/>
      <c r="AC2381" s="64"/>
      <c r="AD2381" s="64"/>
      <c r="AE2381" s="64"/>
      <c r="AF2381" s="181"/>
      <c r="AG2381" s="122"/>
      <c r="AN2381" s="64"/>
      <c r="AO2381" s="64"/>
      <c r="AP2381" s="64"/>
      <c r="AQ2381" s="64"/>
      <c r="AR2381" s="64"/>
      <c r="AS2381" s="64"/>
      <c r="AT2381" s="64"/>
      <c r="AU2381" s="64"/>
    </row>
    <row r="2382" spans="27:47" ht="12.95" customHeight="1">
      <c r="AA2382" s="64"/>
      <c r="AB2382" s="64"/>
      <c r="AC2382" s="64"/>
      <c r="AD2382" s="64"/>
      <c r="AE2382" s="64"/>
      <c r="AF2382" s="181"/>
      <c r="AG2382" s="122"/>
      <c r="AN2382" s="64"/>
      <c r="AO2382" s="64"/>
      <c r="AP2382" s="64"/>
      <c r="AQ2382" s="64"/>
      <c r="AR2382" s="64"/>
      <c r="AS2382" s="64"/>
      <c r="AT2382" s="64"/>
      <c r="AU2382" s="64"/>
    </row>
    <row r="2383" spans="27:47" ht="12.95" customHeight="1">
      <c r="AA2383" s="64"/>
      <c r="AB2383" s="64"/>
      <c r="AC2383" s="64"/>
      <c r="AD2383" s="64"/>
      <c r="AE2383" s="64"/>
      <c r="AF2383" s="181"/>
      <c r="AG2383" s="122"/>
      <c r="AN2383" s="64"/>
      <c r="AO2383" s="64"/>
      <c r="AP2383" s="64"/>
      <c r="AQ2383" s="64"/>
      <c r="AR2383" s="64"/>
      <c r="AS2383" s="64"/>
      <c r="AT2383" s="64"/>
      <c r="AU2383" s="64"/>
    </row>
    <row r="2384" spans="27:47" ht="12.95" customHeight="1">
      <c r="AA2384" s="64"/>
      <c r="AB2384" s="64"/>
      <c r="AC2384" s="64"/>
      <c r="AD2384" s="64"/>
      <c r="AE2384" s="64"/>
      <c r="AF2384" s="181"/>
      <c r="AG2384" s="122"/>
      <c r="AN2384" s="64"/>
      <c r="AO2384" s="64"/>
      <c r="AP2384" s="64"/>
      <c r="AQ2384" s="64"/>
      <c r="AR2384" s="64"/>
      <c r="AS2384" s="64"/>
      <c r="AT2384" s="64"/>
      <c r="AU2384" s="64"/>
    </row>
    <row r="2385" spans="27:47" ht="12.95" customHeight="1">
      <c r="AA2385" s="64"/>
      <c r="AB2385" s="64"/>
      <c r="AC2385" s="64"/>
      <c r="AD2385" s="64"/>
      <c r="AE2385" s="64"/>
      <c r="AF2385" s="181"/>
      <c r="AG2385" s="122"/>
      <c r="AN2385" s="64"/>
      <c r="AO2385" s="64"/>
      <c r="AP2385" s="64"/>
      <c r="AQ2385" s="64"/>
      <c r="AR2385" s="64"/>
      <c r="AS2385" s="64"/>
      <c r="AT2385" s="64"/>
      <c r="AU2385" s="64"/>
    </row>
    <row r="2386" spans="27:47" ht="12.95" customHeight="1">
      <c r="AA2386" s="64"/>
      <c r="AB2386" s="64"/>
      <c r="AC2386" s="64"/>
      <c r="AD2386" s="64"/>
      <c r="AE2386" s="64"/>
      <c r="AF2386" s="181"/>
      <c r="AG2386" s="122"/>
      <c r="AN2386" s="64"/>
      <c r="AO2386" s="64"/>
      <c r="AP2386" s="64"/>
      <c r="AQ2386" s="64"/>
      <c r="AR2386" s="64"/>
      <c r="AS2386" s="64"/>
      <c r="AT2386" s="64"/>
      <c r="AU2386" s="64"/>
    </row>
    <row r="2387" spans="27:47" ht="12.95" customHeight="1">
      <c r="AA2387" s="64"/>
      <c r="AB2387" s="64"/>
      <c r="AC2387" s="64"/>
      <c r="AD2387" s="64"/>
      <c r="AE2387" s="64"/>
      <c r="AF2387" s="181"/>
      <c r="AG2387" s="122"/>
      <c r="AN2387" s="64"/>
      <c r="AO2387" s="64"/>
      <c r="AP2387" s="64"/>
      <c r="AQ2387" s="64"/>
      <c r="AR2387" s="64"/>
      <c r="AS2387" s="64"/>
      <c r="AT2387" s="64"/>
      <c r="AU2387" s="64"/>
    </row>
    <row r="2388" spans="27:47" ht="12.95" customHeight="1">
      <c r="AA2388" s="64"/>
      <c r="AB2388" s="64"/>
      <c r="AC2388" s="64"/>
      <c r="AD2388" s="64"/>
      <c r="AE2388" s="64"/>
      <c r="AF2388" s="181"/>
      <c r="AG2388" s="122"/>
      <c r="AN2388" s="64"/>
      <c r="AO2388" s="64"/>
      <c r="AP2388" s="64"/>
      <c r="AQ2388" s="64"/>
      <c r="AR2388" s="64"/>
      <c r="AS2388" s="64"/>
      <c r="AT2388" s="64"/>
      <c r="AU2388" s="64"/>
    </row>
    <row r="2389" spans="27:47" ht="12.95" customHeight="1">
      <c r="AA2389" s="64"/>
      <c r="AB2389" s="64"/>
      <c r="AC2389" s="64"/>
      <c r="AD2389" s="64"/>
      <c r="AE2389" s="64"/>
      <c r="AF2389" s="181"/>
      <c r="AG2389" s="122"/>
      <c r="AN2389" s="64"/>
      <c r="AO2389" s="64"/>
      <c r="AP2389" s="64"/>
      <c r="AQ2389" s="64"/>
      <c r="AR2389" s="64"/>
      <c r="AS2389" s="64"/>
      <c r="AT2389" s="64"/>
      <c r="AU2389" s="64"/>
    </row>
    <row r="2390" spans="27:47" ht="12.95" customHeight="1">
      <c r="AA2390" s="64"/>
      <c r="AB2390" s="64"/>
      <c r="AC2390" s="64"/>
      <c r="AD2390" s="64"/>
      <c r="AE2390" s="64"/>
      <c r="AF2390" s="181"/>
      <c r="AG2390" s="122"/>
      <c r="AN2390" s="64"/>
      <c r="AO2390" s="64"/>
      <c r="AP2390" s="64"/>
      <c r="AQ2390" s="64"/>
      <c r="AR2390" s="64"/>
      <c r="AS2390" s="64"/>
      <c r="AT2390" s="64"/>
      <c r="AU2390" s="64"/>
    </row>
    <row r="2391" spans="27:47" ht="12.95" customHeight="1">
      <c r="AA2391" s="64"/>
      <c r="AB2391" s="64"/>
      <c r="AC2391" s="64"/>
      <c r="AD2391" s="64"/>
      <c r="AE2391" s="64"/>
      <c r="AF2391" s="181"/>
      <c r="AG2391" s="122"/>
      <c r="AN2391" s="64"/>
      <c r="AO2391" s="64"/>
      <c r="AP2391" s="64"/>
      <c r="AQ2391" s="64"/>
      <c r="AR2391" s="64"/>
      <c r="AS2391" s="64"/>
      <c r="AT2391" s="64"/>
      <c r="AU2391" s="64"/>
    </row>
    <row r="2392" spans="27:47" ht="12.95" customHeight="1">
      <c r="AA2392" s="64"/>
      <c r="AB2392" s="64"/>
      <c r="AC2392" s="64"/>
      <c r="AD2392" s="64"/>
      <c r="AE2392" s="64"/>
      <c r="AF2392" s="181"/>
      <c r="AG2392" s="122"/>
      <c r="AN2392" s="64"/>
      <c r="AO2392" s="64"/>
      <c r="AP2392" s="64"/>
      <c r="AQ2392" s="64"/>
      <c r="AR2392" s="64"/>
      <c r="AS2392" s="64"/>
      <c r="AT2392" s="64"/>
      <c r="AU2392" s="64"/>
    </row>
    <row r="2393" spans="27:47" ht="12.95" customHeight="1">
      <c r="AA2393" s="64"/>
      <c r="AB2393" s="64"/>
      <c r="AC2393" s="64"/>
      <c r="AD2393" s="64"/>
      <c r="AE2393" s="64"/>
      <c r="AF2393" s="181"/>
      <c r="AG2393" s="122"/>
      <c r="AN2393" s="64"/>
      <c r="AO2393" s="64"/>
      <c r="AP2393" s="64"/>
      <c r="AQ2393" s="64"/>
      <c r="AR2393" s="64"/>
      <c r="AS2393" s="64"/>
      <c r="AT2393" s="64"/>
      <c r="AU2393" s="64"/>
    </row>
    <row r="2394" spans="27:47" ht="12.95" customHeight="1">
      <c r="AA2394" s="64"/>
      <c r="AB2394" s="64"/>
      <c r="AC2394" s="64"/>
      <c r="AD2394" s="64"/>
      <c r="AE2394" s="64"/>
      <c r="AF2394" s="181"/>
      <c r="AG2394" s="122"/>
      <c r="AN2394" s="64"/>
      <c r="AO2394" s="64"/>
      <c r="AP2394" s="64"/>
      <c r="AQ2394" s="64"/>
      <c r="AR2394" s="64"/>
      <c r="AS2394" s="64"/>
      <c r="AT2394" s="64"/>
      <c r="AU2394" s="64"/>
    </row>
    <row r="2395" spans="27:47" ht="12.95" customHeight="1">
      <c r="AA2395" s="64"/>
      <c r="AB2395" s="64"/>
      <c r="AC2395" s="64"/>
      <c r="AD2395" s="64"/>
      <c r="AE2395" s="64"/>
      <c r="AF2395" s="181"/>
      <c r="AG2395" s="122"/>
      <c r="AN2395" s="64"/>
      <c r="AO2395" s="64"/>
      <c r="AP2395" s="64"/>
      <c r="AQ2395" s="64"/>
      <c r="AR2395" s="64"/>
      <c r="AS2395" s="64"/>
      <c r="AT2395" s="64"/>
      <c r="AU2395" s="64"/>
    </row>
    <row r="2396" spans="27:47" ht="12.95" customHeight="1">
      <c r="AA2396" s="64"/>
      <c r="AB2396" s="64"/>
      <c r="AC2396" s="64"/>
      <c r="AD2396" s="64"/>
      <c r="AE2396" s="64"/>
      <c r="AF2396" s="181"/>
      <c r="AG2396" s="122"/>
      <c r="AN2396" s="64"/>
      <c r="AO2396" s="64"/>
      <c r="AP2396" s="64"/>
      <c r="AQ2396" s="64"/>
      <c r="AR2396" s="64"/>
      <c r="AS2396" s="64"/>
      <c r="AT2396" s="64"/>
      <c r="AU2396" s="64"/>
    </row>
    <row r="2397" spans="27:47" ht="12.95" customHeight="1">
      <c r="AA2397" s="64"/>
      <c r="AB2397" s="64"/>
      <c r="AC2397" s="64"/>
      <c r="AD2397" s="64"/>
      <c r="AE2397" s="64"/>
      <c r="AF2397" s="181"/>
      <c r="AG2397" s="122"/>
      <c r="AN2397" s="64"/>
      <c r="AO2397" s="64"/>
      <c r="AP2397" s="64"/>
      <c r="AQ2397" s="64"/>
      <c r="AR2397" s="64"/>
      <c r="AS2397" s="64"/>
      <c r="AT2397" s="64"/>
      <c r="AU2397" s="64"/>
    </row>
    <row r="2398" spans="27:47" ht="12.95" customHeight="1">
      <c r="AA2398" s="64"/>
      <c r="AB2398" s="64"/>
      <c r="AC2398" s="64"/>
      <c r="AD2398" s="64"/>
      <c r="AE2398" s="64"/>
      <c r="AF2398" s="181"/>
      <c r="AG2398" s="122"/>
      <c r="AN2398" s="64"/>
      <c r="AO2398" s="64"/>
      <c r="AP2398" s="64"/>
      <c r="AQ2398" s="64"/>
      <c r="AR2398" s="64"/>
      <c r="AS2398" s="64"/>
      <c r="AT2398" s="64"/>
      <c r="AU2398" s="64"/>
    </row>
    <row r="2399" spans="27:47" ht="12.95" customHeight="1">
      <c r="AA2399" s="64"/>
      <c r="AB2399" s="64"/>
      <c r="AC2399" s="64"/>
      <c r="AD2399" s="64"/>
      <c r="AE2399" s="64"/>
      <c r="AF2399" s="181"/>
      <c r="AG2399" s="122"/>
      <c r="AN2399" s="64"/>
      <c r="AO2399" s="64"/>
      <c r="AP2399" s="64"/>
      <c r="AQ2399" s="64"/>
      <c r="AR2399" s="64"/>
      <c r="AS2399" s="64"/>
      <c r="AT2399" s="64"/>
      <c r="AU2399" s="64"/>
    </row>
    <row r="2400" spans="27:47" ht="12.95" customHeight="1">
      <c r="AA2400" s="64"/>
      <c r="AB2400" s="64"/>
      <c r="AC2400" s="64"/>
      <c r="AD2400" s="64"/>
      <c r="AE2400" s="64"/>
      <c r="AF2400" s="181"/>
      <c r="AG2400" s="122"/>
      <c r="AN2400" s="64"/>
      <c r="AO2400" s="64"/>
      <c r="AP2400" s="64"/>
      <c r="AQ2400" s="64"/>
      <c r="AR2400" s="64"/>
      <c r="AS2400" s="64"/>
      <c r="AT2400" s="64"/>
      <c r="AU2400" s="64"/>
    </row>
    <row r="2401" spans="27:47" ht="12.95" customHeight="1">
      <c r="AA2401" s="64"/>
      <c r="AB2401" s="64"/>
      <c r="AC2401" s="64"/>
      <c r="AD2401" s="64"/>
      <c r="AE2401" s="64"/>
      <c r="AF2401" s="181"/>
      <c r="AG2401" s="122"/>
      <c r="AN2401" s="64"/>
      <c r="AO2401" s="64"/>
      <c r="AP2401" s="64"/>
      <c r="AQ2401" s="64"/>
      <c r="AR2401" s="64"/>
      <c r="AS2401" s="64"/>
      <c r="AT2401" s="64"/>
      <c r="AU2401" s="64"/>
    </row>
    <row r="2402" spans="27:47" ht="12.95" customHeight="1">
      <c r="AA2402" s="64"/>
      <c r="AB2402" s="64"/>
      <c r="AC2402" s="64"/>
      <c r="AD2402" s="64"/>
      <c r="AE2402" s="64"/>
      <c r="AF2402" s="181"/>
      <c r="AG2402" s="122"/>
      <c r="AN2402" s="64"/>
      <c r="AO2402" s="64"/>
      <c r="AP2402" s="64"/>
      <c r="AQ2402" s="64"/>
      <c r="AR2402" s="64"/>
      <c r="AS2402" s="64"/>
      <c r="AT2402" s="64"/>
      <c r="AU2402" s="64"/>
    </row>
    <row r="2403" spans="27:47" ht="12.95" customHeight="1">
      <c r="AA2403" s="64"/>
      <c r="AB2403" s="64"/>
      <c r="AC2403" s="64"/>
      <c r="AD2403" s="64"/>
      <c r="AE2403" s="64"/>
      <c r="AF2403" s="181"/>
      <c r="AG2403" s="122"/>
      <c r="AN2403" s="64"/>
      <c r="AO2403" s="64"/>
      <c r="AP2403" s="64"/>
      <c r="AQ2403" s="64"/>
      <c r="AR2403" s="64"/>
      <c r="AS2403" s="64"/>
      <c r="AT2403" s="64"/>
      <c r="AU2403" s="64"/>
    </row>
    <row r="2404" spans="27:47" ht="12.95" customHeight="1">
      <c r="AA2404" s="64"/>
      <c r="AB2404" s="64"/>
      <c r="AC2404" s="64"/>
      <c r="AD2404" s="64"/>
      <c r="AE2404" s="64"/>
      <c r="AF2404" s="181"/>
      <c r="AG2404" s="122"/>
      <c r="AN2404" s="64"/>
      <c r="AO2404" s="64"/>
      <c r="AP2404" s="64"/>
      <c r="AQ2404" s="64"/>
      <c r="AR2404" s="64"/>
      <c r="AS2404" s="64"/>
      <c r="AT2404" s="64"/>
      <c r="AU2404" s="64"/>
    </row>
    <row r="2405" spans="27:47" ht="12.95" customHeight="1">
      <c r="AA2405" s="64"/>
      <c r="AB2405" s="64"/>
      <c r="AC2405" s="64"/>
      <c r="AD2405" s="64"/>
      <c r="AE2405" s="64"/>
      <c r="AF2405" s="181"/>
      <c r="AG2405" s="122"/>
      <c r="AN2405" s="64"/>
      <c r="AO2405" s="64"/>
      <c r="AP2405" s="64"/>
      <c r="AQ2405" s="64"/>
      <c r="AR2405" s="64"/>
      <c r="AS2405" s="64"/>
      <c r="AT2405" s="64"/>
      <c r="AU2405" s="64"/>
    </row>
    <row r="2406" spans="27:47" ht="12.95" customHeight="1">
      <c r="AA2406" s="64"/>
      <c r="AB2406" s="64"/>
      <c r="AC2406" s="64"/>
      <c r="AD2406" s="64"/>
      <c r="AE2406" s="64"/>
      <c r="AF2406" s="181"/>
      <c r="AG2406" s="122"/>
      <c r="AN2406" s="64"/>
      <c r="AO2406" s="64"/>
      <c r="AP2406" s="64"/>
      <c r="AQ2406" s="64"/>
      <c r="AR2406" s="64"/>
      <c r="AS2406" s="64"/>
      <c r="AT2406" s="64"/>
      <c r="AU2406" s="64"/>
    </row>
    <row r="2407" spans="27:47" ht="12.95" customHeight="1">
      <c r="AA2407" s="64"/>
      <c r="AB2407" s="64"/>
      <c r="AC2407" s="64"/>
      <c r="AD2407" s="64"/>
      <c r="AE2407" s="64"/>
      <c r="AF2407" s="181"/>
      <c r="AG2407" s="122"/>
      <c r="AN2407" s="64"/>
      <c r="AO2407" s="64"/>
      <c r="AP2407" s="64"/>
      <c r="AQ2407" s="64"/>
      <c r="AR2407" s="64"/>
      <c r="AS2407" s="64"/>
      <c r="AT2407" s="64"/>
      <c r="AU2407" s="64"/>
    </row>
    <row r="2408" spans="27:47" ht="12.95" customHeight="1">
      <c r="AA2408" s="64"/>
      <c r="AB2408" s="64"/>
      <c r="AC2408" s="64"/>
      <c r="AD2408" s="64"/>
      <c r="AE2408" s="64"/>
      <c r="AF2408" s="181"/>
      <c r="AG2408" s="122"/>
      <c r="AN2408" s="64"/>
      <c r="AO2408" s="64"/>
      <c r="AP2408" s="64"/>
      <c r="AQ2408" s="64"/>
      <c r="AR2408" s="64"/>
      <c r="AS2408" s="64"/>
      <c r="AT2408" s="64"/>
      <c r="AU2408" s="64"/>
    </row>
    <row r="2409" spans="27:47" ht="12.95" customHeight="1">
      <c r="AA2409" s="64"/>
      <c r="AB2409" s="64"/>
      <c r="AC2409" s="64"/>
      <c r="AD2409" s="64"/>
      <c r="AE2409" s="64"/>
      <c r="AF2409" s="181"/>
      <c r="AG2409" s="122"/>
      <c r="AN2409" s="64"/>
      <c r="AO2409" s="64"/>
      <c r="AP2409" s="64"/>
      <c r="AQ2409" s="64"/>
      <c r="AR2409" s="64"/>
      <c r="AS2409" s="64"/>
      <c r="AT2409" s="64"/>
      <c r="AU2409" s="64"/>
    </row>
    <row r="2410" spans="27:47" ht="12.95" customHeight="1">
      <c r="AA2410" s="64"/>
      <c r="AB2410" s="64"/>
      <c r="AC2410" s="64"/>
      <c r="AD2410" s="64"/>
      <c r="AE2410" s="64"/>
      <c r="AF2410" s="181"/>
      <c r="AG2410" s="122"/>
      <c r="AN2410" s="64"/>
      <c r="AO2410" s="64"/>
      <c r="AP2410" s="64"/>
      <c r="AQ2410" s="64"/>
      <c r="AR2410" s="64"/>
      <c r="AS2410" s="64"/>
      <c r="AT2410" s="64"/>
      <c r="AU2410" s="64"/>
    </row>
    <row r="2411" spans="27:47" ht="12.95" customHeight="1">
      <c r="AA2411" s="64"/>
      <c r="AB2411" s="64"/>
      <c r="AC2411" s="64"/>
      <c r="AD2411" s="64"/>
      <c r="AE2411" s="64"/>
      <c r="AF2411" s="181"/>
      <c r="AG2411" s="122"/>
      <c r="AN2411" s="64"/>
      <c r="AO2411" s="64"/>
      <c r="AP2411" s="64"/>
      <c r="AQ2411" s="64"/>
      <c r="AR2411" s="64"/>
      <c r="AS2411" s="64"/>
      <c r="AT2411" s="64"/>
      <c r="AU2411" s="64"/>
    </row>
    <row r="2412" spans="27:47" ht="12.95" customHeight="1">
      <c r="AA2412" s="64"/>
      <c r="AB2412" s="64"/>
      <c r="AC2412" s="64"/>
      <c r="AD2412" s="64"/>
      <c r="AE2412" s="64"/>
      <c r="AF2412" s="181"/>
      <c r="AG2412" s="122"/>
      <c r="AN2412" s="64"/>
      <c r="AO2412" s="64"/>
      <c r="AP2412" s="64"/>
      <c r="AQ2412" s="64"/>
      <c r="AR2412" s="64"/>
      <c r="AS2412" s="64"/>
      <c r="AT2412" s="64"/>
      <c r="AU2412" s="64"/>
    </row>
    <row r="2413" spans="27:47" ht="12.95" customHeight="1">
      <c r="AA2413" s="64"/>
      <c r="AB2413" s="64"/>
      <c r="AC2413" s="64"/>
      <c r="AD2413" s="64"/>
      <c r="AE2413" s="64"/>
      <c r="AF2413" s="181"/>
      <c r="AG2413" s="122"/>
      <c r="AN2413" s="64"/>
      <c r="AO2413" s="64"/>
      <c r="AP2413" s="64"/>
      <c r="AQ2413" s="64"/>
      <c r="AR2413" s="64"/>
      <c r="AS2413" s="64"/>
      <c r="AT2413" s="64"/>
      <c r="AU2413" s="64"/>
    </row>
    <row r="2414" spans="27:47" ht="12.95" customHeight="1">
      <c r="AA2414" s="64"/>
      <c r="AB2414" s="64"/>
      <c r="AC2414" s="64"/>
      <c r="AD2414" s="64"/>
      <c r="AE2414" s="64"/>
      <c r="AF2414" s="181"/>
      <c r="AG2414" s="122"/>
      <c r="AN2414" s="64"/>
      <c r="AO2414" s="64"/>
      <c r="AP2414" s="64"/>
      <c r="AQ2414" s="64"/>
      <c r="AR2414" s="64"/>
      <c r="AS2414" s="64"/>
      <c r="AT2414" s="64"/>
      <c r="AU2414" s="64"/>
    </row>
    <row r="2415" spans="27:47" ht="12.95" customHeight="1">
      <c r="AA2415" s="64"/>
      <c r="AB2415" s="64"/>
      <c r="AC2415" s="64"/>
      <c r="AD2415" s="64"/>
      <c r="AE2415" s="64"/>
      <c r="AF2415" s="181"/>
      <c r="AG2415" s="122"/>
      <c r="AN2415" s="64"/>
      <c r="AO2415" s="64"/>
      <c r="AP2415" s="64"/>
      <c r="AQ2415" s="64"/>
      <c r="AR2415" s="64"/>
      <c r="AS2415" s="64"/>
      <c r="AT2415" s="64"/>
      <c r="AU2415" s="64"/>
    </row>
    <row r="2416" spans="27:47" ht="12.95" customHeight="1">
      <c r="AA2416" s="64"/>
      <c r="AB2416" s="64"/>
      <c r="AC2416" s="64"/>
      <c r="AD2416" s="64"/>
      <c r="AE2416" s="64"/>
      <c r="AF2416" s="181"/>
      <c r="AG2416" s="122"/>
      <c r="AN2416" s="64"/>
      <c r="AO2416" s="64"/>
      <c r="AP2416" s="64"/>
      <c r="AQ2416" s="64"/>
      <c r="AR2416" s="64"/>
      <c r="AS2416" s="64"/>
      <c r="AT2416" s="64"/>
      <c r="AU2416" s="64"/>
    </row>
    <row r="2417" spans="27:47" ht="12.95" customHeight="1">
      <c r="AA2417" s="64"/>
      <c r="AB2417" s="64"/>
      <c r="AC2417" s="64"/>
      <c r="AD2417" s="64"/>
      <c r="AE2417" s="64"/>
      <c r="AF2417" s="181"/>
      <c r="AG2417" s="122"/>
      <c r="AN2417" s="64"/>
      <c r="AO2417" s="64"/>
      <c r="AP2417" s="64"/>
      <c r="AQ2417" s="64"/>
      <c r="AR2417" s="64"/>
      <c r="AS2417" s="64"/>
      <c r="AT2417" s="64"/>
      <c r="AU2417" s="64"/>
    </row>
    <row r="2418" spans="27:47" ht="12.95" customHeight="1">
      <c r="AA2418" s="64"/>
      <c r="AB2418" s="64"/>
      <c r="AC2418" s="64"/>
      <c r="AD2418" s="64"/>
      <c r="AE2418" s="64"/>
      <c r="AF2418" s="181"/>
      <c r="AG2418" s="122"/>
      <c r="AN2418" s="64"/>
      <c r="AO2418" s="64"/>
      <c r="AP2418" s="64"/>
      <c r="AQ2418" s="64"/>
      <c r="AR2418" s="64"/>
      <c r="AS2418" s="64"/>
      <c r="AT2418" s="64"/>
      <c r="AU2418" s="64"/>
    </row>
    <row r="2419" spans="27:47" ht="12.95" customHeight="1">
      <c r="AA2419" s="64"/>
      <c r="AB2419" s="64"/>
      <c r="AC2419" s="64"/>
      <c r="AD2419" s="64"/>
      <c r="AE2419" s="64"/>
      <c r="AF2419" s="181"/>
      <c r="AG2419" s="122"/>
      <c r="AN2419" s="64"/>
      <c r="AO2419" s="64"/>
      <c r="AP2419" s="64"/>
      <c r="AQ2419" s="64"/>
      <c r="AR2419" s="64"/>
      <c r="AS2419" s="64"/>
      <c r="AT2419" s="64"/>
      <c r="AU2419" s="64"/>
    </row>
    <row r="2420" spans="27:47" ht="12.95" customHeight="1">
      <c r="AA2420" s="64"/>
      <c r="AB2420" s="64"/>
      <c r="AC2420" s="64"/>
      <c r="AD2420" s="64"/>
      <c r="AE2420" s="64"/>
      <c r="AF2420" s="181"/>
      <c r="AG2420" s="122"/>
      <c r="AN2420" s="64"/>
      <c r="AO2420" s="64"/>
      <c r="AP2420" s="64"/>
      <c r="AQ2420" s="64"/>
      <c r="AR2420" s="64"/>
      <c r="AS2420" s="64"/>
      <c r="AT2420" s="64"/>
      <c r="AU2420" s="64"/>
    </row>
    <row r="2421" spans="27:47" ht="12.95" customHeight="1">
      <c r="AA2421" s="64"/>
      <c r="AB2421" s="64"/>
      <c r="AC2421" s="64"/>
      <c r="AD2421" s="64"/>
      <c r="AE2421" s="64"/>
      <c r="AF2421" s="181"/>
      <c r="AG2421" s="122"/>
      <c r="AN2421" s="64"/>
      <c r="AO2421" s="64"/>
      <c r="AP2421" s="64"/>
      <c r="AQ2421" s="64"/>
      <c r="AR2421" s="64"/>
      <c r="AS2421" s="64"/>
      <c r="AT2421" s="64"/>
      <c r="AU2421" s="64"/>
    </row>
    <row r="2422" spans="27:47" ht="12.95" customHeight="1">
      <c r="AA2422" s="64"/>
      <c r="AB2422" s="64"/>
      <c r="AC2422" s="64"/>
      <c r="AD2422" s="64"/>
      <c r="AE2422" s="64"/>
      <c r="AF2422" s="181"/>
      <c r="AG2422" s="122"/>
      <c r="AN2422" s="64"/>
      <c r="AO2422" s="64"/>
      <c r="AP2422" s="64"/>
      <c r="AQ2422" s="64"/>
      <c r="AR2422" s="64"/>
      <c r="AS2422" s="64"/>
      <c r="AT2422" s="64"/>
      <c r="AU2422" s="64"/>
    </row>
    <row r="2423" spans="27:47" ht="12.95" customHeight="1">
      <c r="AA2423" s="64"/>
      <c r="AB2423" s="64"/>
      <c r="AC2423" s="64"/>
      <c r="AD2423" s="64"/>
      <c r="AE2423" s="64"/>
      <c r="AF2423" s="181"/>
      <c r="AG2423" s="122"/>
      <c r="AN2423" s="64"/>
      <c r="AO2423" s="64"/>
      <c r="AP2423" s="64"/>
      <c r="AQ2423" s="64"/>
      <c r="AR2423" s="64"/>
      <c r="AS2423" s="64"/>
      <c r="AT2423" s="64"/>
      <c r="AU2423" s="64"/>
    </row>
    <row r="2424" spans="27:47" ht="12.95" customHeight="1">
      <c r="AA2424" s="64"/>
      <c r="AB2424" s="64"/>
      <c r="AC2424" s="64"/>
      <c r="AD2424" s="64"/>
      <c r="AE2424" s="64"/>
      <c r="AF2424" s="181"/>
      <c r="AG2424" s="122"/>
      <c r="AN2424" s="64"/>
      <c r="AO2424" s="64"/>
      <c r="AP2424" s="64"/>
      <c r="AQ2424" s="64"/>
      <c r="AR2424" s="64"/>
      <c r="AS2424" s="64"/>
      <c r="AT2424" s="64"/>
      <c r="AU2424" s="64"/>
    </row>
    <row r="2425" spans="27:47" ht="12.95" customHeight="1">
      <c r="AA2425" s="64"/>
      <c r="AB2425" s="64"/>
      <c r="AC2425" s="64"/>
      <c r="AD2425" s="64"/>
      <c r="AE2425" s="64"/>
      <c r="AF2425" s="181"/>
      <c r="AG2425" s="122"/>
      <c r="AN2425" s="64"/>
      <c r="AO2425" s="64"/>
      <c r="AP2425" s="64"/>
      <c r="AQ2425" s="64"/>
      <c r="AR2425" s="64"/>
      <c r="AS2425" s="64"/>
      <c r="AT2425" s="64"/>
      <c r="AU2425" s="64"/>
    </row>
    <row r="2426" spans="27:47" ht="12.95" customHeight="1">
      <c r="AA2426" s="64"/>
      <c r="AB2426" s="64"/>
      <c r="AC2426" s="64"/>
      <c r="AD2426" s="64"/>
      <c r="AE2426" s="64"/>
      <c r="AF2426" s="181"/>
      <c r="AG2426" s="122"/>
      <c r="AN2426" s="64"/>
      <c r="AO2426" s="64"/>
      <c r="AP2426" s="64"/>
      <c r="AQ2426" s="64"/>
      <c r="AR2426" s="64"/>
      <c r="AS2426" s="64"/>
      <c r="AT2426" s="64"/>
      <c r="AU2426" s="64"/>
    </row>
    <row r="2427" spans="27:47" ht="12.95" customHeight="1">
      <c r="AA2427" s="64"/>
      <c r="AB2427" s="64"/>
      <c r="AC2427" s="64"/>
      <c r="AD2427" s="64"/>
      <c r="AE2427" s="64"/>
      <c r="AF2427" s="181"/>
      <c r="AG2427" s="122"/>
      <c r="AN2427" s="64"/>
      <c r="AO2427" s="64"/>
      <c r="AP2427" s="64"/>
      <c r="AQ2427" s="64"/>
      <c r="AR2427" s="64"/>
      <c r="AS2427" s="64"/>
      <c r="AT2427" s="64"/>
      <c r="AU2427" s="64"/>
    </row>
    <row r="2428" spans="27:47" ht="12.95" customHeight="1">
      <c r="AA2428" s="64"/>
      <c r="AB2428" s="64"/>
      <c r="AC2428" s="64"/>
      <c r="AD2428" s="64"/>
      <c r="AE2428" s="64"/>
      <c r="AF2428" s="181"/>
      <c r="AG2428" s="122"/>
      <c r="AN2428" s="64"/>
      <c r="AO2428" s="64"/>
      <c r="AP2428" s="64"/>
      <c r="AQ2428" s="64"/>
      <c r="AR2428" s="64"/>
      <c r="AS2428" s="64"/>
      <c r="AT2428" s="64"/>
      <c r="AU2428" s="64"/>
    </row>
    <row r="2429" spans="27:47" ht="12.95" customHeight="1">
      <c r="AA2429" s="64"/>
      <c r="AB2429" s="64"/>
      <c r="AC2429" s="64"/>
      <c r="AD2429" s="64"/>
      <c r="AE2429" s="64"/>
      <c r="AF2429" s="181"/>
      <c r="AG2429" s="122"/>
      <c r="AN2429" s="64"/>
      <c r="AO2429" s="64"/>
      <c r="AP2429" s="64"/>
      <c r="AQ2429" s="64"/>
      <c r="AR2429" s="64"/>
      <c r="AS2429" s="64"/>
      <c r="AT2429" s="64"/>
      <c r="AU2429" s="64"/>
    </row>
    <row r="2430" spans="27:47" ht="12.95" customHeight="1">
      <c r="AA2430" s="64"/>
      <c r="AB2430" s="64"/>
      <c r="AC2430" s="64"/>
      <c r="AD2430" s="64"/>
      <c r="AE2430" s="64"/>
      <c r="AF2430" s="181"/>
      <c r="AG2430" s="122"/>
      <c r="AN2430" s="64"/>
      <c r="AO2430" s="64"/>
      <c r="AP2430" s="64"/>
      <c r="AQ2430" s="64"/>
      <c r="AR2430" s="64"/>
      <c r="AS2430" s="64"/>
      <c r="AT2430" s="64"/>
      <c r="AU2430" s="64"/>
    </row>
    <row r="2431" spans="27:47" ht="12.95" customHeight="1">
      <c r="AA2431" s="64"/>
      <c r="AB2431" s="64"/>
      <c r="AC2431" s="64"/>
      <c r="AD2431" s="64"/>
      <c r="AE2431" s="64"/>
      <c r="AF2431" s="181"/>
      <c r="AG2431" s="122"/>
      <c r="AN2431" s="64"/>
      <c r="AO2431" s="64"/>
      <c r="AP2431" s="64"/>
      <c r="AQ2431" s="64"/>
      <c r="AR2431" s="64"/>
      <c r="AS2431" s="64"/>
      <c r="AT2431" s="64"/>
      <c r="AU2431" s="64"/>
    </row>
    <row r="2432" spans="27:47" ht="12.95" customHeight="1">
      <c r="AA2432" s="64"/>
      <c r="AB2432" s="64"/>
      <c r="AC2432" s="64"/>
      <c r="AD2432" s="64"/>
      <c r="AE2432" s="64"/>
      <c r="AF2432" s="181"/>
      <c r="AG2432" s="122"/>
      <c r="AN2432" s="64"/>
      <c r="AO2432" s="64"/>
      <c r="AP2432" s="64"/>
      <c r="AQ2432" s="64"/>
      <c r="AR2432" s="64"/>
      <c r="AS2432" s="64"/>
      <c r="AT2432" s="64"/>
      <c r="AU2432" s="64"/>
    </row>
    <row r="2433" spans="27:47" ht="12.95" customHeight="1">
      <c r="AA2433" s="64"/>
      <c r="AB2433" s="64"/>
      <c r="AC2433" s="64"/>
      <c r="AD2433" s="64"/>
      <c r="AE2433" s="64"/>
      <c r="AF2433" s="181"/>
      <c r="AG2433" s="122"/>
      <c r="AN2433" s="64"/>
      <c r="AO2433" s="64"/>
      <c r="AP2433" s="64"/>
      <c r="AQ2433" s="64"/>
      <c r="AR2433" s="64"/>
      <c r="AS2433" s="64"/>
      <c r="AT2433" s="64"/>
      <c r="AU2433" s="64"/>
    </row>
    <row r="2434" spans="27:47" ht="12.95" customHeight="1">
      <c r="AA2434" s="64"/>
      <c r="AB2434" s="64"/>
      <c r="AC2434" s="64"/>
      <c r="AD2434" s="64"/>
      <c r="AE2434" s="64"/>
      <c r="AF2434" s="181"/>
      <c r="AG2434" s="122"/>
      <c r="AN2434" s="64"/>
      <c r="AO2434" s="64"/>
      <c r="AP2434" s="64"/>
      <c r="AQ2434" s="64"/>
      <c r="AR2434" s="64"/>
      <c r="AS2434" s="64"/>
      <c r="AT2434" s="64"/>
      <c r="AU2434" s="64"/>
    </row>
    <row r="2435" spans="27:47" ht="12.95" customHeight="1">
      <c r="AA2435" s="64"/>
      <c r="AB2435" s="64"/>
      <c r="AC2435" s="64"/>
      <c r="AD2435" s="64"/>
      <c r="AE2435" s="64"/>
      <c r="AF2435" s="181"/>
      <c r="AG2435" s="122"/>
      <c r="AN2435" s="64"/>
      <c r="AO2435" s="64"/>
      <c r="AP2435" s="64"/>
      <c r="AQ2435" s="64"/>
      <c r="AR2435" s="64"/>
      <c r="AS2435" s="64"/>
      <c r="AT2435" s="64"/>
      <c r="AU2435" s="64"/>
    </row>
    <row r="2436" spans="27:47" ht="12.95" customHeight="1">
      <c r="AA2436" s="64"/>
      <c r="AB2436" s="64"/>
      <c r="AC2436" s="64"/>
      <c r="AD2436" s="64"/>
      <c r="AE2436" s="64"/>
      <c r="AF2436" s="181"/>
      <c r="AG2436" s="122"/>
      <c r="AN2436" s="64"/>
      <c r="AO2436" s="64"/>
      <c r="AP2436" s="64"/>
      <c r="AQ2436" s="64"/>
      <c r="AR2436" s="64"/>
      <c r="AS2436" s="64"/>
      <c r="AT2436" s="64"/>
      <c r="AU2436" s="64"/>
    </row>
    <row r="2437" spans="27:47" ht="12.95" customHeight="1">
      <c r="AA2437" s="64"/>
      <c r="AB2437" s="64"/>
      <c r="AC2437" s="64"/>
      <c r="AD2437" s="64"/>
      <c r="AE2437" s="64"/>
      <c r="AF2437" s="181"/>
      <c r="AG2437" s="122"/>
      <c r="AN2437" s="64"/>
      <c r="AO2437" s="64"/>
      <c r="AP2437" s="64"/>
      <c r="AQ2437" s="64"/>
      <c r="AR2437" s="64"/>
      <c r="AS2437" s="64"/>
      <c r="AT2437" s="64"/>
      <c r="AU2437" s="64"/>
    </row>
    <row r="2438" spans="27:47" ht="12.95" customHeight="1">
      <c r="AA2438" s="64"/>
      <c r="AB2438" s="64"/>
      <c r="AC2438" s="64"/>
      <c r="AD2438" s="64"/>
      <c r="AE2438" s="64"/>
      <c r="AF2438" s="181"/>
      <c r="AG2438" s="122"/>
      <c r="AN2438" s="64"/>
      <c r="AO2438" s="64"/>
      <c r="AP2438" s="64"/>
      <c r="AQ2438" s="64"/>
      <c r="AR2438" s="64"/>
      <c r="AS2438" s="64"/>
      <c r="AT2438" s="64"/>
      <c r="AU2438" s="64"/>
    </row>
    <row r="2439" spans="27:47" ht="12.95" customHeight="1">
      <c r="AA2439" s="64"/>
      <c r="AB2439" s="64"/>
      <c r="AC2439" s="64"/>
      <c r="AD2439" s="64"/>
      <c r="AE2439" s="64"/>
      <c r="AF2439" s="181"/>
      <c r="AG2439" s="122"/>
      <c r="AN2439" s="64"/>
      <c r="AO2439" s="64"/>
      <c r="AP2439" s="64"/>
      <c r="AQ2439" s="64"/>
      <c r="AR2439" s="64"/>
      <c r="AS2439" s="64"/>
      <c r="AT2439" s="64"/>
      <c r="AU2439" s="64"/>
    </row>
    <row r="2440" spans="27:47" ht="12.95" customHeight="1">
      <c r="AA2440" s="64"/>
      <c r="AB2440" s="64"/>
      <c r="AC2440" s="64"/>
      <c r="AD2440" s="64"/>
      <c r="AE2440" s="64"/>
      <c r="AF2440" s="181"/>
      <c r="AG2440" s="122"/>
      <c r="AN2440" s="64"/>
      <c r="AO2440" s="64"/>
      <c r="AP2440" s="64"/>
      <c r="AQ2440" s="64"/>
      <c r="AR2440" s="64"/>
      <c r="AS2440" s="64"/>
      <c r="AT2440" s="64"/>
      <c r="AU2440" s="64"/>
    </row>
    <row r="2441" spans="27:47" ht="12.95" customHeight="1">
      <c r="AA2441" s="64"/>
      <c r="AB2441" s="64"/>
      <c r="AC2441" s="64"/>
      <c r="AD2441" s="64"/>
      <c r="AE2441" s="64"/>
      <c r="AF2441" s="181"/>
      <c r="AG2441" s="122"/>
      <c r="AN2441" s="64"/>
      <c r="AO2441" s="64"/>
      <c r="AP2441" s="64"/>
      <c r="AQ2441" s="64"/>
      <c r="AR2441" s="64"/>
      <c r="AS2441" s="64"/>
      <c r="AT2441" s="64"/>
      <c r="AU2441" s="64"/>
    </row>
    <row r="2442" spans="27:47" ht="12.95" customHeight="1">
      <c r="AA2442" s="64"/>
      <c r="AB2442" s="64"/>
      <c r="AC2442" s="64"/>
      <c r="AD2442" s="64"/>
      <c r="AE2442" s="64"/>
      <c r="AF2442" s="181"/>
      <c r="AG2442" s="122"/>
      <c r="AN2442" s="64"/>
      <c r="AO2442" s="64"/>
      <c r="AP2442" s="64"/>
      <c r="AQ2442" s="64"/>
      <c r="AR2442" s="64"/>
      <c r="AS2442" s="64"/>
      <c r="AT2442" s="64"/>
      <c r="AU2442" s="64"/>
    </row>
    <row r="2443" spans="27:47" ht="12.95" customHeight="1">
      <c r="AA2443" s="64"/>
      <c r="AB2443" s="64"/>
      <c r="AC2443" s="64"/>
      <c r="AD2443" s="64"/>
      <c r="AE2443" s="64"/>
      <c r="AF2443" s="181"/>
      <c r="AG2443" s="122"/>
      <c r="AN2443" s="64"/>
      <c r="AO2443" s="64"/>
      <c r="AP2443" s="64"/>
      <c r="AQ2443" s="64"/>
      <c r="AR2443" s="64"/>
      <c r="AS2443" s="64"/>
      <c r="AT2443" s="64"/>
      <c r="AU2443" s="64"/>
    </row>
    <row r="2444" spans="27:47" ht="12.95" customHeight="1">
      <c r="AA2444" s="64"/>
      <c r="AB2444" s="64"/>
      <c r="AC2444" s="64"/>
      <c r="AD2444" s="64"/>
      <c r="AE2444" s="64"/>
      <c r="AF2444" s="181"/>
      <c r="AG2444" s="122"/>
      <c r="AN2444" s="64"/>
      <c r="AO2444" s="64"/>
      <c r="AP2444" s="64"/>
      <c r="AQ2444" s="64"/>
      <c r="AR2444" s="64"/>
      <c r="AS2444" s="64"/>
      <c r="AT2444" s="64"/>
      <c r="AU2444" s="64"/>
    </row>
    <row r="2445" spans="27:47" ht="12.95" customHeight="1">
      <c r="AA2445" s="64"/>
      <c r="AB2445" s="64"/>
      <c r="AC2445" s="64"/>
      <c r="AD2445" s="64"/>
      <c r="AE2445" s="64"/>
      <c r="AF2445" s="181"/>
      <c r="AG2445" s="122"/>
      <c r="AN2445" s="64"/>
      <c r="AO2445" s="64"/>
      <c r="AP2445" s="64"/>
      <c r="AQ2445" s="64"/>
      <c r="AR2445" s="64"/>
      <c r="AS2445" s="64"/>
      <c r="AT2445" s="64"/>
      <c r="AU2445" s="64"/>
    </row>
    <row r="2446" spans="27:47" ht="12.95" customHeight="1">
      <c r="AA2446" s="64"/>
      <c r="AB2446" s="64"/>
      <c r="AC2446" s="64"/>
      <c r="AD2446" s="64"/>
      <c r="AE2446" s="64"/>
      <c r="AF2446" s="181"/>
      <c r="AG2446" s="122"/>
      <c r="AN2446" s="64"/>
      <c r="AO2446" s="64"/>
      <c r="AP2446" s="64"/>
      <c r="AQ2446" s="64"/>
      <c r="AR2446" s="64"/>
      <c r="AS2446" s="64"/>
      <c r="AT2446" s="64"/>
      <c r="AU2446" s="64"/>
    </row>
    <row r="2447" spans="27:47" ht="12.95" customHeight="1">
      <c r="AA2447" s="64"/>
      <c r="AB2447" s="64"/>
      <c r="AC2447" s="64"/>
      <c r="AD2447" s="64"/>
      <c r="AE2447" s="64"/>
      <c r="AF2447" s="181"/>
      <c r="AG2447" s="122"/>
      <c r="AN2447" s="64"/>
      <c r="AO2447" s="64"/>
      <c r="AP2447" s="64"/>
      <c r="AQ2447" s="64"/>
      <c r="AR2447" s="64"/>
      <c r="AS2447" s="64"/>
      <c r="AT2447" s="64"/>
      <c r="AU2447" s="64"/>
    </row>
    <row r="2448" spans="27:47" ht="12.95" customHeight="1">
      <c r="AA2448" s="64"/>
      <c r="AB2448" s="64"/>
      <c r="AC2448" s="64"/>
      <c r="AD2448" s="64"/>
      <c r="AE2448" s="64"/>
      <c r="AF2448" s="181"/>
      <c r="AG2448" s="122"/>
      <c r="AN2448" s="64"/>
      <c r="AO2448" s="64"/>
      <c r="AP2448" s="64"/>
      <c r="AQ2448" s="64"/>
      <c r="AR2448" s="64"/>
      <c r="AS2448" s="64"/>
      <c r="AT2448" s="64"/>
      <c r="AU2448" s="64"/>
    </row>
    <row r="2449" spans="27:47" ht="12.95" customHeight="1">
      <c r="AA2449" s="64"/>
      <c r="AB2449" s="64"/>
      <c r="AC2449" s="64"/>
      <c r="AD2449" s="64"/>
      <c r="AE2449" s="64"/>
      <c r="AF2449" s="181"/>
      <c r="AG2449" s="122"/>
      <c r="AN2449" s="64"/>
      <c r="AO2449" s="64"/>
      <c r="AP2449" s="64"/>
      <c r="AQ2449" s="64"/>
      <c r="AR2449" s="64"/>
      <c r="AS2449" s="64"/>
      <c r="AT2449" s="64"/>
      <c r="AU2449" s="64"/>
    </row>
    <row r="2450" spans="27:47" ht="12.95" customHeight="1">
      <c r="AA2450" s="64"/>
      <c r="AB2450" s="64"/>
      <c r="AC2450" s="64"/>
      <c r="AD2450" s="64"/>
      <c r="AE2450" s="64"/>
      <c r="AF2450" s="181"/>
      <c r="AG2450" s="122"/>
      <c r="AN2450" s="64"/>
      <c r="AO2450" s="64"/>
      <c r="AP2450" s="64"/>
      <c r="AQ2450" s="64"/>
      <c r="AR2450" s="64"/>
      <c r="AS2450" s="64"/>
      <c r="AT2450" s="64"/>
      <c r="AU2450" s="64"/>
    </row>
    <row r="2451" spans="27:47" ht="12.95" customHeight="1">
      <c r="AA2451" s="64"/>
      <c r="AB2451" s="64"/>
      <c r="AC2451" s="64"/>
      <c r="AD2451" s="64"/>
      <c r="AE2451" s="64"/>
      <c r="AF2451" s="181"/>
      <c r="AG2451" s="122"/>
      <c r="AN2451" s="64"/>
      <c r="AO2451" s="64"/>
      <c r="AP2451" s="64"/>
      <c r="AQ2451" s="64"/>
      <c r="AR2451" s="64"/>
      <c r="AS2451" s="64"/>
      <c r="AT2451" s="64"/>
      <c r="AU2451" s="64"/>
    </row>
    <row r="2452" spans="27:47" ht="12.95" customHeight="1">
      <c r="AA2452" s="64"/>
      <c r="AB2452" s="64"/>
      <c r="AC2452" s="64"/>
      <c r="AD2452" s="64"/>
      <c r="AE2452" s="64"/>
      <c r="AF2452" s="181"/>
      <c r="AG2452" s="122"/>
      <c r="AN2452" s="64"/>
      <c r="AO2452" s="64"/>
      <c r="AP2452" s="64"/>
      <c r="AQ2452" s="64"/>
      <c r="AR2452" s="64"/>
      <c r="AS2452" s="64"/>
      <c r="AT2452" s="64"/>
      <c r="AU2452" s="64"/>
    </row>
    <row r="2453" spans="27:47" ht="12.95" customHeight="1">
      <c r="AA2453" s="64"/>
      <c r="AB2453" s="64"/>
      <c r="AC2453" s="64"/>
      <c r="AD2453" s="64"/>
      <c r="AE2453" s="64"/>
      <c r="AF2453" s="181"/>
      <c r="AG2453" s="122"/>
      <c r="AN2453" s="64"/>
      <c r="AO2453" s="64"/>
      <c r="AP2453" s="64"/>
      <c r="AQ2453" s="64"/>
      <c r="AR2453" s="64"/>
      <c r="AS2453" s="64"/>
      <c r="AT2453" s="64"/>
      <c r="AU2453" s="64"/>
    </row>
    <row r="2454" spans="27:47" ht="12.95" customHeight="1">
      <c r="AA2454" s="64"/>
      <c r="AB2454" s="64"/>
      <c r="AC2454" s="64"/>
      <c r="AD2454" s="64"/>
      <c r="AE2454" s="64"/>
      <c r="AF2454" s="181"/>
      <c r="AG2454" s="122"/>
      <c r="AN2454" s="64"/>
      <c r="AO2454" s="64"/>
      <c r="AP2454" s="64"/>
      <c r="AQ2454" s="64"/>
      <c r="AR2454" s="64"/>
      <c r="AS2454" s="64"/>
      <c r="AT2454" s="64"/>
      <c r="AU2454" s="64"/>
    </row>
    <row r="2455" spans="27:47" ht="12.95" customHeight="1">
      <c r="AA2455" s="64"/>
      <c r="AB2455" s="64"/>
      <c r="AC2455" s="64"/>
      <c r="AD2455" s="64"/>
      <c r="AE2455" s="64"/>
      <c r="AF2455" s="181"/>
      <c r="AG2455" s="122"/>
      <c r="AN2455" s="64"/>
      <c r="AO2455" s="64"/>
      <c r="AP2455" s="64"/>
      <c r="AQ2455" s="64"/>
      <c r="AR2455" s="64"/>
      <c r="AS2455" s="64"/>
      <c r="AT2455" s="64"/>
      <c r="AU2455" s="64"/>
    </row>
    <row r="2456" spans="27:47" ht="12.95" customHeight="1">
      <c r="AA2456" s="64"/>
      <c r="AB2456" s="64"/>
      <c r="AC2456" s="64"/>
      <c r="AD2456" s="64"/>
      <c r="AE2456" s="64"/>
      <c r="AF2456" s="181"/>
      <c r="AG2456" s="122"/>
      <c r="AN2456" s="64"/>
      <c r="AO2456" s="64"/>
      <c r="AP2456" s="64"/>
      <c r="AQ2456" s="64"/>
      <c r="AR2456" s="64"/>
      <c r="AS2456" s="64"/>
      <c r="AT2456" s="64"/>
      <c r="AU2456" s="64"/>
    </row>
    <row r="2457" spans="27:47" ht="12.95" customHeight="1">
      <c r="AA2457" s="64"/>
      <c r="AB2457" s="64"/>
      <c r="AC2457" s="64"/>
      <c r="AD2457" s="64"/>
      <c r="AE2457" s="64"/>
      <c r="AF2457" s="181"/>
      <c r="AG2457" s="122"/>
      <c r="AN2457" s="64"/>
      <c r="AO2457" s="64"/>
      <c r="AP2457" s="64"/>
      <c r="AQ2457" s="64"/>
      <c r="AR2457" s="64"/>
      <c r="AS2457" s="64"/>
      <c r="AT2457" s="64"/>
      <c r="AU2457" s="64"/>
    </row>
    <row r="2458" spans="27:47" ht="12.95" customHeight="1">
      <c r="AA2458" s="64"/>
      <c r="AB2458" s="64"/>
      <c r="AC2458" s="64"/>
      <c r="AD2458" s="64"/>
      <c r="AE2458" s="64"/>
      <c r="AF2458" s="181"/>
      <c r="AG2458" s="122"/>
      <c r="AN2458" s="64"/>
      <c r="AO2458" s="64"/>
      <c r="AP2458" s="64"/>
      <c r="AQ2458" s="64"/>
      <c r="AR2458" s="64"/>
      <c r="AS2458" s="64"/>
      <c r="AT2458" s="64"/>
      <c r="AU2458" s="64"/>
    </row>
    <row r="2459" spans="27:47" ht="12.95" customHeight="1">
      <c r="AA2459" s="64"/>
      <c r="AB2459" s="64"/>
      <c r="AC2459" s="64"/>
      <c r="AD2459" s="64"/>
      <c r="AE2459" s="64"/>
      <c r="AF2459" s="181"/>
      <c r="AG2459" s="122"/>
      <c r="AN2459" s="64"/>
      <c r="AO2459" s="64"/>
      <c r="AP2459" s="64"/>
      <c r="AQ2459" s="64"/>
      <c r="AR2459" s="64"/>
      <c r="AS2459" s="64"/>
      <c r="AT2459" s="64"/>
      <c r="AU2459" s="64"/>
    </row>
    <row r="2460" spans="27:47" ht="12.95" customHeight="1">
      <c r="AA2460" s="64"/>
      <c r="AB2460" s="64"/>
      <c r="AC2460" s="64"/>
      <c r="AD2460" s="64"/>
      <c r="AE2460" s="64"/>
      <c r="AF2460" s="181"/>
      <c r="AG2460" s="122"/>
      <c r="AN2460" s="64"/>
      <c r="AO2460" s="64"/>
      <c r="AP2460" s="64"/>
      <c r="AQ2460" s="64"/>
      <c r="AR2460" s="64"/>
      <c r="AS2460" s="64"/>
      <c r="AT2460" s="64"/>
      <c r="AU2460" s="64"/>
    </row>
    <row r="2461" spans="27:47" ht="12.95" customHeight="1">
      <c r="AA2461" s="64"/>
      <c r="AB2461" s="64"/>
      <c r="AC2461" s="64"/>
      <c r="AD2461" s="64"/>
      <c r="AE2461" s="64"/>
      <c r="AF2461" s="181"/>
      <c r="AG2461" s="122"/>
      <c r="AN2461" s="64"/>
      <c r="AO2461" s="64"/>
      <c r="AP2461" s="64"/>
      <c r="AQ2461" s="64"/>
      <c r="AR2461" s="64"/>
      <c r="AS2461" s="64"/>
      <c r="AT2461" s="64"/>
      <c r="AU2461" s="64"/>
    </row>
    <row r="2462" spans="27:47" ht="12.95" customHeight="1">
      <c r="AA2462" s="64"/>
      <c r="AB2462" s="64"/>
      <c r="AC2462" s="64"/>
      <c r="AD2462" s="64"/>
      <c r="AE2462" s="64"/>
      <c r="AF2462" s="181"/>
      <c r="AG2462" s="122"/>
      <c r="AN2462" s="64"/>
      <c r="AO2462" s="64"/>
      <c r="AP2462" s="64"/>
      <c r="AQ2462" s="64"/>
      <c r="AR2462" s="64"/>
      <c r="AS2462" s="64"/>
      <c r="AT2462" s="64"/>
      <c r="AU2462" s="64"/>
    </row>
    <row r="2463" spans="27:47" ht="12.95" customHeight="1">
      <c r="AA2463" s="64"/>
      <c r="AB2463" s="64"/>
      <c r="AC2463" s="64"/>
      <c r="AD2463" s="64"/>
      <c r="AE2463" s="64"/>
      <c r="AF2463" s="181"/>
      <c r="AG2463" s="122"/>
      <c r="AN2463" s="64"/>
      <c r="AO2463" s="64"/>
      <c r="AP2463" s="64"/>
      <c r="AQ2463" s="64"/>
      <c r="AR2463" s="64"/>
      <c r="AS2463" s="64"/>
      <c r="AT2463" s="64"/>
      <c r="AU2463" s="64"/>
    </row>
    <row r="2464" spans="27:47" ht="12.95" customHeight="1">
      <c r="AA2464" s="64"/>
      <c r="AB2464" s="64"/>
      <c r="AC2464" s="64"/>
      <c r="AD2464" s="64"/>
      <c r="AE2464" s="64"/>
      <c r="AF2464" s="181"/>
      <c r="AG2464" s="122"/>
      <c r="AN2464" s="64"/>
      <c r="AO2464" s="64"/>
      <c r="AP2464" s="64"/>
      <c r="AQ2464" s="64"/>
      <c r="AR2464" s="64"/>
      <c r="AS2464" s="64"/>
      <c r="AT2464" s="64"/>
      <c r="AU2464" s="64"/>
    </row>
    <row r="2465" spans="27:47" ht="12.95" customHeight="1">
      <c r="AA2465" s="64"/>
      <c r="AB2465" s="64"/>
      <c r="AC2465" s="64"/>
      <c r="AD2465" s="64"/>
      <c r="AE2465" s="64"/>
      <c r="AF2465" s="181"/>
      <c r="AG2465" s="122"/>
      <c r="AN2465" s="64"/>
      <c r="AO2465" s="64"/>
      <c r="AP2465" s="64"/>
      <c r="AQ2465" s="64"/>
      <c r="AR2465" s="64"/>
      <c r="AS2465" s="64"/>
      <c r="AT2465" s="64"/>
      <c r="AU2465" s="64"/>
    </row>
    <row r="2466" spans="27:47" ht="12.95" customHeight="1">
      <c r="AA2466" s="64"/>
      <c r="AB2466" s="64"/>
      <c r="AC2466" s="64"/>
      <c r="AD2466" s="64"/>
      <c r="AE2466" s="64"/>
      <c r="AF2466" s="181"/>
      <c r="AG2466" s="122"/>
      <c r="AN2466" s="64"/>
      <c r="AO2466" s="64"/>
      <c r="AP2466" s="64"/>
      <c r="AQ2466" s="64"/>
      <c r="AR2466" s="64"/>
      <c r="AS2466" s="64"/>
      <c r="AT2466" s="64"/>
      <c r="AU2466" s="64"/>
    </row>
    <row r="2467" spans="27:47" ht="12.95" customHeight="1">
      <c r="AA2467" s="64"/>
      <c r="AB2467" s="64"/>
      <c r="AC2467" s="64"/>
      <c r="AD2467" s="64"/>
      <c r="AE2467" s="64"/>
      <c r="AF2467" s="181"/>
      <c r="AG2467" s="122"/>
      <c r="AN2467" s="64"/>
      <c r="AO2467" s="64"/>
      <c r="AP2467" s="64"/>
      <c r="AQ2467" s="64"/>
      <c r="AR2467" s="64"/>
      <c r="AS2467" s="64"/>
      <c r="AT2467" s="64"/>
      <c r="AU2467" s="64"/>
    </row>
    <row r="2468" spans="27:47" ht="12.95" customHeight="1">
      <c r="AA2468" s="64"/>
      <c r="AB2468" s="64"/>
      <c r="AC2468" s="64"/>
      <c r="AD2468" s="64"/>
      <c r="AE2468" s="64"/>
      <c r="AF2468" s="181"/>
      <c r="AG2468" s="122"/>
      <c r="AN2468" s="64"/>
      <c r="AO2468" s="64"/>
      <c r="AP2468" s="64"/>
      <c r="AQ2468" s="64"/>
      <c r="AR2468" s="64"/>
      <c r="AS2468" s="64"/>
      <c r="AT2468" s="64"/>
      <c r="AU2468" s="64"/>
    </row>
    <row r="2469" spans="27:47" ht="12.95" customHeight="1">
      <c r="AA2469" s="64"/>
      <c r="AB2469" s="64"/>
      <c r="AC2469" s="64"/>
      <c r="AD2469" s="64"/>
      <c r="AE2469" s="64"/>
      <c r="AF2469" s="181"/>
      <c r="AG2469" s="122"/>
      <c r="AN2469" s="64"/>
      <c r="AO2469" s="64"/>
      <c r="AP2469" s="64"/>
      <c r="AQ2469" s="64"/>
      <c r="AR2469" s="64"/>
      <c r="AS2469" s="64"/>
      <c r="AT2469" s="64"/>
      <c r="AU2469" s="64"/>
    </row>
    <row r="2470" spans="27:47" ht="12.95" customHeight="1">
      <c r="AA2470" s="64"/>
      <c r="AB2470" s="64"/>
      <c r="AC2470" s="64"/>
      <c r="AD2470" s="64"/>
      <c r="AE2470" s="64"/>
      <c r="AF2470" s="181"/>
      <c r="AG2470" s="122"/>
      <c r="AN2470" s="64"/>
      <c r="AO2470" s="64"/>
      <c r="AP2470" s="64"/>
      <c r="AQ2470" s="64"/>
      <c r="AR2470" s="64"/>
      <c r="AS2470" s="64"/>
      <c r="AT2470" s="64"/>
      <c r="AU2470" s="64"/>
    </row>
    <row r="2471" spans="27:47" ht="12.95" customHeight="1">
      <c r="AA2471" s="64"/>
      <c r="AB2471" s="64"/>
      <c r="AC2471" s="64"/>
      <c r="AD2471" s="64"/>
      <c r="AE2471" s="64"/>
      <c r="AF2471" s="181"/>
      <c r="AG2471" s="122"/>
      <c r="AN2471" s="64"/>
      <c r="AO2471" s="64"/>
      <c r="AP2471" s="64"/>
      <c r="AQ2471" s="64"/>
      <c r="AR2471" s="64"/>
      <c r="AS2471" s="64"/>
      <c r="AT2471" s="64"/>
      <c r="AU2471" s="64"/>
    </row>
    <row r="2472" spans="27:47" ht="12.95" customHeight="1">
      <c r="AA2472" s="64"/>
      <c r="AB2472" s="64"/>
      <c r="AC2472" s="64"/>
      <c r="AD2472" s="64"/>
      <c r="AE2472" s="64"/>
      <c r="AF2472" s="181"/>
      <c r="AG2472" s="122"/>
      <c r="AN2472" s="64"/>
      <c r="AO2472" s="64"/>
      <c r="AP2472" s="64"/>
      <c r="AQ2472" s="64"/>
      <c r="AR2472" s="64"/>
      <c r="AS2472" s="64"/>
      <c r="AT2472" s="64"/>
      <c r="AU2472" s="64"/>
    </row>
    <row r="2473" spans="27:47" ht="12.95" customHeight="1">
      <c r="AA2473" s="64"/>
      <c r="AB2473" s="64"/>
      <c r="AC2473" s="64"/>
      <c r="AD2473" s="64"/>
      <c r="AE2473" s="64"/>
      <c r="AF2473" s="181"/>
      <c r="AG2473" s="122"/>
      <c r="AN2473" s="64"/>
      <c r="AO2473" s="64"/>
      <c r="AP2473" s="64"/>
      <c r="AQ2473" s="64"/>
      <c r="AR2473" s="64"/>
      <c r="AS2473" s="64"/>
      <c r="AT2473" s="64"/>
      <c r="AU2473" s="64"/>
    </row>
    <row r="2474" spans="27:47" ht="12.95" customHeight="1">
      <c r="AA2474" s="64"/>
      <c r="AB2474" s="64"/>
      <c r="AC2474" s="64"/>
      <c r="AD2474" s="64"/>
      <c r="AE2474" s="64"/>
      <c r="AF2474" s="181"/>
      <c r="AG2474" s="122"/>
      <c r="AN2474" s="64"/>
      <c r="AO2474" s="64"/>
      <c r="AP2474" s="64"/>
      <c r="AQ2474" s="64"/>
      <c r="AR2474" s="64"/>
      <c r="AS2474" s="64"/>
      <c r="AT2474" s="64"/>
      <c r="AU2474" s="64"/>
    </row>
    <row r="2475" spans="27:47" ht="12.95" customHeight="1">
      <c r="AA2475" s="64"/>
      <c r="AB2475" s="64"/>
      <c r="AC2475" s="64"/>
      <c r="AD2475" s="64"/>
      <c r="AE2475" s="64"/>
      <c r="AF2475" s="181"/>
      <c r="AG2475" s="122"/>
      <c r="AN2475" s="64"/>
      <c r="AO2475" s="64"/>
      <c r="AP2475" s="64"/>
      <c r="AQ2475" s="64"/>
      <c r="AR2475" s="64"/>
      <c r="AS2475" s="64"/>
      <c r="AT2475" s="64"/>
      <c r="AU2475" s="64"/>
    </row>
    <row r="2476" spans="27:47" ht="12.95" customHeight="1">
      <c r="AA2476" s="64"/>
      <c r="AB2476" s="64"/>
      <c r="AC2476" s="64"/>
      <c r="AD2476" s="64"/>
      <c r="AE2476" s="64"/>
      <c r="AF2476" s="181"/>
      <c r="AG2476" s="122"/>
      <c r="AN2476" s="64"/>
      <c r="AO2476" s="64"/>
      <c r="AP2476" s="64"/>
      <c r="AQ2476" s="64"/>
      <c r="AR2476" s="64"/>
      <c r="AS2476" s="64"/>
      <c r="AT2476" s="64"/>
      <c r="AU2476" s="64"/>
    </row>
    <row r="2477" spans="27:47" ht="12.95" customHeight="1">
      <c r="AA2477" s="64"/>
      <c r="AB2477" s="64"/>
      <c r="AC2477" s="64"/>
      <c r="AD2477" s="64"/>
      <c r="AE2477" s="64"/>
      <c r="AF2477" s="181"/>
      <c r="AG2477" s="122"/>
      <c r="AN2477" s="64"/>
      <c r="AO2477" s="64"/>
      <c r="AP2477" s="64"/>
      <c r="AQ2477" s="64"/>
      <c r="AR2477" s="64"/>
      <c r="AS2477" s="64"/>
      <c r="AT2477" s="64"/>
      <c r="AU2477" s="64"/>
    </row>
    <row r="2478" spans="27:47" ht="12.95" customHeight="1">
      <c r="AA2478" s="64"/>
      <c r="AB2478" s="64"/>
      <c r="AC2478" s="64"/>
      <c r="AD2478" s="64"/>
      <c r="AE2478" s="64"/>
      <c r="AF2478" s="181"/>
      <c r="AG2478" s="122"/>
      <c r="AN2478" s="64"/>
      <c r="AO2478" s="64"/>
      <c r="AP2478" s="64"/>
      <c r="AQ2478" s="64"/>
      <c r="AR2478" s="64"/>
      <c r="AS2478" s="64"/>
      <c r="AT2478" s="64"/>
      <c r="AU2478" s="64"/>
    </row>
    <row r="2479" spans="27:47" ht="12.95" customHeight="1">
      <c r="AA2479" s="64"/>
      <c r="AB2479" s="64"/>
      <c r="AC2479" s="64"/>
      <c r="AD2479" s="64"/>
      <c r="AE2479" s="64"/>
      <c r="AF2479" s="181"/>
      <c r="AG2479" s="122"/>
      <c r="AN2479" s="64"/>
      <c r="AO2479" s="64"/>
      <c r="AP2479" s="64"/>
      <c r="AQ2479" s="64"/>
      <c r="AR2479" s="64"/>
      <c r="AS2479" s="64"/>
      <c r="AT2479" s="64"/>
      <c r="AU2479" s="64"/>
    </row>
    <row r="2480" spans="27:47" ht="12.95" customHeight="1">
      <c r="AA2480" s="64"/>
      <c r="AB2480" s="64"/>
      <c r="AC2480" s="64"/>
      <c r="AD2480" s="64"/>
      <c r="AE2480" s="64"/>
      <c r="AF2480" s="181"/>
      <c r="AG2480" s="122"/>
      <c r="AN2480" s="64"/>
      <c r="AO2480" s="64"/>
      <c r="AP2480" s="64"/>
      <c r="AQ2480" s="64"/>
      <c r="AR2480" s="64"/>
      <c r="AS2480" s="64"/>
      <c r="AT2480" s="64"/>
      <c r="AU2480" s="64"/>
    </row>
    <row r="2481" spans="27:47" ht="12.95" customHeight="1">
      <c r="AA2481" s="64"/>
      <c r="AB2481" s="64"/>
      <c r="AC2481" s="64"/>
      <c r="AD2481" s="64"/>
      <c r="AE2481" s="64"/>
      <c r="AF2481" s="181"/>
      <c r="AG2481" s="122"/>
      <c r="AN2481" s="64"/>
      <c r="AO2481" s="64"/>
      <c r="AP2481" s="64"/>
      <c r="AQ2481" s="64"/>
      <c r="AR2481" s="64"/>
      <c r="AS2481" s="64"/>
      <c r="AT2481" s="64"/>
      <c r="AU2481" s="64"/>
    </row>
    <row r="2482" spans="27:47" ht="12.95" customHeight="1">
      <c r="AA2482" s="64"/>
      <c r="AB2482" s="64"/>
      <c r="AC2482" s="64"/>
      <c r="AD2482" s="64"/>
      <c r="AE2482" s="64"/>
      <c r="AF2482" s="181"/>
      <c r="AG2482" s="122"/>
      <c r="AN2482" s="64"/>
      <c r="AO2482" s="64"/>
      <c r="AP2482" s="64"/>
      <c r="AQ2482" s="64"/>
      <c r="AR2482" s="64"/>
      <c r="AS2482" s="64"/>
      <c r="AT2482" s="64"/>
      <c r="AU2482" s="64"/>
    </row>
    <row r="2483" spans="27:47" ht="12.95" customHeight="1">
      <c r="AA2483" s="64"/>
      <c r="AB2483" s="64"/>
      <c r="AC2483" s="64"/>
      <c r="AD2483" s="64"/>
      <c r="AE2483" s="64"/>
      <c r="AF2483" s="181"/>
      <c r="AG2483" s="122"/>
      <c r="AN2483" s="64"/>
      <c r="AO2483" s="64"/>
      <c r="AP2483" s="64"/>
      <c r="AQ2483" s="64"/>
      <c r="AR2483" s="64"/>
      <c r="AS2483" s="64"/>
      <c r="AT2483" s="64"/>
      <c r="AU2483" s="64"/>
    </row>
    <row r="2484" spans="27:47" ht="12.95" customHeight="1">
      <c r="AA2484" s="64"/>
      <c r="AB2484" s="64"/>
      <c r="AC2484" s="64"/>
      <c r="AD2484" s="64"/>
      <c r="AE2484" s="64"/>
      <c r="AF2484" s="181"/>
      <c r="AG2484" s="122"/>
      <c r="AN2484" s="64"/>
      <c r="AO2484" s="64"/>
      <c r="AP2484" s="64"/>
      <c r="AQ2484" s="64"/>
      <c r="AR2484" s="64"/>
      <c r="AS2484" s="64"/>
      <c r="AT2484" s="64"/>
      <c r="AU2484" s="64"/>
    </row>
    <row r="2485" spans="27:47" ht="12.95" customHeight="1">
      <c r="AA2485" s="64"/>
      <c r="AB2485" s="64"/>
      <c r="AC2485" s="64"/>
      <c r="AD2485" s="64"/>
      <c r="AE2485" s="64"/>
      <c r="AF2485" s="181"/>
      <c r="AG2485" s="122"/>
      <c r="AN2485" s="64"/>
      <c r="AO2485" s="64"/>
      <c r="AP2485" s="64"/>
      <c r="AQ2485" s="64"/>
      <c r="AR2485" s="64"/>
      <c r="AS2485" s="64"/>
      <c r="AT2485" s="64"/>
      <c r="AU2485" s="64"/>
    </row>
    <row r="2486" spans="27:47" ht="12.95" customHeight="1">
      <c r="AA2486" s="64"/>
      <c r="AB2486" s="64"/>
      <c r="AC2486" s="64"/>
      <c r="AD2486" s="64"/>
      <c r="AE2486" s="64"/>
      <c r="AF2486" s="181"/>
      <c r="AG2486" s="122"/>
      <c r="AN2486" s="64"/>
      <c r="AO2486" s="64"/>
      <c r="AP2486" s="64"/>
      <c r="AQ2486" s="64"/>
      <c r="AR2486" s="64"/>
      <c r="AS2486" s="64"/>
      <c r="AT2486" s="64"/>
      <c r="AU2486" s="64"/>
    </row>
    <row r="2487" spans="27:47" ht="12.95" customHeight="1">
      <c r="AA2487" s="64"/>
      <c r="AB2487" s="64"/>
      <c r="AC2487" s="64"/>
      <c r="AD2487" s="64"/>
      <c r="AE2487" s="64"/>
      <c r="AF2487" s="181"/>
      <c r="AG2487" s="122"/>
      <c r="AN2487" s="64"/>
      <c r="AO2487" s="64"/>
      <c r="AP2487" s="64"/>
      <c r="AQ2487" s="64"/>
      <c r="AR2487" s="64"/>
      <c r="AS2487" s="64"/>
      <c r="AT2487" s="64"/>
      <c r="AU2487" s="64"/>
    </row>
    <row r="2488" spans="27:47" ht="12.95" customHeight="1">
      <c r="AA2488" s="64"/>
      <c r="AB2488" s="64"/>
      <c r="AC2488" s="64"/>
      <c r="AD2488" s="64"/>
      <c r="AE2488" s="64"/>
      <c r="AF2488" s="181"/>
      <c r="AG2488" s="122"/>
      <c r="AN2488" s="64"/>
      <c r="AO2488" s="64"/>
      <c r="AP2488" s="64"/>
      <c r="AQ2488" s="64"/>
      <c r="AR2488" s="64"/>
      <c r="AS2488" s="64"/>
      <c r="AT2488" s="64"/>
      <c r="AU2488" s="64"/>
    </row>
    <row r="2489" spans="27:47" ht="12.95" customHeight="1">
      <c r="AA2489" s="64"/>
      <c r="AB2489" s="64"/>
      <c r="AC2489" s="64"/>
      <c r="AD2489" s="64"/>
      <c r="AE2489" s="64"/>
      <c r="AF2489" s="181"/>
      <c r="AG2489" s="122"/>
      <c r="AN2489" s="64"/>
      <c r="AO2489" s="64"/>
      <c r="AP2489" s="64"/>
      <c r="AQ2489" s="64"/>
      <c r="AR2489" s="64"/>
      <c r="AS2489" s="64"/>
      <c r="AT2489" s="64"/>
      <c r="AU2489" s="64"/>
    </row>
    <row r="2490" spans="27:47" ht="12.95" customHeight="1">
      <c r="AA2490" s="64"/>
      <c r="AB2490" s="64"/>
      <c r="AC2490" s="64"/>
      <c r="AD2490" s="64"/>
      <c r="AE2490" s="64"/>
      <c r="AF2490" s="181"/>
      <c r="AG2490" s="122"/>
      <c r="AN2490" s="64"/>
      <c r="AO2490" s="64"/>
      <c r="AP2490" s="64"/>
      <c r="AQ2490" s="64"/>
      <c r="AR2490" s="64"/>
      <c r="AS2490" s="64"/>
      <c r="AT2490" s="64"/>
      <c r="AU2490" s="64"/>
    </row>
    <row r="2491" spans="27:47" ht="12.95" customHeight="1">
      <c r="AA2491" s="64"/>
      <c r="AB2491" s="64"/>
      <c r="AC2491" s="64"/>
      <c r="AD2491" s="64"/>
      <c r="AE2491" s="64"/>
      <c r="AF2491" s="181"/>
      <c r="AG2491" s="122"/>
      <c r="AN2491" s="64"/>
      <c r="AO2491" s="64"/>
      <c r="AP2491" s="64"/>
      <c r="AQ2491" s="64"/>
      <c r="AR2491" s="64"/>
      <c r="AS2491" s="64"/>
      <c r="AT2491" s="64"/>
      <c r="AU2491" s="64"/>
    </row>
    <row r="2492" spans="27:47" ht="12.95" customHeight="1">
      <c r="AA2492" s="64"/>
      <c r="AB2492" s="64"/>
      <c r="AC2492" s="64"/>
      <c r="AD2492" s="64"/>
      <c r="AE2492" s="64"/>
      <c r="AF2492" s="181"/>
      <c r="AG2492" s="122"/>
      <c r="AN2492" s="64"/>
      <c r="AO2492" s="64"/>
      <c r="AP2492" s="64"/>
      <c r="AQ2492" s="64"/>
      <c r="AR2492" s="64"/>
      <c r="AS2492" s="64"/>
      <c r="AT2492" s="64"/>
      <c r="AU2492" s="64"/>
    </row>
    <row r="2493" spans="27:47" ht="12.95" customHeight="1">
      <c r="AA2493" s="64"/>
      <c r="AB2493" s="64"/>
      <c r="AC2493" s="64"/>
      <c r="AD2493" s="64"/>
      <c r="AE2493" s="64"/>
      <c r="AF2493" s="181"/>
      <c r="AG2493" s="122"/>
      <c r="AN2493" s="64"/>
      <c r="AO2493" s="64"/>
      <c r="AP2493" s="64"/>
      <c r="AQ2493" s="64"/>
      <c r="AR2493" s="64"/>
      <c r="AS2493" s="64"/>
      <c r="AT2493" s="64"/>
      <c r="AU2493" s="64"/>
    </row>
    <row r="2494" spans="27:47" ht="12.95" customHeight="1">
      <c r="AA2494" s="64"/>
      <c r="AB2494" s="64"/>
      <c r="AC2494" s="64"/>
      <c r="AD2494" s="64"/>
      <c r="AE2494" s="64"/>
      <c r="AF2494" s="181"/>
      <c r="AG2494" s="122"/>
      <c r="AN2494" s="64"/>
      <c r="AO2494" s="64"/>
      <c r="AP2494" s="64"/>
      <c r="AQ2494" s="64"/>
      <c r="AR2494" s="64"/>
      <c r="AS2494" s="64"/>
      <c r="AT2494" s="64"/>
      <c r="AU2494" s="64"/>
    </row>
    <row r="2495" spans="27:47" ht="12.95" customHeight="1">
      <c r="AA2495" s="64"/>
      <c r="AB2495" s="64"/>
      <c r="AC2495" s="64"/>
      <c r="AD2495" s="64"/>
      <c r="AE2495" s="64"/>
      <c r="AF2495" s="181"/>
      <c r="AG2495" s="122"/>
      <c r="AN2495" s="64"/>
      <c r="AO2495" s="64"/>
      <c r="AP2495" s="64"/>
      <c r="AQ2495" s="64"/>
      <c r="AR2495" s="64"/>
      <c r="AS2495" s="64"/>
      <c r="AT2495" s="64"/>
      <c r="AU2495" s="64"/>
    </row>
    <row r="2496" spans="27:47" ht="12.95" customHeight="1">
      <c r="AA2496" s="64"/>
      <c r="AB2496" s="64"/>
      <c r="AC2496" s="64"/>
      <c r="AD2496" s="64"/>
      <c r="AE2496" s="64"/>
      <c r="AF2496" s="181"/>
      <c r="AG2496" s="122"/>
      <c r="AN2496" s="64"/>
      <c r="AO2496" s="64"/>
      <c r="AP2496" s="64"/>
      <c r="AQ2496" s="64"/>
      <c r="AR2496" s="64"/>
      <c r="AS2496" s="64"/>
      <c r="AT2496" s="64"/>
      <c r="AU2496" s="64"/>
    </row>
    <row r="2497" spans="27:47" ht="12.95" customHeight="1">
      <c r="AA2497" s="64"/>
      <c r="AB2497" s="64"/>
      <c r="AC2497" s="64"/>
      <c r="AD2497" s="64"/>
      <c r="AE2497" s="64"/>
      <c r="AF2497" s="181"/>
      <c r="AG2497" s="122"/>
      <c r="AN2497" s="64"/>
      <c r="AO2497" s="64"/>
      <c r="AP2497" s="64"/>
      <c r="AQ2497" s="64"/>
      <c r="AR2497" s="64"/>
      <c r="AS2497" s="64"/>
      <c r="AT2497" s="64"/>
      <c r="AU2497" s="64"/>
    </row>
    <row r="2498" spans="27:47" ht="12.95" customHeight="1">
      <c r="AA2498" s="64"/>
      <c r="AB2498" s="64"/>
      <c r="AC2498" s="64"/>
      <c r="AD2498" s="64"/>
      <c r="AE2498" s="64"/>
      <c r="AF2498" s="181"/>
      <c r="AG2498" s="122"/>
      <c r="AN2498" s="64"/>
      <c r="AO2498" s="64"/>
      <c r="AP2498" s="64"/>
      <c r="AQ2498" s="64"/>
      <c r="AR2498" s="64"/>
      <c r="AS2498" s="64"/>
      <c r="AT2498" s="64"/>
      <c r="AU2498" s="64"/>
    </row>
    <row r="2499" spans="27:47" ht="12.95" customHeight="1">
      <c r="AA2499" s="64"/>
      <c r="AB2499" s="64"/>
      <c r="AC2499" s="64"/>
      <c r="AD2499" s="64"/>
      <c r="AE2499" s="64"/>
      <c r="AF2499" s="181"/>
      <c r="AG2499" s="122"/>
      <c r="AN2499" s="64"/>
      <c r="AO2499" s="64"/>
      <c r="AP2499" s="64"/>
      <c r="AQ2499" s="64"/>
      <c r="AR2499" s="64"/>
      <c r="AS2499" s="64"/>
      <c r="AT2499" s="64"/>
      <c r="AU2499" s="64"/>
    </row>
    <row r="2500" spans="27:47" ht="12.95" customHeight="1">
      <c r="AA2500" s="64"/>
      <c r="AB2500" s="64"/>
      <c r="AC2500" s="64"/>
      <c r="AD2500" s="64"/>
      <c r="AE2500" s="64"/>
      <c r="AF2500" s="181"/>
      <c r="AG2500" s="122"/>
      <c r="AN2500" s="64"/>
      <c r="AO2500" s="64"/>
      <c r="AP2500" s="64"/>
      <c r="AQ2500" s="64"/>
      <c r="AR2500" s="64"/>
      <c r="AS2500" s="64"/>
      <c r="AT2500" s="64"/>
      <c r="AU2500" s="64"/>
    </row>
    <row r="2501" spans="27:47" ht="12.95" customHeight="1">
      <c r="AA2501" s="64"/>
      <c r="AB2501" s="64"/>
      <c r="AC2501" s="64"/>
      <c r="AD2501" s="64"/>
      <c r="AE2501" s="64"/>
      <c r="AF2501" s="181"/>
      <c r="AG2501" s="122"/>
      <c r="AN2501" s="64"/>
      <c r="AO2501" s="64"/>
      <c r="AP2501" s="64"/>
      <c r="AQ2501" s="64"/>
      <c r="AR2501" s="64"/>
      <c r="AS2501" s="64"/>
      <c r="AT2501" s="64"/>
      <c r="AU2501" s="64"/>
    </row>
    <row r="2502" spans="27:47" ht="12.95" customHeight="1">
      <c r="AA2502" s="64"/>
      <c r="AB2502" s="64"/>
      <c r="AC2502" s="64"/>
      <c r="AD2502" s="64"/>
      <c r="AE2502" s="64"/>
      <c r="AF2502" s="181"/>
      <c r="AG2502" s="122"/>
      <c r="AN2502" s="64"/>
      <c r="AO2502" s="64"/>
      <c r="AP2502" s="64"/>
      <c r="AQ2502" s="64"/>
      <c r="AR2502" s="64"/>
      <c r="AS2502" s="64"/>
      <c r="AT2502" s="64"/>
      <c r="AU2502" s="64"/>
    </row>
    <row r="2503" spans="27:47" ht="12.95" customHeight="1">
      <c r="AA2503" s="64"/>
      <c r="AB2503" s="64"/>
      <c r="AC2503" s="64"/>
      <c r="AD2503" s="64"/>
      <c r="AE2503" s="64"/>
      <c r="AF2503" s="181"/>
      <c r="AG2503" s="122"/>
      <c r="AN2503" s="64"/>
      <c r="AO2503" s="64"/>
      <c r="AP2503" s="64"/>
      <c r="AQ2503" s="64"/>
      <c r="AR2503" s="64"/>
      <c r="AS2503" s="64"/>
      <c r="AT2503" s="64"/>
      <c r="AU2503" s="64"/>
    </row>
    <row r="2504" spans="27:47" ht="12.95" customHeight="1">
      <c r="AA2504" s="64"/>
      <c r="AB2504" s="64"/>
      <c r="AC2504" s="64"/>
      <c r="AD2504" s="64"/>
      <c r="AE2504" s="64"/>
      <c r="AF2504" s="181"/>
      <c r="AG2504" s="122"/>
      <c r="AN2504" s="64"/>
      <c r="AO2504" s="64"/>
      <c r="AP2504" s="64"/>
      <c r="AQ2504" s="64"/>
      <c r="AR2504" s="64"/>
      <c r="AS2504" s="64"/>
      <c r="AT2504" s="64"/>
      <c r="AU2504" s="64"/>
    </row>
    <row r="2505" spans="27:47" ht="12.95" customHeight="1">
      <c r="AA2505" s="64"/>
      <c r="AB2505" s="64"/>
      <c r="AC2505" s="64"/>
      <c r="AD2505" s="64"/>
      <c r="AE2505" s="64"/>
      <c r="AF2505" s="181"/>
      <c r="AG2505" s="122"/>
      <c r="AN2505" s="64"/>
      <c r="AO2505" s="64"/>
      <c r="AP2505" s="64"/>
      <c r="AQ2505" s="64"/>
      <c r="AR2505" s="64"/>
      <c r="AS2505" s="64"/>
      <c r="AT2505" s="64"/>
      <c r="AU2505" s="64"/>
    </row>
    <row r="2506" spans="27:47" ht="12.95" customHeight="1">
      <c r="AA2506" s="64"/>
      <c r="AB2506" s="64"/>
      <c r="AC2506" s="64"/>
      <c r="AD2506" s="64"/>
      <c r="AE2506" s="64"/>
      <c r="AF2506" s="181"/>
      <c r="AG2506" s="122"/>
      <c r="AN2506" s="64"/>
      <c r="AO2506" s="64"/>
      <c r="AP2506" s="64"/>
      <c r="AQ2506" s="64"/>
      <c r="AR2506" s="64"/>
      <c r="AS2506" s="64"/>
      <c r="AT2506" s="64"/>
      <c r="AU2506" s="64"/>
    </row>
    <row r="2507" spans="27:47" ht="12.95" customHeight="1">
      <c r="AA2507" s="64"/>
      <c r="AB2507" s="64"/>
      <c r="AC2507" s="64"/>
      <c r="AD2507" s="64"/>
      <c r="AE2507" s="64"/>
      <c r="AF2507" s="181"/>
      <c r="AG2507" s="122"/>
      <c r="AN2507" s="64"/>
      <c r="AO2507" s="64"/>
      <c r="AP2507" s="64"/>
      <c r="AQ2507" s="64"/>
      <c r="AR2507" s="64"/>
      <c r="AS2507" s="64"/>
      <c r="AT2507" s="64"/>
      <c r="AU2507" s="64"/>
    </row>
    <row r="2508" spans="27:47" ht="12.95" customHeight="1">
      <c r="AA2508" s="64"/>
      <c r="AB2508" s="64"/>
      <c r="AC2508" s="64"/>
      <c r="AD2508" s="64"/>
      <c r="AE2508" s="64"/>
      <c r="AF2508" s="181"/>
      <c r="AG2508" s="122"/>
      <c r="AN2508" s="64"/>
      <c r="AO2508" s="64"/>
      <c r="AP2508" s="64"/>
      <c r="AQ2508" s="64"/>
      <c r="AR2508" s="64"/>
      <c r="AS2508" s="64"/>
      <c r="AT2508" s="64"/>
      <c r="AU2508" s="64"/>
    </row>
    <row r="2509" spans="27:47" ht="12.95" customHeight="1">
      <c r="AA2509" s="64"/>
      <c r="AB2509" s="64"/>
      <c r="AC2509" s="64"/>
      <c r="AD2509" s="64"/>
      <c r="AE2509" s="64"/>
      <c r="AF2509" s="181"/>
      <c r="AG2509" s="122"/>
      <c r="AN2509" s="64"/>
      <c r="AO2509" s="64"/>
      <c r="AP2509" s="64"/>
      <c r="AQ2509" s="64"/>
      <c r="AR2509" s="64"/>
      <c r="AS2509" s="64"/>
      <c r="AT2509" s="64"/>
      <c r="AU2509" s="64"/>
    </row>
    <row r="2510" spans="27:47" ht="12.95" customHeight="1">
      <c r="AA2510" s="64"/>
      <c r="AB2510" s="64"/>
      <c r="AC2510" s="64"/>
      <c r="AD2510" s="64"/>
      <c r="AE2510" s="64"/>
      <c r="AF2510" s="181"/>
      <c r="AG2510" s="122"/>
      <c r="AN2510" s="64"/>
      <c r="AO2510" s="64"/>
      <c r="AP2510" s="64"/>
      <c r="AQ2510" s="64"/>
      <c r="AR2510" s="64"/>
      <c r="AS2510" s="64"/>
      <c r="AT2510" s="64"/>
      <c r="AU2510" s="64"/>
    </row>
    <row r="2511" spans="27:47" ht="12.95" customHeight="1">
      <c r="AA2511" s="64"/>
      <c r="AB2511" s="64"/>
      <c r="AC2511" s="64"/>
      <c r="AD2511" s="64"/>
      <c r="AE2511" s="64"/>
      <c r="AF2511" s="181"/>
      <c r="AG2511" s="122"/>
      <c r="AN2511" s="64"/>
      <c r="AO2511" s="64"/>
      <c r="AP2511" s="64"/>
      <c r="AQ2511" s="64"/>
      <c r="AR2511" s="64"/>
      <c r="AS2511" s="64"/>
      <c r="AT2511" s="64"/>
      <c r="AU2511" s="64"/>
    </row>
    <row r="2512" spans="27:47" ht="12.95" customHeight="1">
      <c r="AA2512" s="64"/>
      <c r="AB2512" s="64"/>
      <c r="AC2512" s="64"/>
      <c r="AD2512" s="64"/>
      <c r="AE2512" s="64"/>
      <c r="AF2512" s="181"/>
      <c r="AG2512" s="122"/>
      <c r="AN2512" s="64"/>
      <c r="AO2512" s="64"/>
      <c r="AP2512" s="64"/>
      <c r="AQ2512" s="64"/>
      <c r="AR2512" s="64"/>
      <c r="AS2512" s="64"/>
      <c r="AT2512" s="64"/>
      <c r="AU2512" s="64"/>
    </row>
    <row r="2513" spans="27:47" ht="12.95" customHeight="1">
      <c r="AA2513" s="64"/>
      <c r="AB2513" s="64"/>
      <c r="AC2513" s="64"/>
      <c r="AD2513" s="64"/>
      <c r="AE2513" s="64"/>
      <c r="AF2513" s="181"/>
      <c r="AG2513" s="122"/>
      <c r="AN2513" s="64"/>
      <c r="AO2513" s="64"/>
      <c r="AP2513" s="64"/>
      <c r="AQ2513" s="64"/>
      <c r="AR2513" s="64"/>
      <c r="AS2513" s="64"/>
      <c r="AT2513" s="64"/>
      <c r="AU2513" s="64"/>
    </row>
    <row r="2514" spans="27:47" ht="12.95" customHeight="1">
      <c r="AA2514" s="64"/>
      <c r="AB2514" s="64"/>
      <c r="AC2514" s="64"/>
      <c r="AD2514" s="64"/>
      <c r="AE2514" s="64"/>
      <c r="AF2514" s="181"/>
      <c r="AG2514" s="122"/>
      <c r="AN2514" s="64"/>
      <c r="AO2514" s="64"/>
      <c r="AP2514" s="64"/>
      <c r="AQ2514" s="64"/>
      <c r="AR2514" s="64"/>
      <c r="AS2514" s="64"/>
      <c r="AT2514" s="64"/>
      <c r="AU2514" s="64"/>
    </row>
    <row r="2515" spans="27:47" ht="12.95" customHeight="1">
      <c r="AA2515" s="64"/>
      <c r="AB2515" s="64"/>
      <c r="AC2515" s="64"/>
      <c r="AD2515" s="64"/>
      <c r="AE2515" s="64"/>
      <c r="AF2515" s="181"/>
      <c r="AG2515" s="122"/>
      <c r="AN2515" s="64"/>
      <c r="AO2515" s="64"/>
      <c r="AP2515" s="64"/>
      <c r="AQ2515" s="64"/>
      <c r="AR2515" s="64"/>
      <c r="AS2515" s="64"/>
      <c r="AT2515" s="64"/>
      <c r="AU2515" s="64"/>
    </row>
    <row r="2516" spans="27:47" ht="12.95" customHeight="1">
      <c r="AA2516" s="64"/>
      <c r="AB2516" s="64"/>
      <c r="AC2516" s="64"/>
      <c r="AD2516" s="64"/>
      <c r="AE2516" s="64"/>
      <c r="AF2516" s="181"/>
      <c r="AG2516" s="122"/>
      <c r="AN2516" s="64"/>
      <c r="AO2516" s="64"/>
      <c r="AP2516" s="64"/>
      <c r="AQ2516" s="64"/>
      <c r="AR2516" s="64"/>
      <c r="AS2516" s="64"/>
      <c r="AT2516" s="64"/>
      <c r="AU2516" s="64"/>
    </row>
    <row r="2517" spans="27:47" ht="12.95" customHeight="1">
      <c r="AA2517" s="64"/>
      <c r="AB2517" s="64"/>
      <c r="AC2517" s="64"/>
      <c r="AD2517" s="64"/>
      <c r="AE2517" s="64"/>
      <c r="AF2517" s="181"/>
      <c r="AG2517" s="122"/>
      <c r="AN2517" s="64"/>
      <c r="AO2517" s="64"/>
      <c r="AP2517" s="64"/>
      <c r="AQ2517" s="64"/>
      <c r="AR2517" s="64"/>
      <c r="AS2517" s="64"/>
      <c r="AT2517" s="64"/>
      <c r="AU2517" s="64"/>
    </row>
    <row r="2518" spans="27:47" ht="12.95" customHeight="1">
      <c r="AA2518" s="64"/>
      <c r="AB2518" s="64"/>
      <c r="AC2518" s="64"/>
      <c r="AD2518" s="64"/>
      <c r="AE2518" s="64"/>
      <c r="AF2518" s="181"/>
      <c r="AG2518" s="122"/>
      <c r="AN2518" s="64"/>
      <c r="AO2518" s="64"/>
      <c r="AP2518" s="64"/>
      <c r="AQ2518" s="64"/>
      <c r="AR2518" s="64"/>
      <c r="AS2518" s="64"/>
      <c r="AT2518" s="64"/>
      <c r="AU2518" s="64"/>
    </row>
    <row r="2519" spans="27:47" ht="12.95" customHeight="1">
      <c r="AA2519" s="64"/>
      <c r="AB2519" s="64"/>
      <c r="AC2519" s="64"/>
      <c r="AD2519" s="64"/>
      <c r="AE2519" s="64"/>
      <c r="AF2519" s="181"/>
      <c r="AG2519" s="122"/>
      <c r="AN2519" s="64"/>
      <c r="AO2519" s="64"/>
      <c r="AP2519" s="64"/>
      <c r="AQ2519" s="64"/>
      <c r="AR2519" s="64"/>
      <c r="AS2519" s="64"/>
      <c r="AT2519" s="64"/>
      <c r="AU2519" s="64"/>
    </row>
    <row r="2520" spans="27:47" ht="12.95" customHeight="1">
      <c r="AA2520" s="64"/>
      <c r="AB2520" s="64"/>
      <c r="AC2520" s="64"/>
      <c r="AD2520" s="64"/>
      <c r="AE2520" s="64"/>
      <c r="AF2520" s="181"/>
      <c r="AG2520" s="122"/>
      <c r="AN2520" s="64"/>
      <c r="AO2520" s="64"/>
      <c r="AP2520" s="64"/>
      <c r="AQ2520" s="64"/>
      <c r="AR2520" s="64"/>
      <c r="AS2520" s="64"/>
      <c r="AT2520" s="64"/>
      <c r="AU2520" s="64"/>
    </row>
    <row r="2521" spans="27:47" ht="12.95" customHeight="1">
      <c r="AA2521" s="64"/>
      <c r="AB2521" s="64"/>
      <c r="AC2521" s="64"/>
      <c r="AD2521" s="64"/>
      <c r="AE2521" s="64"/>
      <c r="AF2521" s="181"/>
      <c r="AG2521" s="122"/>
      <c r="AN2521" s="64"/>
      <c r="AO2521" s="64"/>
      <c r="AP2521" s="64"/>
      <c r="AQ2521" s="64"/>
      <c r="AR2521" s="64"/>
      <c r="AS2521" s="64"/>
      <c r="AT2521" s="64"/>
      <c r="AU2521" s="64"/>
    </row>
    <row r="2522" spans="27:47" ht="12.95" customHeight="1">
      <c r="AA2522" s="64"/>
      <c r="AB2522" s="64"/>
      <c r="AC2522" s="64"/>
      <c r="AD2522" s="64"/>
      <c r="AE2522" s="64"/>
      <c r="AF2522" s="181"/>
      <c r="AG2522" s="122"/>
      <c r="AN2522" s="64"/>
      <c r="AO2522" s="64"/>
      <c r="AP2522" s="64"/>
      <c r="AQ2522" s="64"/>
      <c r="AR2522" s="64"/>
      <c r="AS2522" s="64"/>
      <c r="AT2522" s="64"/>
      <c r="AU2522" s="64"/>
    </row>
    <row r="2523" spans="27:47" ht="12.95" customHeight="1">
      <c r="AA2523" s="64"/>
      <c r="AB2523" s="64"/>
      <c r="AC2523" s="64"/>
      <c r="AD2523" s="64"/>
      <c r="AE2523" s="64"/>
      <c r="AF2523" s="181"/>
      <c r="AG2523" s="122"/>
      <c r="AN2523" s="64"/>
      <c r="AO2523" s="64"/>
      <c r="AP2523" s="64"/>
      <c r="AQ2523" s="64"/>
      <c r="AR2523" s="64"/>
      <c r="AS2523" s="64"/>
      <c r="AT2523" s="64"/>
      <c r="AU2523" s="64"/>
    </row>
    <row r="2524" spans="27:47" ht="12.95" customHeight="1">
      <c r="AA2524" s="64"/>
      <c r="AB2524" s="64"/>
      <c r="AC2524" s="64"/>
      <c r="AD2524" s="64"/>
      <c r="AE2524" s="64"/>
      <c r="AF2524" s="181"/>
      <c r="AG2524" s="122"/>
      <c r="AN2524" s="64"/>
      <c r="AO2524" s="64"/>
      <c r="AP2524" s="64"/>
      <c r="AQ2524" s="64"/>
      <c r="AR2524" s="64"/>
      <c r="AS2524" s="64"/>
      <c r="AT2524" s="64"/>
      <c r="AU2524" s="64"/>
    </row>
    <row r="2525" spans="27:47" ht="12.95" customHeight="1">
      <c r="AA2525" s="64"/>
      <c r="AB2525" s="64"/>
      <c r="AC2525" s="64"/>
      <c r="AD2525" s="64"/>
      <c r="AE2525" s="64"/>
      <c r="AF2525" s="181"/>
      <c r="AG2525" s="122"/>
      <c r="AN2525" s="64"/>
      <c r="AO2525" s="64"/>
      <c r="AP2525" s="64"/>
      <c r="AQ2525" s="64"/>
      <c r="AR2525" s="64"/>
      <c r="AS2525" s="64"/>
      <c r="AT2525" s="64"/>
      <c r="AU2525" s="64"/>
    </row>
    <row r="2526" spans="27:47" ht="12.95" customHeight="1">
      <c r="AA2526" s="64"/>
      <c r="AB2526" s="64"/>
      <c r="AC2526" s="64"/>
      <c r="AD2526" s="64"/>
      <c r="AE2526" s="64"/>
      <c r="AF2526" s="181"/>
      <c r="AG2526" s="122"/>
      <c r="AN2526" s="64"/>
      <c r="AO2526" s="64"/>
      <c r="AP2526" s="64"/>
      <c r="AQ2526" s="64"/>
      <c r="AR2526" s="64"/>
      <c r="AS2526" s="64"/>
      <c r="AT2526" s="64"/>
      <c r="AU2526" s="64"/>
    </row>
    <row r="2527" spans="27:47" ht="12.95" customHeight="1">
      <c r="AA2527" s="64"/>
      <c r="AB2527" s="64"/>
      <c r="AC2527" s="64"/>
      <c r="AD2527" s="64"/>
      <c r="AE2527" s="64"/>
      <c r="AF2527" s="181"/>
      <c r="AG2527" s="122"/>
      <c r="AN2527" s="64"/>
      <c r="AO2527" s="64"/>
      <c r="AP2527" s="64"/>
      <c r="AQ2527" s="64"/>
      <c r="AR2527" s="64"/>
      <c r="AS2527" s="64"/>
      <c r="AT2527" s="64"/>
      <c r="AU2527" s="64"/>
    </row>
    <row r="2528" spans="27:47" ht="12.95" customHeight="1">
      <c r="AA2528" s="64"/>
      <c r="AB2528" s="64"/>
      <c r="AC2528" s="64"/>
      <c r="AD2528" s="64"/>
      <c r="AE2528" s="64"/>
      <c r="AF2528" s="181"/>
      <c r="AG2528" s="122"/>
      <c r="AN2528" s="64"/>
      <c r="AO2528" s="64"/>
      <c r="AP2528" s="64"/>
      <c r="AQ2528" s="64"/>
      <c r="AR2528" s="64"/>
      <c r="AS2528" s="64"/>
      <c r="AT2528" s="64"/>
      <c r="AU2528" s="64"/>
    </row>
    <row r="2529" spans="27:47" ht="12.95" customHeight="1">
      <c r="AA2529" s="64"/>
      <c r="AB2529" s="64"/>
      <c r="AC2529" s="64"/>
      <c r="AD2529" s="64"/>
      <c r="AE2529" s="64"/>
      <c r="AF2529" s="181"/>
      <c r="AG2529" s="122"/>
      <c r="AN2529" s="64"/>
      <c r="AO2529" s="64"/>
      <c r="AP2529" s="64"/>
      <c r="AQ2529" s="64"/>
      <c r="AR2529" s="64"/>
      <c r="AS2529" s="64"/>
      <c r="AT2529" s="64"/>
      <c r="AU2529" s="64"/>
    </row>
    <row r="2530" spans="27:47" ht="12.95" customHeight="1">
      <c r="AA2530" s="64"/>
      <c r="AB2530" s="64"/>
      <c r="AC2530" s="64"/>
      <c r="AD2530" s="64"/>
      <c r="AE2530" s="64"/>
      <c r="AF2530" s="181"/>
      <c r="AG2530" s="122"/>
      <c r="AN2530" s="64"/>
      <c r="AO2530" s="64"/>
      <c r="AP2530" s="64"/>
      <c r="AQ2530" s="64"/>
      <c r="AR2530" s="64"/>
      <c r="AS2530" s="64"/>
      <c r="AT2530" s="64"/>
      <c r="AU2530" s="64"/>
    </row>
    <row r="2531" spans="27:47" ht="12.95" customHeight="1">
      <c r="AA2531" s="64"/>
      <c r="AB2531" s="64"/>
      <c r="AC2531" s="64"/>
      <c r="AD2531" s="64"/>
      <c r="AE2531" s="64"/>
      <c r="AF2531" s="181"/>
      <c r="AG2531" s="122"/>
      <c r="AN2531" s="64"/>
      <c r="AO2531" s="64"/>
      <c r="AP2531" s="64"/>
      <c r="AQ2531" s="64"/>
      <c r="AR2531" s="64"/>
      <c r="AS2531" s="64"/>
      <c r="AT2531" s="64"/>
      <c r="AU2531" s="64"/>
    </row>
    <row r="2532" spans="27:47" ht="12.95" customHeight="1">
      <c r="AA2532" s="64"/>
      <c r="AB2532" s="64"/>
      <c r="AC2532" s="64"/>
      <c r="AD2532" s="64"/>
      <c r="AE2532" s="64"/>
      <c r="AF2532" s="181"/>
      <c r="AG2532" s="122"/>
      <c r="AN2532" s="64"/>
      <c r="AO2532" s="64"/>
      <c r="AP2532" s="64"/>
      <c r="AQ2532" s="64"/>
      <c r="AR2532" s="64"/>
      <c r="AS2532" s="64"/>
      <c r="AT2532" s="64"/>
      <c r="AU2532" s="64"/>
    </row>
    <row r="2533" spans="27:47" ht="12.95" customHeight="1">
      <c r="AA2533" s="64"/>
      <c r="AB2533" s="64"/>
      <c r="AC2533" s="64"/>
      <c r="AD2533" s="64"/>
      <c r="AE2533" s="64"/>
      <c r="AF2533" s="181"/>
      <c r="AG2533" s="122"/>
      <c r="AN2533" s="64"/>
      <c r="AO2533" s="64"/>
      <c r="AP2533" s="64"/>
      <c r="AQ2533" s="64"/>
      <c r="AR2533" s="64"/>
      <c r="AS2533" s="64"/>
      <c r="AT2533" s="64"/>
      <c r="AU2533" s="64"/>
    </row>
    <row r="2534" spans="27:47" ht="12.95" customHeight="1">
      <c r="AA2534" s="64"/>
      <c r="AB2534" s="64"/>
      <c r="AC2534" s="64"/>
      <c r="AD2534" s="64"/>
      <c r="AE2534" s="64"/>
      <c r="AF2534" s="181"/>
      <c r="AG2534" s="122"/>
      <c r="AN2534" s="64"/>
      <c r="AO2534" s="64"/>
      <c r="AP2534" s="64"/>
      <c r="AQ2534" s="64"/>
      <c r="AR2534" s="64"/>
      <c r="AS2534" s="64"/>
      <c r="AT2534" s="64"/>
      <c r="AU2534" s="64"/>
    </row>
    <row r="2535" spans="27:47" ht="12.95" customHeight="1">
      <c r="AA2535" s="64"/>
      <c r="AB2535" s="64"/>
      <c r="AC2535" s="64"/>
      <c r="AD2535" s="64"/>
      <c r="AE2535" s="64"/>
      <c r="AF2535" s="181"/>
      <c r="AG2535" s="122"/>
      <c r="AN2535" s="64"/>
      <c r="AO2535" s="64"/>
      <c r="AP2535" s="64"/>
      <c r="AQ2535" s="64"/>
      <c r="AR2535" s="64"/>
      <c r="AS2535" s="64"/>
      <c r="AT2535" s="64"/>
      <c r="AU2535" s="64"/>
    </row>
    <row r="2536" spans="27:47" ht="12.95" customHeight="1">
      <c r="AA2536" s="64"/>
      <c r="AB2536" s="64"/>
      <c r="AC2536" s="64"/>
      <c r="AD2536" s="64"/>
      <c r="AE2536" s="64"/>
      <c r="AF2536" s="181"/>
      <c r="AG2536" s="122"/>
      <c r="AN2536" s="64"/>
      <c r="AO2536" s="64"/>
      <c r="AP2536" s="64"/>
      <c r="AQ2536" s="64"/>
      <c r="AR2536" s="64"/>
      <c r="AS2536" s="64"/>
      <c r="AT2536" s="64"/>
      <c r="AU2536" s="64"/>
    </row>
    <row r="2537" spans="27:47" ht="12.95" customHeight="1">
      <c r="AA2537" s="64"/>
      <c r="AB2537" s="64"/>
      <c r="AC2537" s="64"/>
      <c r="AD2537" s="64"/>
      <c r="AE2537" s="64"/>
      <c r="AF2537" s="181"/>
      <c r="AG2537" s="122"/>
      <c r="AN2537" s="64"/>
      <c r="AO2537" s="64"/>
      <c r="AP2537" s="64"/>
      <c r="AQ2537" s="64"/>
      <c r="AR2537" s="64"/>
      <c r="AS2537" s="64"/>
      <c r="AT2537" s="64"/>
      <c r="AU2537" s="64"/>
    </row>
    <row r="2538" spans="27:47" ht="12.95" customHeight="1">
      <c r="AA2538" s="64"/>
      <c r="AB2538" s="64"/>
      <c r="AC2538" s="64"/>
      <c r="AD2538" s="64"/>
      <c r="AE2538" s="64"/>
      <c r="AF2538" s="181"/>
      <c r="AG2538" s="122"/>
      <c r="AN2538" s="64"/>
      <c r="AO2538" s="64"/>
      <c r="AP2538" s="64"/>
      <c r="AQ2538" s="64"/>
      <c r="AR2538" s="64"/>
      <c r="AS2538" s="64"/>
      <c r="AT2538" s="64"/>
      <c r="AU2538" s="64"/>
    </row>
    <row r="2539" spans="27:47" ht="12.95" customHeight="1">
      <c r="AA2539" s="64"/>
      <c r="AB2539" s="64"/>
      <c r="AC2539" s="64"/>
      <c r="AD2539" s="64"/>
      <c r="AE2539" s="64"/>
      <c r="AF2539" s="181"/>
      <c r="AG2539" s="122"/>
      <c r="AN2539" s="64"/>
      <c r="AO2539" s="64"/>
      <c r="AP2539" s="64"/>
      <c r="AQ2539" s="64"/>
      <c r="AR2539" s="64"/>
      <c r="AS2539" s="64"/>
      <c r="AT2539" s="64"/>
      <c r="AU2539" s="64"/>
    </row>
  </sheetData>
  <sortState xmlns:xlrd2="http://schemas.microsoft.com/office/spreadsheetml/2017/richdata2" ref="A21:AU255">
    <sortCondition ref="C21:C255"/>
  </sortState>
  <phoneticPr fontId="0" type="noConversion"/>
  <hyperlinks>
    <hyperlink ref="AP4460" r:id="rId1" display="http://cdsbib.u-strasbg.fr/cgi-bin/cdsbib?1990RMxAA..21..381G" xr:uid="{00000000-0004-0000-0100-000000000000}"/>
    <hyperlink ref="AP4463" r:id="rId2" display="http://cdsbib.u-strasbg.fr/cgi-bin/cdsbib?1990RMxAA..21..381G" xr:uid="{00000000-0004-0000-0100-000001000000}"/>
    <hyperlink ref="AP4461" r:id="rId3" display="http://cdsbib.u-strasbg.fr/cgi-bin/cdsbib?1990RMxAA..21..381G" xr:uid="{00000000-0004-0000-0100-000002000000}"/>
    <hyperlink ref="AP4439" r:id="rId4" display="http://cdsbib.u-strasbg.fr/cgi-bin/cdsbib?1990RMxAA..21..381G" xr:uid="{00000000-0004-0000-0100-000003000000}"/>
    <hyperlink ref="AQ4573" r:id="rId5" display="http://cdsbib.u-strasbg.fr/cgi-bin/cdsbib?1990RMxAA..21..381G" xr:uid="{00000000-0004-0000-0100-000004000000}"/>
    <hyperlink ref="AQ2842" r:id="rId6" display="http://cdsbib.u-strasbg.fr/cgi-bin/cdsbib?1990RMxAA..21..381G" xr:uid="{00000000-0004-0000-0100-000005000000}"/>
    <hyperlink ref="AQ4574" r:id="rId7" display="http://cdsbib.u-strasbg.fr/cgi-bin/cdsbib?1990RMxAA..21..381G" xr:uid="{00000000-0004-0000-0100-000006000000}"/>
  </hyperlinks>
  <pageMargins left="0.75" right="0.75" top="1" bottom="1" header="0.5" footer="0.5"/>
  <pageSetup orientation="portrait" horizontalDpi="300" verticalDpi="300" r:id="rId8"/>
  <headerFooter alignWithMargins="0"/>
  <drawing r:id="rId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1139"/>
  <sheetViews>
    <sheetView topLeftCell="A139" workbookViewId="0">
      <selection activeCell="A154" sqref="A154:C188"/>
    </sheetView>
  </sheetViews>
  <sheetFormatPr defaultRowHeight="12.75"/>
  <cols>
    <col min="1" max="1" width="19.7109375" style="20" customWidth="1"/>
    <col min="2" max="2" width="4.42578125" style="2" customWidth="1"/>
    <col min="3" max="3" width="12.7109375" style="20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20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>
      <c r="A1" s="19" t="s">
        <v>119</v>
      </c>
      <c r="I1" s="21" t="s">
        <v>120</v>
      </c>
      <c r="J1" s="22" t="s">
        <v>121</v>
      </c>
    </row>
    <row r="2" spans="1:16">
      <c r="I2" s="23" t="s">
        <v>122</v>
      </c>
      <c r="J2" s="24" t="s">
        <v>123</v>
      </c>
    </row>
    <row r="3" spans="1:16">
      <c r="A3" s="25" t="s">
        <v>124</v>
      </c>
      <c r="I3" s="23" t="s">
        <v>125</v>
      </c>
      <c r="J3" s="24" t="s">
        <v>126</v>
      </c>
    </row>
    <row r="4" spans="1:16">
      <c r="I4" s="23" t="s">
        <v>127</v>
      </c>
      <c r="J4" s="24" t="s">
        <v>126</v>
      </c>
    </row>
    <row r="5" spans="1:16" ht="13.5" thickBot="1">
      <c r="I5" s="26" t="s">
        <v>49</v>
      </c>
      <c r="J5" s="27" t="s">
        <v>92</v>
      </c>
    </row>
    <row r="10" spans="1:16" ht="13.5" thickBot="1"/>
    <row r="11" spans="1:16" ht="12.75" customHeight="1" thickBot="1">
      <c r="A11" s="20" t="str">
        <f t="shared" ref="A11:A42" si="0">P11</f>
        <v> MVS 351 </v>
      </c>
      <c r="B11" s="3" t="str">
        <f t="shared" ref="B11:B42" si="1">IF(H11=INT(H11),"I","II")</f>
        <v>I</v>
      </c>
      <c r="C11" s="20">
        <f t="shared" ref="C11:C42" si="2">1*G11</f>
        <v>25643.319</v>
      </c>
      <c r="D11" s="2" t="str">
        <f t="shared" ref="D11:D42" si="3">VLOOKUP(F11,I$1:J$5,2,FALSE)</f>
        <v>vis</v>
      </c>
      <c r="E11" s="28">
        <f>VLOOKUP(C11,'Active 1'!C$21:E$955,3,FALSE)</f>
        <v>-28463.146640532595</v>
      </c>
      <c r="F11" s="3" t="s">
        <v>49</v>
      </c>
      <c r="G11" s="2" t="str">
        <f t="shared" ref="G11:G42" si="4">MID(I11,3,LEN(I11)-3)</f>
        <v>25643.319</v>
      </c>
      <c r="H11" s="20">
        <f t="shared" ref="H11:H42" si="5">1*K11</f>
        <v>-28463</v>
      </c>
      <c r="I11" s="29" t="s">
        <v>128</v>
      </c>
      <c r="J11" s="30" t="s">
        <v>129</v>
      </c>
      <c r="K11" s="29">
        <v>-28463</v>
      </c>
      <c r="L11" s="29" t="s">
        <v>130</v>
      </c>
      <c r="M11" s="30" t="s">
        <v>131</v>
      </c>
      <c r="N11" s="30"/>
      <c r="O11" s="31" t="s">
        <v>132</v>
      </c>
      <c r="P11" s="31" t="s">
        <v>133</v>
      </c>
    </row>
    <row r="12" spans="1:16" ht="12.75" customHeight="1" thickBot="1">
      <c r="A12" s="20" t="str">
        <f t="shared" si="0"/>
        <v> MVS 351 </v>
      </c>
      <c r="B12" s="3" t="str">
        <f t="shared" si="1"/>
        <v>I</v>
      </c>
      <c r="C12" s="20">
        <f t="shared" si="2"/>
        <v>25912.544000000002</v>
      </c>
      <c r="D12" s="2" t="str">
        <f t="shared" si="3"/>
        <v>vis</v>
      </c>
      <c r="E12" s="28">
        <f>VLOOKUP(C12,'Active 1'!C$21:E$955,3,FALSE)</f>
        <v>-28045.136550221607</v>
      </c>
      <c r="F12" s="3" t="s">
        <v>49</v>
      </c>
      <c r="G12" s="2" t="str">
        <f t="shared" si="4"/>
        <v>25912.544</v>
      </c>
      <c r="H12" s="20">
        <f t="shared" si="5"/>
        <v>-28045</v>
      </c>
      <c r="I12" s="29" t="s">
        <v>134</v>
      </c>
      <c r="J12" s="30" t="s">
        <v>135</v>
      </c>
      <c r="K12" s="29">
        <v>-28045</v>
      </c>
      <c r="L12" s="29" t="s">
        <v>136</v>
      </c>
      <c r="M12" s="30" t="s">
        <v>131</v>
      </c>
      <c r="N12" s="30"/>
      <c r="O12" s="31" t="s">
        <v>132</v>
      </c>
      <c r="P12" s="31" t="s">
        <v>133</v>
      </c>
    </row>
    <row r="13" spans="1:16" ht="12.75" customHeight="1" thickBot="1">
      <c r="A13" s="20" t="str">
        <f t="shared" si="0"/>
        <v> VB 5.7 </v>
      </c>
      <c r="B13" s="3" t="str">
        <f t="shared" si="1"/>
        <v>I</v>
      </c>
      <c r="C13" s="20">
        <f t="shared" si="2"/>
        <v>26005.292000000001</v>
      </c>
      <c r="D13" s="2" t="str">
        <f t="shared" si="3"/>
        <v>vis</v>
      </c>
      <c r="E13" s="28">
        <f>VLOOKUP(C13,'Active 1'!C$21:E$955,3,FALSE)</f>
        <v>-27901.132093517499</v>
      </c>
      <c r="F13" s="3" t="s">
        <v>49</v>
      </c>
      <c r="G13" s="2" t="str">
        <f t="shared" si="4"/>
        <v>26005.292</v>
      </c>
      <c r="H13" s="20">
        <f t="shared" si="5"/>
        <v>-27901</v>
      </c>
      <c r="I13" s="29" t="s">
        <v>137</v>
      </c>
      <c r="J13" s="30" t="s">
        <v>138</v>
      </c>
      <c r="K13" s="29">
        <v>-27901</v>
      </c>
      <c r="L13" s="29" t="s">
        <v>139</v>
      </c>
      <c r="M13" s="30" t="s">
        <v>131</v>
      </c>
      <c r="N13" s="30"/>
      <c r="O13" s="31" t="s">
        <v>140</v>
      </c>
      <c r="P13" s="31" t="s">
        <v>141</v>
      </c>
    </row>
    <row r="14" spans="1:16" ht="12.75" customHeight="1" thickBot="1">
      <c r="A14" s="20" t="str">
        <f t="shared" si="0"/>
        <v> MVS 351 </v>
      </c>
      <c r="B14" s="3" t="str">
        <f t="shared" si="1"/>
        <v>I</v>
      </c>
      <c r="C14" s="20">
        <f t="shared" si="2"/>
        <v>26039.449000000001</v>
      </c>
      <c r="D14" s="2" t="str">
        <f t="shared" si="3"/>
        <v>vis</v>
      </c>
      <c r="E14" s="28">
        <f>VLOOKUP(C14,'Active 1'!C$21:E$955,3,FALSE)</f>
        <v>-27848.098494651302</v>
      </c>
      <c r="F14" s="3" t="s">
        <v>49</v>
      </c>
      <c r="G14" s="2" t="str">
        <f t="shared" si="4"/>
        <v>26039.449</v>
      </c>
      <c r="H14" s="20">
        <f t="shared" si="5"/>
        <v>-27848</v>
      </c>
      <c r="I14" s="29" t="s">
        <v>142</v>
      </c>
      <c r="J14" s="30" t="s">
        <v>143</v>
      </c>
      <c r="K14" s="29">
        <v>-27848</v>
      </c>
      <c r="L14" s="29" t="s">
        <v>144</v>
      </c>
      <c r="M14" s="30" t="s">
        <v>131</v>
      </c>
      <c r="N14" s="30"/>
      <c r="O14" s="31" t="s">
        <v>132</v>
      </c>
      <c r="P14" s="31" t="s">
        <v>133</v>
      </c>
    </row>
    <row r="15" spans="1:16" ht="12.75" customHeight="1" thickBot="1">
      <c r="A15" s="20" t="str">
        <f t="shared" si="0"/>
        <v> MVS 351 </v>
      </c>
      <c r="B15" s="3" t="str">
        <f t="shared" si="1"/>
        <v>I</v>
      </c>
      <c r="C15" s="20">
        <f t="shared" si="2"/>
        <v>26057.46</v>
      </c>
      <c r="D15" s="2" t="str">
        <f t="shared" si="3"/>
        <v>vis</v>
      </c>
      <c r="E15" s="28">
        <f>VLOOKUP(C15,'Active 1'!C$21:E$955,3,FALSE)</f>
        <v>-27820.133856387434</v>
      </c>
      <c r="F15" s="3" t="s">
        <v>49</v>
      </c>
      <c r="G15" s="2" t="str">
        <f t="shared" si="4"/>
        <v>26057.460</v>
      </c>
      <c r="H15" s="20">
        <f t="shared" si="5"/>
        <v>-27820</v>
      </c>
      <c r="I15" s="29" t="s">
        <v>145</v>
      </c>
      <c r="J15" s="30" t="s">
        <v>146</v>
      </c>
      <c r="K15" s="29">
        <v>-27820</v>
      </c>
      <c r="L15" s="29" t="s">
        <v>147</v>
      </c>
      <c r="M15" s="30" t="s">
        <v>131</v>
      </c>
      <c r="N15" s="30"/>
      <c r="O15" s="31" t="s">
        <v>132</v>
      </c>
      <c r="P15" s="31" t="s">
        <v>133</v>
      </c>
    </row>
    <row r="16" spans="1:16" ht="12.75" customHeight="1" thickBot="1">
      <c r="A16" s="20" t="str">
        <f t="shared" si="0"/>
        <v> MVS 351 </v>
      </c>
      <c r="B16" s="3" t="str">
        <f t="shared" si="1"/>
        <v>I</v>
      </c>
      <c r="C16" s="20">
        <f t="shared" si="2"/>
        <v>26252.632000000001</v>
      </c>
      <c r="D16" s="2" t="str">
        <f t="shared" si="3"/>
        <v>vis</v>
      </c>
      <c r="E16" s="28">
        <f>VLOOKUP(C16,'Active 1'!C$21:E$955,3,FALSE)</f>
        <v>-27517.10157726708</v>
      </c>
      <c r="F16" s="3" t="s">
        <v>49</v>
      </c>
      <c r="G16" s="2" t="str">
        <f t="shared" si="4"/>
        <v>26252.632</v>
      </c>
      <c r="H16" s="20">
        <f t="shared" si="5"/>
        <v>-27517</v>
      </c>
      <c r="I16" s="29" t="s">
        <v>148</v>
      </c>
      <c r="J16" s="30" t="s">
        <v>149</v>
      </c>
      <c r="K16" s="29">
        <v>-27517</v>
      </c>
      <c r="L16" s="29" t="s">
        <v>150</v>
      </c>
      <c r="M16" s="30" t="s">
        <v>131</v>
      </c>
      <c r="N16" s="30"/>
      <c r="O16" s="31" t="s">
        <v>132</v>
      </c>
      <c r="P16" s="31" t="s">
        <v>133</v>
      </c>
    </row>
    <row r="17" spans="1:16" ht="12.75" customHeight="1" thickBot="1">
      <c r="A17" s="20" t="str">
        <f t="shared" si="0"/>
        <v> VB 5.7 </v>
      </c>
      <c r="B17" s="3" t="str">
        <f t="shared" si="1"/>
        <v>I</v>
      </c>
      <c r="C17" s="20">
        <f t="shared" si="2"/>
        <v>26334.378000000001</v>
      </c>
      <c r="D17" s="2" t="str">
        <f t="shared" si="3"/>
        <v>vis</v>
      </c>
      <c r="E17" s="28">
        <f>VLOOKUP(C17,'Active 1'!C$21:E$955,3,FALSE)</f>
        <v>-27390.179289802836</v>
      </c>
      <c r="F17" s="3" t="s">
        <v>49</v>
      </c>
      <c r="G17" s="2" t="str">
        <f t="shared" si="4"/>
        <v>26334.378</v>
      </c>
      <c r="H17" s="20">
        <f t="shared" si="5"/>
        <v>-27390</v>
      </c>
      <c r="I17" s="29" t="s">
        <v>151</v>
      </c>
      <c r="J17" s="30" t="s">
        <v>152</v>
      </c>
      <c r="K17" s="29">
        <v>-27390</v>
      </c>
      <c r="L17" s="29" t="s">
        <v>153</v>
      </c>
      <c r="M17" s="30" t="s">
        <v>131</v>
      </c>
      <c r="N17" s="30"/>
      <c r="O17" s="31" t="s">
        <v>140</v>
      </c>
      <c r="P17" s="31" t="s">
        <v>141</v>
      </c>
    </row>
    <row r="18" spans="1:16" ht="12.75" customHeight="1" thickBot="1">
      <c r="A18" s="20" t="str">
        <f t="shared" si="0"/>
        <v> VB 5.7 </v>
      </c>
      <c r="B18" s="3" t="str">
        <f t="shared" si="1"/>
        <v>I</v>
      </c>
      <c r="C18" s="20">
        <f t="shared" si="2"/>
        <v>26365.309000000001</v>
      </c>
      <c r="D18" s="2" t="str">
        <f t="shared" si="3"/>
        <v>vis</v>
      </c>
      <c r="E18" s="28">
        <f>VLOOKUP(C18,'Active 1'!C$21:E$955,3,FALSE)</f>
        <v>-27342.154514602134</v>
      </c>
      <c r="F18" s="3" t="s">
        <v>49</v>
      </c>
      <c r="G18" s="2" t="str">
        <f t="shared" si="4"/>
        <v>26365.309</v>
      </c>
      <c r="H18" s="20">
        <f t="shared" si="5"/>
        <v>-27342</v>
      </c>
      <c r="I18" s="29" t="s">
        <v>154</v>
      </c>
      <c r="J18" s="30" t="s">
        <v>155</v>
      </c>
      <c r="K18" s="29">
        <v>-27342</v>
      </c>
      <c r="L18" s="29" t="s">
        <v>156</v>
      </c>
      <c r="M18" s="30" t="s">
        <v>131</v>
      </c>
      <c r="N18" s="30"/>
      <c r="O18" s="31" t="s">
        <v>140</v>
      </c>
      <c r="P18" s="31" t="s">
        <v>141</v>
      </c>
    </row>
    <row r="19" spans="1:16" ht="12.75" customHeight="1" thickBot="1">
      <c r="A19" s="20" t="str">
        <f t="shared" si="0"/>
        <v> MVS 351 </v>
      </c>
      <c r="B19" s="3" t="str">
        <f t="shared" si="1"/>
        <v>I</v>
      </c>
      <c r="C19" s="20">
        <f t="shared" si="2"/>
        <v>26417.442999999999</v>
      </c>
      <c r="D19" s="2" t="str">
        <f t="shared" si="3"/>
        <v>vis</v>
      </c>
      <c r="E19" s="28">
        <f>VLOOKUP(C19,'Active 1'!C$21:E$955,3,FALSE)</f>
        <v>-27261.20906730611</v>
      </c>
      <c r="F19" s="3" t="s">
        <v>49</v>
      </c>
      <c r="G19" s="2" t="str">
        <f t="shared" si="4"/>
        <v>26417.443</v>
      </c>
      <c r="H19" s="20">
        <f t="shared" si="5"/>
        <v>-27261</v>
      </c>
      <c r="I19" s="29" t="s">
        <v>157</v>
      </c>
      <c r="J19" s="30" t="s">
        <v>158</v>
      </c>
      <c r="K19" s="29">
        <v>-27261</v>
      </c>
      <c r="L19" s="29" t="s">
        <v>159</v>
      </c>
      <c r="M19" s="30" t="s">
        <v>131</v>
      </c>
      <c r="N19" s="30"/>
      <c r="O19" s="31" t="s">
        <v>132</v>
      </c>
      <c r="P19" s="31" t="s">
        <v>133</v>
      </c>
    </row>
    <row r="20" spans="1:16" ht="12.75" customHeight="1" thickBot="1">
      <c r="A20" s="20" t="str">
        <f t="shared" si="0"/>
        <v> AN 282.76 </v>
      </c>
      <c r="B20" s="3" t="str">
        <f t="shared" si="1"/>
        <v>I</v>
      </c>
      <c r="C20" s="20">
        <f t="shared" si="2"/>
        <v>26828.378000000001</v>
      </c>
      <c r="D20" s="2" t="str">
        <f t="shared" si="3"/>
        <v>vis</v>
      </c>
      <c r="E20" s="28">
        <f>VLOOKUP(C20,'Active 1'!C$21:E$955,3,FALSE)</f>
        <v>-26623.174053982886</v>
      </c>
      <c r="F20" s="3" t="s">
        <v>49</v>
      </c>
      <c r="G20" s="2" t="str">
        <f t="shared" si="4"/>
        <v>26828.378</v>
      </c>
      <c r="H20" s="20">
        <f t="shared" si="5"/>
        <v>-26623</v>
      </c>
      <c r="I20" s="29" t="s">
        <v>160</v>
      </c>
      <c r="J20" s="30" t="s">
        <v>161</v>
      </c>
      <c r="K20" s="29">
        <v>-26623</v>
      </c>
      <c r="L20" s="29" t="s">
        <v>162</v>
      </c>
      <c r="M20" s="30" t="s">
        <v>131</v>
      </c>
      <c r="N20" s="30"/>
      <c r="O20" s="31" t="s">
        <v>163</v>
      </c>
      <c r="P20" s="31" t="s">
        <v>164</v>
      </c>
    </row>
    <row r="21" spans="1:16" ht="12.75" customHeight="1" thickBot="1">
      <c r="A21" s="20" t="str">
        <f t="shared" si="0"/>
        <v> VB 5.7 </v>
      </c>
      <c r="B21" s="3" t="str">
        <f t="shared" si="1"/>
        <v>I</v>
      </c>
      <c r="C21" s="20">
        <f t="shared" si="2"/>
        <v>26828.400000000001</v>
      </c>
      <c r="D21" s="2" t="str">
        <f t="shared" si="3"/>
        <v>vis</v>
      </c>
      <c r="E21" s="28">
        <f>VLOOKUP(C21,'Active 1'!C$21:E$955,3,FALSE)</f>
        <v>-26623.139895854973</v>
      </c>
      <c r="F21" s="3" t="s">
        <v>49</v>
      </c>
      <c r="G21" s="2" t="str">
        <f t="shared" si="4"/>
        <v>26828.400</v>
      </c>
      <c r="H21" s="20">
        <f t="shared" si="5"/>
        <v>-26623</v>
      </c>
      <c r="I21" s="29" t="s">
        <v>165</v>
      </c>
      <c r="J21" s="30" t="s">
        <v>166</v>
      </c>
      <c r="K21" s="29">
        <v>-26623</v>
      </c>
      <c r="L21" s="29" t="s">
        <v>167</v>
      </c>
      <c r="M21" s="30" t="s">
        <v>131</v>
      </c>
      <c r="N21" s="30"/>
      <c r="O21" s="31" t="s">
        <v>140</v>
      </c>
      <c r="P21" s="31" t="s">
        <v>141</v>
      </c>
    </row>
    <row r="22" spans="1:16" ht="12.75" customHeight="1" thickBot="1">
      <c r="A22" s="20" t="str">
        <f t="shared" si="0"/>
        <v> MVS 351 </v>
      </c>
      <c r="B22" s="3" t="str">
        <f t="shared" si="1"/>
        <v>I</v>
      </c>
      <c r="C22" s="20">
        <f t="shared" si="2"/>
        <v>27063.496999999999</v>
      </c>
      <c r="D22" s="2" t="str">
        <f t="shared" si="3"/>
        <v>vis</v>
      </c>
      <c r="E22" s="28">
        <f>VLOOKUP(C22,'Active 1'!C$21:E$955,3,FALSE)</f>
        <v>-26258.118377787032</v>
      </c>
      <c r="F22" s="3" t="s">
        <v>49</v>
      </c>
      <c r="G22" s="2" t="str">
        <f t="shared" si="4"/>
        <v>27063.497</v>
      </c>
      <c r="H22" s="20">
        <f t="shared" si="5"/>
        <v>-26258</v>
      </c>
      <c r="I22" s="29" t="s">
        <v>168</v>
      </c>
      <c r="J22" s="30" t="s">
        <v>169</v>
      </c>
      <c r="K22" s="29">
        <v>-26258</v>
      </c>
      <c r="L22" s="29" t="s">
        <v>170</v>
      </c>
      <c r="M22" s="30" t="s">
        <v>131</v>
      </c>
      <c r="N22" s="30"/>
      <c r="O22" s="31" t="s">
        <v>132</v>
      </c>
      <c r="P22" s="31" t="s">
        <v>133</v>
      </c>
    </row>
    <row r="23" spans="1:16" ht="12.75" customHeight="1" thickBot="1">
      <c r="A23" s="20" t="str">
        <f t="shared" si="0"/>
        <v> MVS 351 </v>
      </c>
      <c r="B23" s="3" t="str">
        <f t="shared" si="1"/>
        <v>I</v>
      </c>
      <c r="C23" s="20">
        <f t="shared" si="2"/>
        <v>27396.473999999998</v>
      </c>
      <c r="D23" s="2" t="str">
        <f t="shared" si="3"/>
        <v>vis</v>
      </c>
      <c r="E23" s="28">
        <f>VLOOKUP(C23,'Active 1'!C$21:E$955,3,FALSE)</f>
        <v>-25741.124243358656</v>
      </c>
      <c r="F23" s="3" t="s">
        <v>49</v>
      </c>
      <c r="G23" s="2" t="str">
        <f t="shared" si="4"/>
        <v>27396.474</v>
      </c>
      <c r="H23" s="20">
        <f t="shared" si="5"/>
        <v>-25741</v>
      </c>
      <c r="I23" s="29" t="s">
        <v>171</v>
      </c>
      <c r="J23" s="30" t="s">
        <v>172</v>
      </c>
      <c r="K23" s="29">
        <v>-25741</v>
      </c>
      <c r="L23" s="29" t="s">
        <v>173</v>
      </c>
      <c r="M23" s="30" t="s">
        <v>131</v>
      </c>
      <c r="N23" s="30"/>
      <c r="O23" s="31" t="s">
        <v>132</v>
      </c>
      <c r="P23" s="31" t="s">
        <v>133</v>
      </c>
    </row>
    <row r="24" spans="1:16" ht="12.75" customHeight="1" thickBot="1">
      <c r="A24" s="20" t="str">
        <f t="shared" si="0"/>
        <v> VB 5.7 </v>
      </c>
      <c r="B24" s="3" t="str">
        <f t="shared" si="1"/>
        <v>I</v>
      </c>
      <c r="C24" s="20">
        <f t="shared" si="2"/>
        <v>27421.588</v>
      </c>
      <c r="D24" s="2" t="str">
        <f t="shared" si="3"/>
        <v>vis</v>
      </c>
      <c r="E24" s="28">
        <f>VLOOKUP(C24,'Active 1'!C$21:E$955,3,FALSE)</f>
        <v>-25702.131187706058</v>
      </c>
      <c r="F24" s="3" t="s">
        <v>49</v>
      </c>
      <c r="G24" s="2" t="str">
        <f t="shared" si="4"/>
        <v>27421.588</v>
      </c>
      <c r="H24" s="20">
        <f t="shared" si="5"/>
        <v>-25702</v>
      </c>
      <c r="I24" s="29" t="s">
        <v>174</v>
      </c>
      <c r="J24" s="30" t="s">
        <v>175</v>
      </c>
      <c r="K24" s="29">
        <v>-25702</v>
      </c>
      <c r="L24" s="29" t="s">
        <v>176</v>
      </c>
      <c r="M24" s="30" t="s">
        <v>131</v>
      </c>
      <c r="N24" s="30"/>
      <c r="O24" s="31" t="s">
        <v>140</v>
      </c>
      <c r="P24" s="31" t="s">
        <v>141</v>
      </c>
    </row>
    <row r="25" spans="1:16" ht="12.75" customHeight="1" thickBot="1">
      <c r="A25" s="20" t="str">
        <f t="shared" si="0"/>
        <v> AN 282.76 </v>
      </c>
      <c r="B25" s="3" t="str">
        <f t="shared" si="1"/>
        <v>I</v>
      </c>
      <c r="C25" s="20">
        <f t="shared" si="2"/>
        <v>27474.401000000002</v>
      </c>
      <c r="D25" s="2" t="str">
        <f t="shared" si="3"/>
        <v>vis</v>
      </c>
      <c r="E25" s="28">
        <f>VLOOKUP(C25,'Active 1'!C$21:E$955,3,FALSE)</f>
        <v>-25620.131496371319</v>
      </c>
      <c r="F25" s="3" t="s">
        <v>49</v>
      </c>
      <c r="G25" s="2" t="str">
        <f t="shared" si="4"/>
        <v>27474.401</v>
      </c>
      <c r="H25" s="20">
        <f t="shared" si="5"/>
        <v>-25620</v>
      </c>
      <c r="I25" s="29" t="s">
        <v>177</v>
      </c>
      <c r="J25" s="30" t="s">
        <v>178</v>
      </c>
      <c r="K25" s="29">
        <v>-25620</v>
      </c>
      <c r="L25" s="29" t="s">
        <v>139</v>
      </c>
      <c r="M25" s="30" t="s">
        <v>131</v>
      </c>
      <c r="N25" s="30"/>
      <c r="O25" s="31" t="s">
        <v>163</v>
      </c>
      <c r="P25" s="31" t="s">
        <v>164</v>
      </c>
    </row>
    <row r="26" spans="1:16" ht="12.75" customHeight="1" thickBot="1">
      <c r="A26" s="20" t="str">
        <f t="shared" si="0"/>
        <v> MVS 351 </v>
      </c>
      <c r="B26" s="3" t="str">
        <f t="shared" si="1"/>
        <v>I</v>
      </c>
      <c r="C26" s="20">
        <f t="shared" si="2"/>
        <v>27474.43</v>
      </c>
      <c r="D26" s="2" t="str">
        <f t="shared" si="3"/>
        <v>vis</v>
      </c>
      <c r="E26" s="28">
        <f>VLOOKUP(C26,'Active 1'!C$21:E$955,3,FALSE)</f>
        <v>-25620.086469748167</v>
      </c>
      <c r="F26" s="3" t="s">
        <v>49</v>
      </c>
      <c r="G26" s="2" t="str">
        <f t="shared" si="4"/>
        <v>27474.430</v>
      </c>
      <c r="H26" s="20">
        <f t="shared" si="5"/>
        <v>-25620</v>
      </c>
      <c r="I26" s="29" t="s">
        <v>179</v>
      </c>
      <c r="J26" s="30" t="s">
        <v>180</v>
      </c>
      <c r="K26" s="29">
        <v>-25620</v>
      </c>
      <c r="L26" s="29" t="s">
        <v>181</v>
      </c>
      <c r="M26" s="30" t="s">
        <v>131</v>
      </c>
      <c r="N26" s="30"/>
      <c r="O26" s="31" t="s">
        <v>132</v>
      </c>
      <c r="P26" s="31" t="s">
        <v>133</v>
      </c>
    </row>
    <row r="27" spans="1:16" ht="12.75" customHeight="1" thickBot="1">
      <c r="A27" s="20" t="str">
        <f t="shared" si="0"/>
        <v> MVS 351 </v>
      </c>
      <c r="B27" s="3" t="str">
        <f t="shared" si="1"/>
        <v>I</v>
      </c>
      <c r="C27" s="20">
        <f t="shared" si="2"/>
        <v>27483.419000000002</v>
      </c>
      <c r="D27" s="2" t="str">
        <f t="shared" si="3"/>
        <v>vis</v>
      </c>
      <c r="E27" s="28">
        <f>VLOOKUP(C27,'Active 1'!C$21:E$955,3,FALSE)</f>
        <v>-25606.129769212159</v>
      </c>
      <c r="F27" s="3" t="s">
        <v>49</v>
      </c>
      <c r="G27" s="2" t="str">
        <f t="shared" si="4"/>
        <v>27483.419</v>
      </c>
      <c r="H27" s="20">
        <f t="shared" si="5"/>
        <v>-25606</v>
      </c>
      <c r="I27" s="29" t="s">
        <v>182</v>
      </c>
      <c r="J27" s="30" t="s">
        <v>183</v>
      </c>
      <c r="K27" s="29">
        <v>-25606</v>
      </c>
      <c r="L27" s="29" t="s">
        <v>176</v>
      </c>
      <c r="M27" s="30" t="s">
        <v>131</v>
      </c>
      <c r="N27" s="30"/>
      <c r="O27" s="31" t="s">
        <v>132</v>
      </c>
      <c r="P27" s="31" t="s">
        <v>133</v>
      </c>
    </row>
    <row r="28" spans="1:16" ht="12.75" customHeight="1" thickBot="1">
      <c r="A28" s="20" t="str">
        <f t="shared" si="0"/>
        <v> AN 282.76 </v>
      </c>
      <c r="B28" s="3" t="str">
        <f t="shared" si="1"/>
        <v>I</v>
      </c>
      <c r="C28" s="20">
        <f t="shared" si="2"/>
        <v>27483.425999999999</v>
      </c>
      <c r="D28" s="2" t="str">
        <f t="shared" si="3"/>
        <v>vis</v>
      </c>
      <c r="E28" s="28">
        <f>VLOOKUP(C28,'Active 1'!C$21:E$955,3,FALSE)</f>
        <v>-25606.11890071692</v>
      </c>
      <c r="F28" s="3" t="s">
        <v>49</v>
      </c>
      <c r="G28" s="2" t="str">
        <f t="shared" si="4"/>
        <v>27483.426</v>
      </c>
      <c r="H28" s="20">
        <f t="shared" si="5"/>
        <v>-25606</v>
      </c>
      <c r="I28" s="29" t="s">
        <v>184</v>
      </c>
      <c r="J28" s="30" t="s">
        <v>185</v>
      </c>
      <c r="K28" s="29">
        <v>-25606</v>
      </c>
      <c r="L28" s="29" t="s">
        <v>186</v>
      </c>
      <c r="M28" s="30" t="s">
        <v>131</v>
      </c>
      <c r="N28" s="30"/>
      <c r="O28" s="31" t="s">
        <v>163</v>
      </c>
      <c r="P28" s="31" t="s">
        <v>164</v>
      </c>
    </row>
    <row r="29" spans="1:16" ht="12.75" customHeight="1" thickBot="1">
      <c r="A29" s="20" t="str">
        <f t="shared" si="0"/>
        <v> VB 5.7 </v>
      </c>
      <c r="B29" s="3" t="str">
        <f t="shared" si="1"/>
        <v>I</v>
      </c>
      <c r="C29" s="20">
        <f t="shared" si="2"/>
        <v>28245.347000000002</v>
      </c>
      <c r="D29" s="2" t="str">
        <f t="shared" si="3"/>
        <v>vis</v>
      </c>
      <c r="E29" s="28">
        <f>VLOOKUP(C29,'Active 1'!C$21:E$955,3,FALSE)</f>
        <v>-24423.128219985796</v>
      </c>
      <c r="F29" s="3" t="s">
        <v>49</v>
      </c>
      <c r="G29" s="2" t="str">
        <f t="shared" si="4"/>
        <v>28245.347</v>
      </c>
      <c r="H29" s="20">
        <f t="shared" si="5"/>
        <v>-24423</v>
      </c>
      <c r="I29" s="29" t="s">
        <v>187</v>
      </c>
      <c r="J29" s="30" t="s">
        <v>188</v>
      </c>
      <c r="K29" s="29">
        <v>-24423</v>
      </c>
      <c r="L29" s="29" t="s">
        <v>189</v>
      </c>
      <c r="M29" s="30" t="s">
        <v>131</v>
      </c>
      <c r="N29" s="30"/>
      <c r="O29" s="31" t="s">
        <v>140</v>
      </c>
      <c r="P29" s="31" t="s">
        <v>141</v>
      </c>
    </row>
    <row r="30" spans="1:16" ht="12.75" customHeight="1" thickBot="1">
      <c r="A30" s="20" t="str">
        <f t="shared" si="0"/>
        <v> MVS 351 </v>
      </c>
      <c r="B30" s="3" t="str">
        <f t="shared" si="1"/>
        <v>I</v>
      </c>
      <c r="C30" s="20">
        <f t="shared" si="2"/>
        <v>28427.616000000002</v>
      </c>
      <c r="D30" s="2" t="str">
        <f t="shared" si="3"/>
        <v>vis</v>
      </c>
      <c r="E30" s="28">
        <f>VLOOKUP(C30,'Active 1'!C$21:E$955,3,FALSE)</f>
        <v>-24140.129682885254</v>
      </c>
      <c r="F30" s="3" t="s">
        <v>49</v>
      </c>
      <c r="G30" s="2" t="str">
        <f t="shared" si="4"/>
        <v>28427.616</v>
      </c>
      <c r="H30" s="20">
        <f t="shared" si="5"/>
        <v>-24140</v>
      </c>
      <c r="I30" s="29" t="s">
        <v>190</v>
      </c>
      <c r="J30" s="30" t="s">
        <v>191</v>
      </c>
      <c r="K30" s="29">
        <v>-24140</v>
      </c>
      <c r="L30" s="29" t="s">
        <v>176</v>
      </c>
      <c r="M30" s="30" t="s">
        <v>131</v>
      </c>
      <c r="N30" s="30"/>
      <c r="O30" s="31" t="s">
        <v>132</v>
      </c>
      <c r="P30" s="31" t="s">
        <v>133</v>
      </c>
    </row>
    <row r="31" spans="1:16" ht="12.75" customHeight="1" thickBot="1">
      <c r="A31" s="20" t="str">
        <f t="shared" si="0"/>
        <v> MVS 351 </v>
      </c>
      <c r="B31" s="3" t="str">
        <f t="shared" si="1"/>
        <v>I</v>
      </c>
      <c r="C31" s="20">
        <f t="shared" si="2"/>
        <v>28523.613000000001</v>
      </c>
      <c r="D31" s="2" t="str">
        <f t="shared" si="3"/>
        <v>vis</v>
      </c>
      <c r="E31" s="28">
        <f>VLOOKUP(C31,'Active 1'!C$21:E$955,3,FALSE)</f>
        <v>-23991.080691745563</v>
      </c>
      <c r="F31" s="3" t="s">
        <v>49</v>
      </c>
      <c r="G31" s="2" t="str">
        <f t="shared" si="4"/>
        <v>28523.613</v>
      </c>
      <c r="H31" s="20">
        <f t="shared" si="5"/>
        <v>-23991</v>
      </c>
      <c r="I31" s="29" t="s">
        <v>192</v>
      </c>
      <c r="J31" s="30" t="s">
        <v>193</v>
      </c>
      <c r="K31" s="29">
        <v>-23991</v>
      </c>
      <c r="L31" s="29" t="s">
        <v>194</v>
      </c>
      <c r="M31" s="30" t="s">
        <v>131</v>
      </c>
      <c r="N31" s="30"/>
      <c r="O31" s="31" t="s">
        <v>132</v>
      </c>
      <c r="P31" s="31" t="s">
        <v>133</v>
      </c>
    </row>
    <row r="32" spans="1:16" ht="12.75" customHeight="1" thickBot="1">
      <c r="A32" s="20" t="str">
        <f t="shared" si="0"/>
        <v> MVS 351 </v>
      </c>
      <c r="B32" s="3" t="str">
        <f t="shared" si="1"/>
        <v>I</v>
      </c>
      <c r="C32" s="20">
        <f t="shared" si="2"/>
        <v>28545.483</v>
      </c>
      <c r="D32" s="2" t="str">
        <f t="shared" si="3"/>
        <v>vis</v>
      </c>
      <c r="E32" s="28">
        <f>VLOOKUP(C32,'Active 1'!C$21:E$955,3,FALSE)</f>
        <v>-23957.124407317664</v>
      </c>
      <c r="F32" s="3" t="s">
        <v>49</v>
      </c>
      <c r="G32" s="2" t="str">
        <f t="shared" si="4"/>
        <v>28545.483</v>
      </c>
      <c r="H32" s="20">
        <f t="shared" si="5"/>
        <v>-23957</v>
      </c>
      <c r="I32" s="29" t="s">
        <v>195</v>
      </c>
      <c r="J32" s="30" t="s">
        <v>196</v>
      </c>
      <c r="K32" s="29">
        <v>-23957</v>
      </c>
      <c r="L32" s="29" t="s">
        <v>173</v>
      </c>
      <c r="M32" s="30" t="s">
        <v>131</v>
      </c>
      <c r="N32" s="30"/>
      <c r="O32" s="31" t="s">
        <v>132</v>
      </c>
      <c r="P32" s="31" t="s">
        <v>133</v>
      </c>
    </row>
    <row r="33" spans="1:16" ht="12.75" customHeight="1" thickBot="1">
      <c r="A33" s="20" t="str">
        <f t="shared" si="0"/>
        <v> MVS 351 </v>
      </c>
      <c r="B33" s="3" t="str">
        <f t="shared" si="1"/>
        <v>I</v>
      </c>
      <c r="C33" s="20">
        <f t="shared" si="2"/>
        <v>28547.417000000001</v>
      </c>
      <c r="D33" s="2" t="str">
        <f t="shared" si="3"/>
        <v>vis</v>
      </c>
      <c r="E33" s="28">
        <f>VLOOKUP(C33,'Active 1'!C$21:E$955,3,FALSE)</f>
        <v>-23954.121597345849</v>
      </c>
      <c r="F33" s="3" t="s">
        <v>49</v>
      </c>
      <c r="G33" s="2" t="str">
        <f t="shared" si="4"/>
        <v>28547.417</v>
      </c>
      <c r="H33" s="20">
        <f t="shared" si="5"/>
        <v>-23954</v>
      </c>
      <c r="I33" s="29" t="s">
        <v>197</v>
      </c>
      <c r="J33" s="30" t="s">
        <v>198</v>
      </c>
      <c r="K33" s="29">
        <v>-23954</v>
      </c>
      <c r="L33" s="29" t="s">
        <v>199</v>
      </c>
      <c r="M33" s="30" t="s">
        <v>131</v>
      </c>
      <c r="N33" s="30"/>
      <c r="O33" s="31" t="s">
        <v>132</v>
      </c>
      <c r="P33" s="31" t="s">
        <v>133</v>
      </c>
    </row>
    <row r="34" spans="1:16" ht="12.75" customHeight="1" thickBot="1">
      <c r="A34" s="20" t="str">
        <f t="shared" si="0"/>
        <v> MVS 351 </v>
      </c>
      <c r="B34" s="3" t="str">
        <f t="shared" si="1"/>
        <v>I</v>
      </c>
      <c r="C34" s="20">
        <f t="shared" si="2"/>
        <v>28603.452000000001</v>
      </c>
      <c r="D34" s="2" t="str">
        <f t="shared" si="3"/>
        <v>vis</v>
      </c>
      <c r="E34" s="28">
        <f>VLOOKUP(C34,'Active 1'!C$21:E$955,3,FALSE)</f>
        <v>-23867.119292914329</v>
      </c>
      <c r="F34" s="3" t="s">
        <v>49</v>
      </c>
      <c r="G34" s="2" t="str">
        <f t="shared" si="4"/>
        <v>28603.452</v>
      </c>
      <c r="H34" s="20">
        <f t="shared" si="5"/>
        <v>-23867</v>
      </c>
      <c r="I34" s="29" t="s">
        <v>200</v>
      </c>
      <c r="J34" s="30" t="s">
        <v>201</v>
      </c>
      <c r="K34" s="29">
        <v>-23867</v>
      </c>
      <c r="L34" s="29" t="s">
        <v>186</v>
      </c>
      <c r="M34" s="30" t="s">
        <v>131</v>
      </c>
      <c r="N34" s="30"/>
      <c r="O34" s="31" t="s">
        <v>132</v>
      </c>
      <c r="P34" s="31" t="s">
        <v>133</v>
      </c>
    </row>
    <row r="35" spans="1:16" ht="12.75" customHeight="1" thickBot="1">
      <c r="A35" s="20" t="str">
        <f t="shared" si="0"/>
        <v> MVS 351 </v>
      </c>
      <c r="B35" s="3" t="str">
        <f t="shared" si="1"/>
        <v>I</v>
      </c>
      <c r="C35" s="20">
        <f t="shared" si="2"/>
        <v>28654.363000000001</v>
      </c>
      <c r="D35" s="2" t="str">
        <f t="shared" si="3"/>
        <v>vis</v>
      </c>
      <c r="E35" s="28">
        <f>VLOOKUP(C35,'Active 1'!C$21:E$955,3,FALSE)</f>
        <v>-23788.07272700172</v>
      </c>
      <c r="F35" s="3" t="s">
        <v>49</v>
      </c>
      <c r="G35" s="2" t="str">
        <f t="shared" si="4"/>
        <v>28654.363</v>
      </c>
      <c r="H35" s="20">
        <f t="shared" si="5"/>
        <v>-23788</v>
      </c>
      <c r="I35" s="29" t="s">
        <v>202</v>
      </c>
      <c r="J35" s="30" t="s">
        <v>203</v>
      </c>
      <c r="K35" s="29">
        <v>-23788</v>
      </c>
      <c r="L35" s="29" t="s">
        <v>204</v>
      </c>
      <c r="M35" s="30" t="s">
        <v>131</v>
      </c>
      <c r="N35" s="30"/>
      <c r="O35" s="31" t="s">
        <v>132</v>
      </c>
      <c r="P35" s="31" t="s">
        <v>133</v>
      </c>
    </row>
    <row r="36" spans="1:16" ht="12.75" customHeight="1" thickBot="1">
      <c r="A36" s="20" t="str">
        <f t="shared" si="0"/>
        <v> AN 282.76 </v>
      </c>
      <c r="B36" s="3" t="str">
        <f t="shared" si="1"/>
        <v>I</v>
      </c>
      <c r="C36" s="20">
        <f t="shared" si="2"/>
        <v>28938.37</v>
      </c>
      <c r="D36" s="2" t="str">
        <f t="shared" si="3"/>
        <v>vis</v>
      </c>
      <c r="E36" s="28">
        <f>VLOOKUP(C36,'Active 1'!C$21:E$955,3,FALSE)</f>
        <v>-23347.111480018895</v>
      </c>
      <c r="F36" s="3" t="s">
        <v>49</v>
      </c>
      <c r="G36" s="2" t="str">
        <f t="shared" si="4"/>
        <v>28938.370</v>
      </c>
      <c r="H36" s="20">
        <f t="shared" si="5"/>
        <v>-23347</v>
      </c>
      <c r="I36" s="29" t="s">
        <v>205</v>
      </c>
      <c r="J36" s="30" t="s">
        <v>206</v>
      </c>
      <c r="K36" s="29">
        <v>-23347</v>
      </c>
      <c r="L36" s="29" t="s">
        <v>207</v>
      </c>
      <c r="M36" s="30" t="s">
        <v>131</v>
      </c>
      <c r="N36" s="30"/>
      <c r="O36" s="31" t="s">
        <v>163</v>
      </c>
      <c r="P36" s="31" t="s">
        <v>164</v>
      </c>
    </row>
    <row r="37" spans="1:16" ht="12.75" customHeight="1" thickBot="1">
      <c r="A37" s="20" t="str">
        <f t="shared" si="0"/>
        <v> MVS 351 </v>
      </c>
      <c r="B37" s="3" t="str">
        <f t="shared" si="1"/>
        <v>I</v>
      </c>
      <c r="C37" s="20">
        <f t="shared" si="2"/>
        <v>28963.501</v>
      </c>
      <c r="D37" s="2" t="str">
        <f t="shared" si="3"/>
        <v>vis</v>
      </c>
      <c r="E37" s="28">
        <f>VLOOKUP(C37,'Active 1'!C$21:E$955,3,FALSE)</f>
        <v>-23308.092029449275</v>
      </c>
      <c r="F37" s="3" t="s">
        <v>49</v>
      </c>
      <c r="G37" s="2" t="str">
        <f t="shared" si="4"/>
        <v>28963.501</v>
      </c>
      <c r="H37" s="20">
        <f t="shared" si="5"/>
        <v>-23308</v>
      </c>
      <c r="I37" s="29" t="s">
        <v>208</v>
      </c>
      <c r="J37" s="30" t="s">
        <v>209</v>
      </c>
      <c r="K37" s="29">
        <v>-23308</v>
      </c>
      <c r="L37" s="29" t="s">
        <v>210</v>
      </c>
      <c r="M37" s="30" t="s">
        <v>131</v>
      </c>
      <c r="N37" s="30"/>
      <c r="O37" s="31" t="s">
        <v>132</v>
      </c>
      <c r="P37" s="31" t="s">
        <v>133</v>
      </c>
    </row>
    <row r="38" spans="1:16" ht="12.75" customHeight="1" thickBot="1">
      <c r="A38" s="20" t="str">
        <f t="shared" si="0"/>
        <v> VB 5.7 </v>
      </c>
      <c r="B38" s="3" t="str">
        <f t="shared" si="1"/>
        <v>I</v>
      </c>
      <c r="C38" s="20">
        <f t="shared" si="2"/>
        <v>28976.359</v>
      </c>
      <c r="D38" s="2" t="str">
        <f t="shared" si="3"/>
        <v>vis</v>
      </c>
      <c r="E38" s="28">
        <f>VLOOKUP(C38,'Active 1'!C$21:E$955,3,FALSE)</f>
        <v>-23288.128156327468</v>
      </c>
      <c r="F38" s="3" t="s">
        <v>49</v>
      </c>
      <c r="G38" s="2" t="str">
        <f t="shared" si="4"/>
        <v>28976.359</v>
      </c>
      <c r="H38" s="20">
        <f t="shared" si="5"/>
        <v>-23288</v>
      </c>
      <c r="I38" s="29" t="s">
        <v>211</v>
      </c>
      <c r="J38" s="30" t="s">
        <v>212</v>
      </c>
      <c r="K38" s="29">
        <v>-23288</v>
      </c>
      <c r="L38" s="29" t="s">
        <v>189</v>
      </c>
      <c r="M38" s="30" t="s">
        <v>131</v>
      </c>
      <c r="N38" s="30"/>
      <c r="O38" s="31" t="s">
        <v>140</v>
      </c>
      <c r="P38" s="31" t="s">
        <v>141</v>
      </c>
    </row>
    <row r="39" spans="1:16" ht="12.75" customHeight="1" thickBot="1">
      <c r="A39" s="20" t="str">
        <f t="shared" si="0"/>
        <v> VB 5.7 </v>
      </c>
      <c r="B39" s="3" t="str">
        <f t="shared" si="1"/>
        <v>I</v>
      </c>
      <c r="C39" s="20">
        <f t="shared" si="2"/>
        <v>29014.365000000002</v>
      </c>
      <c r="D39" s="2" t="str">
        <f t="shared" si="3"/>
        <v>vis</v>
      </c>
      <c r="E39" s="28">
        <f>VLOOKUP(C39,'Active 1'!C$21:E$955,3,FALSE)</f>
        <v>-23229.118437719018</v>
      </c>
      <c r="F39" s="3" t="s">
        <v>49</v>
      </c>
      <c r="G39" s="2" t="str">
        <f t="shared" si="4"/>
        <v>29014.365</v>
      </c>
      <c r="H39" s="20">
        <f t="shared" si="5"/>
        <v>-23229</v>
      </c>
      <c r="I39" s="29" t="s">
        <v>213</v>
      </c>
      <c r="J39" s="30" t="s">
        <v>214</v>
      </c>
      <c r="K39" s="29">
        <v>-23229</v>
      </c>
      <c r="L39" s="29" t="s">
        <v>170</v>
      </c>
      <c r="M39" s="30" t="s">
        <v>131</v>
      </c>
      <c r="N39" s="30"/>
      <c r="O39" s="31" t="s">
        <v>140</v>
      </c>
      <c r="P39" s="31" t="s">
        <v>141</v>
      </c>
    </row>
    <row r="40" spans="1:16" ht="12.75" customHeight="1" thickBot="1">
      <c r="A40" s="20" t="str">
        <f t="shared" si="0"/>
        <v> MVS 351 </v>
      </c>
      <c r="B40" s="3" t="str">
        <f t="shared" si="1"/>
        <v>I</v>
      </c>
      <c r="C40" s="20">
        <f t="shared" si="2"/>
        <v>29249.455000000002</v>
      </c>
      <c r="D40" s="2" t="str">
        <f t="shared" si="3"/>
        <v>vis</v>
      </c>
      <c r="E40" s="28">
        <f>VLOOKUP(C40,'Active 1'!C$21:E$955,3,FALSE)</f>
        <v>-22864.107788146321</v>
      </c>
      <c r="F40" s="3" t="s">
        <v>49</v>
      </c>
      <c r="G40" s="2" t="str">
        <f t="shared" si="4"/>
        <v>29249.455</v>
      </c>
      <c r="H40" s="20">
        <f t="shared" si="5"/>
        <v>-22864</v>
      </c>
      <c r="I40" s="29" t="s">
        <v>215</v>
      </c>
      <c r="J40" s="30" t="s">
        <v>216</v>
      </c>
      <c r="K40" s="29">
        <v>-22864</v>
      </c>
      <c r="L40" s="29" t="s">
        <v>217</v>
      </c>
      <c r="M40" s="30" t="s">
        <v>131</v>
      </c>
      <c r="N40" s="30"/>
      <c r="O40" s="31" t="s">
        <v>132</v>
      </c>
      <c r="P40" s="31" t="s">
        <v>133</v>
      </c>
    </row>
    <row r="41" spans="1:16" ht="12.75" customHeight="1" thickBot="1">
      <c r="A41" s="20" t="str">
        <f t="shared" si="0"/>
        <v> MVS 351 </v>
      </c>
      <c r="B41" s="3" t="str">
        <f t="shared" si="1"/>
        <v>I</v>
      </c>
      <c r="C41" s="20">
        <f t="shared" si="2"/>
        <v>29309.348999999998</v>
      </c>
      <c r="D41" s="2" t="str">
        <f t="shared" si="3"/>
        <v>vis</v>
      </c>
      <c r="E41" s="28">
        <f>VLOOKUP(C41,'Active 1'!C$21:E$955,3,FALSE)</f>
        <v>-22771.11383755078</v>
      </c>
      <c r="F41" s="3" t="s">
        <v>49</v>
      </c>
      <c r="G41" s="2" t="str">
        <f t="shared" si="4"/>
        <v>29309.349</v>
      </c>
      <c r="H41" s="20">
        <f t="shared" si="5"/>
        <v>-22771</v>
      </c>
      <c r="I41" s="29" t="s">
        <v>218</v>
      </c>
      <c r="J41" s="30" t="s">
        <v>219</v>
      </c>
      <c r="K41" s="29">
        <v>-22771</v>
      </c>
      <c r="L41" s="29" t="s">
        <v>220</v>
      </c>
      <c r="M41" s="30" t="s">
        <v>131</v>
      </c>
      <c r="N41" s="30"/>
      <c r="O41" s="31" t="s">
        <v>132</v>
      </c>
      <c r="P41" s="31" t="s">
        <v>133</v>
      </c>
    </row>
    <row r="42" spans="1:16" ht="12.75" customHeight="1" thickBot="1">
      <c r="A42" s="20" t="str">
        <f t="shared" si="0"/>
        <v> MVS 351 </v>
      </c>
      <c r="B42" s="3" t="str">
        <f t="shared" si="1"/>
        <v>I</v>
      </c>
      <c r="C42" s="20">
        <f t="shared" si="2"/>
        <v>29365.377</v>
      </c>
      <c r="D42" s="2" t="str">
        <f t="shared" si="3"/>
        <v>vis</v>
      </c>
      <c r="E42" s="28">
        <f>VLOOKUP(C42,'Active 1'!C$21:E$955,3,FALSE)</f>
        <v>-22684.122401614499</v>
      </c>
      <c r="F42" s="3" t="s">
        <v>49</v>
      </c>
      <c r="G42" s="2" t="str">
        <f t="shared" si="4"/>
        <v>29365.377</v>
      </c>
      <c r="H42" s="20">
        <f t="shared" si="5"/>
        <v>-22684</v>
      </c>
      <c r="I42" s="29" t="s">
        <v>221</v>
      </c>
      <c r="J42" s="30" t="s">
        <v>222</v>
      </c>
      <c r="K42" s="29">
        <v>-22684</v>
      </c>
      <c r="L42" s="29" t="s">
        <v>223</v>
      </c>
      <c r="M42" s="30" t="s">
        <v>131</v>
      </c>
      <c r="N42" s="30"/>
      <c r="O42" s="31" t="s">
        <v>132</v>
      </c>
      <c r="P42" s="31" t="s">
        <v>133</v>
      </c>
    </row>
    <row r="43" spans="1:16" ht="12.75" customHeight="1" thickBot="1">
      <c r="A43" s="20" t="str">
        <f t="shared" ref="A43:A74" si="6">P43</f>
        <v> MVS 351 </v>
      </c>
      <c r="B43" s="3" t="str">
        <f t="shared" ref="B43:B74" si="7">IF(H43=INT(H43),"I","II")</f>
        <v>I</v>
      </c>
      <c r="C43" s="20">
        <f t="shared" ref="C43:C74" si="8">1*G43</f>
        <v>29374.382000000001</v>
      </c>
      <c r="D43" s="2" t="str">
        <f t="shared" ref="D43:D74" si="9">VLOOKUP(F43,I$1:J$5,2,FALSE)</f>
        <v>vis</v>
      </c>
      <c r="E43" s="28">
        <f>VLOOKUP(C43,'Active 1'!C$21:E$955,3,FALSE)</f>
        <v>-22670.14085880365</v>
      </c>
      <c r="F43" s="3" t="s">
        <v>49</v>
      </c>
      <c r="G43" s="2" t="str">
        <f t="shared" ref="G43:G74" si="10">MID(I43,3,LEN(I43)-3)</f>
        <v>29374.382</v>
      </c>
      <c r="H43" s="20">
        <f t="shared" ref="H43:H74" si="11">1*K43</f>
        <v>-22670</v>
      </c>
      <c r="I43" s="29" t="s">
        <v>224</v>
      </c>
      <c r="J43" s="30" t="s">
        <v>225</v>
      </c>
      <c r="K43" s="29">
        <v>-22670</v>
      </c>
      <c r="L43" s="29" t="s">
        <v>226</v>
      </c>
      <c r="M43" s="30" t="s">
        <v>131</v>
      </c>
      <c r="N43" s="30"/>
      <c r="O43" s="31" t="s">
        <v>132</v>
      </c>
      <c r="P43" s="31" t="s">
        <v>133</v>
      </c>
    </row>
    <row r="44" spans="1:16" ht="12.75" customHeight="1" thickBot="1">
      <c r="A44" s="20" t="str">
        <f t="shared" si="6"/>
        <v> MVS 351 </v>
      </c>
      <c r="B44" s="3" t="str">
        <f t="shared" si="7"/>
        <v>I</v>
      </c>
      <c r="C44" s="20">
        <f t="shared" si="8"/>
        <v>29578.577000000001</v>
      </c>
      <c r="D44" s="2" t="str">
        <f t="shared" si="9"/>
        <v>vis</v>
      </c>
      <c r="E44" s="28">
        <f>VLOOKUP(C44,'Active 1'!C$21:E$955,3,FALSE)</f>
        <v>-22353.099089313255</v>
      </c>
      <c r="F44" s="3" t="s">
        <v>49</v>
      </c>
      <c r="G44" s="2" t="str">
        <f t="shared" si="10"/>
        <v>29578.577</v>
      </c>
      <c r="H44" s="20">
        <f t="shared" si="11"/>
        <v>-22353</v>
      </c>
      <c r="I44" s="29" t="s">
        <v>227</v>
      </c>
      <c r="J44" s="30" t="s">
        <v>228</v>
      </c>
      <c r="K44" s="29">
        <v>-22353</v>
      </c>
      <c r="L44" s="29" t="s">
        <v>229</v>
      </c>
      <c r="M44" s="30" t="s">
        <v>131</v>
      </c>
      <c r="N44" s="30"/>
      <c r="O44" s="31" t="s">
        <v>132</v>
      </c>
      <c r="P44" s="31" t="s">
        <v>133</v>
      </c>
    </row>
    <row r="45" spans="1:16" ht="12.75" customHeight="1" thickBot="1">
      <c r="A45" s="20" t="str">
        <f t="shared" si="6"/>
        <v> MVS 351 </v>
      </c>
      <c r="B45" s="3" t="str">
        <f t="shared" si="7"/>
        <v>I</v>
      </c>
      <c r="C45" s="20">
        <f t="shared" si="8"/>
        <v>29672.594000000001</v>
      </c>
      <c r="D45" s="2" t="str">
        <f t="shared" si="9"/>
        <v>vis</v>
      </c>
      <c r="E45" s="28">
        <f>VLOOKUP(C45,'Active 1'!C$21:E$955,3,FALSE)</f>
        <v>-22207.124329685554</v>
      </c>
      <c r="F45" s="3" t="s">
        <v>49</v>
      </c>
      <c r="G45" s="2" t="str">
        <f t="shared" si="10"/>
        <v>29672.594</v>
      </c>
      <c r="H45" s="20">
        <f t="shared" si="11"/>
        <v>-22207</v>
      </c>
      <c r="I45" s="29" t="s">
        <v>230</v>
      </c>
      <c r="J45" s="30" t="s">
        <v>231</v>
      </c>
      <c r="K45" s="29">
        <v>-22207</v>
      </c>
      <c r="L45" s="29" t="s">
        <v>173</v>
      </c>
      <c r="M45" s="30" t="s">
        <v>131</v>
      </c>
      <c r="N45" s="30"/>
      <c r="O45" s="31" t="s">
        <v>132</v>
      </c>
      <c r="P45" s="31" t="s">
        <v>133</v>
      </c>
    </row>
    <row r="46" spans="1:16" ht="12.75" customHeight="1" thickBot="1">
      <c r="A46" s="20" t="str">
        <f t="shared" si="6"/>
        <v> MVS 351 </v>
      </c>
      <c r="B46" s="3" t="str">
        <f t="shared" si="7"/>
        <v>I</v>
      </c>
      <c r="C46" s="20">
        <f t="shared" si="8"/>
        <v>30069.344000000001</v>
      </c>
      <c r="D46" s="2" t="str">
        <f t="shared" si="9"/>
        <v>vis</v>
      </c>
      <c r="E46" s="28">
        <f>VLOOKUP(C46,'Active 1'!C$21:E$955,3,FALSE)</f>
        <v>-21591.113545654043</v>
      </c>
      <c r="F46" s="3" t="s">
        <v>49</v>
      </c>
      <c r="G46" s="2" t="str">
        <f t="shared" si="10"/>
        <v>30069.344</v>
      </c>
      <c r="H46" s="20">
        <f t="shared" si="11"/>
        <v>-21591</v>
      </c>
      <c r="I46" s="29" t="s">
        <v>232</v>
      </c>
      <c r="J46" s="30" t="s">
        <v>233</v>
      </c>
      <c r="K46" s="29">
        <v>-21591</v>
      </c>
      <c r="L46" s="29" t="s">
        <v>220</v>
      </c>
      <c r="M46" s="30" t="s">
        <v>131</v>
      </c>
      <c r="N46" s="30"/>
      <c r="O46" s="31" t="s">
        <v>132</v>
      </c>
      <c r="P46" s="31" t="s">
        <v>133</v>
      </c>
    </row>
    <row r="47" spans="1:16" ht="12.75" customHeight="1" thickBot="1">
      <c r="A47" s="20" t="str">
        <f t="shared" si="6"/>
        <v> MVS 351 </v>
      </c>
      <c r="B47" s="3" t="str">
        <f t="shared" si="7"/>
        <v>I</v>
      </c>
      <c r="C47" s="20">
        <f t="shared" si="8"/>
        <v>30622.613000000001</v>
      </c>
      <c r="D47" s="2" t="str">
        <f t="shared" si="9"/>
        <v>vis</v>
      </c>
      <c r="E47" s="28">
        <f>VLOOKUP(C47,'Active 1'!C$21:E$955,3,FALSE)</f>
        <v>-20732.084760599653</v>
      </c>
      <c r="F47" s="3" t="s">
        <v>49</v>
      </c>
      <c r="G47" s="2" t="str">
        <f t="shared" si="10"/>
        <v>30622.613</v>
      </c>
      <c r="H47" s="20">
        <f t="shared" si="11"/>
        <v>-20732</v>
      </c>
      <c r="I47" s="29" t="s">
        <v>234</v>
      </c>
      <c r="J47" s="30" t="s">
        <v>235</v>
      </c>
      <c r="K47" s="29">
        <v>-20732</v>
      </c>
      <c r="L47" s="29" t="s">
        <v>236</v>
      </c>
      <c r="M47" s="30" t="s">
        <v>131</v>
      </c>
      <c r="N47" s="30"/>
      <c r="O47" s="31" t="s">
        <v>132</v>
      </c>
      <c r="P47" s="31" t="s">
        <v>133</v>
      </c>
    </row>
    <row r="48" spans="1:16" ht="12.75" customHeight="1" thickBot="1">
      <c r="A48" s="20" t="str">
        <f t="shared" si="6"/>
        <v> MVS 351 </v>
      </c>
      <c r="B48" s="3" t="str">
        <f t="shared" si="7"/>
        <v>I</v>
      </c>
      <c r="C48" s="20">
        <f t="shared" si="8"/>
        <v>33186.623</v>
      </c>
      <c r="D48" s="2" t="str">
        <f t="shared" si="9"/>
        <v>vis</v>
      </c>
      <c r="E48" s="28">
        <f>VLOOKUP(C48,'Active 1'!C$21:E$955,3,FALSE)</f>
        <v>-16751.094690367441</v>
      </c>
      <c r="F48" s="3" t="s">
        <v>49</v>
      </c>
      <c r="G48" s="2" t="str">
        <f t="shared" si="10"/>
        <v>33186.623</v>
      </c>
      <c r="H48" s="20">
        <f t="shared" si="11"/>
        <v>-16751</v>
      </c>
      <c r="I48" s="29" t="s">
        <v>237</v>
      </c>
      <c r="J48" s="30" t="s">
        <v>238</v>
      </c>
      <c r="K48" s="29">
        <v>-16751</v>
      </c>
      <c r="L48" s="29" t="s">
        <v>239</v>
      </c>
      <c r="M48" s="30" t="s">
        <v>131</v>
      </c>
      <c r="N48" s="30"/>
      <c r="O48" s="31" t="s">
        <v>132</v>
      </c>
      <c r="P48" s="31" t="s">
        <v>133</v>
      </c>
    </row>
    <row r="49" spans="1:16" ht="12.75" customHeight="1" thickBot="1">
      <c r="A49" s="20" t="str">
        <f t="shared" si="6"/>
        <v> AC 159.18 </v>
      </c>
      <c r="B49" s="3" t="str">
        <f t="shared" si="7"/>
        <v>I</v>
      </c>
      <c r="C49" s="20">
        <f t="shared" si="8"/>
        <v>33381.26</v>
      </c>
      <c r="D49" s="2" t="str">
        <f t="shared" si="9"/>
        <v>vis</v>
      </c>
      <c r="E49" s="28">
        <f>VLOOKUP(C49,'Active 1'!C$21:E$955,3,FALSE)</f>
        <v>-16448.893074812197</v>
      </c>
      <c r="F49" s="3" t="s">
        <v>49</v>
      </c>
      <c r="G49" s="2" t="str">
        <f t="shared" si="10"/>
        <v>33381.26</v>
      </c>
      <c r="H49" s="20">
        <f t="shared" si="11"/>
        <v>-16449</v>
      </c>
      <c r="I49" s="29" t="s">
        <v>240</v>
      </c>
      <c r="J49" s="30" t="s">
        <v>241</v>
      </c>
      <c r="K49" s="29">
        <v>-16449</v>
      </c>
      <c r="L49" s="29" t="s">
        <v>242</v>
      </c>
      <c r="M49" s="30" t="s">
        <v>131</v>
      </c>
      <c r="N49" s="30"/>
      <c r="O49" s="31" t="s">
        <v>243</v>
      </c>
      <c r="P49" s="31" t="s">
        <v>244</v>
      </c>
    </row>
    <row r="50" spans="1:16" ht="12.75" customHeight="1" thickBot="1">
      <c r="A50" s="20" t="str">
        <f t="shared" si="6"/>
        <v> MVS 351 </v>
      </c>
      <c r="B50" s="3" t="str">
        <f t="shared" si="7"/>
        <v>I</v>
      </c>
      <c r="C50" s="20">
        <f t="shared" si="8"/>
        <v>33568.612999999998</v>
      </c>
      <c r="D50" s="2" t="str">
        <f t="shared" si="9"/>
        <v>vis</v>
      </c>
      <c r="E50" s="28">
        <f>VLOOKUP(C50,'Active 1'!C$21:E$955,3,FALSE)</f>
        <v>-16158.000904879866</v>
      </c>
      <c r="F50" s="3" t="s">
        <v>49</v>
      </c>
      <c r="G50" s="2" t="str">
        <f t="shared" si="10"/>
        <v>33568.613</v>
      </c>
      <c r="H50" s="20">
        <f t="shared" si="11"/>
        <v>-16158</v>
      </c>
      <c r="I50" s="29" t="s">
        <v>245</v>
      </c>
      <c r="J50" s="30" t="s">
        <v>246</v>
      </c>
      <c r="K50" s="29">
        <v>-16158</v>
      </c>
      <c r="L50" s="29" t="s">
        <v>247</v>
      </c>
      <c r="M50" s="30" t="s">
        <v>131</v>
      </c>
      <c r="N50" s="30"/>
      <c r="O50" s="31" t="s">
        <v>132</v>
      </c>
      <c r="P50" s="31" t="s">
        <v>133</v>
      </c>
    </row>
    <row r="51" spans="1:16" ht="12.75" customHeight="1" thickBot="1">
      <c r="A51" s="20" t="str">
        <f t="shared" si="6"/>
        <v> MVS 351 </v>
      </c>
      <c r="B51" s="3" t="str">
        <f t="shared" si="7"/>
        <v>I</v>
      </c>
      <c r="C51" s="20">
        <f t="shared" si="8"/>
        <v>33928.61</v>
      </c>
      <c r="D51" s="2" t="str">
        <f t="shared" si="9"/>
        <v>vis</v>
      </c>
      <c r="E51" s="28">
        <f>VLOOKUP(C51,'Active 1'!C$21:E$955,3,FALSE)</f>
        <v>-15599.054378808049</v>
      </c>
      <c r="F51" s="3" t="s">
        <v>49</v>
      </c>
      <c r="G51" s="2" t="str">
        <f t="shared" si="10"/>
        <v>33928.610</v>
      </c>
      <c r="H51" s="20">
        <f t="shared" si="11"/>
        <v>-15599</v>
      </c>
      <c r="I51" s="29" t="s">
        <v>248</v>
      </c>
      <c r="J51" s="30" t="s">
        <v>249</v>
      </c>
      <c r="K51" s="29">
        <v>-15599</v>
      </c>
      <c r="L51" s="29" t="s">
        <v>250</v>
      </c>
      <c r="M51" s="30" t="s">
        <v>131</v>
      </c>
      <c r="N51" s="30"/>
      <c r="O51" s="31" t="s">
        <v>132</v>
      </c>
      <c r="P51" s="31" t="s">
        <v>133</v>
      </c>
    </row>
    <row r="52" spans="1:16" ht="12.75" customHeight="1" thickBot="1">
      <c r="A52" s="20" t="str">
        <f t="shared" si="6"/>
        <v> AN 282.76 </v>
      </c>
      <c r="B52" s="3" t="str">
        <f t="shared" si="7"/>
        <v>I</v>
      </c>
      <c r="C52" s="20">
        <f t="shared" si="8"/>
        <v>34453.481</v>
      </c>
      <c r="D52" s="2" t="str">
        <f t="shared" si="9"/>
        <v>vis</v>
      </c>
      <c r="E52" s="28">
        <f>VLOOKUP(C52,'Active 1'!C$21:E$955,3,FALSE)</f>
        <v>-14784.117526318061</v>
      </c>
      <c r="F52" s="3" t="s">
        <v>49</v>
      </c>
      <c r="G52" s="2" t="str">
        <f t="shared" si="10"/>
        <v>34453.481</v>
      </c>
      <c r="H52" s="20">
        <f t="shared" si="11"/>
        <v>-14784</v>
      </c>
      <c r="I52" s="29" t="s">
        <v>251</v>
      </c>
      <c r="J52" s="30" t="s">
        <v>252</v>
      </c>
      <c r="K52" s="29">
        <v>-14784</v>
      </c>
      <c r="L52" s="29" t="s">
        <v>170</v>
      </c>
      <c r="M52" s="30" t="s">
        <v>131</v>
      </c>
      <c r="N52" s="30"/>
      <c r="O52" s="31" t="s">
        <v>163</v>
      </c>
      <c r="P52" s="31" t="s">
        <v>164</v>
      </c>
    </row>
    <row r="53" spans="1:16" ht="12.75" customHeight="1" thickBot="1">
      <c r="A53" s="20" t="str">
        <f t="shared" si="6"/>
        <v> MVS 351 </v>
      </c>
      <c r="B53" s="3" t="str">
        <f t="shared" si="7"/>
        <v>I</v>
      </c>
      <c r="C53" s="20">
        <f t="shared" si="8"/>
        <v>34455.445</v>
      </c>
      <c r="D53" s="2" t="str">
        <f t="shared" si="9"/>
        <v>vis</v>
      </c>
      <c r="E53" s="28">
        <f>VLOOKUP(C53,'Active 1'!C$21:E$955,3,FALSE)</f>
        <v>-14781.068137080916</v>
      </c>
      <c r="F53" s="3" t="s">
        <v>49</v>
      </c>
      <c r="G53" s="2" t="str">
        <f t="shared" si="10"/>
        <v>34455.445</v>
      </c>
      <c r="H53" s="20">
        <f t="shared" si="11"/>
        <v>-14781</v>
      </c>
      <c r="I53" s="29" t="s">
        <v>253</v>
      </c>
      <c r="J53" s="30" t="s">
        <v>254</v>
      </c>
      <c r="K53" s="29">
        <v>-14781</v>
      </c>
      <c r="L53" s="29" t="s">
        <v>255</v>
      </c>
      <c r="M53" s="30" t="s">
        <v>131</v>
      </c>
      <c r="N53" s="30"/>
      <c r="O53" s="31" t="s">
        <v>132</v>
      </c>
      <c r="P53" s="31" t="s">
        <v>133</v>
      </c>
    </row>
    <row r="54" spans="1:16" ht="12.75" customHeight="1" thickBot="1">
      <c r="A54" s="20" t="str">
        <f t="shared" si="6"/>
        <v> MVS 351 </v>
      </c>
      <c r="B54" s="3" t="str">
        <f t="shared" si="7"/>
        <v>I</v>
      </c>
      <c r="C54" s="20">
        <f t="shared" si="8"/>
        <v>35092.417000000001</v>
      </c>
      <c r="D54" s="2" t="str">
        <f t="shared" si="9"/>
        <v>vis</v>
      </c>
      <c r="E54" s="28">
        <f>VLOOKUP(C54,'Active 1'!C$21:E$955,3,FALSE)</f>
        <v>-13792.078543820373</v>
      </c>
      <c r="F54" s="3" t="s">
        <v>49</v>
      </c>
      <c r="G54" s="2" t="str">
        <f t="shared" si="10"/>
        <v>35092.417</v>
      </c>
      <c r="H54" s="20">
        <f t="shared" si="11"/>
        <v>-13792</v>
      </c>
      <c r="I54" s="29" t="s">
        <v>256</v>
      </c>
      <c r="J54" s="30" t="s">
        <v>257</v>
      </c>
      <c r="K54" s="29">
        <v>-13792</v>
      </c>
      <c r="L54" s="29" t="s">
        <v>258</v>
      </c>
      <c r="M54" s="30" t="s">
        <v>131</v>
      </c>
      <c r="N54" s="30"/>
      <c r="O54" s="31" t="s">
        <v>132</v>
      </c>
      <c r="P54" s="31" t="s">
        <v>133</v>
      </c>
    </row>
    <row r="55" spans="1:16" ht="12.75" customHeight="1" thickBot="1">
      <c r="A55" s="20" t="str">
        <f t="shared" si="6"/>
        <v> MVS 351 </v>
      </c>
      <c r="B55" s="3" t="str">
        <f t="shared" si="7"/>
        <v>I</v>
      </c>
      <c r="C55" s="20">
        <f t="shared" si="8"/>
        <v>35548.415999999997</v>
      </c>
      <c r="D55" s="2" t="str">
        <f t="shared" si="9"/>
        <v>vis</v>
      </c>
      <c r="E55" s="28">
        <f>VLOOKUP(C55,'Active 1'!C$21:E$955,3,FALSE)</f>
        <v>-13084.075263397986</v>
      </c>
      <c r="F55" s="3" t="s">
        <v>49</v>
      </c>
      <c r="G55" s="2" t="str">
        <f t="shared" si="10"/>
        <v>35548.416</v>
      </c>
      <c r="H55" s="20">
        <f t="shared" si="11"/>
        <v>-13084</v>
      </c>
      <c r="I55" s="29" t="s">
        <v>259</v>
      </c>
      <c r="J55" s="30" t="s">
        <v>260</v>
      </c>
      <c r="K55" s="29">
        <v>-13084</v>
      </c>
      <c r="L55" s="29" t="s">
        <v>261</v>
      </c>
      <c r="M55" s="30" t="s">
        <v>131</v>
      </c>
      <c r="N55" s="30"/>
      <c r="O55" s="31" t="s">
        <v>132</v>
      </c>
      <c r="P55" s="31" t="s">
        <v>133</v>
      </c>
    </row>
    <row r="56" spans="1:16" ht="12.75" customHeight="1" thickBot="1">
      <c r="A56" s="20" t="str">
        <f t="shared" si="6"/>
        <v> MVS 351 </v>
      </c>
      <c r="B56" s="3" t="str">
        <f t="shared" si="7"/>
        <v>I</v>
      </c>
      <c r="C56" s="20">
        <f t="shared" si="8"/>
        <v>35848.529000000002</v>
      </c>
      <c r="D56" s="2" t="str">
        <f t="shared" si="9"/>
        <v>vis</v>
      </c>
      <c r="E56" s="28">
        <f>VLOOKUP(C56,'Active 1'!C$21:E$955,3,FALSE)</f>
        <v>-12618.107161499936</v>
      </c>
      <c r="F56" s="3" t="s">
        <v>49</v>
      </c>
      <c r="G56" s="2" t="str">
        <f t="shared" si="10"/>
        <v>35848.529</v>
      </c>
      <c r="H56" s="20">
        <f t="shared" si="11"/>
        <v>-12618</v>
      </c>
      <c r="I56" s="29" t="s">
        <v>262</v>
      </c>
      <c r="J56" s="30" t="s">
        <v>263</v>
      </c>
      <c r="K56" s="29">
        <v>-12618</v>
      </c>
      <c r="L56" s="29" t="s">
        <v>217</v>
      </c>
      <c r="M56" s="30" t="s">
        <v>131</v>
      </c>
      <c r="N56" s="30"/>
      <c r="O56" s="31" t="s">
        <v>132</v>
      </c>
      <c r="P56" s="31" t="s">
        <v>133</v>
      </c>
    </row>
    <row r="57" spans="1:16" ht="12.75" customHeight="1" thickBot="1">
      <c r="A57" s="20" t="str">
        <f t="shared" si="6"/>
        <v> VB 5.7 </v>
      </c>
      <c r="B57" s="3" t="str">
        <f t="shared" si="7"/>
        <v>I</v>
      </c>
      <c r="C57" s="20">
        <f t="shared" si="8"/>
        <v>36541.595000000001</v>
      </c>
      <c r="D57" s="2" t="str">
        <f t="shared" si="9"/>
        <v>vis</v>
      </c>
      <c r="E57" s="28">
        <f>VLOOKUP(C57,'Active 1'!C$21:E$955,3,FALSE)</f>
        <v>-11542.02365791939</v>
      </c>
      <c r="F57" s="3" t="s">
        <v>49</v>
      </c>
      <c r="G57" s="2" t="str">
        <f t="shared" si="10"/>
        <v>36541.595</v>
      </c>
      <c r="H57" s="20">
        <f t="shared" si="11"/>
        <v>-11542</v>
      </c>
      <c r="I57" s="29" t="s">
        <v>264</v>
      </c>
      <c r="J57" s="30" t="s">
        <v>265</v>
      </c>
      <c r="K57" s="29">
        <v>-11542</v>
      </c>
      <c r="L57" s="29" t="s">
        <v>266</v>
      </c>
      <c r="M57" s="30" t="s">
        <v>131</v>
      </c>
      <c r="N57" s="30"/>
      <c r="O57" s="31" t="s">
        <v>140</v>
      </c>
      <c r="P57" s="31" t="s">
        <v>141</v>
      </c>
    </row>
    <row r="58" spans="1:16" ht="12.75" customHeight="1" thickBot="1">
      <c r="A58" s="20" t="str">
        <f t="shared" si="6"/>
        <v> VB 5.7 </v>
      </c>
      <c r="B58" s="3" t="str">
        <f t="shared" si="7"/>
        <v>I</v>
      </c>
      <c r="C58" s="20">
        <f t="shared" si="8"/>
        <v>36603.432000000001</v>
      </c>
      <c r="D58" s="2" t="str">
        <f t="shared" si="9"/>
        <v>vis</v>
      </c>
      <c r="E58" s="28">
        <f>VLOOKUP(C58,'Active 1'!C$21:E$955,3,FALSE)</f>
        <v>-11446.012923572429</v>
      </c>
      <c r="F58" s="3" t="s">
        <v>49</v>
      </c>
      <c r="G58" s="2" t="str">
        <f t="shared" si="10"/>
        <v>36603.432</v>
      </c>
      <c r="H58" s="20">
        <f t="shared" si="11"/>
        <v>-11446</v>
      </c>
      <c r="I58" s="29" t="s">
        <v>267</v>
      </c>
      <c r="J58" s="30" t="s">
        <v>268</v>
      </c>
      <c r="K58" s="29">
        <v>-11446</v>
      </c>
      <c r="L58" s="29" t="s">
        <v>269</v>
      </c>
      <c r="M58" s="30" t="s">
        <v>131</v>
      </c>
      <c r="N58" s="30"/>
      <c r="O58" s="31" t="s">
        <v>140</v>
      </c>
      <c r="P58" s="31" t="s">
        <v>141</v>
      </c>
    </row>
    <row r="59" spans="1:16" ht="12.75" customHeight="1" thickBot="1">
      <c r="A59" s="20" t="str">
        <f t="shared" si="6"/>
        <v> VB 5.7 </v>
      </c>
      <c r="B59" s="3" t="str">
        <f t="shared" si="7"/>
        <v>I</v>
      </c>
      <c r="C59" s="20">
        <f t="shared" si="8"/>
        <v>36614.368999999999</v>
      </c>
      <c r="D59" s="2" t="str">
        <f t="shared" si="9"/>
        <v>vis</v>
      </c>
      <c r="E59" s="28">
        <f>VLOOKUP(C59,'Active 1'!C$21:E$955,3,FALSE)</f>
        <v>-11429.031676074128</v>
      </c>
      <c r="F59" s="3" t="s">
        <v>49</v>
      </c>
      <c r="G59" s="2" t="str">
        <f t="shared" si="10"/>
        <v>36614.369</v>
      </c>
      <c r="H59" s="20">
        <f t="shared" si="11"/>
        <v>-11429</v>
      </c>
      <c r="I59" s="29" t="s">
        <v>270</v>
      </c>
      <c r="J59" s="30" t="s">
        <v>271</v>
      </c>
      <c r="K59" s="29">
        <v>-11429</v>
      </c>
      <c r="L59" s="29" t="s">
        <v>272</v>
      </c>
      <c r="M59" s="30" t="s">
        <v>131</v>
      </c>
      <c r="N59" s="30"/>
      <c r="O59" s="31" t="s">
        <v>140</v>
      </c>
      <c r="P59" s="31" t="s">
        <v>141</v>
      </c>
    </row>
    <row r="60" spans="1:16" ht="12.75" customHeight="1" thickBot="1">
      <c r="A60" s="20" t="str">
        <f t="shared" si="6"/>
        <v> AJ 72.502 </v>
      </c>
      <c r="B60" s="3" t="str">
        <f t="shared" si="7"/>
        <v>I</v>
      </c>
      <c r="C60" s="20">
        <f t="shared" si="8"/>
        <v>38410.658199999998</v>
      </c>
      <c r="D60" s="2" t="str">
        <f t="shared" si="9"/>
        <v>vis</v>
      </c>
      <c r="E60" s="28">
        <f>VLOOKUP(C60,'Active 1'!C$21:E$955,3,FALSE)</f>
        <v>-8640.0373006756818</v>
      </c>
      <c r="F60" s="3" t="s">
        <v>49</v>
      </c>
      <c r="G60" s="2" t="str">
        <f t="shared" si="10"/>
        <v>38410.6582</v>
      </c>
      <c r="H60" s="20">
        <f t="shared" si="11"/>
        <v>-8640</v>
      </c>
      <c r="I60" s="29" t="s">
        <v>273</v>
      </c>
      <c r="J60" s="30" t="s">
        <v>274</v>
      </c>
      <c r="K60" s="29">
        <v>-8640</v>
      </c>
      <c r="L60" s="29" t="s">
        <v>275</v>
      </c>
      <c r="M60" s="30" t="s">
        <v>276</v>
      </c>
      <c r="N60" s="30" t="s">
        <v>277</v>
      </c>
      <c r="O60" s="31" t="s">
        <v>278</v>
      </c>
      <c r="P60" s="31" t="s">
        <v>279</v>
      </c>
    </row>
    <row r="61" spans="1:16" ht="12.75" customHeight="1" thickBot="1">
      <c r="A61" s="20" t="str">
        <f t="shared" si="6"/>
        <v> AJ 72.502 </v>
      </c>
      <c r="B61" s="3" t="str">
        <f t="shared" si="7"/>
        <v>I</v>
      </c>
      <c r="C61" s="20">
        <f t="shared" si="8"/>
        <v>38430.624499999998</v>
      </c>
      <c r="D61" s="2" t="str">
        <f t="shared" si="9"/>
        <v>vis</v>
      </c>
      <c r="E61" s="28">
        <f>VLOOKUP(C61,'Active 1'!C$21:E$955,3,FALSE)</f>
        <v>-8609.0367811616088</v>
      </c>
      <c r="F61" s="3" t="s">
        <v>49</v>
      </c>
      <c r="G61" s="2" t="str">
        <f t="shared" si="10"/>
        <v>38430.6245</v>
      </c>
      <c r="H61" s="20">
        <f t="shared" si="11"/>
        <v>-8609</v>
      </c>
      <c r="I61" s="29" t="s">
        <v>280</v>
      </c>
      <c r="J61" s="30" t="s">
        <v>281</v>
      </c>
      <c r="K61" s="29">
        <v>-8609</v>
      </c>
      <c r="L61" s="29" t="s">
        <v>282</v>
      </c>
      <c r="M61" s="30" t="s">
        <v>276</v>
      </c>
      <c r="N61" s="30" t="s">
        <v>277</v>
      </c>
      <c r="O61" s="31" t="s">
        <v>278</v>
      </c>
      <c r="P61" s="31" t="s">
        <v>279</v>
      </c>
    </row>
    <row r="62" spans="1:16" ht="12.75" customHeight="1" thickBot="1">
      <c r="A62" s="20" t="str">
        <f t="shared" si="6"/>
        <v> ASPC 38.347 </v>
      </c>
      <c r="B62" s="3" t="str">
        <f t="shared" si="7"/>
        <v>II</v>
      </c>
      <c r="C62" s="20">
        <f t="shared" si="8"/>
        <v>38711.756600000001</v>
      </c>
      <c r="D62" s="2" t="str">
        <f t="shared" si="9"/>
        <v>vis</v>
      </c>
      <c r="E62" s="28">
        <f>VLOOKUP(C62,'Active 1'!C$21:E$955,3,FALSE)</f>
        <v>-8172.5392251756566</v>
      </c>
      <c r="F62" s="3" t="s">
        <v>49</v>
      </c>
      <c r="G62" s="2" t="str">
        <f t="shared" si="10"/>
        <v>38711.7566</v>
      </c>
      <c r="H62" s="20">
        <f t="shared" si="11"/>
        <v>-8172.5</v>
      </c>
      <c r="I62" s="29" t="s">
        <v>283</v>
      </c>
      <c r="J62" s="30" t="s">
        <v>284</v>
      </c>
      <c r="K62" s="29">
        <v>-8172.5</v>
      </c>
      <c r="L62" s="29" t="s">
        <v>285</v>
      </c>
      <c r="M62" s="30" t="s">
        <v>276</v>
      </c>
      <c r="N62" s="30" t="s">
        <v>277</v>
      </c>
      <c r="O62" s="31" t="s">
        <v>286</v>
      </c>
      <c r="P62" s="31" t="s">
        <v>287</v>
      </c>
    </row>
    <row r="63" spans="1:16" ht="12.75" customHeight="1" thickBot="1">
      <c r="A63" s="20" t="str">
        <f t="shared" si="6"/>
        <v> AJ 72.502 </v>
      </c>
      <c r="B63" s="3" t="str">
        <f t="shared" si="7"/>
        <v>I</v>
      </c>
      <c r="C63" s="20">
        <f t="shared" si="8"/>
        <v>38739.769</v>
      </c>
      <c r="D63" s="2" t="str">
        <f t="shared" si="9"/>
        <v>vis</v>
      </c>
      <c r="E63" s="28">
        <f>VLOOKUP(C63,'Active 1'!C$21:E$955,3,FALSE)</f>
        <v>-8129.045991435004</v>
      </c>
      <c r="F63" s="3" t="s">
        <v>49</v>
      </c>
      <c r="G63" s="2" t="str">
        <f t="shared" si="10"/>
        <v>38739.7690</v>
      </c>
      <c r="H63" s="20">
        <f t="shared" si="11"/>
        <v>-8129</v>
      </c>
      <c r="I63" s="29" t="s">
        <v>288</v>
      </c>
      <c r="J63" s="30" t="s">
        <v>289</v>
      </c>
      <c r="K63" s="29">
        <v>-8129</v>
      </c>
      <c r="L63" s="29" t="s">
        <v>290</v>
      </c>
      <c r="M63" s="30" t="s">
        <v>276</v>
      </c>
      <c r="N63" s="30" t="s">
        <v>277</v>
      </c>
      <c r="O63" s="31" t="s">
        <v>278</v>
      </c>
      <c r="P63" s="31" t="s">
        <v>279</v>
      </c>
    </row>
    <row r="64" spans="1:16" ht="12.75" customHeight="1" thickBot="1">
      <c r="A64" s="20" t="str">
        <f t="shared" si="6"/>
        <v> ASPC 38.347 </v>
      </c>
      <c r="B64" s="3" t="str">
        <f t="shared" si="7"/>
        <v>II</v>
      </c>
      <c r="C64" s="20">
        <f t="shared" si="8"/>
        <v>38767.789599999996</v>
      </c>
      <c r="D64" s="2" t="str">
        <f t="shared" si="9"/>
        <v>vis</v>
      </c>
      <c r="E64" s="28">
        <f>VLOOKUP(C64,'Active 1'!C$21:E$955,3,FALSE)</f>
        <v>-8085.5400260284987</v>
      </c>
      <c r="F64" s="3" t="s">
        <v>49</v>
      </c>
      <c r="G64" s="2" t="str">
        <f t="shared" si="10"/>
        <v>38767.7896</v>
      </c>
      <c r="H64" s="20">
        <f t="shared" si="11"/>
        <v>-8085.5</v>
      </c>
      <c r="I64" s="29" t="s">
        <v>291</v>
      </c>
      <c r="J64" s="30" t="s">
        <v>292</v>
      </c>
      <c r="K64" s="29">
        <v>-8085.5</v>
      </c>
      <c r="L64" s="29" t="s">
        <v>293</v>
      </c>
      <c r="M64" s="30" t="s">
        <v>276</v>
      </c>
      <c r="N64" s="30" t="s">
        <v>277</v>
      </c>
      <c r="O64" s="31" t="s">
        <v>286</v>
      </c>
      <c r="P64" s="31" t="s">
        <v>287</v>
      </c>
    </row>
    <row r="65" spans="1:16" ht="12.75" customHeight="1" thickBot="1">
      <c r="A65" s="20" t="str">
        <f t="shared" si="6"/>
        <v> AJ 72.502 </v>
      </c>
      <c r="B65" s="3" t="str">
        <f t="shared" si="7"/>
        <v>I</v>
      </c>
      <c r="C65" s="20">
        <f t="shared" si="8"/>
        <v>38795.801800000001</v>
      </c>
      <c r="D65" s="2" t="str">
        <f t="shared" si="9"/>
        <v>vis</v>
      </c>
      <c r="E65" s="28">
        <f>VLOOKUP(C65,'Active 1'!C$21:E$955,3,FALSE)</f>
        <v>-8042.0471028162738</v>
      </c>
      <c r="F65" s="3" t="s">
        <v>49</v>
      </c>
      <c r="G65" s="2" t="str">
        <f t="shared" si="10"/>
        <v>38795.8018</v>
      </c>
      <c r="H65" s="20">
        <f t="shared" si="11"/>
        <v>-8042</v>
      </c>
      <c r="I65" s="29" t="s">
        <v>294</v>
      </c>
      <c r="J65" s="30" t="s">
        <v>295</v>
      </c>
      <c r="K65" s="29">
        <v>-8042</v>
      </c>
      <c r="L65" s="29" t="s">
        <v>296</v>
      </c>
      <c r="M65" s="30" t="s">
        <v>276</v>
      </c>
      <c r="N65" s="30" t="s">
        <v>277</v>
      </c>
      <c r="O65" s="31" t="s">
        <v>278</v>
      </c>
      <c r="P65" s="31" t="s">
        <v>279</v>
      </c>
    </row>
    <row r="66" spans="1:16" ht="12.75" customHeight="1" thickBot="1">
      <c r="A66" s="20" t="str">
        <f t="shared" si="6"/>
        <v> AJ 72.502 </v>
      </c>
      <c r="B66" s="3" t="str">
        <f t="shared" si="7"/>
        <v>I</v>
      </c>
      <c r="C66" s="20">
        <f t="shared" si="8"/>
        <v>38821.563600000001</v>
      </c>
      <c r="D66" s="2" t="str">
        <f t="shared" si="9"/>
        <v>vis</v>
      </c>
      <c r="E66" s="28">
        <f>VLOOKUP(C66,'Active 1'!C$21:E$955,3,FALSE)</f>
        <v>-8002.0482455609163</v>
      </c>
      <c r="F66" s="3" t="s">
        <v>49</v>
      </c>
      <c r="G66" s="2" t="str">
        <f t="shared" si="10"/>
        <v>38821.5636</v>
      </c>
      <c r="H66" s="20">
        <f t="shared" si="11"/>
        <v>-8002</v>
      </c>
      <c r="I66" s="29" t="s">
        <v>297</v>
      </c>
      <c r="J66" s="30" t="s">
        <v>298</v>
      </c>
      <c r="K66" s="29">
        <v>-8002</v>
      </c>
      <c r="L66" s="29" t="s">
        <v>299</v>
      </c>
      <c r="M66" s="30" t="s">
        <v>276</v>
      </c>
      <c r="N66" s="30" t="s">
        <v>277</v>
      </c>
      <c r="O66" s="31" t="s">
        <v>278</v>
      </c>
      <c r="P66" s="31" t="s">
        <v>279</v>
      </c>
    </row>
    <row r="67" spans="1:16" ht="12.75" customHeight="1" thickBot="1">
      <c r="A67" s="20" t="str">
        <f t="shared" si="6"/>
        <v> BAC 19.112 </v>
      </c>
      <c r="B67" s="3" t="str">
        <f t="shared" si="7"/>
        <v>I</v>
      </c>
      <c r="C67" s="20">
        <f t="shared" si="8"/>
        <v>39598.308199999999</v>
      </c>
      <c r="D67" s="2" t="str">
        <f t="shared" si="9"/>
        <v>vis</v>
      </c>
      <c r="E67" s="28">
        <f>VLOOKUP(C67,'Active 1'!C$21:E$955,3,FALSE)</f>
        <v>-6796.0418182433596</v>
      </c>
      <c r="F67" s="3" t="s">
        <v>49</v>
      </c>
      <c r="G67" s="2" t="str">
        <f t="shared" si="10"/>
        <v>39598.3082</v>
      </c>
      <c r="H67" s="20">
        <f t="shared" si="11"/>
        <v>-6796</v>
      </c>
      <c r="I67" s="29" t="s">
        <v>300</v>
      </c>
      <c r="J67" s="30" t="s">
        <v>301</v>
      </c>
      <c r="K67" s="29">
        <v>-6796</v>
      </c>
      <c r="L67" s="29" t="s">
        <v>302</v>
      </c>
      <c r="M67" s="30" t="s">
        <v>276</v>
      </c>
      <c r="N67" s="30" t="s">
        <v>277</v>
      </c>
      <c r="O67" s="31" t="s">
        <v>303</v>
      </c>
      <c r="P67" s="31" t="s">
        <v>304</v>
      </c>
    </row>
    <row r="68" spans="1:16" ht="12.75" customHeight="1" thickBot="1">
      <c r="A68" s="20" t="str">
        <f t="shared" si="6"/>
        <v> ASPC 38.347 </v>
      </c>
      <c r="B68" s="3" t="str">
        <f t="shared" si="7"/>
        <v>II</v>
      </c>
      <c r="C68" s="20">
        <f t="shared" si="8"/>
        <v>39615.376499999998</v>
      </c>
      <c r="D68" s="2" t="str">
        <f t="shared" si="9"/>
        <v>vis</v>
      </c>
      <c r="E68" s="28">
        <f>VLOOKUP(C68,'Active 1'!C$21:E$955,3,FALSE)</f>
        <v>-6769.5408557604751</v>
      </c>
      <c r="F68" s="3" t="s">
        <v>49</v>
      </c>
      <c r="G68" s="2" t="str">
        <f t="shared" si="10"/>
        <v>39615.3765</v>
      </c>
      <c r="H68" s="20">
        <f t="shared" si="11"/>
        <v>-6769.5</v>
      </c>
      <c r="I68" s="29" t="s">
        <v>305</v>
      </c>
      <c r="J68" s="30" t="s">
        <v>306</v>
      </c>
      <c r="K68" s="29">
        <v>-6769.5</v>
      </c>
      <c r="L68" s="29" t="s">
        <v>307</v>
      </c>
      <c r="M68" s="30" t="s">
        <v>276</v>
      </c>
      <c r="N68" s="30" t="s">
        <v>277</v>
      </c>
      <c r="O68" s="31" t="s">
        <v>308</v>
      </c>
      <c r="P68" s="31" t="s">
        <v>287</v>
      </c>
    </row>
    <row r="69" spans="1:16" ht="12.75" customHeight="1" thickBot="1">
      <c r="A69" s="20" t="str">
        <f t="shared" si="6"/>
        <v> PASP 85.744 </v>
      </c>
      <c r="B69" s="3" t="str">
        <f t="shared" si="7"/>
        <v>II</v>
      </c>
      <c r="C69" s="20">
        <f t="shared" si="8"/>
        <v>40613.690999999999</v>
      </c>
      <c r="D69" s="2" t="str">
        <f t="shared" si="9"/>
        <v>vis</v>
      </c>
      <c r="E69" s="28">
        <f>VLOOKUP(C69,'Active 1'!C$21:E$955,3,FALSE)</f>
        <v>-5219.5156563779292</v>
      </c>
      <c r="F69" s="3" t="s">
        <v>49</v>
      </c>
      <c r="G69" s="2" t="str">
        <f t="shared" si="10"/>
        <v>40613.6910</v>
      </c>
      <c r="H69" s="20">
        <f t="shared" si="11"/>
        <v>-5219.5</v>
      </c>
      <c r="I69" s="29" t="s">
        <v>309</v>
      </c>
      <c r="J69" s="30" t="s">
        <v>310</v>
      </c>
      <c r="K69" s="29">
        <v>-5219.5</v>
      </c>
      <c r="L69" s="29" t="s">
        <v>311</v>
      </c>
      <c r="M69" s="30" t="s">
        <v>276</v>
      </c>
      <c r="N69" s="30" t="s">
        <v>277</v>
      </c>
      <c r="O69" s="31" t="s">
        <v>312</v>
      </c>
      <c r="P69" s="31" t="s">
        <v>313</v>
      </c>
    </row>
    <row r="70" spans="1:16" ht="12.75" customHeight="1" thickBot="1">
      <c r="A70" s="20" t="str">
        <f t="shared" si="6"/>
        <v> PASP 85.744 </v>
      </c>
      <c r="B70" s="3" t="str">
        <f t="shared" si="7"/>
        <v>I</v>
      </c>
      <c r="C70" s="20">
        <f t="shared" si="8"/>
        <v>40614.010699999999</v>
      </c>
      <c r="D70" s="2" t="str">
        <f t="shared" si="9"/>
        <v>vis</v>
      </c>
      <c r="E70" s="28">
        <f>VLOOKUP(C70,'Active 1'!C$21:E$955,3,FALSE)</f>
        <v>-5219.0192766736955</v>
      </c>
      <c r="F70" s="3" t="s">
        <v>49</v>
      </c>
      <c r="G70" s="2" t="str">
        <f t="shared" si="10"/>
        <v>40614.0107</v>
      </c>
      <c r="H70" s="20">
        <f t="shared" si="11"/>
        <v>-5219</v>
      </c>
      <c r="I70" s="29" t="s">
        <v>314</v>
      </c>
      <c r="J70" s="30" t="s">
        <v>315</v>
      </c>
      <c r="K70" s="29">
        <v>-5219</v>
      </c>
      <c r="L70" s="29" t="s">
        <v>316</v>
      </c>
      <c r="M70" s="30" t="s">
        <v>276</v>
      </c>
      <c r="N70" s="30" t="s">
        <v>277</v>
      </c>
      <c r="O70" s="31" t="s">
        <v>312</v>
      </c>
      <c r="P70" s="31" t="s">
        <v>313</v>
      </c>
    </row>
    <row r="71" spans="1:16" ht="12.75" customHeight="1" thickBot="1">
      <c r="A71" s="20" t="str">
        <f t="shared" si="6"/>
        <v> PASP 85.744 </v>
      </c>
      <c r="B71" s="3" t="str">
        <f t="shared" si="7"/>
        <v>I</v>
      </c>
      <c r="C71" s="20">
        <f t="shared" si="8"/>
        <v>40615.943299999999</v>
      </c>
      <c r="D71" s="2" t="str">
        <f t="shared" si="9"/>
        <v>vis</v>
      </c>
      <c r="E71" s="28">
        <f>VLOOKUP(C71,'Active 1'!C$21:E$955,3,FALSE)</f>
        <v>-5216.018640400931</v>
      </c>
      <c r="F71" s="3" t="s">
        <v>49</v>
      </c>
      <c r="G71" s="2" t="str">
        <f t="shared" si="10"/>
        <v>40615.9433</v>
      </c>
      <c r="H71" s="20">
        <f t="shared" si="11"/>
        <v>-5216</v>
      </c>
      <c r="I71" s="29" t="s">
        <v>317</v>
      </c>
      <c r="J71" s="30" t="s">
        <v>318</v>
      </c>
      <c r="K71" s="29">
        <v>-5216</v>
      </c>
      <c r="L71" s="29" t="s">
        <v>319</v>
      </c>
      <c r="M71" s="30" t="s">
        <v>276</v>
      </c>
      <c r="N71" s="30" t="s">
        <v>277</v>
      </c>
      <c r="O71" s="31" t="s">
        <v>312</v>
      </c>
      <c r="P71" s="31" t="s">
        <v>313</v>
      </c>
    </row>
    <row r="72" spans="1:16" ht="12.75" customHeight="1" thickBot="1">
      <c r="A72" s="20" t="str">
        <f t="shared" si="6"/>
        <v>IBVS 1065 </v>
      </c>
      <c r="B72" s="3" t="str">
        <f t="shared" si="7"/>
        <v>I</v>
      </c>
      <c r="C72" s="20">
        <f t="shared" si="8"/>
        <v>42091.497499999998</v>
      </c>
      <c r="D72" s="2" t="str">
        <f t="shared" si="9"/>
        <v>vis</v>
      </c>
      <c r="E72" s="28">
        <f>VLOOKUP(C72,'Active 1'!C$21:E$955,3,FALSE)</f>
        <v>-2925.0109538905672</v>
      </c>
      <c r="F72" s="3" t="s">
        <v>49</v>
      </c>
      <c r="G72" s="2" t="str">
        <f t="shared" si="10"/>
        <v>42091.4975</v>
      </c>
      <c r="H72" s="20">
        <f t="shared" si="11"/>
        <v>-2925</v>
      </c>
      <c r="I72" s="29" t="s">
        <v>320</v>
      </c>
      <c r="J72" s="30" t="s">
        <v>321</v>
      </c>
      <c r="K72" s="29">
        <v>-2925</v>
      </c>
      <c r="L72" s="29" t="s">
        <v>322</v>
      </c>
      <c r="M72" s="30" t="s">
        <v>276</v>
      </c>
      <c r="N72" s="30" t="s">
        <v>277</v>
      </c>
      <c r="O72" s="31" t="s">
        <v>323</v>
      </c>
      <c r="P72" s="32" t="s">
        <v>324</v>
      </c>
    </row>
    <row r="73" spans="1:16" ht="12.75" customHeight="1" thickBot="1">
      <c r="A73" s="20" t="str">
        <f t="shared" si="6"/>
        <v> BBS 21 </v>
      </c>
      <c r="B73" s="3" t="str">
        <f t="shared" si="7"/>
        <v>I</v>
      </c>
      <c r="C73" s="20">
        <f t="shared" si="8"/>
        <v>42464.42</v>
      </c>
      <c r="D73" s="2" t="str">
        <f t="shared" si="9"/>
        <v>vis</v>
      </c>
      <c r="E73" s="28">
        <f>VLOOKUP(C73,'Active 1'!C$21:E$955,3,FALSE)</f>
        <v>-2345.9957513499467</v>
      </c>
      <c r="F73" s="3" t="s">
        <v>49</v>
      </c>
      <c r="G73" s="2" t="str">
        <f t="shared" si="10"/>
        <v>42464.420</v>
      </c>
      <c r="H73" s="20">
        <f t="shared" si="11"/>
        <v>-2346</v>
      </c>
      <c r="I73" s="29" t="s">
        <v>325</v>
      </c>
      <c r="J73" s="30" t="s">
        <v>326</v>
      </c>
      <c r="K73" s="29">
        <v>-2346</v>
      </c>
      <c r="L73" s="29" t="s">
        <v>327</v>
      </c>
      <c r="M73" s="30" t="s">
        <v>328</v>
      </c>
      <c r="N73" s="30"/>
      <c r="O73" s="31" t="s">
        <v>329</v>
      </c>
      <c r="P73" s="31" t="s">
        <v>330</v>
      </c>
    </row>
    <row r="74" spans="1:16" ht="12.75" customHeight="1" thickBot="1">
      <c r="A74" s="20" t="str">
        <f t="shared" si="6"/>
        <v> BBS 22 </v>
      </c>
      <c r="B74" s="3" t="str">
        <f t="shared" si="7"/>
        <v>I</v>
      </c>
      <c r="C74" s="20">
        <f t="shared" si="8"/>
        <v>42529.453999999998</v>
      </c>
      <c r="D74" s="2" t="str">
        <f t="shared" si="9"/>
        <v>vis</v>
      </c>
      <c r="E74" s="28">
        <f>VLOOKUP(C74,'Active 1'!C$21:E$955,3,FALSE)</f>
        <v>-2245.0212199606462</v>
      </c>
      <c r="F74" s="3" t="s">
        <v>49</v>
      </c>
      <c r="G74" s="2" t="str">
        <f t="shared" si="10"/>
        <v>42529.454</v>
      </c>
      <c r="H74" s="20">
        <f t="shared" si="11"/>
        <v>-2245</v>
      </c>
      <c r="I74" s="29" t="s">
        <v>334</v>
      </c>
      <c r="J74" s="30" t="s">
        <v>335</v>
      </c>
      <c r="K74" s="29">
        <v>-2245</v>
      </c>
      <c r="L74" s="29" t="s">
        <v>336</v>
      </c>
      <c r="M74" s="30" t="s">
        <v>328</v>
      </c>
      <c r="N74" s="30"/>
      <c r="O74" s="31" t="s">
        <v>329</v>
      </c>
      <c r="P74" s="31" t="s">
        <v>337</v>
      </c>
    </row>
    <row r="75" spans="1:16" ht="12.75" customHeight="1" thickBot="1">
      <c r="A75" s="20" t="str">
        <f t="shared" ref="A75:A106" si="12">P75</f>
        <v>IBVS 1200 </v>
      </c>
      <c r="B75" s="3" t="str">
        <f t="shared" ref="B75:B106" si="13">IF(H75=INT(H75),"I","II")</f>
        <v>I</v>
      </c>
      <c r="C75" s="20">
        <f t="shared" ref="C75:C106" si="14">1*G75</f>
        <v>42786.4493</v>
      </c>
      <c r="D75" s="2" t="str">
        <f t="shared" ref="D75:D106" si="15">VLOOKUP(F75,I$1:J$5,2,FALSE)</f>
        <v>vis</v>
      </c>
      <c r="E75" s="28">
        <f>VLOOKUP(C75,'Active 1'!C$21:E$955,3,FALSE)</f>
        <v>-1845.9994776911703</v>
      </c>
      <c r="F75" s="3" t="s">
        <v>49</v>
      </c>
      <c r="G75" s="2" t="str">
        <f t="shared" ref="G75:G106" si="16">MID(I75,3,LEN(I75)-3)</f>
        <v>42786.4493</v>
      </c>
      <c r="H75" s="20">
        <f t="shared" ref="H75:H106" si="17">1*K75</f>
        <v>-1846</v>
      </c>
      <c r="I75" s="29" t="s">
        <v>338</v>
      </c>
      <c r="J75" s="30" t="s">
        <v>339</v>
      </c>
      <c r="K75" s="29">
        <v>-1846</v>
      </c>
      <c r="L75" s="29" t="s">
        <v>340</v>
      </c>
      <c r="M75" s="30" t="s">
        <v>276</v>
      </c>
      <c r="N75" s="30" t="s">
        <v>277</v>
      </c>
      <c r="O75" s="31" t="s">
        <v>323</v>
      </c>
      <c r="P75" s="32" t="s">
        <v>341</v>
      </c>
    </row>
    <row r="76" spans="1:16" ht="12.75" customHeight="1" thickBot="1">
      <c r="A76" s="20" t="str">
        <f t="shared" si="12"/>
        <v>IBVS 1751 </v>
      </c>
      <c r="B76" s="3" t="str">
        <f t="shared" si="13"/>
        <v>I</v>
      </c>
      <c r="C76" s="20">
        <f t="shared" si="14"/>
        <v>43966.372000000003</v>
      </c>
      <c r="D76" s="2" t="str">
        <f t="shared" si="15"/>
        <v>vis</v>
      </c>
      <c r="E76" s="28">
        <f>VLOOKUP(C76,'Active 1'!C$21:E$955,3,FALSE)</f>
        <v>-14.001727159152953</v>
      </c>
      <c r="F76" s="3" t="s">
        <v>49</v>
      </c>
      <c r="G76" s="2" t="str">
        <f t="shared" si="16"/>
        <v>43966.372</v>
      </c>
      <c r="H76" s="20">
        <f t="shared" si="17"/>
        <v>-14</v>
      </c>
      <c r="I76" s="29" t="s">
        <v>342</v>
      </c>
      <c r="J76" s="30" t="s">
        <v>343</v>
      </c>
      <c r="K76" s="29">
        <v>-14</v>
      </c>
      <c r="L76" s="29" t="s">
        <v>247</v>
      </c>
      <c r="M76" s="30" t="s">
        <v>276</v>
      </c>
      <c r="N76" s="30" t="s">
        <v>277</v>
      </c>
      <c r="O76" s="31" t="s">
        <v>323</v>
      </c>
      <c r="P76" s="32" t="s">
        <v>344</v>
      </c>
    </row>
    <row r="77" spans="1:16" ht="12.75" customHeight="1" thickBot="1">
      <c r="A77" s="20" t="str">
        <f t="shared" si="12"/>
        <v>IBVS 1751 </v>
      </c>
      <c r="B77" s="3" t="str">
        <f t="shared" si="13"/>
        <v>I</v>
      </c>
      <c r="C77" s="20">
        <f t="shared" si="14"/>
        <v>43975.390700000004</v>
      </c>
      <c r="D77" s="2" t="str">
        <f t="shared" si="15"/>
        <v>PE</v>
      </c>
      <c r="E77" s="28">
        <f>VLOOKUP(C77,'Active 1'!C$21:E$955,3,FALSE)</f>
        <v>1.0868495308759751E-3</v>
      </c>
      <c r="F77" s="3" t="str">
        <f>LEFT(M77,1)</f>
        <v>E</v>
      </c>
      <c r="G77" s="2" t="str">
        <f t="shared" si="16"/>
        <v>43975.3907</v>
      </c>
      <c r="H77" s="20">
        <f t="shared" si="17"/>
        <v>0</v>
      </c>
      <c r="I77" s="29" t="s">
        <v>345</v>
      </c>
      <c r="J77" s="30" t="s">
        <v>346</v>
      </c>
      <c r="K77" s="29">
        <v>0</v>
      </c>
      <c r="L77" s="29" t="s">
        <v>347</v>
      </c>
      <c r="M77" s="30" t="s">
        <v>276</v>
      </c>
      <c r="N77" s="30" t="s">
        <v>277</v>
      </c>
      <c r="O77" s="31" t="s">
        <v>323</v>
      </c>
      <c r="P77" s="32" t="s">
        <v>344</v>
      </c>
    </row>
    <row r="78" spans="1:16" ht="12.75" customHeight="1" thickBot="1">
      <c r="A78" s="20" t="str">
        <f t="shared" si="12"/>
        <v> BBS 46 </v>
      </c>
      <c r="B78" s="3" t="str">
        <f t="shared" si="13"/>
        <v>I</v>
      </c>
      <c r="C78" s="20">
        <f t="shared" si="14"/>
        <v>44299.332000000002</v>
      </c>
      <c r="D78" s="2" t="str">
        <f t="shared" si="15"/>
        <v>vis</v>
      </c>
      <c r="E78" s="28">
        <f>VLOOKUP(C78,'Active 1'!C$21:E$955,3,FALSE)</f>
        <v>502.96601235220442</v>
      </c>
      <c r="F78" s="3" t="str">
        <f>LEFT(M78,1)</f>
        <v>V</v>
      </c>
      <c r="G78" s="2" t="str">
        <f t="shared" si="16"/>
        <v>44299.332</v>
      </c>
      <c r="H78" s="20">
        <f t="shared" si="17"/>
        <v>503</v>
      </c>
      <c r="I78" s="29" t="s">
        <v>348</v>
      </c>
      <c r="J78" s="30" t="s">
        <v>349</v>
      </c>
      <c r="K78" s="29">
        <v>503</v>
      </c>
      <c r="L78" s="29" t="s">
        <v>350</v>
      </c>
      <c r="M78" s="30" t="s">
        <v>328</v>
      </c>
      <c r="N78" s="30"/>
      <c r="O78" s="31" t="s">
        <v>329</v>
      </c>
      <c r="P78" s="31" t="s">
        <v>351</v>
      </c>
    </row>
    <row r="79" spans="1:16" ht="12.75" customHeight="1" thickBot="1">
      <c r="A79" s="20" t="str">
        <f t="shared" si="12"/>
        <v> BBS 74 </v>
      </c>
      <c r="B79" s="3" t="str">
        <f t="shared" si="13"/>
        <v>I</v>
      </c>
      <c r="C79" s="20">
        <f t="shared" si="14"/>
        <v>46005.481</v>
      </c>
      <c r="D79" s="2" t="str">
        <f t="shared" si="15"/>
        <v>vis</v>
      </c>
      <c r="E79" s="28">
        <f>VLOOKUP(C79,'Active 1'!C$21:E$955,3,FALSE)</f>
        <v>3152.0049113177374</v>
      </c>
      <c r="F79" s="3" t="str">
        <f>LEFT(M79,1)</f>
        <v>V</v>
      </c>
      <c r="G79" s="2" t="str">
        <f t="shared" si="16"/>
        <v>46005.481</v>
      </c>
      <c r="H79" s="20">
        <f t="shared" si="17"/>
        <v>3152</v>
      </c>
      <c r="I79" s="29" t="s">
        <v>352</v>
      </c>
      <c r="J79" s="30" t="s">
        <v>353</v>
      </c>
      <c r="K79" s="29">
        <v>3152</v>
      </c>
      <c r="L79" s="29" t="s">
        <v>327</v>
      </c>
      <c r="M79" s="30" t="s">
        <v>328</v>
      </c>
      <c r="N79" s="30"/>
      <c r="O79" s="31" t="s">
        <v>354</v>
      </c>
      <c r="P79" s="31" t="s">
        <v>355</v>
      </c>
    </row>
    <row r="80" spans="1:16" ht="12.75" customHeight="1" thickBot="1">
      <c r="A80" s="20" t="str">
        <f t="shared" si="12"/>
        <v> BBS 76 </v>
      </c>
      <c r="B80" s="3" t="str">
        <f t="shared" si="13"/>
        <v>I</v>
      </c>
      <c r="C80" s="20">
        <f t="shared" si="14"/>
        <v>46121.419000000002</v>
      </c>
      <c r="D80" s="2" t="str">
        <f t="shared" si="15"/>
        <v>PE</v>
      </c>
      <c r="E80" s="28">
        <f>VLOOKUP(C80,'Active 1'!C$21:E$955,3,FALSE)</f>
        <v>3332.0151401244075</v>
      </c>
      <c r="F80" s="3" t="str">
        <f>LEFT(M80,1)</f>
        <v>E</v>
      </c>
      <c r="G80" s="2" t="str">
        <f t="shared" si="16"/>
        <v>46121.419</v>
      </c>
      <c r="H80" s="20">
        <f t="shared" si="17"/>
        <v>3332</v>
      </c>
      <c r="I80" s="29" t="s">
        <v>360</v>
      </c>
      <c r="J80" s="30" t="s">
        <v>361</v>
      </c>
      <c r="K80" s="29">
        <v>3332</v>
      </c>
      <c r="L80" s="29" t="s">
        <v>362</v>
      </c>
      <c r="M80" s="30" t="s">
        <v>276</v>
      </c>
      <c r="N80" s="30" t="s">
        <v>277</v>
      </c>
      <c r="O80" s="31" t="s">
        <v>329</v>
      </c>
      <c r="P80" s="31" t="s">
        <v>363</v>
      </c>
    </row>
    <row r="81" spans="1:16" ht="12.75" customHeight="1" thickBot="1">
      <c r="A81" s="20" t="str">
        <f t="shared" si="12"/>
        <v> BBS 84 </v>
      </c>
      <c r="B81" s="3" t="str">
        <f t="shared" si="13"/>
        <v>I</v>
      </c>
      <c r="C81" s="20">
        <f t="shared" si="14"/>
        <v>46894.309000000001</v>
      </c>
      <c r="D81" s="2" t="str">
        <f t="shared" si="15"/>
        <v>vis</v>
      </c>
      <c r="E81" s="28">
        <f>VLOOKUP(C81,'Active 1'!C$21:E$955,3,FALSE)</f>
        <v>4532.0367529035211</v>
      </c>
      <c r="F81" s="3" t="s">
        <v>49</v>
      </c>
      <c r="G81" s="2" t="str">
        <f t="shared" si="16"/>
        <v>46894.309</v>
      </c>
      <c r="H81" s="20">
        <f t="shared" si="17"/>
        <v>4532</v>
      </c>
      <c r="I81" s="29" t="s">
        <v>367</v>
      </c>
      <c r="J81" s="30" t="s">
        <v>368</v>
      </c>
      <c r="K81" s="29">
        <v>4532</v>
      </c>
      <c r="L81" s="29" t="s">
        <v>369</v>
      </c>
      <c r="M81" s="30" t="s">
        <v>328</v>
      </c>
      <c r="N81" s="30"/>
      <c r="O81" s="31" t="s">
        <v>370</v>
      </c>
      <c r="P81" s="31" t="s">
        <v>371</v>
      </c>
    </row>
    <row r="82" spans="1:16" ht="12.75" customHeight="1" thickBot="1">
      <c r="A82" s="20" t="str">
        <f t="shared" si="12"/>
        <v> BBS 84 </v>
      </c>
      <c r="B82" s="3" t="str">
        <f t="shared" si="13"/>
        <v>I</v>
      </c>
      <c r="C82" s="20">
        <f t="shared" si="14"/>
        <v>46903.324000000001</v>
      </c>
      <c r="D82" s="2" t="str">
        <f t="shared" si="15"/>
        <v>vis</v>
      </c>
      <c r="E82" s="28">
        <f>VLOOKUP(C82,'Active 1'!C$21:E$955,3,FALSE)</f>
        <v>4546.0338221361462</v>
      </c>
      <c r="F82" s="3" t="s">
        <v>49</v>
      </c>
      <c r="G82" s="2" t="str">
        <f t="shared" si="16"/>
        <v>46903.324</v>
      </c>
      <c r="H82" s="20">
        <f t="shared" si="17"/>
        <v>4546</v>
      </c>
      <c r="I82" s="29" t="s">
        <v>372</v>
      </c>
      <c r="J82" s="30" t="s">
        <v>373</v>
      </c>
      <c r="K82" s="29">
        <v>4546</v>
      </c>
      <c r="L82" s="29" t="s">
        <v>374</v>
      </c>
      <c r="M82" s="30" t="s">
        <v>328</v>
      </c>
      <c r="N82" s="30"/>
      <c r="O82" s="31" t="s">
        <v>370</v>
      </c>
      <c r="P82" s="31" t="s">
        <v>371</v>
      </c>
    </row>
    <row r="83" spans="1:16" ht="12.75" customHeight="1" thickBot="1">
      <c r="A83" s="20" t="str">
        <f t="shared" si="12"/>
        <v> BBS 85 </v>
      </c>
      <c r="B83" s="3" t="str">
        <f t="shared" si="13"/>
        <v>I</v>
      </c>
      <c r="C83" s="20">
        <f t="shared" si="14"/>
        <v>46910.406999999999</v>
      </c>
      <c r="D83" s="2" t="str">
        <f t="shared" si="15"/>
        <v>vis</v>
      </c>
      <c r="E83" s="28">
        <f>VLOOKUP(C83,'Active 1'!C$21:E$955,3,FALSE)</f>
        <v>4557.0311866813108</v>
      </c>
      <c r="F83" s="3" t="s">
        <v>49</v>
      </c>
      <c r="G83" s="2" t="str">
        <f t="shared" si="16"/>
        <v>46910.407</v>
      </c>
      <c r="H83" s="20">
        <f t="shared" si="17"/>
        <v>4557</v>
      </c>
      <c r="I83" s="29" t="s">
        <v>375</v>
      </c>
      <c r="J83" s="30" t="s">
        <v>376</v>
      </c>
      <c r="K83" s="29">
        <v>4557</v>
      </c>
      <c r="L83" s="29" t="s">
        <v>377</v>
      </c>
      <c r="M83" s="30" t="s">
        <v>328</v>
      </c>
      <c r="N83" s="30"/>
      <c r="O83" s="31" t="s">
        <v>354</v>
      </c>
      <c r="P83" s="31" t="s">
        <v>378</v>
      </c>
    </row>
    <row r="84" spans="1:16" ht="12.75" customHeight="1" thickBot="1">
      <c r="A84" s="20" t="str">
        <f t="shared" si="12"/>
        <v> BBS 84 </v>
      </c>
      <c r="B84" s="3" t="str">
        <f t="shared" si="13"/>
        <v>I</v>
      </c>
      <c r="C84" s="20">
        <f t="shared" si="14"/>
        <v>46941.315000000002</v>
      </c>
      <c r="D84" s="2" t="str">
        <f t="shared" si="15"/>
        <v>vis</v>
      </c>
      <c r="E84" s="28">
        <f>VLOOKUP(C84,'Active 1'!C$21:E$955,3,FALSE)</f>
        <v>4605.0202511119296</v>
      </c>
      <c r="F84" s="3" t="s">
        <v>49</v>
      </c>
      <c r="G84" s="2" t="str">
        <f t="shared" si="16"/>
        <v>46941.315</v>
      </c>
      <c r="H84" s="20">
        <f t="shared" si="17"/>
        <v>4605</v>
      </c>
      <c r="I84" s="29" t="s">
        <v>379</v>
      </c>
      <c r="J84" s="30" t="s">
        <v>380</v>
      </c>
      <c r="K84" s="29">
        <v>4605</v>
      </c>
      <c r="L84" s="29" t="s">
        <v>381</v>
      </c>
      <c r="M84" s="30" t="s">
        <v>328</v>
      </c>
      <c r="N84" s="30"/>
      <c r="O84" s="31" t="s">
        <v>370</v>
      </c>
      <c r="P84" s="31" t="s">
        <v>371</v>
      </c>
    </row>
    <row r="85" spans="1:16" ht="12.75" customHeight="1" thickBot="1">
      <c r="A85" s="20" t="str">
        <f t="shared" si="12"/>
        <v>BAVM 52 </v>
      </c>
      <c r="B85" s="3" t="str">
        <f t="shared" si="13"/>
        <v>I</v>
      </c>
      <c r="C85" s="20">
        <f t="shared" si="14"/>
        <v>47612.425000000003</v>
      </c>
      <c r="D85" s="2" t="str">
        <f t="shared" si="15"/>
        <v>vis</v>
      </c>
      <c r="E85" s="28">
        <f>VLOOKUP(C85,'Active 1'!C$21:E$955,3,FALSE)</f>
        <v>5647.013943037291</v>
      </c>
      <c r="F85" s="3" t="s">
        <v>49</v>
      </c>
      <c r="G85" s="2" t="str">
        <f t="shared" si="16"/>
        <v>47612.425</v>
      </c>
      <c r="H85" s="20">
        <f t="shared" si="17"/>
        <v>5647</v>
      </c>
      <c r="I85" s="29" t="s">
        <v>390</v>
      </c>
      <c r="J85" s="30" t="s">
        <v>391</v>
      </c>
      <c r="K85" s="29">
        <v>5647</v>
      </c>
      <c r="L85" s="29" t="s">
        <v>392</v>
      </c>
      <c r="M85" s="30" t="s">
        <v>328</v>
      </c>
      <c r="N85" s="30"/>
      <c r="O85" s="31" t="s">
        <v>393</v>
      </c>
      <c r="P85" s="32" t="s">
        <v>394</v>
      </c>
    </row>
    <row r="86" spans="1:16" ht="12.75" customHeight="1" thickBot="1">
      <c r="A86" s="20" t="str">
        <f t="shared" si="12"/>
        <v>BAVM 52 </v>
      </c>
      <c r="B86" s="3" t="str">
        <f t="shared" si="13"/>
        <v>I</v>
      </c>
      <c r="C86" s="20">
        <f t="shared" si="14"/>
        <v>47614.356</v>
      </c>
      <c r="D86" s="2" t="str">
        <f t="shared" si="15"/>
        <v>vis</v>
      </c>
      <c r="E86" s="28">
        <f>VLOOKUP(C86,'Active 1'!C$21:E$955,3,FALSE)</f>
        <v>5650.0120950825658</v>
      </c>
      <c r="F86" s="3" t="s">
        <v>49</v>
      </c>
      <c r="G86" s="2" t="str">
        <f t="shared" si="16"/>
        <v>47614.356</v>
      </c>
      <c r="H86" s="20">
        <f t="shared" si="17"/>
        <v>5650</v>
      </c>
      <c r="I86" s="29" t="s">
        <v>395</v>
      </c>
      <c r="J86" s="30" t="s">
        <v>396</v>
      </c>
      <c r="K86" s="29">
        <v>5650</v>
      </c>
      <c r="L86" s="29" t="s">
        <v>397</v>
      </c>
      <c r="M86" s="30" t="s">
        <v>328</v>
      </c>
      <c r="N86" s="30"/>
      <c r="O86" s="31" t="s">
        <v>393</v>
      </c>
      <c r="P86" s="32" t="s">
        <v>394</v>
      </c>
    </row>
    <row r="87" spans="1:16" ht="12.75" customHeight="1" thickBot="1">
      <c r="A87" s="20" t="str">
        <f t="shared" si="12"/>
        <v>IBVS 4534 </v>
      </c>
      <c r="B87" s="3" t="str">
        <f t="shared" si="13"/>
        <v>I</v>
      </c>
      <c r="C87" s="20">
        <f t="shared" si="14"/>
        <v>49680.515299999999</v>
      </c>
      <c r="D87" s="2" t="str">
        <f t="shared" si="15"/>
        <v>vis</v>
      </c>
      <c r="E87" s="28">
        <f>VLOOKUP(C87,'Active 1'!C$21:E$955,3,FALSE)</f>
        <v>8858.0181702608788</v>
      </c>
      <c r="F87" s="3" t="s">
        <v>49</v>
      </c>
      <c r="G87" s="2" t="str">
        <f t="shared" si="16"/>
        <v>49680.5153</v>
      </c>
      <c r="H87" s="20">
        <f t="shared" si="17"/>
        <v>8858</v>
      </c>
      <c r="I87" s="29" t="s">
        <v>404</v>
      </c>
      <c r="J87" s="30" t="s">
        <v>405</v>
      </c>
      <c r="K87" s="29">
        <v>8858</v>
      </c>
      <c r="L87" s="29" t="s">
        <v>406</v>
      </c>
      <c r="M87" s="30" t="s">
        <v>276</v>
      </c>
      <c r="N87" s="30" t="s">
        <v>277</v>
      </c>
      <c r="O87" s="31" t="s">
        <v>407</v>
      </c>
      <c r="P87" s="32" t="s">
        <v>408</v>
      </c>
    </row>
    <row r="88" spans="1:16" ht="12.75" customHeight="1" thickBot="1">
      <c r="A88" s="20" t="str">
        <f t="shared" si="12"/>
        <v>IBVS 4534 </v>
      </c>
      <c r="B88" s="3" t="str">
        <f t="shared" si="13"/>
        <v>I</v>
      </c>
      <c r="C88" s="20">
        <f t="shared" si="14"/>
        <v>49736.549599999998</v>
      </c>
      <c r="D88" s="2" t="str">
        <f t="shared" si="15"/>
        <v>vis</v>
      </c>
      <c r="E88" s="28">
        <f>VLOOKUP(C88,'Active 1'!C$21:E$955,3,FALSE)</f>
        <v>8945.0193878428727</v>
      </c>
      <c r="F88" s="3" t="s">
        <v>49</v>
      </c>
      <c r="G88" s="2" t="str">
        <f t="shared" si="16"/>
        <v>49736.5496</v>
      </c>
      <c r="H88" s="20">
        <f t="shared" si="17"/>
        <v>8945</v>
      </c>
      <c r="I88" s="29" t="s">
        <v>409</v>
      </c>
      <c r="J88" s="30" t="s">
        <v>410</v>
      </c>
      <c r="K88" s="29">
        <v>8945</v>
      </c>
      <c r="L88" s="29" t="s">
        <v>411</v>
      </c>
      <c r="M88" s="30" t="s">
        <v>276</v>
      </c>
      <c r="N88" s="30" t="s">
        <v>277</v>
      </c>
      <c r="O88" s="31" t="s">
        <v>407</v>
      </c>
      <c r="P88" s="32" t="s">
        <v>408</v>
      </c>
    </row>
    <row r="89" spans="1:16" ht="12.75" customHeight="1" thickBot="1">
      <c r="A89" s="20" t="str">
        <f t="shared" si="12"/>
        <v> BBS 110 </v>
      </c>
      <c r="B89" s="3" t="str">
        <f t="shared" si="13"/>
        <v>I</v>
      </c>
      <c r="C89" s="20">
        <f t="shared" si="14"/>
        <v>49751.379000000001</v>
      </c>
      <c r="D89" s="2" t="str">
        <f t="shared" si="15"/>
        <v>vis</v>
      </c>
      <c r="E89" s="28">
        <f>VLOOKUP(C89,'Active 1'!C$21:E$955,3,FALSE)</f>
        <v>8968.0441397539471</v>
      </c>
      <c r="F89" s="3" t="s">
        <v>49</v>
      </c>
      <c r="G89" s="2" t="str">
        <f t="shared" si="16"/>
        <v>49751.379</v>
      </c>
      <c r="H89" s="20">
        <f t="shared" si="17"/>
        <v>8968</v>
      </c>
      <c r="I89" s="29" t="s">
        <v>412</v>
      </c>
      <c r="J89" s="30" t="s">
        <v>413</v>
      </c>
      <c r="K89" s="29">
        <v>8968</v>
      </c>
      <c r="L89" s="29" t="s">
        <v>414</v>
      </c>
      <c r="M89" s="30" t="s">
        <v>328</v>
      </c>
      <c r="N89" s="30"/>
      <c r="O89" s="31" t="s">
        <v>415</v>
      </c>
      <c r="P89" s="31" t="s">
        <v>416</v>
      </c>
    </row>
    <row r="90" spans="1:16" ht="12.75" customHeight="1" thickBot="1">
      <c r="A90" s="20" t="str">
        <f t="shared" si="12"/>
        <v>IBVS 4877 </v>
      </c>
      <c r="B90" s="3" t="str">
        <f t="shared" si="13"/>
        <v>I</v>
      </c>
      <c r="C90" s="20">
        <f t="shared" si="14"/>
        <v>49762.311399999999</v>
      </c>
      <c r="D90" s="2" t="str">
        <f t="shared" si="15"/>
        <v>vis</v>
      </c>
      <c r="E90" s="28">
        <f>VLOOKUP(C90,'Active 1'!C$21:E$955,3,FALSE)</f>
        <v>8985.0182450982302</v>
      </c>
      <c r="F90" s="3" t="s">
        <v>49</v>
      </c>
      <c r="G90" s="2" t="str">
        <f t="shared" si="16"/>
        <v>49762.3114</v>
      </c>
      <c r="H90" s="20">
        <f t="shared" si="17"/>
        <v>8985</v>
      </c>
      <c r="I90" s="29" t="s">
        <v>417</v>
      </c>
      <c r="J90" s="30" t="s">
        <v>418</v>
      </c>
      <c r="K90" s="29">
        <v>8985</v>
      </c>
      <c r="L90" s="29" t="s">
        <v>419</v>
      </c>
      <c r="M90" s="30" t="s">
        <v>276</v>
      </c>
      <c r="N90" s="30" t="s">
        <v>277</v>
      </c>
      <c r="O90" s="31" t="s">
        <v>420</v>
      </c>
      <c r="P90" s="32" t="s">
        <v>421</v>
      </c>
    </row>
    <row r="91" spans="1:16" ht="12.75" customHeight="1" thickBot="1">
      <c r="A91" s="20" t="str">
        <f t="shared" si="12"/>
        <v>IBVS 4534 </v>
      </c>
      <c r="B91" s="3" t="str">
        <f t="shared" si="13"/>
        <v>I</v>
      </c>
      <c r="C91" s="20">
        <f t="shared" si="14"/>
        <v>49762.311500000003</v>
      </c>
      <c r="D91" s="2" t="str">
        <f t="shared" si="15"/>
        <v>vis</v>
      </c>
      <c r="E91" s="28">
        <f>VLOOKUP(C91,'Active 1'!C$21:E$955,3,FALSE)</f>
        <v>8985.0184003624563</v>
      </c>
      <c r="F91" s="3" t="s">
        <v>49</v>
      </c>
      <c r="G91" s="2" t="str">
        <f t="shared" si="16"/>
        <v>49762.3115</v>
      </c>
      <c r="H91" s="20">
        <f t="shared" si="17"/>
        <v>8985</v>
      </c>
      <c r="I91" s="29" t="s">
        <v>422</v>
      </c>
      <c r="J91" s="30" t="s">
        <v>418</v>
      </c>
      <c r="K91" s="29">
        <v>8985</v>
      </c>
      <c r="L91" s="29" t="s">
        <v>423</v>
      </c>
      <c r="M91" s="30" t="s">
        <v>276</v>
      </c>
      <c r="N91" s="30" t="s">
        <v>277</v>
      </c>
      <c r="O91" s="31" t="s">
        <v>407</v>
      </c>
      <c r="P91" s="32" t="s">
        <v>408</v>
      </c>
    </row>
    <row r="92" spans="1:16" ht="12.75" customHeight="1" thickBot="1">
      <c r="A92" s="20" t="str">
        <f t="shared" si="12"/>
        <v>BAVM 93 </v>
      </c>
      <c r="B92" s="3" t="str">
        <f t="shared" si="13"/>
        <v>I</v>
      </c>
      <c r="C92" s="20">
        <f t="shared" si="14"/>
        <v>50095.303</v>
      </c>
      <c r="D92" s="2" t="str">
        <f t="shared" si="15"/>
        <v>vis</v>
      </c>
      <c r="E92" s="28">
        <f>VLOOKUP(C92,'Active 1'!C$21:E$955,3,FALSE)</f>
        <v>9502.0350481024088</v>
      </c>
      <c r="F92" s="3" t="s">
        <v>49</v>
      </c>
      <c r="G92" s="2" t="str">
        <f t="shared" si="16"/>
        <v>50095.303</v>
      </c>
      <c r="H92" s="20">
        <f t="shared" si="17"/>
        <v>9502</v>
      </c>
      <c r="I92" s="29" t="s">
        <v>424</v>
      </c>
      <c r="J92" s="30" t="s">
        <v>425</v>
      </c>
      <c r="K92" s="29">
        <v>9502</v>
      </c>
      <c r="L92" s="29" t="s">
        <v>426</v>
      </c>
      <c r="M92" s="30" t="s">
        <v>328</v>
      </c>
      <c r="N92" s="30"/>
      <c r="O92" s="31" t="s">
        <v>427</v>
      </c>
      <c r="P92" s="32" t="s">
        <v>428</v>
      </c>
    </row>
    <row r="93" spans="1:16" ht="12.75" customHeight="1" thickBot="1">
      <c r="A93" s="20" t="str">
        <f t="shared" si="12"/>
        <v>BAVM 93 </v>
      </c>
      <c r="B93" s="3" t="str">
        <f t="shared" si="13"/>
        <v>I</v>
      </c>
      <c r="C93" s="20">
        <f t="shared" si="14"/>
        <v>50113.338000000003</v>
      </c>
      <c r="D93" s="2" t="str">
        <f t="shared" si="15"/>
        <v>vis</v>
      </c>
      <c r="E93" s="28">
        <f>VLOOKUP(C93,'Active 1'!C$21:E$955,3,FALSE)</f>
        <v>9530.0369497785541</v>
      </c>
      <c r="F93" s="3" t="s">
        <v>49</v>
      </c>
      <c r="G93" s="2" t="str">
        <f t="shared" si="16"/>
        <v>50113.338</v>
      </c>
      <c r="H93" s="20">
        <f t="shared" si="17"/>
        <v>9530</v>
      </c>
      <c r="I93" s="29" t="s">
        <v>429</v>
      </c>
      <c r="J93" s="30" t="s">
        <v>430</v>
      </c>
      <c r="K93" s="29">
        <v>9530</v>
      </c>
      <c r="L93" s="29" t="s">
        <v>369</v>
      </c>
      <c r="M93" s="30" t="s">
        <v>328</v>
      </c>
      <c r="N93" s="30"/>
      <c r="O93" s="31" t="s">
        <v>427</v>
      </c>
      <c r="P93" s="32" t="s">
        <v>428</v>
      </c>
    </row>
    <row r="94" spans="1:16" ht="12.75" customHeight="1" thickBot="1">
      <c r="A94" s="20" t="str">
        <f t="shared" si="12"/>
        <v>IBVS 4534 </v>
      </c>
      <c r="B94" s="3" t="str">
        <f t="shared" si="13"/>
        <v>I</v>
      </c>
      <c r="C94" s="20">
        <f t="shared" si="14"/>
        <v>50411.540999999997</v>
      </c>
      <c r="D94" s="2" t="str">
        <f t="shared" si="15"/>
        <v>vis</v>
      </c>
      <c r="E94" s="28">
        <f>VLOOKUP(C94,'Active 1'!C$21:E$955,3,FALSE)</f>
        <v>9993.0395051170399</v>
      </c>
      <c r="F94" s="3" t="s">
        <v>49</v>
      </c>
      <c r="G94" s="2" t="str">
        <f t="shared" si="16"/>
        <v>50411.5410</v>
      </c>
      <c r="H94" s="20">
        <f t="shared" si="17"/>
        <v>9993</v>
      </c>
      <c r="I94" s="29" t="s">
        <v>431</v>
      </c>
      <c r="J94" s="30" t="s">
        <v>432</v>
      </c>
      <c r="K94" s="29">
        <v>9993</v>
      </c>
      <c r="L94" s="29" t="s">
        <v>433</v>
      </c>
      <c r="M94" s="30" t="s">
        <v>276</v>
      </c>
      <c r="N94" s="30" t="s">
        <v>434</v>
      </c>
      <c r="O94" s="31" t="s">
        <v>407</v>
      </c>
      <c r="P94" s="32" t="s">
        <v>408</v>
      </c>
    </row>
    <row r="95" spans="1:16" ht="12.75" customHeight="1" thickBot="1">
      <c r="A95" s="20" t="str">
        <f t="shared" si="12"/>
        <v>BAVM 101 </v>
      </c>
      <c r="B95" s="3" t="str">
        <f t="shared" si="13"/>
        <v>I</v>
      </c>
      <c r="C95" s="20">
        <f t="shared" si="14"/>
        <v>50520.392</v>
      </c>
      <c r="D95" s="2" t="str">
        <f t="shared" si="15"/>
        <v>vis</v>
      </c>
      <c r="E95" s="28">
        <f>VLOOKUP(C95,'Active 1'!C$21:E$955,3,FALSE)</f>
        <v>10162.046158809833</v>
      </c>
      <c r="F95" s="3" t="s">
        <v>49</v>
      </c>
      <c r="G95" s="2" t="str">
        <f t="shared" si="16"/>
        <v>50520.392</v>
      </c>
      <c r="H95" s="20">
        <f t="shared" si="17"/>
        <v>10162</v>
      </c>
      <c r="I95" s="29" t="s">
        <v>435</v>
      </c>
      <c r="J95" s="30" t="s">
        <v>436</v>
      </c>
      <c r="K95" s="29">
        <v>10162</v>
      </c>
      <c r="L95" s="29" t="s">
        <v>437</v>
      </c>
      <c r="M95" s="30" t="s">
        <v>328</v>
      </c>
      <c r="N95" s="30"/>
      <c r="O95" s="31" t="s">
        <v>427</v>
      </c>
      <c r="P95" s="32" t="s">
        <v>438</v>
      </c>
    </row>
    <row r="96" spans="1:16" ht="12.75" customHeight="1" thickBot="1">
      <c r="A96" s="20" t="str">
        <f t="shared" si="12"/>
        <v>IBVS 4877 </v>
      </c>
      <c r="B96" s="3" t="str">
        <f t="shared" si="13"/>
        <v>I</v>
      </c>
      <c r="C96" s="20">
        <f t="shared" si="14"/>
        <v>50753.541799999999</v>
      </c>
      <c r="D96" s="2" t="str">
        <f t="shared" si="15"/>
        <v>vis</v>
      </c>
      <c r="E96" s="28">
        <f>VLOOKUP(C96,'Active 1'!C$21:E$955,3,FALSE)</f>
        <v>10524.044372029213</v>
      </c>
      <c r="F96" s="3" t="s">
        <v>49</v>
      </c>
      <c r="G96" s="2" t="str">
        <f t="shared" si="16"/>
        <v>50753.5418</v>
      </c>
      <c r="H96" s="20">
        <f t="shared" si="17"/>
        <v>10524</v>
      </c>
      <c r="I96" s="29" t="s">
        <v>439</v>
      </c>
      <c r="J96" s="30" t="s">
        <v>440</v>
      </c>
      <c r="K96" s="29">
        <v>10524</v>
      </c>
      <c r="L96" s="29" t="s">
        <v>441</v>
      </c>
      <c r="M96" s="30" t="s">
        <v>276</v>
      </c>
      <c r="N96" s="30" t="s">
        <v>277</v>
      </c>
      <c r="O96" s="31" t="s">
        <v>420</v>
      </c>
      <c r="P96" s="32" t="s">
        <v>421</v>
      </c>
    </row>
    <row r="97" spans="1:16" ht="12.75" customHeight="1" thickBot="1">
      <c r="A97" s="20" t="str">
        <f t="shared" si="12"/>
        <v>IBVS 4877 </v>
      </c>
      <c r="B97" s="3" t="str">
        <f t="shared" si="13"/>
        <v>I</v>
      </c>
      <c r="C97" s="20">
        <f t="shared" si="14"/>
        <v>50865.612000000001</v>
      </c>
      <c r="D97" s="2" t="str">
        <f t="shared" si="15"/>
        <v>vis</v>
      </c>
      <c r="E97" s="28">
        <f>VLOOKUP(C97,'Active 1'!C$21:E$955,3,FALSE)</f>
        <v>10698.049291420693</v>
      </c>
      <c r="F97" s="3" t="s">
        <v>49</v>
      </c>
      <c r="G97" s="2" t="str">
        <f t="shared" si="16"/>
        <v>50865.6120</v>
      </c>
      <c r="H97" s="20">
        <f t="shared" si="17"/>
        <v>10698</v>
      </c>
      <c r="I97" s="29" t="s">
        <v>442</v>
      </c>
      <c r="J97" s="30" t="s">
        <v>443</v>
      </c>
      <c r="K97" s="29">
        <v>10698</v>
      </c>
      <c r="L97" s="29" t="s">
        <v>444</v>
      </c>
      <c r="M97" s="30" t="s">
        <v>276</v>
      </c>
      <c r="N97" s="30" t="s">
        <v>277</v>
      </c>
      <c r="O97" s="31" t="s">
        <v>420</v>
      </c>
      <c r="P97" s="32" t="s">
        <v>421</v>
      </c>
    </row>
    <row r="98" spans="1:16" ht="12.75" customHeight="1" thickBot="1">
      <c r="A98" s="20" t="str">
        <f t="shared" si="12"/>
        <v>IBVS 4877 </v>
      </c>
      <c r="B98" s="3" t="str">
        <f t="shared" si="13"/>
        <v>I</v>
      </c>
      <c r="C98" s="20">
        <f t="shared" si="14"/>
        <v>50866.256200000003</v>
      </c>
      <c r="D98" s="2" t="str">
        <f t="shared" si="15"/>
        <v>vis</v>
      </c>
      <c r="E98" s="28">
        <f>VLOOKUP(C98,'Active 1'!C$21:E$955,3,FALSE)</f>
        <v>10699.049503511618</v>
      </c>
      <c r="F98" s="3" t="s">
        <v>49</v>
      </c>
      <c r="G98" s="2" t="str">
        <f t="shared" si="16"/>
        <v>50866.2562</v>
      </c>
      <c r="H98" s="20">
        <f t="shared" si="17"/>
        <v>10699</v>
      </c>
      <c r="I98" s="29" t="s">
        <v>445</v>
      </c>
      <c r="J98" s="30" t="s">
        <v>446</v>
      </c>
      <c r="K98" s="29">
        <v>10699</v>
      </c>
      <c r="L98" s="29" t="s">
        <v>447</v>
      </c>
      <c r="M98" s="30" t="s">
        <v>276</v>
      </c>
      <c r="N98" s="30" t="s">
        <v>277</v>
      </c>
      <c r="O98" s="31" t="s">
        <v>420</v>
      </c>
      <c r="P98" s="32" t="s">
        <v>421</v>
      </c>
    </row>
    <row r="99" spans="1:16" ht="12.75" customHeight="1" thickBot="1">
      <c r="A99" s="20" t="str">
        <f t="shared" si="12"/>
        <v>IBVS 4877 </v>
      </c>
      <c r="B99" s="3" t="str">
        <f t="shared" si="13"/>
        <v>I</v>
      </c>
      <c r="C99" s="20">
        <f t="shared" si="14"/>
        <v>50884.288800000002</v>
      </c>
      <c r="D99" s="2" t="str">
        <f t="shared" si="15"/>
        <v>vis</v>
      </c>
      <c r="E99" s="28">
        <f>VLOOKUP(C99,'Active 1'!C$21:E$955,3,FALSE)</f>
        <v>10727.047678846528</v>
      </c>
      <c r="F99" s="3" t="s">
        <v>49</v>
      </c>
      <c r="G99" s="2" t="str">
        <f t="shared" si="16"/>
        <v>50884.2888</v>
      </c>
      <c r="H99" s="20">
        <f t="shared" si="17"/>
        <v>10727</v>
      </c>
      <c r="I99" s="29" t="s">
        <v>448</v>
      </c>
      <c r="J99" s="30" t="s">
        <v>449</v>
      </c>
      <c r="K99" s="29">
        <v>10727</v>
      </c>
      <c r="L99" s="29" t="s">
        <v>450</v>
      </c>
      <c r="M99" s="30" t="s">
        <v>276</v>
      </c>
      <c r="N99" s="30" t="s">
        <v>277</v>
      </c>
      <c r="O99" s="31" t="s">
        <v>420</v>
      </c>
      <c r="P99" s="32" t="s">
        <v>421</v>
      </c>
    </row>
    <row r="100" spans="1:16" ht="12.75" customHeight="1" thickBot="1">
      <c r="A100" s="20" t="str">
        <f t="shared" si="12"/>
        <v>BAVM 117 </v>
      </c>
      <c r="B100" s="3" t="str">
        <f t="shared" si="13"/>
        <v>I</v>
      </c>
      <c r="C100" s="20">
        <f t="shared" si="14"/>
        <v>51177.335899999998</v>
      </c>
      <c r="D100" s="2" t="str">
        <f t="shared" si="15"/>
        <v>vis</v>
      </c>
      <c r="E100" s="28">
        <f>VLOOKUP(C100,'Active 1'!C$21:E$955,3,FALSE)</f>
        <v>11182.044966380638</v>
      </c>
      <c r="F100" s="3" t="s">
        <v>49</v>
      </c>
      <c r="G100" s="2" t="str">
        <f t="shared" si="16"/>
        <v>51177.3359</v>
      </c>
      <c r="H100" s="20">
        <f t="shared" si="17"/>
        <v>11182</v>
      </c>
      <c r="I100" s="29" t="s">
        <v>451</v>
      </c>
      <c r="J100" s="30" t="s">
        <v>452</v>
      </c>
      <c r="K100" s="29">
        <v>11182</v>
      </c>
      <c r="L100" s="29" t="s">
        <v>453</v>
      </c>
      <c r="M100" s="30" t="s">
        <v>276</v>
      </c>
      <c r="N100" s="30" t="s">
        <v>454</v>
      </c>
      <c r="O100" s="31" t="s">
        <v>427</v>
      </c>
      <c r="P100" s="32" t="s">
        <v>455</v>
      </c>
    </row>
    <row r="101" spans="1:16" ht="12.75" customHeight="1" thickBot="1">
      <c r="A101" s="20" t="str">
        <f t="shared" si="12"/>
        <v>BAVM 117 </v>
      </c>
      <c r="B101" s="3" t="str">
        <f t="shared" si="13"/>
        <v>I</v>
      </c>
      <c r="C101" s="20">
        <f t="shared" si="14"/>
        <v>51197.305</v>
      </c>
      <c r="D101" s="2" t="str">
        <f t="shared" si="15"/>
        <v>vis</v>
      </c>
      <c r="E101" s="28">
        <f>VLOOKUP(C101,'Active 1'!C$21:E$955,3,FALSE)</f>
        <v>11213.049833292811</v>
      </c>
      <c r="F101" s="3" t="s">
        <v>49</v>
      </c>
      <c r="G101" s="2" t="str">
        <f t="shared" si="16"/>
        <v>51197.3050</v>
      </c>
      <c r="H101" s="20">
        <f t="shared" si="17"/>
        <v>11213</v>
      </c>
      <c r="I101" s="29" t="s">
        <v>456</v>
      </c>
      <c r="J101" s="30" t="s">
        <v>457</v>
      </c>
      <c r="K101" s="29">
        <v>11213</v>
      </c>
      <c r="L101" s="29" t="s">
        <v>458</v>
      </c>
      <c r="M101" s="30" t="s">
        <v>276</v>
      </c>
      <c r="N101" s="30" t="s">
        <v>454</v>
      </c>
      <c r="O101" s="31" t="s">
        <v>427</v>
      </c>
      <c r="P101" s="32" t="s">
        <v>455</v>
      </c>
    </row>
    <row r="102" spans="1:16" ht="12.75" customHeight="1" thickBot="1">
      <c r="A102" s="20" t="str">
        <f t="shared" si="12"/>
        <v>BAVM 133 </v>
      </c>
      <c r="B102" s="3" t="str">
        <f t="shared" si="13"/>
        <v>I</v>
      </c>
      <c r="C102" s="20">
        <f t="shared" si="14"/>
        <v>51557.331700000002</v>
      </c>
      <c r="D102" s="2" t="str">
        <f t="shared" si="15"/>
        <v>vis</v>
      </c>
      <c r="E102" s="28">
        <f>VLOOKUP(C102,'Active 1'!C$21:E$955,3,FALSE)</f>
        <v>11772.042472837307</v>
      </c>
      <c r="F102" s="3" t="s">
        <v>49</v>
      </c>
      <c r="G102" s="2" t="str">
        <f t="shared" si="16"/>
        <v>51557.3317</v>
      </c>
      <c r="H102" s="20">
        <f t="shared" si="17"/>
        <v>11772</v>
      </c>
      <c r="I102" s="29" t="s">
        <v>459</v>
      </c>
      <c r="J102" s="30" t="s">
        <v>460</v>
      </c>
      <c r="K102" s="29">
        <v>11772</v>
      </c>
      <c r="L102" s="29" t="s">
        <v>461</v>
      </c>
      <c r="M102" s="30" t="s">
        <v>276</v>
      </c>
      <c r="N102" s="30" t="s">
        <v>454</v>
      </c>
      <c r="O102" s="31" t="s">
        <v>427</v>
      </c>
      <c r="P102" s="32" t="s">
        <v>462</v>
      </c>
    </row>
    <row r="103" spans="1:16" ht="12.75" customHeight="1" thickBot="1">
      <c r="A103" s="20" t="str">
        <f t="shared" si="12"/>
        <v>BAVM 152 </v>
      </c>
      <c r="B103" s="3" t="str">
        <f t="shared" si="13"/>
        <v>I</v>
      </c>
      <c r="C103" s="20">
        <f t="shared" si="14"/>
        <v>51586.312400000003</v>
      </c>
      <c r="D103" s="2" t="str">
        <f t="shared" si="15"/>
        <v>vis</v>
      </c>
      <c r="E103" s="28">
        <f>VLOOKUP(C103,'Active 1'!C$21:E$955,3,FALSE)</f>
        <v>11817.039129998699</v>
      </c>
      <c r="F103" s="3" t="s">
        <v>49</v>
      </c>
      <c r="G103" s="2" t="str">
        <f t="shared" si="16"/>
        <v>51586.3124</v>
      </c>
      <c r="H103" s="20">
        <f t="shared" si="17"/>
        <v>11817</v>
      </c>
      <c r="I103" s="29" t="s">
        <v>463</v>
      </c>
      <c r="J103" s="30" t="s">
        <v>464</v>
      </c>
      <c r="K103" s="29">
        <v>11817</v>
      </c>
      <c r="L103" s="29" t="s">
        <v>465</v>
      </c>
      <c r="M103" s="30" t="s">
        <v>276</v>
      </c>
      <c r="N103" s="30" t="s">
        <v>454</v>
      </c>
      <c r="O103" s="31" t="s">
        <v>427</v>
      </c>
      <c r="P103" s="32" t="s">
        <v>466</v>
      </c>
    </row>
    <row r="104" spans="1:16" ht="12.75" customHeight="1" thickBot="1">
      <c r="A104" s="20" t="str">
        <f t="shared" si="12"/>
        <v>BAVM 158 </v>
      </c>
      <c r="B104" s="3" t="str">
        <f t="shared" si="13"/>
        <v>I</v>
      </c>
      <c r="C104" s="20">
        <f t="shared" si="14"/>
        <v>52280.618999999999</v>
      </c>
      <c r="D104" s="2" t="str">
        <f t="shared" si="15"/>
        <v>vis</v>
      </c>
      <c r="E104" s="28">
        <f>VLOOKUP(C104,'Active 1'!C$21:E$955,3,FALSE)</f>
        <v>12895.048841464986</v>
      </c>
      <c r="F104" s="3" t="s">
        <v>49</v>
      </c>
      <c r="G104" s="2" t="str">
        <f t="shared" si="16"/>
        <v>52280.6190</v>
      </c>
      <c r="H104" s="20">
        <f t="shared" si="17"/>
        <v>12895</v>
      </c>
      <c r="I104" s="29" t="s">
        <v>476</v>
      </c>
      <c r="J104" s="30" t="s">
        <v>477</v>
      </c>
      <c r="K104" s="29">
        <v>12895</v>
      </c>
      <c r="L104" s="29" t="s">
        <v>478</v>
      </c>
      <c r="M104" s="30" t="s">
        <v>276</v>
      </c>
      <c r="N104" s="30" t="s">
        <v>479</v>
      </c>
      <c r="O104" s="31" t="s">
        <v>480</v>
      </c>
      <c r="P104" s="32" t="s">
        <v>481</v>
      </c>
    </row>
    <row r="105" spans="1:16" ht="12.75" customHeight="1" thickBot="1">
      <c r="A105" s="20" t="str">
        <f t="shared" si="12"/>
        <v>BAVM 158 </v>
      </c>
      <c r="B105" s="3" t="str">
        <f t="shared" si="13"/>
        <v>I</v>
      </c>
      <c r="C105" s="20">
        <f t="shared" si="14"/>
        <v>52364.348700000002</v>
      </c>
      <c r="D105" s="2" t="str">
        <f t="shared" si="15"/>
        <v>vis</v>
      </c>
      <c r="E105" s="28">
        <f>VLOOKUP(C105,'Active 1'!C$21:E$955,3,FALSE)</f>
        <v>13025.051105217286</v>
      </c>
      <c r="F105" s="3" t="s">
        <v>49</v>
      </c>
      <c r="G105" s="2" t="str">
        <f t="shared" si="16"/>
        <v>52364.3487</v>
      </c>
      <c r="H105" s="20">
        <f t="shared" si="17"/>
        <v>13025</v>
      </c>
      <c r="I105" s="29" t="s">
        <v>482</v>
      </c>
      <c r="J105" s="30" t="s">
        <v>483</v>
      </c>
      <c r="K105" s="29" t="s">
        <v>484</v>
      </c>
      <c r="L105" s="29" t="s">
        <v>485</v>
      </c>
      <c r="M105" s="30" t="s">
        <v>276</v>
      </c>
      <c r="N105" s="30" t="s">
        <v>454</v>
      </c>
      <c r="O105" s="31" t="s">
        <v>427</v>
      </c>
      <c r="P105" s="32" t="s">
        <v>481</v>
      </c>
    </row>
    <row r="106" spans="1:16" ht="12.75" customHeight="1" thickBot="1">
      <c r="A106" s="20" t="str">
        <f t="shared" si="12"/>
        <v>IBVS 5371 </v>
      </c>
      <c r="B106" s="3" t="str">
        <f t="shared" si="13"/>
        <v>I</v>
      </c>
      <c r="C106" s="20">
        <f t="shared" si="14"/>
        <v>52607.809099999999</v>
      </c>
      <c r="D106" s="2" t="str">
        <f t="shared" si="15"/>
        <v>vis</v>
      </c>
      <c r="E106" s="28">
        <f>VLOOKUP(C106,'Active 1'!C$21:E$955,3,FALSE)</f>
        <v>13403.057990874811</v>
      </c>
      <c r="F106" s="3" t="s">
        <v>49</v>
      </c>
      <c r="G106" s="2" t="str">
        <f t="shared" si="16"/>
        <v>52607.8091</v>
      </c>
      <c r="H106" s="20">
        <f t="shared" si="17"/>
        <v>13403</v>
      </c>
      <c r="I106" s="29" t="s">
        <v>486</v>
      </c>
      <c r="J106" s="30" t="s">
        <v>487</v>
      </c>
      <c r="K106" s="29" t="s">
        <v>488</v>
      </c>
      <c r="L106" s="29" t="s">
        <v>489</v>
      </c>
      <c r="M106" s="30" t="s">
        <v>276</v>
      </c>
      <c r="N106" s="30" t="s">
        <v>434</v>
      </c>
      <c r="O106" s="31" t="s">
        <v>490</v>
      </c>
      <c r="P106" s="32" t="s">
        <v>491</v>
      </c>
    </row>
    <row r="107" spans="1:16" ht="12.75" customHeight="1" thickBot="1">
      <c r="A107" s="20" t="str">
        <f t="shared" ref="A107:A138" si="18">P107</f>
        <v> JAAVSO 40;975 </v>
      </c>
      <c r="B107" s="3" t="str">
        <f t="shared" ref="B107:B138" si="19">IF(H107=INT(H107),"I","II")</f>
        <v>I</v>
      </c>
      <c r="C107" s="20">
        <f t="shared" ref="C107:C138" si="20">1*G107</f>
        <v>52629.707000000002</v>
      </c>
      <c r="D107" s="2" t="str">
        <f t="shared" ref="D107:D138" si="21">VLOOKUP(F107,I$1:J$5,2,FALSE)</f>
        <v>vis</v>
      </c>
      <c r="E107" s="28">
        <f>VLOOKUP(C107,'Active 1'!C$21:E$955,3,FALSE)</f>
        <v>13437.057594019476</v>
      </c>
      <c r="F107" s="3" t="s">
        <v>49</v>
      </c>
      <c r="G107" s="2" t="str">
        <f t="shared" ref="G107:G138" si="22">MID(I107,3,LEN(I107)-3)</f>
        <v>52629.7070</v>
      </c>
      <c r="H107" s="20">
        <f t="shared" ref="H107:H138" si="23">1*K107</f>
        <v>13437</v>
      </c>
      <c r="I107" s="29" t="s">
        <v>492</v>
      </c>
      <c r="J107" s="30" t="s">
        <v>493</v>
      </c>
      <c r="K107" s="29" t="s">
        <v>494</v>
      </c>
      <c r="L107" s="29" t="s">
        <v>495</v>
      </c>
      <c r="M107" s="30" t="s">
        <v>496</v>
      </c>
      <c r="N107" s="30" t="s">
        <v>49</v>
      </c>
      <c r="O107" s="31" t="s">
        <v>497</v>
      </c>
      <c r="P107" s="31" t="s">
        <v>498</v>
      </c>
    </row>
    <row r="108" spans="1:16" ht="12.75" customHeight="1" thickBot="1">
      <c r="A108" s="20" t="str">
        <f t="shared" si="18"/>
        <v>IBVS 5494 </v>
      </c>
      <c r="B108" s="3" t="str">
        <f t="shared" si="19"/>
        <v>II</v>
      </c>
      <c r="C108" s="20">
        <f t="shared" si="20"/>
        <v>52642.919500000004</v>
      </c>
      <c r="D108" s="2" t="str">
        <f t="shared" si="21"/>
        <v>vis</v>
      </c>
      <c r="E108" s="28">
        <f>VLOOKUP(C108,'Active 1'!C$21:E$955,3,FALSE)</f>
        <v>13457.571878793306</v>
      </c>
      <c r="F108" s="3" t="s">
        <v>49</v>
      </c>
      <c r="G108" s="2" t="str">
        <f t="shared" si="22"/>
        <v>52642.9195</v>
      </c>
      <c r="H108" s="20">
        <f t="shared" si="23"/>
        <v>13457.5</v>
      </c>
      <c r="I108" s="29" t="s">
        <v>499</v>
      </c>
      <c r="J108" s="30" t="s">
        <v>500</v>
      </c>
      <c r="K108" s="29" t="s">
        <v>501</v>
      </c>
      <c r="L108" s="29" t="s">
        <v>502</v>
      </c>
      <c r="M108" s="30" t="s">
        <v>276</v>
      </c>
      <c r="N108" s="30" t="s">
        <v>277</v>
      </c>
      <c r="O108" s="31" t="s">
        <v>503</v>
      </c>
      <c r="P108" s="32" t="s">
        <v>504</v>
      </c>
    </row>
    <row r="109" spans="1:16" ht="12.75" customHeight="1" thickBot="1">
      <c r="A109" s="20" t="str">
        <f t="shared" si="18"/>
        <v>IBVS 5494 </v>
      </c>
      <c r="B109" s="3" t="str">
        <f t="shared" si="19"/>
        <v>I</v>
      </c>
      <c r="C109" s="20">
        <f t="shared" si="20"/>
        <v>52643.233800000002</v>
      </c>
      <c r="D109" s="2" t="str">
        <f t="shared" si="21"/>
        <v>vis</v>
      </c>
      <c r="E109" s="28">
        <f>VLOOKUP(C109,'Active 1'!C$21:E$955,3,FALSE)</f>
        <v>13458.059874229777</v>
      </c>
      <c r="F109" s="3" t="s">
        <v>49</v>
      </c>
      <c r="G109" s="2" t="str">
        <f t="shared" si="22"/>
        <v>52643.2338</v>
      </c>
      <c r="H109" s="20">
        <f t="shared" si="23"/>
        <v>13458</v>
      </c>
      <c r="I109" s="29" t="s">
        <v>505</v>
      </c>
      <c r="J109" s="30" t="s">
        <v>506</v>
      </c>
      <c r="K109" s="29" t="s">
        <v>507</v>
      </c>
      <c r="L109" s="29" t="s">
        <v>508</v>
      </c>
      <c r="M109" s="30" t="s">
        <v>276</v>
      </c>
      <c r="N109" s="30" t="s">
        <v>277</v>
      </c>
      <c r="O109" s="31" t="s">
        <v>503</v>
      </c>
      <c r="P109" s="32" t="s">
        <v>504</v>
      </c>
    </row>
    <row r="110" spans="1:16" ht="12.75" customHeight="1" thickBot="1">
      <c r="A110" s="20" t="str">
        <f t="shared" si="18"/>
        <v>BAVM 172 </v>
      </c>
      <c r="B110" s="3" t="str">
        <f t="shared" si="19"/>
        <v>I</v>
      </c>
      <c r="C110" s="20">
        <f t="shared" si="20"/>
        <v>52691.539599999996</v>
      </c>
      <c r="D110" s="2" t="str">
        <f t="shared" si="21"/>
        <v>vis</v>
      </c>
      <c r="E110" s="28">
        <f>VLOOKUP(C110,'Active 1'!C$21:E$955,3,FALSE)</f>
        <v>13533.061496740846</v>
      </c>
      <c r="F110" s="3" t="s">
        <v>49</v>
      </c>
      <c r="G110" s="2" t="str">
        <f t="shared" si="22"/>
        <v>52691.5396</v>
      </c>
      <c r="H110" s="20">
        <f t="shared" si="23"/>
        <v>13533</v>
      </c>
      <c r="I110" s="29" t="s">
        <v>515</v>
      </c>
      <c r="J110" s="30" t="s">
        <v>516</v>
      </c>
      <c r="K110" s="29" t="s">
        <v>517</v>
      </c>
      <c r="L110" s="29" t="s">
        <v>512</v>
      </c>
      <c r="M110" s="30" t="s">
        <v>276</v>
      </c>
      <c r="N110" s="30" t="s">
        <v>479</v>
      </c>
      <c r="O110" s="31" t="s">
        <v>480</v>
      </c>
      <c r="P110" s="32" t="s">
        <v>518</v>
      </c>
    </row>
    <row r="111" spans="1:16" ht="12.75" customHeight="1" thickBot="1">
      <c r="A111" s="20" t="str">
        <f t="shared" si="18"/>
        <v>IBVS 5494 </v>
      </c>
      <c r="B111" s="3" t="str">
        <f t="shared" si="19"/>
        <v>I</v>
      </c>
      <c r="C111" s="20">
        <f t="shared" si="20"/>
        <v>52695.403200000001</v>
      </c>
      <c r="D111" s="2" t="str">
        <f t="shared" si="21"/>
        <v>vis</v>
      </c>
      <c r="E111" s="28">
        <f>VLOOKUP(C111,'Active 1'!C$21:E$955,3,FALSE)</f>
        <v>13539.060285058897</v>
      </c>
      <c r="F111" s="3" t="s">
        <v>49</v>
      </c>
      <c r="G111" s="2" t="str">
        <f t="shared" si="22"/>
        <v>52695.4032</v>
      </c>
      <c r="H111" s="20">
        <f t="shared" si="23"/>
        <v>13539</v>
      </c>
      <c r="I111" s="29" t="s">
        <v>519</v>
      </c>
      <c r="J111" s="30" t="s">
        <v>520</v>
      </c>
      <c r="K111" s="29" t="s">
        <v>521</v>
      </c>
      <c r="L111" s="29" t="s">
        <v>522</v>
      </c>
      <c r="M111" s="30" t="s">
        <v>276</v>
      </c>
      <c r="N111" s="30" t="s">
        <v>277</v>
      </c>
      <c r="O111" s="31" t="s">
        <v>503</v>
      </c>
      <c r="P111" s="32" t="s">
        <v>504</v>
      </c>
    </row>
    <row r="112" spans="1:16" ht="12.75" customHeight="1" thickBot="1">
      <c r="A112" s="20" t="str">
        <f t="shared" si="18"/>
        <v>IBVS 5494 </v>
      </c>
      <c r="B112" s="3" t="str">
        <f t="shared" si="19"/>
        <v>I</v>
      </c>
      <c r="C112" s="20">
        <f t="shared" si="20"/>
        <v>52712.1489</v>
      </c>
      <c r="D112" s="2" t="str">
        <f t="shared" si="21"/>
        <v>vis</v>
      </c>
      <c r="E112" s="28">
        <f>VLOOKUP(C112,'Active 1'!C$21:E$955,3,FALSE)</f>
        <v>13565.060365175232</v>
      </c>
      <c r="F112" s="3" t="s">
        <v>49</v>
      </c>
      <c r="G112" s="2" t="str">
        <f t="shared" si="22"/>
        <v>52712.1489</v>
      </c>
      <c r="H112" s="20">
        <f t="shared" si="23"/>
        <v>13565</v>
      </c>
      <c r="I112" s="29" t="s">
        <v>523</v>
      </c>
      <c r="J112" s="30" t="s">
        <v>524</v>
      </c>
      <c r="K112" s="29" t="s">
        <v>525</v>
      </c>
      <c r="L112" s="29" t="s">
        <v>526</v>
      </c>
      <c r="M112" s="30" t="s">
        <v>276</v>
      </c>
      <c r="N112" s="30" t="s">
        <v>277</v>
      </c>
      <c r="O112" s="31" t="s">
        <v>503</v>
      </c>
      <c r="P112" s="32" t="s">
        <v>504</v>
      </c>
    </row>
    <row r="113" spans="1:16" ht="12.75" customHeight="1" thickBot="1">
      <c r="A113" s="20" t="str">
        <f t="shared" si="18"/>
        <v>IBVS 5583 </v>
      </c>
      <c r="B113" s="3" t="str">
        <f t="shared" si="19"/>
        <v>I</v>
      </c>
      <c r="C113" s="20">
        <f t="shared" si="20"/>
        <v>52908.592900000003</v>
      </c>
      <c r="D113" s="2" t="str">
        <f t="shared" si="21"/>
        <v>vis</v>
      </c>
      <c r="E113" s="28">
        <f>VLOOKUP(C113,'Active 1'!C$21:E$955,3,FALSE)</f>
        <v>13870.067605145712</v>
      </c>
      <c r="F113" s="3" t="s">
        <v>49</v>
      </c>
      <c r="G113" s="2" t="str">
        <f t="shared" si="22"/>
        <v>52908.5929</v>
      </c>
      <c r="H113" s="20">
        <f t="shared" si="23"/>
        <v>13870</v>
      </c>
      <c r="I113" s="29" t="s">
        <v>527</v>
      </c>
      <c r="J113" s="30" t="s">
        <v>528</v>
      </c>
      <c r="K113" s="29" t="s">
        <v>529</v>
      </c>
      <c r="L113" s="29" t="s">
        <v>530</v>
      </c>
      <c r="M113" s="30" t="s">
        <v>276</v>
      </c>
      <c r="N113" s="30" t="s">
        <v>277</v>
      </c>
      <c r="O113" s="31" t="s">
        <v>531</v>
      </c>
      <c r="P113" s="32" t="s">
        <v>532</v>
      </c>
    </row>
    <row r="114" spans="1:16" ht="12.75" customHeight="1" thickBot="1">
      <c r="A114" s="20" t="str">
        <f t="shared" si="18"/>
        <v> JAAVSO 40;975 </v>
      </c>
      <c r="B114" s="3" t="str">
        <f t="shared" si="19"/>
        <v>I</v>
      </c>
      <c r="C114" s="20">
        <f t="shared" si="20"/>
        <v>53012.931700000001</v>
      </c>
      <c r="D114" s="2" t="str">
        <f t="shared" si="21"/>
        <v>vis</v>
      </c>
      <c r="E114" s="28">
        <f>VLOOKUP(C114,'Active 1'!C$21:E$955,3,FALSE)</f>
        <v>14032.068426803948</v>
      </c>
      <c r="F114" s="3" t="s">
        <v>49</v>
      </c>
      <c r="G114" s="2" t="str">
        <f t="shared" si="22"/>
        <v>53012.9317</v>
      </c>
      <c r="H114" s="20">
        <f t="shared" si="23"/>
        <v>14032</v>
      </c>
      <c r="I114" s="29" t="s">
        <v>538</v>
      </c>
      <c r="J114" s="30" t="s">
        <v>539</v>
      </c>
      <c r="K114" s="29" t="s">
        <v>540</v>
      </c>
      <c r="L114" s="29" t="s">
        <v>541</v>
      </c>
      <c r="M114" s="30" t="s">
        <v>496</v>
      </c>
      <c r="N114" s="30" t="s">
        <v>49</v>
      </c>
      <c r="O114" s="31" t="s">
        <v>497</v>
      </c>
      <c r="P114" s="31" t="s">
        <v>498</v>
      </c>
    </row>
    <row r="115" spans="1:16" ht="12.75" customHeight="1" thickBot="1">
      <c r="A115" s="20" t="str">
        <f t="shared" si="18"/>
        <v>IBVS 5649 </v>
      </c>
      <c r="B115" s="3" t="str">
        <f t="shared" si="19"/>
        <v>I</v>
      </c>
      <c r="C115" s="20">
        <f t="shared" si="20"/>
        <v>53375.535600000003</v>
      </c>
      <c r="D115" s="2" t="str">
        <f t="shared" si="21"/>
        <v>vis</v>
      </c>
      <c r="E115" s="28">
        <f>VLOOKUP(C115,'Active 1'!C$21:E$955,3,FALSE)</f>
        <v>14595.062535769001</v>
      </c>
      <c r="F115" s="3" t="s">
        <v>49</v>
      </c>
      <c r="G115" s="2" t="str">
        <f t="shared" si="22"/>
        <v>53375.5356</v>
      </c>
      <c r="H115" s="20">
        <f t="shared" si="23"/>
        <v>14595</v>
      </c>
      <c r="I115" s="29" t="s">
        <v>542</v>
      </c>
      <c r="J115" s="30" t="s">
        <v>543</v>
      </c>
      <c r="K115" s="29" t="s">
        <v>544</v>
      </c>
      <c r="L115" s="29" t="s">
        <v>545</v>
      </c>
      <c r="M115" s="30" t="s">
        <v>276</v>
      </c>
      <c r="N115" s="30" t="s">
        <v>277</v>
      </c>
      <c r="O115" s="31" t="s">
        <v>546</v>
      </c>
      <c r="P115" s="32" t="s">
        <v>547</v>
      </c>
    </row>
    <row r="116" spans="1:16" ht="12.75" customHeight="1" thickBot="1">
      <c r="A116" s="20" t="str">
        <f t="shared" si="18"/>
        <v>OEJV 0074 </v>
      </c>
      <c r="B116" s="3" t="str">
        <f t="shared" si="19"/>
        <v>I</v>
      </c>
      <c r="C116" s="20">
        <f t="shared" si="20"/>
        <v>53844.413569999997</v>
      </c>
      <c r="D116" s="2" t="str">
        <f t="shared" si="21"/>
        <v>vis</v>
      </c>
      <c r="E116" s="28">
        <f>VLOOKUP(C116,'Active 1'!C$21:E$955,3,FALSE)</f>
        <v>15323.06224821966</v>
      </c>
      <c r="F116" s="3" t="s">
        <v>49</v>
      </c>
      <c r="G116" s="2" t="str">
        <f t="shared" si="22"/>
        <v>53844.41357</v>
      </c>
      <c r="H116" s="20">
        <f t="shared" si="23"/>
        <v>15323</v>
      </c>
      <c r="I116" s="29" t="s">
        <v>560</v>
      </c>
      <c r="J116" s="30" t="s">
        <v>561</v>
      </c>
      <c r="K116" s="29" t="s">
        <v>562</v>
      </c>
      <c r="L116" s="29" t="s">
        <v>563</v>
      </c>
      <c r="M116" s="30" t="s">
        <v>496</v>
      </c>
      <c r="N116" s="30" t="s">
        <v>64</v>
      </c>
      <c r="O116" s="31" t="s">
        <v>564</v>
      </c>
      <c r="P116" s="32" t="s">
        <v>475</v>
      </c>
    </row>
    <row r="117" spans="1:16" ht="12.75" customHeight="1" thickBot="1">
      <c r="A117" s="20" t="str">
        <f t="shared" si="18"/>
        <v>OEJV 0074 </v>
      </c>
      <c r="B117" s="3" t="str">
        <f t="shared" si="19"/>
        <v>I</v>
      </c>
      <c r="C117" s="20">
        <f t="shared" si="20"/>
        <v>53846.343939999999</v>
      </c>
      <c r="D117" s="2" t="str">
        <f t="shared" si="21"/>
        <v>vis</v>
      </c>
      <c r="E117" s="28">
        <f>VLOOKUP(C117,'Active 1'!C$21:E$955,3,FALSE)</f>
        <v>15326.05942210037</v>
      </c>
      <c r="F117" s="3" t="s">
        <v>49</v>
      </c>
      <c r="G117" s="2" t="str">
        <f t="shared" si="22"/>
        <v>53846.34394</v>
      </c>
      <c r="H117" s="20">
        <f t="shared" si="23"/>
        <v>15326</v>
      </c>
      <c r="I117" s="29" t="s">
        <v>565</v>
      </c>
      <c r="J117" s="30" t="s">
        <v>566</v>
      </c>
      <c r="K117" s="29" t="s">
        <v>567</v>
      </c>
      <c r="L117" s="29" t="s">
        <v>568</v>
      </c>
      <c r="M117" s="30" t="s">
        <v>496</v>
      </c>
      <c r="N117" s="30" t="s">
        <v>569</v>
      </c>
      <c r="O117" s="31" t="s">
        <v>570</v>
      </c>
      <c r="P117" s="32" t="s">
        <v>475</v>
      </c>
    </row>
    <row r="118" spans="1:16" ht="12.75" customHeight="1" thickBot="1">
      <c r="A118" s="20" t="str">
        <f t="shared" si="18"/>
        <v>BAVM 186 </v>
      </c>
      <c r="B118" s="3" t="str">
        <f t="shared" si="19"/>
        <v>I</v>
      </c>
      <c r="C118" s="20">
        <f t="shared" si="20"/>
        <v>53864.378799999999</v>
      </c>
      <c r="D118" s="2" t="str">
        <f t="shared" si="21"/>
        <v>vis</v>
      </c>
      <c r="E118" s="28">
        <f>VLOOKUP(C118,'Active 1'!C$21:E$955,3,FALSE)</f>
        <v>15354.061106406605</v>
      </c>
      <c r="F118" s="3" t="s">
        <v>49</v>
      </c>
      <c r="G118" s="2" t="str">
        <f t="shared" si="22"/>
        <v>53864.3788</v>
      </c>
      <c r="H118" s="20">
        <f t="shared" si="23"/>
        <v>15354</v>
      </c>
      <c r="I118" s="29" t="s">
        <v>571</v>
      </c>
      <c r="J118" s="30" t="s">
        <v>572</v>
      </c>
      <c r="K118" s="29" t="s">
        <v>573</v>
      </c>
      <c r="L118" s="29" t="s">
        <v>574</v>
      </c>
      <c r="M118" s="30" t="s">
        <v>496</v>
      </c>
      <c r="N118" s="30">
        <v>0</v>
      </c>
      <c r="O118" s="31" t="s">
        <v>480</v>
      </c>
      <c r="P118" s="32" t="s">
        <v>575</v>
      </c>
    </row>
    <row r="119" spans="1:16" ht="12.75" customHeight="1" thickBot="1">
      <c r="A119" s="20" t="str">
        <f t="shared" si="18"/>
        <v>BAVM 186 </v>
      </c>
      <c r="B119" s="3" t="str">
        <f t="shared" si="19"/>
        <v>I</v>
      </c>
      <c r="C119" s="20">
        <f t="shared" si="20"/>
        <v>54150.3488</v>
      </c>
      <c r="D119" s="2" t="str">
        <f t="shared" si="21"/>
        <v>vis</v>
      </c>
      <c r="E119" s="28">
        <f>VLOOKUP(C119,'Active 1'!C$21:E$955,3,FALSE)</f>
        <v>15798.070189984404</v>
      </c>
      <c r="F119" s="3" t="s">
        <v>49</v>
      </c>
      <c r="G119" s="2" t="str">
        <f t="shared" si="22"/>
        <v>54150.3488</v>
      </c>
      <c r="H119" s="20">
        <f t="shared" si="23"/>
        <v>15798</v>
      </c>
      <c r="I119" s="29" t="s">
        <v>580</v>
      </c>
      <c r="J119" s="30" t="s">
        <v>581</v>
      </c>
      <c r="K119" s="29">
        <v>15798</v>
      </c>
      <c r="L119" s="29" t="s">
        <v>582</v>
      </c>
      <c r="M119" s="30" t="s">
        <v>496</v>
      </c>
      <c r="N119" s="30" t="s">
        <v>454</v>
      </c>
      <c r="O119" s="31" t="s">
        <v>427</v>
      </c>
      <c r="P119" s="32" t="s">
        <v>575</v>
      </c>
    </row>
    <row r="120" spans="1:16" ht="12.75" customHeight="1" thickBot="1">
      <c r="A120" s="20" t="str">
        <f t="shared" si="18"/>
        <v>BAVM 186 </v>
      </c>
      <c r="B120" s="3" t="str">
        <f t="shared" si="19"/>
        <v>I</v>
      </c>
      <c r="C120" s="20">
        <f t="shared" si="20"/>
        <v>54173.532399999996</v>
      </c>
      <c r="D120" s="2" t="str">
        <f t="shared" si="21"/>
        <v>vis</v>
      </c>
      <c r="E120" s="28">
        <f>VLOOKUP(C120,'Active 1'!C$21:E$955,3,FALSE)</f>
        <v>15834.06602517702</v>
      </c>
      <c r="F120" s="3" t="s">
        <v>49</v>
      </c>
      <c r="G120" s="2" t="str">
        <f t="shared" si="22"/>
        <v>54173.5324</v>
      </c>
      <c r="H120" s="20">
        <f t="shared" si="23"/>
        <v>15834</v>
      </c>
      <c r="I120" s="29" t="s">
        <v>588</v>
      </c>
      <c r="J120" s="30" t="s">
        <v>589</v>
      </c>
      <c r="K120" s="29">
        <v>15834</v>
      </c>
      <c r="L120" s="29" t="s">
        <v>590</v>
      </c>
      <c r="M120" s="30" t="s">
        <v>496</v>
      </c>
      <c r="N120" s="30">
        <v>0</v>
      </c>
      <c r="O120" s="31" t="s">
        <v>402</v>
      </c>
      <c r="P120" s="32" t="s">
        <v>575</v>
      </c>
    </row>
    <row r="121" spans="1:16" ht="12.75" customHeight="1" thickBot="1">
      <c r="A121" s="20" t="str">
        <f t="shared" si="18"/>
        <v>OEJV 0074 </v>
      </c>
      <c r="B121" s="3" t="str">
        <f t="shared" si="19"/>
        <v>I</v>
      </c>
      <c r="C121" s="20">
        <f t="shared" si="20"/>
        <v>54186.412900000003</v>
      </c>
      <c r="D121" s="2" t="str">
        <f t="shared" si="21"/>
        <v>vis</v>
      </c>
      <c r="E121" s="28">
        <f>VLOOKUP(C121,'Active 1'!C$21:E$955,3,FALSE)</f>
        <v>15854.064832747839</v>
      </c>
      <c r="F121" s="3" t="s">
        <v>49</v>
      </c>
      <c r="G121" s="2" t="str">
        <f t="shared" si="22"/>
        <v>54186.41290</v>
      </c>
      <c r="H121" s="20">
        <f t="shared" si="23"/>
        <v>15854</v>
      </c>
      <c r="I121" s="29" t="s">
        <v>591</v>
      </c>
      <c r="J121" s="30" t="s">
        <v>592</v>
      </c>
      <c r="K121" s="29">
        <v>15854</v>
      </c>
      <c r="L121" s="29" t="s">
        <v>593</v>
      </c>
      <c r="M121" s="30" t="s">
        <v>496</v>
      </c>
      <c r="N121" s="30" t="s">
        <v>569</v>
      </c>
      <c r="O121" s="31" t="s">
        <v>564</v>
      </c>
      <c r="P121" s="32" t="s">
        <v>475</v>
      </c>
    </row>
    <row r="122" spans="1:16" ht="12.75" customHeight="1" thickBot="1">
      <c r="A122" s="20" t="str">
        <f t="shared" si="18"/>
        <v>OEJV 0074 </v>
      </c>
      <c r="B122" s="3" t="str">
        <f t="shared" si="19"/>
        <v>I</v>
      </c>
      <c r="C122" s="20">
        <f t="shared" si="20"/>
        <v>54186.412900000003</v>
      </c>
      <c r="D122" s="2" t="str">
        <f t="shared" si="21"/>
        <v>vis</v>
      </c>
      <c r="E122" s="28">
        <f>VLOOKUP(C122,'Active 1'!C$21:E$955,3,FALSE)</f>
        <v>15854.064832747839</v>
      </c>
      <c r="F122" s="3" t="s">
        <v>49</v>
      </c>
      <c r="G122" s="2" t="str">
        <f t="shared" si="22"/>
        <v>54186.41290</v>
      </c>
      <c r="H122" s="20">
        <f t="shared" si="23"/>
        <v>15854</v>
      </c>
      <c r="I122" s="29" t="s">
        <v>591</v>
      </c>
      <c r="J122" s="30" t="s">
        <v>592</v>
      </c>
      <c r="K122" s="29">
        <v>15854</v>
      </c>
      <c r="L122" s="29" t="s">
        <v>593</v>
      </c>
      <c r="M122" s="30" t="s">
        <v>496</v>
      </c>
      <c r="N122" s="30" t="s">
        <v>49</v>
      </c>
      <c r="O122" s="31" t="s">
        <v>564</v>
      </c>
      <c r="P122" s="32" t="s">
        <v>475</v>
      </c>
    </row>
    <row r="123" spans="1:16" ht="12.75" customHeight="1" thickBot="1">
      <c r="A123" s="20" t="str">
        <f t="shared" si="18"/>
        <v>OEJV 0074 </v>
      </c>
      <c r="B123" s="3" t="str">
        <f t="shared" si="19"/>
        <v>I</v>
      </c>
      <c r="C123" s="20">
        <f t="shared" si="20"/>
        <v>54186.414199999999</v>
      </c>
      <c r="D123" s="2" t="str">
        <f t="shared" si="21"/>
        <v>vis</v>
      </c>
      <c r="E123" s="28">
        <f>VLOOKUP(C123,'Active 1'!C$21:E$955,3,FALSE)</f>
        <v>15854.066851182664</v>
      </c>
      <c r="F123" s="3" t="s">
        <v>49</v>
      </c>
      <c r="G123" s="2" t="str">
        <f t="shared" si="22"/>
        <v>54186.41420</v>
      </c>
      <c r="H123" s="20">
        <f t="shared" si="23"/>
        <v>15854</v>
      </c>
      <c r="I123" s="29" t="s">
        <v>594</v>
      </c>
      <c r="J123" s="30" t="s">
        <v>595</v>
      </c>
      <c r="K123" s="29">
        <v>15854</v>
      </c>
      <c r="L123" s="29" t="s">
        <v>596</v>
      </c>
      <c r="M123" s="30" t="s">
        <v>496</v>
      </c>
      <c r="N123" s="30" t="s">
        <v>64</v>
      </c>
      <c r="O123" s="31" t="s">
        <v>564</v>
      </c>
      <c r="P123" s="32" t="s">
        <v>475</v>
      </c>
    </row>
    <row r="124" spans="1:16" ht="12.75" customHeight="1" thickBot="1">
      <c r="A124" s="20" t="str">
        <f t="shared" si="18"/>
        <v>OEJV 0074 </v>
      </c>
      <c r="B124" s="3" t="str">
        <f t="shared" si="19"/>
        <v>I</v>
      </c>
      <c r="C124" s="20">
        <f t="shared" si="20"/>
        <v>54199.290489999999</v>
      </c>
      <c r="D124" s="2" t="str">
        <f t="shared" si="21"/>
        <v>vis</v>
      </c>
      <c r="E124" s="28">
        <f>VLOOKUP(C124,'Active 1'!C$21:E$955,3,FALSE)</f>
        <v>15874.059122129904</v>
      </c>
      <c r="F124" s="3" t="s">
        <v>49</v>
      </c>
      <c r="G124" s="2" t="str">
        <f t="shared" si="22"/>
        <v>54199.29049</v>
      </c>
      <c r="H124" s="20">
        <f t="shared" si="23"/>
        <v>15874</v>
      </c>
      <c r="I124" s="29" t="s">
        <v>597</v>
      </c>
      <c r="J124" s="30" t="s">
        <v>598</v>
      </c>
      <c r="K124" s="29">
        <v>15874</v>
      </c>
      <c r="L124" s="29" t="s">
        <v>599</v>
      </c>
      <c r="M124" s="30" t="s">
        <v>496</v>
      </c>
      <c r="N124" s="30" t="s">
        <v>64</v>
      </c>
      <c r="O124" s="31" t="s">
        <v>564</v>
      </c>
      <c r="P124" s="32" t="s">
        <v>475</v>
      </c>
    </row>
    <row r="125" spans="1:16" ht="12.75" customHeight="1" thickBot="1">
      <c r="A125" s="20" t="str">
        <f t="shared" si="18"/>
        <v>IBVS 5820 </v>
      </c>
      <c r="B125" s="3" t="str">
        <f t="shared" si="19"/>
        <v>I</v>
      </c>
      <c r="C125" s="20">
        <f t="shared" si="20"/>
        <v>54378.991000000002</v>
      </c>
      <c r="D125" s="2" t="str">
        <f t="shared" si="21"/>
        <v>vis</v>
      </c>
      <c r="E125" s="28">
        <f>VLOOKUP(C125,'Active 1'!C$21:E$955,3,FALSE)</f>
        <v>16153.069713323259</v>
      </c>
      <c r="F125" s="3" t="s">
        <v>49</v>
      </c>
      <c r="G125" s="2" t="str">
        <f t="shared" si="22"/>
        <v>54378.9910</v>
      </c>
      <c r="H125" s="20">
        <f t="shared" si="23"/>
        <v>16153</v>
      </c>
      <c r="I125" s="29" t="s">
        <v>600</v>
      </c>
      <c r="J125" s="30" t="s">
        <v>601</v>
      </c>
      <c r="K125" s="29">
        <v>16153</v>
      </c>
      <c r="L125" s="29" t="s">
        <v>602</v>
      </c>
      <c r="M125" s="30" t="s">
        <v>496</v>
      </c>
      <c r="N125" s="30" t="s">
        <v>49</v>
      </c>
      <c r="O125" s="31" t="s">
        <v>490</v>
      </c>
      <c r="P125" s="32" t="s">
        <v>603</v>
      </c>
    </row>
    <row r="126" spans="1:16" ht="12.75" customHeight="1" thickBot="1">
      <c r="A126" s="20" t="str">
        <f t="shared" si="18"/>
        <v>IBVS 5820 </v>
      </c>
      <c r="B126" s="3" t="str">
        <f t="shared" si="19"/>
        <v>I</v>
      </c>
      <c r="C126" s="20">
        <f t="shared" si="20"/>
        <v>54440.822200000002</v>
      </c>
      <c r="D126" s="2" t="str">
        <f t="shared" si="21"/>
        <v>vis</v>
      </c>
      <c r="E126" s="28">
        <f>VLOOKUP(C126,'Active 1'!C$21:E$955,3,FALSE)</f>
        <v>16249.071442345588</v>
      </c>
      <c r="F126" s="3" t="s">
        <v>49</v>
      </c>
      <c r="G126" s="2" t="str">
        <f t="shared" si="22"/>
        <v>54440.8222</v>
      </c>
      <c r="H126" s="20">
        <f t="shared" si="23"/>
        <v>16249</v>
      </c>
      <c r="I126" s="29" t="s">
        <v>604</v>
      </c>
      <c r="J126" s="30" t="s">
        <v>605</v>
      </c>
      <c r="K126" s="29">
        <v>16249</v>
      </c>
      <c r="L126" s="29" t="s">
        <v>606</v>
      </c>
      <c r="M126" s="30" t="s">
        <v>496</v>
      </c>
      <c r="N126" s="30" t="s">
        <v>569</v>
      </c>
      <c r="O126" s="31" t="s">
        <v>490</v>
      </c>
      <c r="P126" s="32" t="s">
        <v>603</v>
      </c>
    </row>
    <row r="127" spans="1:16" ht="12.75" customHeight="1" thickBot="1">
      <c r="A127" s="20" t="str">
        <f t="shared" si="18"/>
        <v>BAVM 201 </v>
      </c>
      <c r="B127" s="3" t="str">
        <f t="shared" si="19"/>
        <v>I</v>
      </c>
      <c r="C127" s="20">
        <f t="shared" si="20"/>
        <v>54521.332000000002</v>
      </c>
      <c r="D127" s="2" t="str">
        <f t="shared" si="21"/>
        <v>vis</v>
      </c>
      <c r="E127" s="28">
        <f>VLOOKUP(C127,'Active 1'!C$21:E$955,3,FALSE)</f>
        <v>16374.074353549671</v>
      </c>
      <c r="F127" s="3" t="s">
        <v>49</v>
      </c>
      <c r="G127" s="2" t="str">
        <f t="shared" si="22"/>
        <v>54521.3320</v>
      </c>
      <c r="H127" s="20">
        <f t="shared" si="23"/>
        <v>16374</v>
      </c>
      <c r="I127" s="29" t="s">
        <v>618</v>
      </c>
      <c r="J127" s="30" t="s">
        <v>619</v>
      </c>
      <c r="K127" s="29">
        <v>16374</v>
      </c>
      <c r="L127" s="29" t="s">
        <v>620</v>
      </c>
      <c r="M127" s="30" t="s">
        <v>496</v>
      </c>
      <c r="N127" s="30" t="s">
        <v>454</v>
      </c>
      <c r="O127" s="31" t="s">
        <v>427</v>
      </c>
      <c r="P127" s="32" t="s">
        <v>621</v>
      </c>
    </row>
    <row r="128" spans="1:16" ht="12.75" customHeight="1" thickBot="1">
      <c r="A128" s="20" t="str">
        <f t="shared" si="18"/>
        <v>IBVS 5938 </v>
      </c>
      <c r="B128" s="3" t="str">
        <f t="shared" si="19"/>
        <v>I</v>
      </c>
      <c r="C128" s="20">
        <f t="shared" si="20"/>
        <v>54902.624600000003</v>
      </c>
      <c r="D128" s="2" t="str">
        <f t="shared" si="21"/>
        <v>vis</v>
      </c>
      <c r="E128" s="28">
        <f>VLOOKUP(C128,'Active 1'!C$21:E$955,3,FALSE)</f>
        <v>16966.085326382472</v>
      </c>
      <c r="F128" s="3" t="s">
        <v>49</v>
      </c>
      <c r="G128" s="2" t="str">
        <f t="shared" si="22"/>
        <v>54902.6246</v>
      </c>
      <c r="H128" s="20">
        <f t="shared" si="23"/>
        <v>16966</v>
      </c>
      <c r="I128" s="29" t="s">
        <v>627</v>
      </c>
      <c r="J128" s="30" t="s">
        <v>628</v>
      </c>
      <c r="K128" s="29">
        <v>16966</v>
      </c>
      <c r="L128" s="29" t="s">
        <v>629</v>
      </c>
      <c r="M128" s="30" t="s">
        <v>496</v>
      </c>
      <c r="N128" s="30" t="s">
        <v>49</v>
      </c>
      <c r="O128" s="31" t="s">
        <v>497</v>
      </c>
      <c r="P128" s="32" t="s">
        <v>630</v>
      </c>
    </row>
    <row r="129" spans="1:16" ht="12.75" customHeight="1" thickBot="1">
      <c r="A129" s="20" t="str">
        <f t="shared" si="18"/>
        <v>BAVM 214 </v>
      </c>
      <c r="B129" s="3" t="str">
        <f t="shared" si="19"/>
        <v>II</v>
      </c>
      <c r="C129" s="20">
        <f t="shared" si="20"/>
        <v>55280.377</v>
      </c>
      <c r="D129" s="2" t="str">
        <f t="shared" si="21"/>
        <v>vis</v>
      </c>
      <c r="E129" s="28">
        <f>VLOOKUP(C129,'Active 1'!C$21:E$955,3,FALSE)</f>
        <v>17552.599635377515</v>
      </c>
      <c r="F129" s="3" t="s">
        <v>49</v>
      </c>
      <c r="G129" s="2" t="str">
        <f t="shared" si="22"/>
        <v>55280.3770</v>
      </c>
      <c r="H129" s="20">
        <f t="shared" si="23"/>
        <v>17552.5</v>
      </c>
      <c r="I129" s="29" t="s">
        <v>651</v>
      </c>
      <c r="J129" s="30" t="s">
        <v>652</v>
      </c>
      <c r="K129" s="29">
        <v>17552.5</v>
      </c>
      <c r="L129" s="29" t="s">
        <v>653</v>
      </c>
      <c r="M129" s="30" t="s">
        <v>496</v>
      </c>
      <c r="N129" s="30" t="s">
        <v>49</v>
      </c>
      <c r="O129" s="31" t="s">
        <v>402</v>
      </c>
      <c r="P129" s="32" t="s">
        <v>654</v>
      </c>
    </row>
    <row r="130" spans="1:16" ht="12.75" customHeight="1" thickBot="1">
      <c r="A130" s="20" t="str">
        <f t="shared" si="18"/>
        <v>BAVM 215 </v>
      </c>
      <c r="B130" s="3" t="str">
        <f t="shared" si="19"/>
        <v>II</v>
      </c>
      <c r="C130" s="20">
        <f t="shared" si="20"/>
        <v>55591.473100000003</v>
      </c>
      <c r="D130" s="2" t="str">
        <f t="shared" si="21"/>
        <v>vis</v>
      </c>
      <c r="E130" s="28">
        <f>VLOOKUP(C130,'Active 1'!C$21:E$955,3,FALSE)</f>
        <v>18035.62056157826</v>
      </c>
      <c r="F130" s="3" t="s">
        <v>49</v>
      </c>
      <c r="G130" s="2" t="str">
        <f t="shared" si="22"/>
        <v>55591.4731</v>
      </c>
      <c r="H130" s="20">
        <f t="shared" si="23"/>
        <v>18035.5</v>
      </c>
      <c r="I130" s="29" t="s">
        <v>661</v>
      </c>
      <c r="J130" s="30" t="s">
        <v>662</v>
      </c>
      <c r="K130" s="29">
        <v>18035.5</v>
      </c>
      <c r="L130" s="29" t="s">
        <v>663</v>
      </c>
      <c r="M130" s="30" t="s">
        <v>496</v>
      </c>
      <c r="N130" s="30" t="s">
        <v>49</v>
      </c>
      <c r="O130" s="31" t="s">
        <v>402</v>
      </c>
      <c r="P130" s="32" t="s">
        <v>664</v>
      </c>
    </row>
    <row r="131" spans="1:16" ht="12.75" customHeight="1" thickBot="1">
      <c r="A131" s="20" t="str">
        <f t="shared" si="18"/>
        <v>OEJV 0160 </v>
      </c>
      <c r="B131" s="3" t="str">
        <f t="shared" si="19"/>
        <v>I</v>
      </c>
      <c r="C131" s="20">
        <f t="shared" si="20"/>
        <v>55599.51</v>
      </c>
      <c r="D131" s="2" t="str">
        <f t="shared" si="21"/>
        <v>vis</v>
      </c>
      <c r="E131" s="28">
        <f>VLOOKUP(C131,'Active 1'!C$21:E$955,3,FALSE)</f>
        <v>18048.098991496805</v>
      </c>
      <c r="F131" s="3" t="s">
        <v>49</v>
      </c>
      <c r="G131" s="2" t="str">
        <f t="shared" si="22"/>
        <v>55599.51</v>
      </c>
      <c r="H131" s="20">
        <f t="shared" si="23"/>
        <v>18048</v>
      </c>
      <c r="I131" s="29" t="s">
        <v>665</v>
      </c>
      <c r="J131" s="30" t="s">
        <v>666</v>
      </c>
      <c r="K131" s="29">
        <v>18048</v>
      </c>
      <c r="L131" s="29" t="s">
        <v>667</v>
      </c>
      <c r="M131" s="30" t="s">
        <v>496</v>
      </c>
      <c r="N131" s="30" t="s">
        <v>569</v>
      </c>
      <c r="O131" s="31" t="s">
        <v>668</v>
      </c>
      <c r="P131" s="32" t="s">
        <v>669</v>
      </c>
    </row>
    <row r="132" spans="1:16" ht="12.75" customHeight="1" thickBot="1">
      <c r="A132" s="20" t="str">
        <f t="shared" si="18"/>
        <v>OEJV 0160 </v>
      </c>
      <c r="B132" s="3" t="str">
        <f t="shared" si="19"/>
        <v>I</v>
      </c>
      <c r="C132" s="20">
        <f t="shared" si="20"/>
        <v>55599.510060000001</v>
      </c>
      <c r="D132" s="2" t="str">
        <f t="shared" si="21"/>
        <v>vis</v>
      </c>
      <c r="E132" s="28">
        <f>VLOOKUP(C132,'Active 1'!C$21:E$955,3,FALSE)</f>
        <v>18048.099084655332</v>
      </c>
      <c r="F132" s="3" t="s">
        <v>49</v>
      </c>
      <c r="G132" s="2" t="str">
        <f t="shared" si="22"/>
        <v>55599.51006</v>
      </c>
      <c r="H132" s="20">
        <f t="shared" si="23"/>
        <v>18048</v>
      </c>
      <c r="I132" s="29" t="s">
        <v>670</v>
      </c>
      <c r="J132" s="30" t="s">
        <v>666</v>
      </c>
      <c r="K132" s="29">
        <v>18048</v>
      </c>
      <c r="L132" s="29" t="s">
        <v>671</v>
      </c>
      <c r="M132" s="30" t="s">
        <v>496</v>
      </c>
      <c r="N132" s="30" t="s">
        <v>49</v>
      </c>
      <c r="O132" s="31" t="s">
        <v>668</v>
      </c>
      <c r="P132" s="32" t="s">
        <v>669</v>
      </c>
    </row>
    <row r="133" spans="1:16" ht="12.75" customHeight="1" thickBot="1">
      <c r="A133" s="20" t="str">
        <f t="shared" si="18"/>
        <v>OEJV 0160 </v>
      </c>
      <c r="B133" s="3" t="str">
        <f t="shared" si="19"/>
        <v>I</v>
      </c>
      <c r="C133" s="20">
        <f t="shared" si="20"/>
        <v>55599.5101</v>
      </c>
      <c r="D133" s="2" t="str">
        <f t="shared" si="21"/>
        <v>vis</v>
      </c>
      <c r="E133" s="28">
        <f>VLOOKUP(C133,'Active 1'!C$21:E$955,3,FALSE)</f>
        <v>18048.099146761018</v>
      </c>
      <c r="F133" s="3" t="s">
        <v>49</v>
      </c>
      <c r="G133" s="2" t="str">
        <f t="shared" si="22"/>
        <v>55599.5101</v>
      </c>
      <c r="H133" s="20">
        <f t="shared" si="23"/>
        <v>18048</v>
      </c>
      <c r="I133" s="29" t="s">
        <v>672</v>
      </c>
      <c r="J133" s="30" t="s">
        <v>666</v>
      </c>
      <c r="K133" s="29">
        <v>18048</v>
      </c>
      <c r="L133" s="29" t="s">
        <v>673</v>
      </c>
      <c r="M133" s="30" t="s">
        <v>496</v>
      </c>
      <c r="N133" s="30" t="s">
        <v>64</v>
      </c>
      <c r="O133" s="31" t="s">
        <v>668</v>
      </c>
      <c r="P133" s="32" t="s">
        <v>669</v>
      </c>
    </row>
    <row r="134" spans="1:16" ht="12.75" customHeight="1" thickBot="1">
      <c r="A134" s="20" t="str">
        <f t="shared" si="18"/>
        <v>OEJV 0160 </v>
      </c>
      <c r="B134" s="3" t="str">
        <f t="shared" si="19"/>
        <v>I</v>
      </c>
      <c r="C134" s="20">
        <f t="shared" si="20"/>
        <v>55599.510289999998</v>
      </c>
      <c r="D134" s="2" t="str">
        <f t="shared" si="21"/>
        <v>vis</v>
      </c>
      <c r="E134" s="28">
        <f>VLOOKUP(C134,'Active 1'!C$21:E$955,3,FALSE)</f>
        <v>18048.099441763032</v>
      </c>
      <c r="F134" s="3" t="s">
        <v>49</v>
      </c>
      <c r="G134" s="2" t="str">
        <f t="shared" si="22"/>
        <v>55599.51029</v>
      </c>
      <c r="H134" s="20">
        <f t="shared" si="23"/>
        <v>18048</v>
      </c>
      <c r="I134" s="29" t="s">
        <v>674</v>
      </c>
      <c r="J134" s="30" t="s">
        <v>666</v>
      </c>
      <c r="K134" s="29">
        <v>18048</v>
      </c>
      <c r="L134" s="29" t="s">
        <v>675</v>
      </c>
      <c r="M134" s="30" t="s">
        <v>496</v>
      </c>
      <c r="N134" s="30" t="s">
        <v>38</v>
      </c>
      <c r="O134" s="31" t="s">
        <v>668</v>
      </c>
      <c r="P134" s="32" t="s">
        <v>669</v>
      </c>
    </row>
    <row r="135" spans="1:16" ht="12.75" customHeight="1" thickBot="1">
      <c r="A135" s="20" t="str">
        <f t="shared" si="18"/>
        <v>IBVS 5992 </v>
      </c>
      <c r="B135" s="3" t="str">
        <f t="shared" si="19"/>
        <v>II</v>
      </c>
      <c r="C135" s="20">
        <f t="shared" si="20"/>
        <v>55623.663699999997</v>
      </c>
      <c r="D135" s="2" t="str">
        <f t="shared" si="21"/>
        <v>vis</v>
      </c>
      <c r="E135" s="28">
        <f>VLOOKUP(C135,'Active 1'!C$21:E$955,3,FALSE)</f>
        <v>18085.601044866078</v>
      </c>
      <c r="F135" s="3" t="s">
        <v>49</v>
      </c>
      <c r="G135" s="2" t="str">
        <f t="shared" si="22"/>
        <v>55623.6637</v>
      </c>
      <c r="H135" s="20">
        <f t="shared" si="23"/>
        <v>18085.5</v>
      </c>
      <c r="I135" s="29" t="s">
        <v>688</v>
      </c>
      <c r="J135" s="30" t="s">
        <v>689</v>
      </c>
      <c r="K135" s="29">
        <v>18085.5</v>
      </c>
      <c r="L135" s="29" t="s">
        <v>690</v>
      </c>
      <c r="M135" s="30" t="s">
        <v>496</v>
      </c>
      <c r="N135" s="30" t="s">
        <v>49</v>
      </c>
      <c r="O135" s="31" t="s">
        <v>329</v>
      </c>
      <c r="P135" s="32" t="s">
        <v>691</v>
      </c>
    </row>
    <row r="136" spans="1:16" ht="12.75" customHeight="1" thickBot="1">
      <c r="A136" s="20" t="str">
        <f t="shared" si="18"/>
        <v>OEJV 0160 </v>
      </c>
      <c r="B136" s="3" t="str">
        <f t="shared" si="19"/>
        <v>I</v>
      </c>
      <c r="C136" s="20">
        <f t="shared" si="20"/>
        <v>55968.549189999998</v>
      </c>
      <c r="D136" s="2" t="str">
        <f t="shared" si="21"/>
        <v>vis</v>
      </c>
      <c r="E136" s="28">
        <f>VLOOKUP(C136,'Active 1'!C$21:E$955,3,FALSE)</f>
        <v>18621.08480314205</v>
      </c>
      <c r="F136" s="3" t="s">
        <v>49</v>
      </c>
      <c r="G136" s="2" t="str">
        <f t="shared" si="22"/>
        <v>55968.54919</v>
      </c>
      <c r="H136" s="20">
        <f t="shared" si="23"/>
        <v>18621</v>
      </c>
      <c r="I136" s="29" t="s">
        <v>704</v>
      </c>
      <c r="J136" s="30" t="s">
        <v>705</v>
      </c>
      <c r="K136" s="29">
        <v>18621</v>
      </c>
      <c r="L136" s="29" t="s">
        <v>706</v>
      </c>
      <c r="M136" s="30" t="s">
        <v>496</v>
      </c>
      <c r="N136" s="30" t="s">
        <v>569</v>
      </c>
      <c r="O136" s="31" t="s">
        <v>668</v>
      </c>
      <c r="P136" s="32" t="s">
        <v>669</v>
      </c>
    </row>
    <row r="137" spans="1:16" ht="12.75" customHeight="1" thickBot="1">
      <c r="A137" s="20" t="str">
        <f t="shared" si="18"/>
        <v>OEJV 0160 </v>
      </c>
      <c r="B137" s="3" t="str">
        <f t="shared" si="19"/>
        <v>I</v>
      </c>
      <c r="C137" s="20">
        <f t="shared" si="20"/>
        <v>55968.54941</v>
      </c>
      <c r="D137" s="2" t="str">
        <f t="shared" si="21"/>
        <v>vis</v>
      </c>
      <c r="E137" s="28">
        <f>VLOOKUP(C137,'Active 1'!C$21:E$955,3,FALSE)</f>
        <v>18621.085144723333</v>
      </c>
      <c r="F137" s="3" t="s">
        <v>49</v>
      </c>
      <c r="G137" s="2" t="str">
        <f t="shared" si="22"/>
        <v>55968.54941</v>
      </c>
      <c r="H137" s="20">
        <f t="shared" si="23"/>
        <v>18621</v>
      </c>
      <c r="I137" s="29" t="s">
        <v>707</v>
      </c>
      <c r="J137" s="30" t="s">
        <v>708</v>
      </c>
      <c r="K137" s="29">
        <v>18621</v>
      </c>
      <c r="L137" s="29" t="s">
        <v>709</v>
      </c>
      <c r="M137" s="30" t="s">
        <v>496</v>
      </c>
      <c r="N137" s="30" t="s">
        <v>49</v>
      </c>
      <c r="O137" s="31" t="s">
        <v>668</v>
      </c>
      <c r="P137" s="32" t="s">
        <v>669</v>
      </c>
    </row>
    <row r="138" spans="1:16" ht="12.75" customHeight="1" thickBot="1">
      <c r="A138" s="20" t="str">
        <f t="shared" si="18"/>
        <v>OEJV 0160 </v>
      </c>
      <c r="B138" s="3" t="str">
        <f t="shared" si="19"/>
        <v>I</v>
      </c>
      <c r="C138" s="20">
        <f t="shared" si="20"/>
        <v>55968.549440000003</v>
      </c>
      <c r="D138" s="2" t="str">
        <f t="shared" si="21"/>
        <v>vis</v>
      </c>
      <c r="E138" s="28">
        <f>VLOOKUP(C138,'Active 1'!C$21:E$955,3,FALSE)</f>
        <v>18621.085191302602</v>
      </c>
      <c r="F138" s="3" t="s">
        <v>49</v>
      </c>
      <c r="G138" s="2" t="str">
        <f t="shared" si="22"/>
        <v>55968.54944</v>
      </c>
      <c r="H138" s="20">
        <f t="shared" si="23"/>
        <v>18621</v>
      </c>
      <c r="I138" s="29" t="s">
        <v>710</v>
      </c>
      <c r="J138" s="30" t="s">
        <v>708</v>
      </c>
      <c r="K138" s="29">
        <v>18621</v>
      </c>
      <c r="L138" s="29" t="s">
        <v>711</v>
      </c>
      <c r="M138" s="30" t="s">
        <v>496</v>
      </c>
      <c r="N138" s="30" t="s">
        <v>64</v>
      </c>
      <c r="O138" s="31" t="s">
        <v>668</v>
      </c>
      <c r="P138" s="32" t="s">
        <v>669</v>
      </c>
    </row>
    <row r="139" spans="1:16" ht="12.75" customHeight="1" thickBot="1">
      <c r="A139" s="20" t="str">
        <f t="shared" ref="A139:A170" si="24">P139</f>
        <v>OEJV 0160 </v>
      </c>
      <c r="B139" s="3" t="str">
        <f t="shared" ref="B139:B170" si="25">IF(H139=INT(H139),"I","II")</f>
        <v>I</v>
      </c>
      <c r="C139" s="20">
        <f t="shared" ref="C139:C170" si="26">1*G139</f>
        <v>55968.549599999998</v>
      </c>
      <c r="D139" s="2" t="str">
        <f t="shared" ref="D139:D170" si="27">VLOOKUP(F139,I$1:J$5,2,FALSE)</f>
        <v>vis</v>
      </c>
      <c r="E139" s="28">
        <f>VLOOKUP(C139,'Active 1'!C$21:E$955,3,FALSE)</f>
        <v>18621.085439725342</v>
      </c>
      <c r="F139" s="3" t="s">
        <v>49</v>
      </c>
      <c r="G139" s="2" t="str">
        <f t="shared" ref="G139:G170" si="28">MID(I139,3,LEN(I139)-3)</f>
        <v>55968.5496</v>
      </c>
      <c r="H139" s="20">
        <f t="shared" ref="H139:H170" si="29">1*K139</f>
        <v>18621</v>
      </c>
      <c r="I139" s="29" t="s">
        <v>712</v>
      </c>
      <c r="J139" s="30" t="s">
        <v>708</v>
      </c>
      <c r="K139" s="29">
        <v>18621</v>
      </c>
      <c r="L139" s="29" t="s">
        <v>629</v>
      </c>
      <c r="M139" s="30" t="s">
        <v>496</v>
      </c>
      <c r="N139" s="30" t="s">
        <v>38</v>
      </c>
      <c r="O139" s="31" t="s">
        <v>668</v>
      </c>
      <c r="P139" s="32" t="s">
        <v>669</v>
      </c>
    </row>
    <row r="140" spans="1:16" ht="12.75" customHeight="1" thickBot="1">
      <c r="A140" s="20" t="str">
        <f t="shared" si="24"/>
        <v>BAVM 228 </v>
      </c>
      <c r="B140" s="3" t="str">
        <f t="shared" si="25"/>
        <v>I</v>
      </c>
      <c r="C140" s="20">
        <f t="shared" si="26"/>
        <v>56008.481699999997</v>
      </c>
      <c r="D140" s="2" t="str">
        <f t="shared" si="27"/>
        <v>vis</v>
      </c>
      <c r="E140" s="28">
        <f>VLOOKUP(C140,'Active 1'!C$21:E$955,3,FALSE)</f>
        <v>18683.085702432396</v>
      </c>
      <c r="F140" s="3" t="s">
        <v>49</v>
      </c>
      <c r="G140" s="2" t="str">
        <f t="shared" si="28"/>
        <v>56008.4817</v>
      </c>
      <c r="H140" s="20">
        <f t="shared" si="29"/>
        <v>18683</v>
      </c>
      <c r="I140" s="29" t="s">
        <v>713</v>
      </c>
      <c r="J140" s="30" t="s">
        <v>714</v>
      </c>
      <c r="K140" s="29">
        <v>18683</v>
      </c>
      <c r="L140" s="29" t="s">
        <v>715</v>
      </c>
      <c r="M140" s="30" t="s">
        <v>496</v>
      </c>
      <c r="N140" s="30" t="s">
        <v>479</v>
      </c>
      <c r="O140" s="31" t="s">
        <v>402</v>
      </c>
      <c r="P140" s="32" t="s">
        <v>716</v>
      </c>
    </row>
    <row r="141" spans="1:16" ht="12.75" customHeight="1" thickBot="1">
      <c r="A141" s="20" t="str">
        <f t="shared" si="24"/>
        <v>BAVM 228 </v>
      </c>
      <c r="B141" s="3" t="str">
        <f t="shared" si="25"/>
        <v>I</v>
      </c>
      <c r="C141" s="20">
        <f t="shared" si="26"/>
        <v>56012.3465</v>
      </c>
      <c r="D141" s="2" t="str">
        <f t="shared" si="27"/>
        <v>vis</v>
      </c>
      <c r="E141" s="28">
        <f>VLOOKUP(C141,'Active 1'!C$21:E$955,3,FALSE)</f>
        <v>18689.086353921059</v>
      </c>
      <c r="F141" s="3" t="s">
        <v>49</v>
      </c>
      <c r="G141" s="2" t="str">
        <f t="shared" si="28"/>
        <v>56012.3465</v>
      </c>
      <c r="H141" s="20">
        <f t="shared" si="29"/>
        <v>18689</v>
      </c>
      <c r="I141" s="29" t="s">
        <v>717</v>
      </c>
      <c r="J141" s="30" t="s">
        <v>718</v>
      </c>
      <c r="K141" s="29">
        <v>18689</v>
      </c>
      <c r="L141" s="29" t="s">
        <v>642</v>
      </c>
      <c r="M141" s="30" t="s">
        <v>496</v>
      </c>
      <c r="N141" s="30" t="s">
        <v>49</v>
      </c>
      <c r="O141" s="31" t="s">
        <v>402</v>
      </c>
      <c r="P141" s="32" t="s">
        <v>716</v>
      </c>
    </row>
    <row r="142" spans="1:16" ht="12.75" customHeight="1" thickBot="1">
      <c r="A142" s="20" t="str">
        <f t="shared" si="24"/>
        <v>BAVM 231 </v>
      </c>
      <c r="B142" s="3" t="str">
        <f t="shared" si="25"/>
        <v>I</v>
      </c>
      <c r="C142" s="20">
        <f t="shared" si="26"/>
        <v>56019.430500000002</v>
      </c>
      <c r="D142" s="2" t="str">
        <f t="shared" si="27"/>
        <v>vis</v>
      </c>
      <c r="E142" s="28">
        <f>VLOOKUP(C142,'Active 1'!C$21:E$955,3,FALSE)</f>
        <v>18700.085271108408</v>
      </c>
      <c r="F142" s="3" t="s">
        <v>49</v>
      </c>
      <c r="G142" s="2" t="str">
        <f t="shared" si="28"/>
        <v>56019.4305</v>
      </c>
      <c r="H142" s="20">
        <f t="shared" si="29"/>
        <v>18700</v>
      </c>
      <c r="I142" s="29" t="s">
        <v>719</v>
      </c>
      <c r="J142" s="30" t="s">
        <v>720</v>
      </c>
      <c r="K142" s="29">
        <v>18700</v>
      </c>
      <c r="L142" s="29" t="s">
        <v>721</v>
      </c>
      <c r="M142" s="30" t="s">
        <v>496</v>
      </c>
      <c r="N142" s="30" t="s">
        <v>49</v>
      </c>
      <c r="O142" s="31" t="s">
        <v>402</v>
      </c>
      <c r="P142" s="32" t="s">
        <v>722</v>
      </c>
    </row>
    <row r="143" spans="1:16" ht="12.75" customHeight="1" thickBot="1">
      <c r="A143" s="20" t="str">
        <f t="shared" si="24"/>
        <v>BAVM 232 </v>
      </c>
      <c r="B143" s="3" t="str">
        <f t="shared" si="25"/>
        <v>I</v>
      </c>
      <c r="C143" s="20">
        <f t="shared" si="26"/>
        <v>56356.2808</v>
      </c>
      <c r="D143" s="2" t="str">
        <f t="shared" si="27"/>
        <v>vis</v>
      </c>
      <c r="E143" s="28">
        <f>VLOOKUP(C143,'Active 1'!C$21:E$955,3,FALSE)</f>
        <v>19223.093254483956</v>
      </c>
      <c r="F143" s="3" t="s">
        <v>49</v>
      </c>
      <c r="G143" s="2" t="str">
        <f t="shared" si="28"/>
        <v>56356.2808</v>
      </c>
      <c r="H143" s="20">
        <f t="shared" si="29"/>
        <v>19223</v>
      </c>
      <c r="I143" s="29" t="s">
        <v>723</v>
      </c>
      <c r="J143" s="30" t="s">
        <v>724</v>
      </c>
      <c r="K143" s="29">
        <v>19223</v>
      </c>
      <c r="L143" s="29" t="s">
        <v>725</v>
      </c>
      <c r="M143" s="30" t="s">
        <v>496</v>
      </c>
      <c r="N143" s="30" t="s">
        <v>479</v>
      </c>
      <c r="O143" s="31" t="s">
        <v>402</v>
      </c>
      <c r="P143" s="32" t="s">
        <v>726</v>
      </c>
    </row>
    <row r="144" spans="1:16" ht="12.75" customHeight="1" thickBot="1">
      <c r="A144" s="20" t="str">
        <f t="shared" si="24"/>
        <v>BAVM 232 </v>
      </c>
      <c r="B144" s="3" t="str">
        <f t="shared" si="25"/>
        <v>II</v>
      </c>
      <c r="C144" s="20">
        <f t="shared" si="26"/>
        <v>56371.421600000001</v>
      </c>
      <c r="D144" s="2" t="str">
        <f t="shared" si="27"/>
        <v>vis</v>
      </c>
      <c r="E144" s="28">
        <f>VLOOKUP(C144,'Active 1'!C$21:E$955,3,FALSE)</f>
        <v>19246.601499169185</v>
      </c>
      <c r="F144" s="3" t="s">
        <v>49</v>
      </c>
      <c r="G144" s="2" t="str">
        <f t="shared" si="28"/>
        <v>56371.4216</v>
      </c>
      <c r="H144" s="20">
        <f t="shared" si="29"/>
        <v>19246.5</v>
      </c>
      <c r="I144" s="29" t="s">
        <v>727</v>
      </c>
      <c r="J144" s="30" t="s">
        <v>728</v>
      </c>
      <c r="K144" s="29">
        <v>19246.5</v>
      </c>
      <c r="L144" s="29" t="s">
        <v>729</v>
      </c>
      <c r="M144" s="30" t="s">
        <v>496</v>
      </c>
      <c r="N144" s="30" t="s">
        <v>479</v>
      </c>
      <c r="O144" s="31" t="s">
        <v>402</v>
      </c>
      <c r="P144" s="32" t="s">
        <v>726</v>
      </c>
    </row>
    <row r="145" spans="1:16" ht="12.75" customHeight="1" thickBot="1">
      <c r="A145" s="20" t="str">
        <f t="shared" si="24"/>
        <v>OEJV 0160 </v>
      </c>
      <c r="B145" s="3" t="str">
        <f t="shared" si="25"/>
        <v>II</v>
      </c>
      <c r="C145" s="20">
        <f t="shared" si="26"/>
        <v>56398.472629999997</v>
      </c>
      <c r="D145" s="2" t="str">
        <f t="shared" si="27"/>
        <v>vis</v>
      </c>
      <c r="E145" s="28">
        <f>VLOOKUP(C145,'Active 1'!C$21:E$955,3,FALSE)</f>
        <v>19288.602069299384</v>
      </c>
      <c r="F145" s="3" t="s">
        <v>49</v>
      </c>
      <c r="G145" s="2" t="str">
        <f t="shared" si="28"/>
        <v>56398.47263</v>
      </c>
      <c r="H145" s="20">
        <f t="shared" si="29"/>
        <v>19288.5</v>
      </c>
      <c r="I145" s="29" t="s">
        <v>730</v>
      </c>
      <c r="J145" s="30" t="s">
        <v>731</v>
      </c>
      <c r="K145" s="29">
        <v>19288.5</v>
      </c>
      <c r="L145" s="29" t="s">
        <v>732</v>
      </c>
      <c r="M145" s="30" t="s">
        <v>496</v>
      </c>
      <c r="N145" s="30" t="s">
        <v>569</v>
      </c>
      <c r="O145" s="31" t="s">
        <v>564</v>
      </c>
      <c r="P145" s="32" t="s">
        <v>669</v>
      </c>
    </row>
    <row r="146" spans="1:16" ht="12.75" customHeight="1" thickBot="1">
      <c r="A146" s="20" t="str">
        <f t="shared" si="24"/>
        <v>OEJV 0160 </v>
      </c>
      <c r="B146" s="3" t="str">
        <f t="shared" si="25"/>
        <v>II</v>
      </c>
      <c r="C146" s="20">
        <f t="shared" si="26"/>
        <v>56398.475539999999</v>
      </c>
      <c r="D146" s="2" t="str">
        <f t="shared" si="27"/>
        <v>vis</v>
      </c>
      <c r="E146" s="28">
        <f>VLOOKUP(C146,'Active 1'!C$21:E$955,3,FALSE)</f>
        <v>19288.606587488128</v>
      </c>
      <c r="F146" s="3" t="s">
        <v>49</v>
      </c>
      <c r="G146" s="2" t="str">
        <f t="shared" si="28"/>
        <v>56398.47554</v>
      </c>
      <c r="H146" s="20">
        <f t="shared" si="29"/>
        <v>19288.5</v>
      </c>
      <c r="I146" s="29" t="s">
        <v>733</v>
      </c>
      <c r="J146" s="30" t="s">
        <v>734</v>
      </c>
      <c r="K146" s="29">
        <v>19288.5</v>
      </c>
      <c r="L146" s="29" t="s">
        <v>735</v>
      </c>
      <c r="M146" s="30" t="s">
        <v>496</v>
      </c>
      <c r="N146" s="30" t="s">
        <v>38</v>
      </c>
      <c r="O146" s="31" t="s">
        <v>564</v>
      </c>
      <c r="P146" s="32" t="s">
        <v>669</v>
      </c>
    </row>
    <row r="147" spans="1:16" ht="12.75" customHeight="1" thickBot="1">
      <c r="A147" s="20" t="str">
        <f t="shared" si="24"/>
        <v>OEJV 0160 </v>
      </c>
      <c r="B147" s="3" t="str">
        <f t="shared" si="25"/>
        <v>I</v>
      </c>
      <c r="C147" s="20">
        <f t="shared" si="26"/>
        <v>56401.365310000001</v>
      </c>
      <c r="D147" s="2" t="str">
        <f t="shared" si="27"/>
        <v>vis</v>
      </c>
      <c r="E147" s="28">
        <f>VLOOKUP(C147,'Active 1'!C$21:E$955,3,FALSE)</f>
        <v>19293.093366274195</v>
      </c>
      <c r="F147" s="3" t="s">
        <v>49</v>
      </c>
      <c r="G147" s="2" t="str">
        <f t="shared" si="28"/>
        <v>56401.36531</v>
      </c>
      <c r="H147" s="20">
        <f t="shared" si="29"/>
        <v>19293</v>
      </c>
      <c r="I147" s="29" t="s">
        <v>736</v>
      </c>
      <c r="J147" s="30" t="s">
        <v>737</v>
      </c>
      <c r="K147" s="29">
        <v>19293</v>
      </c>
      <c r="L147" s="29" t="s">
        <v>738</v>
      </c>
      <c r="M147" s="30" t="s">
        <v>496</v>
      </c>
      <c r="N147" s="30" t="s">
        <v>569</v>
      </c>
      <c r="O147" s="31" t="s">
        <v>564</v>
      </c>
      <c r="P147" s="32" t="s">
        <v>669</v>
      </c>
    </row>
    <row r="148" spans="1:16" ht="12.75" customHeight="1" thickBot="1">
      <c r="A148" s="20" t="str">
        <f t="shared" si="24"/>
        <v>OEJV 0160 </v>
      </c>
      <c r="B148" s="3" t="str">
        <f t="shared" si="25"/>
        <v>I</v>
      </c>
      <c r="C148" s="20">
        <f t="shared" si="26"/>
        <v>56401.365720000002</v>
      </c>
      <c r="D148" s="2" t="str">
        <f t="shared" si="27"/>
        <v>vis</v>
      </c>
      <c r="E148" s="28">
        <f>VLOOKUP(C148,'Active 1'!C$21:E$955,3,FALSE)</f>
        <v>19293.094002857488</v>
      </c>
      <c r="F148" s="3" t="s">
        <v>49</v>
      </c>
      <c r="G148" s="2" t="str">
        <f t="shared" si="28"/>
        <v>56401.36572</v>
      </c>
      <c r="H148" s="20">
        <f t="shared" si="29"/>
        <v>19293</v>
      </c>
      <c r="I148" s="29" t="s">
        <v>739</v>
      </c>
      <c r="J148" s="30" t="s">
        <v>737</v>
      </c>
      <c r="K148" s="29">
        <v>19293</v>
      </c>
      <c r="L148" s="29" t="s">
        <v>740</v>
      </c>
      <c r="M148" s="30" t="s">
        <v>496</v>
      </c>
      <c r="N148" s="30" t="s">
        <v>49</v>
      </c>
      <c r="O148" s="31" t="s">
        <v>564</v>
      </c>
      <c r="P148" s="32" t="s">
        <v>669</v>
      </c>
    </row>
    <row r="149" spans="1:16" ht="12.75" customHeight="1" thickBot="1">
      <c r="A149" s="20" t="str">
        <f t="shared" si="24"/>
        <v>OEJV 0160 </v>
      </c>
      <c r="B149" s="3" t="str">
        <f t="shared" si="25"/>
        <v>I</v>
      </c>
      <c r="C149" s="20">
        <f t="shared" si="26"/>
        <v>56401.366699999999</v>
      </c>
      <c r="D149" s="2" t="str">
        <f t="shared" si="27"/>
        <v>vis</v>
      </c>
      <c r="E149" s="28">
        <f>VLOOKUP(C149,'Active 1'!C$21:E$955,3,FALSE)</f>
        <v>19293.095524446817</v>
      </c>
      <c r="F149" s="3" t="s">
        <v>49</v>
      </c>
      <c r="G149" s="2" t="str">
        <f t="shared" si="28"/>
        <v>56401.3667</v>
      </c>
      <c r="H149" s="20">
        <f t="shared" si="29"/>
        <v>19293</v>
      </c>
      <c r="I149" s="29" t="s">
        <v>741</v>
      </c>
      <c r="J149" s="30" t="s">
        <v>742</v>
      </c>
      <c r="K149" s="29">
        <v>19293</v>
      </c>
      <c r="L149" s="29" t="s">
        <v>743</v>
      </c>
      <c r="M149" s="30" t="s">
        <v>496</v>
      </c>
      <c r="N149" s="30" t="s">
        <v>38</v>
      </c>
      <c r="O149" s="31" t="s">
        <v>564</v>
      </c>
      <c r="P149" s="32" t="s">
        <v>669</v>
      </c>
    </row>
    <row r="150" spans="1:16" ht="12.75" customHeight="1" thickBot="1">
      <c r="A150" s="20" t="str">
        <f t="shared" si="24"/>
        <v>BAVM 234 </v>
      </c>
      <c r="B150" s="3" t="str">
        <f t="shared" si="25"/>
        <v>I</v>
      </c>
      <c r="C150" s="20">
        <f t="shared" si="26"/>
        <v>56698.284299999999</v>
      </c>
      <c r="D150" s="2" t="str">
        <f t="shared" si="27"/>
        <v>vis</v>
      </c>
      <c r="E150" s="28">
        <f>VLOOKUP(C150,'Active 1'!C$21:E$955,3,FALSE)</f>
        <v>19754.102313530006</v>
      </c>
      <c r="F150" s="3" t="s">
        <v>49</v>
      </c>
      <c r="G150" s="2" t="str">
        <f t="shared" si="28"/>
        <v>56698.2843</v>
      </c>
      <c r="H150" s="20">
        <f t="shared" si="29"/>
        <v>19754</v>
      </c>
      <c r="I150" s="29" t="s">
        <v>744</v>
      </c>
      <c r="J150" s="30" t="s">
        <v>745</v>
      </c>
      <c r="K150" s="29">
        <v>19754</v>
      </c>
      <c r="L150" s="29" t="s">
        <v>746</v>
      </c>
      <c r="M150" s="30" t="s">
        <v>496</v>
      </c>
      <c r="N150" s="30" t="s">
        <v>479</v>
      </c>
      <c r="O150" s="31" t="s">
        <v>402</v>
      </c>
      <c r="P150" s="32" t="s">
        <v>747</v>
      </c>
    </row>
    <row r="151" spans="1:16" ht="12.75" customHeight="1" thickBot="1">
      <c r="A151" s="20" t="str">
        <f t="shared" si="24"/>
        <v>BAVM 238 </v>
      </c>
      <c r="B151" s="3" t="str">
        <f t="shared" si="25"/>
        <v>I</v>
      </c>
      <c r="C151" s="20">
        <f t="shared" si="26"/>
        <v>56714.387000000002</v>
      </c>
      <c r="D151" s="2" t="str">
        <f t="shared" si="27"/>
        <v>vis</v>
      </c>
      <c r="E151" s="28">
        <f>VLOOKUP(C151,'Active 1'!C$21:E$955,3,FALSE)</f>
        <v>19779.104044726038</v>
      </c>
      <c r="F151" s="3" t="s">
        <v>49</v>
      </c>
      <c r="G151" s="2" t="str">
        <f t="shared" si="28"/>
        <v>56714.3870</v>
      </c>
      <c r="H151" s="20">
        <f t="shared" si="29"/>
        <v>19779</v>
      </c>
      <c r="I151" s="29" t="s">
        <v>748</v>
      </c>
      <c r="J151" s="30" t="s">
        <v>749</v>
      </c>
      <c r="K151" s="29">
        <v>19779</v>
      </c>
      <c r="L151" s="29" t="s">
        <v>750</v>
      </c>
      <c r="M151" s="30" t="s">
        <v>496</v>
      </c>
      <c r="N151" s="30" t="s">
        <v>479</v>
      </c>
      <c r="O151" s="31" t="s">
        <v>402</v>
      </c>
      <c r="P151" s="32" t="s">
        <v>751</v>
      </c>
    </row>
    <row r="152" spans="1:16" ht="12.75" customHeight="1" thickBot="1">
      <c r="A152" s="20" t="str">
        <f t="shared" si="24"/>
        <v>BAVM 239 </v>
      </c>
      <c r="B152" s="3" t="str">
        <f t="shared" si="25"/>
        <v>II</v>
      </c>
      <c r="C152" s="20">
        <f t="shared" si="26"/>
        <v>57057.356699999997</v>
      </c>
      <c r="D152" s="2" t="str">
        <f t="shared" si="27"/>
        <v>vis</v>
      </c>
      <c r="E152" s="28">
        <f>VLOOKUP(C152,'Active 1'!C$21:E$955,3,FALSE)</f>
        <v>20311.613266644243</v>
      </c>
      <c r="F152" s="3" t="s">
        <v>49</v>
      </c>
      <c r="G152" s="2" t="str">
        <f t="shared" si="28"/>
        <v>57057.3567</v>
      </c>
      <c r="H152" s="20">
        <f t="shared" si="29"/>
        <v>20311.5</v>
      </c>
      <c r="I152" s="29" t="s">
        <v>752</v>
      </c>
      <c r="J152" s="30" t="s">
        <v>753</v>
      </c>
      <c r="K152" s="29">
        <v>20311.5</v>
      </c>
      <c r="L152" s="29" t="s">
        <v>754</v>
      </c>
      <c r="M152" s="30" t="s">
        <v>496</v>
      </c>
      <c r="N152" s="30" t="s">
        <v>479</v>
      </c>
      <c r="O152" s="31" t="s">
        <v>402</v>
      </c>
      <c r="P152" s="32" t="s">
        <v>755</v>
      </c>
    </row>
    <row r="153" spans="1:16" ht="12.75" customHeight="1" thickBot="1">
      <c r="A153" s="20" t="str">
        <f t="shared" si="24"/>
        <v>BAVM 239 </v>
      </c>
      <c r="B153" s="3" t="str">
        <f t="shared" si="25"/>
        <v>I</v>
      </c>
      <c r="C153" s="20">
        <f t="shared" si="26"/>
        <v>57069.271000000001</v>
      </c>
      <c r="D153" s="2" t="str">
        <f t="shared" si="27"/>
        <v>vis</v>
      </c>
      <c r="E153" s="28">
        <f>VLOOKUP(C153,'Active 1'!C$21:E$955,3,FALSE)</f>
        <v>20330.111911342894</v>
      </c>
      <c r="F153" s="3" t="s">
        <v>49</v>
      </c>
      <c r="G153" s="2" t="str">
        <f t="shared" si="28"/>
        <v>57069.2710</v>
      </c>
      <c r="H153" s="20">
        <f t="shared" si="29"/>
        <v>20330</v>
      </c>
      <c r="I153" s="29" t="s">
        <v>760</v>
      </c>
      <c r="J153" s="30" t="s">
        <v>761</v>
      </c>
      <c r="K153" s="29">
        <v>20330</v>
      </c>
      <c r="L153" s="29" t="s">
        <v>762</v>
      </c>
      <c r="M153" s="30" t="s">
        <v>496</v>
      </c>
      <c r="N153" s="30" t="s">
        <v>479</v>
      </c>
      <c r="O153" s="31" t="s">
        <v>402</v>
      </c>
      <c r="P153" s="32" t="s">
        <v>755</v>
      </c>
    </row>
    <row r="154" spans="1:16" ht="12.75" customHeight="1" thickBot="1">
      <c r="A154" s="20" t="str">
        <f t="shared" si="24"/>
        <v> ASPC 38.347 </v>
      </c>
      <c r="B154" s="3" t="str">
        <f t="shared" si="25"/>
        <v>I</v>
      </c>
      <c r="C154" s="20">
        <f t="shared" si="26"/>
        <v>42522.381300000001</v>
      </c>
      <c r="D154" s="2" t="str">
        <f t="shared" si="27"/>
        <v>vis</v>
      </c>
      <c r="E154" s="28">
        <f>VLOOKUP(C154,'Active 1'!C$21:E$955,3,FALSE)</f>
        <v>-2256.0025922913778</v>
      </c>
      <c r="F154" s="3" t="s">
        <v>49</v>
      </c>
      <c r="G154" s="2" t="str">
        <f t="shared" si="28"/>
        <v>42522.3813</v>
      </c>
      <c r="H154" s="20">
        <f t="shared" si="29"/>
        <v>-2256</v>
      </c>
      <c r="I154" s="29" t="s">
        <v>331</v>
      </c>
      <c r="J154" s="30" t="s">
        <v>332</v>
      </c>
      <c r="K154" s="29">
        <v>-2256</v>
      </c>
      <c r="L154" s="29" t="s">
        <v>333</v>
      </c>
      <c r="M154" s="30" t="s">
        <v>276</v>
      </c>
      <c r="N154" s="30" t="s">
        <v>277</v>
      </c>
      <c r="O154" s="31" t="s">
        <v>308</v>
      </c>
      <c r="P154" s="31" t="s">
        <v>287</v>
      </c>
    </row>
    <row r="155" spans="1:16" ht="12.75" customHeight="1" thickBot="1">
      <c r="A155" s="20" t="str">
        <f t="shared" si="24"/>
        <v> ASPC 38.347 </v>
      </c>
      <c r="B155" s="3" t="str">
        <f t="shared" si="25"/>
        <v>II</v>
      </c>
      <c r="C155" s="20">
        <f t="shared" si="26"/>
        <v>46068.2811</v>
      </c>
      <c r="D155" s="2" t="str">
        <f t="shared" si="27"/>
        <v>PE</v>
      </c>
      <c r="E155" s="28">
        <f>VLOOKUP(C155,'Active 1'!C$21:E$955,3,FALSE)</f>
        <v>3249.5109953461119</v>
      </c>
      <c r="F155" s="3" t="str">
        <f>LEFT(M155,1)</f>
        <v>E</v>
      </c>
      <c r="G155" s="2" t="str">
        <f t="shared" si="28"/>
        <v>46068.2811</v>
      </c>
      <c r="H155" s="20">
        <f t="shared" si="29"/>
        <v>3249.5</v>
      </c>
      <c r="I155" s="29" t="s">
        <v>356</v>
      </c>
      <c r="J155" s="30" t="s">
        <v>357</v>
      </c>
      <c r="K155" s="29">
        <v>3249.5</v>
      </c>
      <c r="L155" s="29" t="s">
        <v>358</v>
      </c>
      <c r="M155" s="30" t="s">
        <v>276</v>
      </c>
      <c r="N155" s="30" t="s">
        <v>277</v>
      </c>
      <c r="O155" s="31" t="s">
        <v>359</v>
      </c>
      <c r="P155" s="31" t="s">
        <v>287</v>
      </c>
    </row>
    <row r="156" spans="1:16" ht="12.75" customHeight="1" thickBot="1">
      <c r="A156" s="20" t="str">
        <f t="shared" si="24"/>
        <v> ASPC 38.347 </v>
      </c>
      <c r="B156" s="3" t="str">
        <f t="shared" si="25"/>
        <v>I</v>
      </c>
      <c r="C156" s="20">
        <f t="shared" si="26"/>
        <v>46478.233</v>
      </c>
      <c r="D156" s="2" t="str">
        <f t="shared" si="27"/>
        <v>vis</v>
      </c>
      <c r="E156" s="28">
        <f>VLOOKUP(C156,'Active 1'!C$21:E$955,3,FALSE)</f>
        <v>3886.0196061443653</v>
      </c>
      <c r="F156" s="3" t="s">
        <v>49</v>
      </c>
      <c r="G156" s="2" t="str">
        <f t="shared" si="28"/>
        <v>46478.2330</v>
      </c>
      <c r="H156" s="20">
        <f t="shared" si="29"/>
        <v>3886</v>
      </c>
      <c r="I156" s="29" t="s">
        <v>364</v>
      </c>
      <c r="J156" s="30" t="s">
        <v>365</v>
      </c>
      <c r="K156" s="29">
        <v>3886</v>
      </c>
      <c r="L156" s="29" t="s">
        <v>366</v>
      </c>
      <c r="M156" s="30" t="s">
        <v>276</v>
      </c>
      <c r="N156" s="30" t="s">
        <v>277</v>
      </c>
      <c r="O156" s="31" t="s">
        <v>359</v>
      </c>
      <c r="P156" s="31" t="s">
        <v>287</v>
      </c>
    </row>
    <row r="157" spans="1:16" ht="12.75" customHeight="1" thickBot="1">
      <c r="A157" s="20" t="str">
        <f t="shared" si="24"/>
        <v> IAPP 45.38 </v>
      </c>
      <c r="B157" s="3" t="str">
        <f t="shared" si="25"/>
        <v>II</v>
      </c>
      <c r="C157" s="20">
        <f t="shared" si="26"/>
        <v>47528.368999999999</v>
      </c>
      <c r="D157" s="2" t="str">
        <f t="shared" si="27"/>
        <v>vis</v>
      </c>
      <c r="E157" s="28">
        <f>VLOOKUP(C157,'Active 1'!C$21:E$955,3,FALSE)</f>
        <v>5516.5050521423818</v>
      </c>
      <c r="F157" s="3" t="s">
        <v>49</v>
      </c>
      <c r="G157" s="2" t="str">
        <f t="shared" si="28"/>
        <v>47528.3690</v>
      </c>
      <c r="H157" s="20">
        <f t="shared" si="29"/>
        <v>5516.5</v>
      </c>
      <c r="I157" s="29" t="s">
        <v>382</v>
      </c>
      <c r="J157" s="30" t="s">
        <v>383</v>
      </c>
      <c r="K157" s="29">
        <v>5516.5</v>
      </c>
      <c r="L157" s="29" t="s">
        <v>384</v>
      </c>
      <c r="M157" s="30" t="s">
        <v>276</v>
      </c>
      <c r="N157" s="30" t="s">
        <v>277</v>
      </c>
      <c r="O157" s="31" t="s">
        <v>385</v>
      </c>
      <c r="P157" s="31" t="s">
        <v>386</v>
      </c>
    </row>
    <row r="158" spans="1:16" ht="12.75" customHeight="1" thickBot="1">
      <c r="A158" s="20" t="str">
        <f t="shared" si="24"/>
        <v> IAPP 45.38 </v>
      </c>
      <c r="B158" s="3" t="str">
        <f t="shared" si="25"/>
        <v>I</v>
      </c>
      <c r="C158" s="20">
        <f t="shared" si="26"/>
        <v>47529.334699999999</v>
      </c>
      <c r="D158" s="2" t="str">
        <f t="shared" si="27"/>
        <v>vis</v>
      </c>
      <c r="E158" s="28">
        <f>VLOOKUP(C158,'Active 1'!C$21:E$955,3,FALSE)</f>
        <v>5518.0044386934578</v>
      </c>
      <c r="F158" s="3" t="s">
        <v>49</v>
      </c>
      <c r="G158" s="2" t="str">
        <f t="shared" si="28"/>
        <v>47529.3347</v>
      </c>
      <c r="H158" s="20">
        <f t="shared" si="29"/>
        <v>5518</v>
      </c>
      <c r="I158" s="29" t="s">
        <v>387</v>
      </c>
      <c r="J158" s="30" t="s">
        <v>388</v>
      </c>
      <c r="K158" s="29">
        <v>5518</v>
      </c>
      <c r="L158" s="29" t="s">
        <v>389</v>
      </c>
      <c r="M158" s="30" t="s">
        <v>276</v>
      </c>
      <c r="N158" s="30" t="s">
        <v>277</v>
      </c>
      <c r="O158" s="31" t="s">
        <v>385</v>
      </c>
      <c r="P158" s="31" t="s">
        <v>386</v>
      </c>
    </row>
    <row r="159" spans="1:16" ht="12.75" customHeight="1" thickBot="1">
      <c r="A159" s="20" t="str">
        <f t="shared" si="24"/>
        <v>BAVM 56 </v>
      </c>
      <c r="B159" s="3" t="str">
        <f t="shared" si="25"/>
        <v>I</v>
      </c>
      <c r="C159" s="20">
        <f t="shared" si="26"/>
        <v>47963.440900000001</v>
      </c>
      <c r="D159" s="2" t="str">
        <f t="shared" si="27"/>
        <v>vis</v>
      </c>
      <c r="E159" s="28" t="e">
        <f>VLOOKUP(C159,'Active 1'!C$21:E$955,3,FALSE)</f>
        <v>#N/A</v>
      </c>
      <c r="F159" s="3" t="s">
        <v>49</v>
      </c>
      <c r="G159" s="2" t="str">
        <f t="shared" si="28"/>
        <v>47963.4409</v>
      </c>
      <c r="H159" s="20">
        <f t="shared" si="29"/>
        <v>6192</v>
      </c>
      <c r="I159" s="29" t="s">
        <v>398</v>
      </c>
      <c r="J159" s="30" t="s">
        <v>399</v>
      </c>
      <c r="K159" s="29">
        <v>6192</v>
      </c>
      <c r="L159" s="29" t="s">
        <v>400</v>
      </c>
      <c r="M159" s="30" t="s">
        <v>276</v>
      </c>
      <c r="N159" s="30" t="s">
        <v>401</v>
      </c>
      <c r="O159" s="31" t="s">
        <v>402</v>
      </c>
      <c r="P159" s="32" t="s">
        <v>403</v>
      </c>
    </row>
    <row r="160" spans="1:16" ht="12.75" customHeight="1" thickBot="1">
      <c r="A160" s="20" t="str">
        <f t="shared" si="24"/>
        <v>BAVM 131 </v>
      </c>
      <c r="B160" s="3" t="str">
        <f t="shared" si="25"/>
        <v>I</v>
      </c>
      <c r="C160" s="20">
        <f t="shared" si="26"/>
        <v>51600.483</v>
      </c>
      <c r="D160" s="2" t="str">
        <f t="shared" si="27"/>
        <v>vis</v>
      </c>
      <c r="E160" s="28">
        <f>VLOOKUP(C160,'Active 1'!C$21:E$955,3,FALSE)</f>
        <v>11839.041001243048</v>
      </c>
      <c r="F160" s="3" t="s">
        <v>49</v>
      </c>
      <c r="G160" s="2" t="str">
        <f t="shared" si="28"/>
        <v>51600.483</v>
      </c>
      <c r="H160" s="20">
        <f t="shared" si="29"/>
        <v>11839</v>
      </c>
      <c r="I160" s="29" t="s">
        <v>467</v>
      </c>
      <c r="J160" s="30" t="s">
        <v>468</v>
      </c>
      <c r="K160" s="29">
        <v>11839</v>
      </c>
      <c r="L160" s="29" t="s">
        <v>469</v>
      </c>
      <c r="M160" s="30" t="s">
        <v>328</v>
      </c>
      <c r="N160" s="30"/>
      <c r="O160" s="31" t="s">
        <v>470</v>
      </c>
      <c r="P160" s="32" t="s">
        <v>471</v>
      </c>
    </row>
    <row r="161" spans="1:16" ht="12.75" customHeight="1" thickBot="1">
      <c r="A161" s="20" t="str">
        <f t="shared" si="24"/>
        <v>OEJV 0074 </v>
      </c>
      <c r="B161" s="3" t="str">
        <f t="shared" si="25"/>
        <v>I</v>
      </c>
      <c r="C161" s="20">
        <f t="shared" si="26"/>
        <v>51797.56</v>
      </c>
      <c r="D161" s="2" t="str">
        <f t="shared" si="27"/>
        <v>vis</v>
      </c>
      <c r="E161" s="28">
        <f>VLOOKUP(C161,'Active 1'!C$21:E$955,3,FALSE)</f>
        <v>12145.031063712049</v>
      </c>
      <c r="F161" s="3" t="s">
        <v>49</v>
      </c>
      <c r="G161" s="2" t="str">
        <f t="shared" si="28"/>
        <v>51797.560</v>
      </c>
      <c r="H161" s="20">
        <f t="shared" si="29"/>
        <v>12145</v>
      </c>
      <c r="I161" s="29" t="s">
        <v>472</v>
      </c>
      <c r="J161" s="30" t="s">
        <v>473</v>
      </c>
      <c r="K161" s="29">
        <v>12145</v>
      </c>
      <c r="L161" s="29" t="s">
        <v>377</v>
      </c>
      <c r="M161" s="30" t="s">
        <v>328</v>
      </c>
      <c r="N161" s="30"/>
      <c r="O161" s="31" t="s">
        <v>474</v>
      </c>
      <c r="P161" s="32" t="s">
        <v>475</v>
      </c>
    </row>
    <row r="162" spans="1:16" ht="12.75" customHeight="1" thickBot="1">
      <c r="A162" s="20" t="str">
        <f t="shared" si="24"/>
        <v>VSB 42 </v>
      </c>
      <c r="B162" s="3" t="str">
        <f t="shared" si="25"/>
        <v>I</v>
      </c>
      <c r="C162" s="20">
        <f t="shared" si="26"/>
        <v>52659.980499999998</v>
      </c>
      <c r="D162" s="2" t="str">
        <f t="shared" si="27"/>
        <v>vis</v>
      </c>
      <c r="E162" s="28">
        <f>VLOOKUP(C162,'Active 1'!C$21:E$955,3,FALSE)</f>
        <v>13484.061506988286</v>
      </c>
      <c r="F162" s="3" t="s">
        <v>49</v>
      </c>
      <c r="G162" s="2" t="str">
        <f t="shared" si="28"/>
        <v>52659.9805</v>
      </c>
      <c r="H162" s="20">
        <f t="shared" si="29"/>
        <v>13484</v>
      </c>
      <c r="I162" s="29" t="s">
        <v>509</v>
      </c>
      <c r="J162" s="30" t="s">
        <v>510</v>
      </c>
      <c r="K162" s="29" t="s">
        <v>511</v>
      </c>
      <c r="L162" s="29" t="s">
        <v>512</v>
      </c>
      <c r="M162" s="30" t="s">
        <v>276</v>
      </c>
      <c r="N162" s="30" t="s">
        <v>277</v>
      </c>
      <c r="O162" s="31" t="s">
        <v>513</v>
      </c>
      <c r="P162" s="32" t="s">
        <v>514</v>
      </c>
    </row>
    <row r="163" spans="1:16" ht="12.75" customHeight="1" thickBot="1">
      <c r="A163" s="20" t="str">
        <f t="shared" si="24"/>
        <v>IBVS 5493 </v>
      </c>
      <c r="B163" s="3" t="str">
        <f t="shared" si="25"/>
        <v>I</v>
      </c>
      <c r="C163" s="20">
        <f t="shared" si="26"/>
        <v>52947.8799</v>
      </c>
      <c r="D163" s="2" t="str">
        <f t="shared" si="27"/>
        <v>vis</v>
      </c>
      <c r="E163" s="28" t="e">
        <f>VLOOKUP(C163,'Active 1'!C$21:E$955,3,FALSE)</f>
        <v>#N/A</v>
      </c>
      <c r="F163" s="3" t="s">
        <v>49</v>
      </c>
      <c r="G163" s="2" t="str">
        <f t="shared" si="28"/>
        <v>52947.8799</v>
      </c>
      <c r="H163" s="20">
        <f t="shared" si="29"/>
        <v>13931</v>
      </c>
      <c r="I163" s="29" t="s">
        <v>533</v>
      </c>
      <c r="J163" s="30" t="s">
        <v>534</v>
      </c>
      <c r="K163" s="29" t="s">
        <v>535</v>
      </c>
      <c r="L163" s="29" t="s">
        <v>536</v>
      </c>
      <c r="M163" s="30" t="s">
        <v>276</v>
      </c>
      <c r="N163" s="30" t="s">
        <v>277</v>
      </c>
      <c r="O163" s="31" t="s">
        <v>490</v>
      </c>
      <c r="P163" s="32" t="s">
        <v>537</v>
      </c>
    </row>
    <row r="164" spans="1:16" ht="12.75" customHeight="1" thickBot="1">
      <c r="A164" s="20" t="str">
        <f t="shared" si="24"/>
        <v>IBVS 5670 </v>
      </c>
      <c r="B164" s="3" t="str">
        <f t="shared" si="25"/>
        <v>I</v>
      </c>
      <c r="C164" s="20">
        <f t="shared" si="26"/>
        <v>53418.694600000003</v>
      </c>
      <c r="D164" s="2" t="str">
        <f t="shared" si="27"/>
        <v>vis</v>
      </c>
      <c r="E164" s="28">
        <f>VLOOKUP(C164,'Active 1'!C$21:E$955,3,FALSE)</f>
        <v>14662.073019519512</v>
      </c>
      <c r="F164" s="3" t="s">
        <v>49</v>
      </c>
      <c r="G164" s="2" t="str">
        <f t="shared" si="28"/>
        <v>53418.6946</v>
      </c>
      <c r="H164" s="20">
        <f t="shared" si="29"/>
        <v>14662</v>
      </c>
      <c r="I164" s="29" t="s">
        <v>548</v>
      </c>
      <c r="J164" s="30" t="s">
        <v>549</v>
      </c>
      <c r="K164" s="29" t="s">
        <v>550</v>
      </c>
      <c r="L164" s="29" t="s">
        <v>551</v>
      </c>
      <c r="M164" s="30" t="s">
        <v>276</v>
      </c>
      <c r="N164" s="30" t="s">
        <v>277</v>
      </c>
      <c r="O164" s="31" t="s">
        <v>552</v>
      </c>
      <c r="P164" s="32" t="s">
        <v>553</v>
      </c>
    </row>
    <row r="165" spans="1:16" ht="12.75" customHeight="1" thickBot="1">
      <c r="A165" s="20" t="str">
        <f t="shared" si="24"/>
        <v>IBVS 5754 </v>
      </c>
      <c r="B165" s="3" t="str">
        <f t="shared" si="25"/>
        <v>I</v>
      </c>
      <c r="C165" s="20">
        <f t="shared" si="26"/>
        <v>53739.431900000003</v>
      </c>
      <c r="D165" s="2" t="str">
        <f t="shared" si="27"/>
        <v>vis</v>
      </c>
      <c r="E165" s="28">
        <f>VLOOKUP(C165,'Active 1'!C$21:E$955,3,FALSE)</f>
        <v>15160.063279484604</v>
      </c>
      <c r="F165" s="3" t="s">
        <v>49</v>
      </c>
      <c r="G165" s="2" t="str">
        <f t="shared" si="28"/>
        <v>53739.4319</v>
      </c>
      <c r="H165" s="20">
        <f t="shared" si="29"/>
        <v>15160</v>
      </c>
      <c r="I165" s="29" t="s">
        <v>554</v>
      </c>
      <c r="J165" s="30" t="s">
        <v>555</v>
      </c>
      <c r="K165" s="29" t="s">
        <v>556</v>
      </c>
      <c r="L165" s="29" t="s">
        <v>557</v>
      </c>
      <c r="M165" s="30" t="s">
        <v>276</v>
      </c>
      <c r="N165" s="30" t="s">
        <v>277</v>
      </c>
      <c r="O165" s="31" t="s">
        <v>558</v>
      </c>
      <c r="P165" s="32" t="s">
        <v>559</v>
      </c>
    </row>
    <row r="166" spans="1:16" ht="12.75" customHeight="1" thickBot="1">
      <c r="A166" s="20" t="str">
        <f t="shared" si="24"/>
        <v>IBVS 5760 </v>
      </c>
      <c r="B166" s="3" t="str">
        <f t="shared" si="25"/>
        <v>I</v>
      </c>
      <c r="C166" s="20">
        <f t="shared" si="26"/>
        <v>54067.9038</v>
      </c>
      <c r="D166" s="2" t="str">
        <f t="shared" si="27"/>
        <v>vis</v>
      </c>
      <c r="E166" s="28" t="e">
        <f>VLOOKUP(C166,'Active 1'!C$21:E$955,3,FALSE)</f>
        <v>#N/A</v>
      </c>
      <c r="F166" s="3" t="s">
        <v>49</v>
      </c>
      <c r="G166" s="2" t="str">
        <f t="shared" si="28"/>
        <v>54067.9038</v>
      </c>
      <c r="H166" s="20">
        <f t="shared" si="29"/>
        <v>15670</v>
      </c>
      <c r="I166" s="29" t="s">
        <v>576</v>
      </c>
      <c r="J166" s="30" t="s">
        <v>577</v>
      </c>
      <c r="K166" s="29">
        <v>15670</v>
      </c>
      <c r="L166" s="29" t="s">
        <v>545</v>
      </c>
      <c r="M166" s="30" t="s">
        <v>496</v>
      </c>
      <c r="N166" s="30" t="s">
        <v>569</v>
      </c>
      <c r="O166" s="31" t="s">
        <v>578</v>
      </c>
      <c r="P166" s="32" t="s">
        <v>579</v>
      </c>
    </row>
    <row r="167" spans="1:16" ht="12.75" customHeight="1" thickBot="1">
      <c r="A167" s="20" t="str">
        <f t="shared" si="24"/>
        <v>IBVS 5806 </v>
      </c>
      <c r="B167" s="3" t="str">
        <f t="shared" si="25"/>
        <v>I</v>
      </c>
      <c r="C167" s="20">
        <f t="shared" si="26"/>
        <v>54169.667000000001</v>
      </c>
      <c r="D167" s="2" t="str">
        <f t="shared" si="27"/>
        <v>vis</v>
      </c>
      <c r="E167" s="28" t="e">
        <f>VLOOKUP(C167,'Active 1'!C$21:E$955,3,FALSE)</f>
        <v>#N/A</v>
      </c>
      <c r="F167" s="3" t="s">
        <v>49</v>
      </c>
      <c r="G167" s="2" t="str">
        <f t="shared" si="28"/>
        <v>54169.6670</v>
      </c>
      <c r="H167" s="20">
        <f t="shared" si="29"/>
        <v>15828</v>
      </c>
      <c r="I167" s="29" t="s">
        <v>583</v>
      </c>
      <c r="J167" s="30" t="s">
        <v>584</v>
      </c>
      <c r="K167" s="29">
        <v>15828</v>
      </c>
      <c r="L167" s="29" t="s">
        <v>585</v>
      </c>
      <c r="M167" s="30" t="s">
        <v>496</v>
      </c>
      <c r="N167" s="30" t="s">
        <v>454</v>
      </c>
      <c r="O167" s="31" t="s">
        <v>586</v>
      </c>
      <c r="P167" s="32" t="s">
        <v>587</v>
      </c>
    </row>
    <row r="168" spans="1:16" ht="12.75" customHeight="1" thickBot="1">
      <c r="A168" s="20" t="str">
        <f t="shared" si="24"/>
        <v>OEJV 0094 </v>
      </c>
      <c r="B168" s="3" t="str">
        <f t="shared" si="25"/>
        <v>II</v>
      </c>
      <c r="C168" s="20">
        <f t="shared" si="26"/>
        <v>54456.602200000001</v>
      </c>
      <c r="D168" s="2" t="str">
        <f t="shared" si="27"/>
        <v>vis</v>
      </c>
      <c r="E168" s="28" t="e">
        <f>VLOOKUP(C168,'Active 1'!C$21:E$955,3,FALSE)</f>
        <v>#N/A</v>
      </c>
      <c r="F168" s="3" t="s">
        <v>49</v>
      </c>
      <c r="G168" s="2" t="str">
        <f t="shared" si="28"/>
        <v>54456.6022</v>
      </c>
      <c r="H168" s="20">
        <f t="shared" si="29"/>
        <v>16273.5</v>
      </c>
      <c r="I168" s="29" t="s">
        <v>607</v>
      </c>
      <c r="J168" s="30" t="s">
        <v>608</v>
      </c>
      <c r="K168" s="29">
        <v>16273.5</v>
      </c>
      <c r="L168" s="29" t="s">
        <v>609</v>
      </c>
      <c r="M168" s="30" t="s">
        <v>496</v>
      </c>
      <c r="N168" s="30" t="s">
        <v>569</v>
      </c>
      <c r="O168" s="31" t="s">
        <v>610</v>
      </c>
      <c r="P168" s="32" t="s">
        <v>611</v>
      </c>
    </row>
    <row r="169" spans="1:16" ht="12.75" customHeight="1" thickBot="1">
      <c r="A169" s="20" t="str">
        <f t="shared" si="24"/>
        <v>OEJV 0094 </v>
      </c>
      <c r="B169" s="3" t="str">
        <f t="shared" si="25"/>
        <v>II</v>
      </c>
      <c r="C169" s="20">
        <f t="shared" si="26"/>
        <v>54491.384100000003</v>
      </c>
      <c r="D169" s="2" t="str">
        <f t="shared" si="27"/>
        <v>vis</v>
      </c>
      <c r="E169" s="28" t="e">
        <f>VLOOKUP(C169,'Active 1'!C$21:E$955,3,FALSE)</f>
        <v>#N/A</v>
      </c>
      <c r="F169" s="3" t="s">
        <v>49</v>
      </c>
      <c r="G169" s="2" t="str">
        <f t="shared" si="28"/>
        <v>54491.3841</v>
      </c>
      <c r="H169" s="20">
        <f t="shared" si="29"/>
        <v>16327.5</v>
      </c>
      <c r="I169" s="29" t="s">
        <v>612</v>
      </c>
      <c r="J169" s="30" t="s">
        <v>613</v>
      </c>
      <c r="K169" s="29">
        <v>16327.5</v>
      </c>
      <c r="L169" s="29" t="s">
        <v>614</v>
      </c>
      <c r="M169" s="30" t="s">
        <v>496</v>
      </c>
      <c r="N169" s="30" t="s">
        <v>569</v>
      </c>
      <c r="O169" s="31" t="s">
        <v>570</v>
      </c>
      <c r="P169" s="32" t="s">
        <v>611</v>
      </c>
    </row>
    <row r="170" spans="1:16" ht="12.75" customHeight="1" thickBot="1">
      <c r="A170" s="20" t="str">
        <f t="shared" si="24"/>
        <v>OEJV 0094 </v>
      </c>
      <c r="B170" s="3" t="str">
        <f t="shared" si="25"/>
        <v>I</v>
      </c>
      <c r="C170" s="20">
        <f t="shared" si="26"/>
        <v>54508.450599999996</v>
      </c>
      <c r="D170" s="2" t="str">
        <f t="shared" si="27"/>
        <v>vis</v>
      </c>
      <c r="E170" s="28" t="e">
        <f>VLOOKUP(C170,'Active 1'!C$21:E$955,3,FALSE)</f>
        <v>#N/A</v>
      </c>
      <c r="F170" s="3" t="s">
        <v>49</v>
      </c>
      <c r="G170" s="2" t="str">
        <f t="shared" si="28"/>
        <v>54508.4506</v>
      </c>
      <c r="H170" s="20">
        <f t="shared" si="29"/>
        <v>16354</v>
      </c>
      <c r="I170" s="29" t="s">
        <v>615</v>
      </c>
      <c r="J170" s="30" t="s">
        <v>616</v>
      </c>
      <c r="K170" s="29">
        <v>16354</v>
      </c>
      <c r="L170" s="29" t="s">
        <v>617</v>
      </c>
      <c r="M170" s="30" t="s">
        <v>496</v>
      </c>
      <c r="N170" s="30" t="s">
        <v>569</v>
      </c>
      <c r="O170" s="31" t="s">
        <v>564</v>
      </c>
      <c r="P170" s="32" t="s">
        <v>611</v>
      </c>
    </row>
    <row r="171" spans="1:16" ht="12.75" customHeight="1" thickBot="1">
      <c r="A171" s="20" t="str">
        <f t="shared" ref="A171:A188" si="30">P171</f>
        <v>OEJV 0094 </v>
      </c>
      <c r="B171" s="3" t="str">
        <f t="shared" ref="B171:B188" si="31">IF(H171=INT(H171),"I","II")</f>
        <v>I</v>
      </c>
      <c r="C171" s="20">
        <f t="shared" ref="C171:C188" si="32">1*G171</f>
        <v>54597.332999999999</v>
      </c>
      <c r="D171" s="2" t="str">
        <f t="shared" ref="D171:D188" si="33">VLOOKUP(F171,I$1:J$5,2,FALSE)</f>
        <v>vis</v>
      </c>
      <c r="E171" s="28" t="e">
        <f>VLOOKUP(C171,'Active 1'!C$21:E$955,3,FALSE)</f>
        <v>#N/A</v>
      </c>
      <c r="F171" s="3" t="s">
        <v>49</v>
      </c>
      <c r="G171" s="2" t="str">
        <f t="shared" ref="G171:G188" si="34">MID(I171,3,LEN(I171)-3)</f>
        <v>54597.3330</v>
      </c>
      <c r="H171" s="20">
        <f t="shared" ref="H171:H188" si="35">1*K171</f>
        <v>16492</v>
      </c>
      <c r="I171" s="29" t="s">
        <v>622</v>
      </c>
      <c r="J171" s="30" t="s">
        <v>623</v>
      </c>
      <c r="K171" s="29">
        <v>16492</v>
      </c>
      <c r="L171" s="29" t="s">
        <v>624</v>
      </c>
      <c r="M171" s="30" t="s">
        <v>496</v>
      </c>
      <c r="N171" s="30" t="s">
        <v>64</v>
      </c>
      <c r="O171" s="31" t="s">
        <v>564</v>
      </c>
      <c r="P171" s="32" t="s">
        <v>611</v>
      </c>
    </row>
    <row r="172" spans="1:16" ht="12.75" customHeight="1" thickBot="1">
      <c r="A172" s="20" t="str">
        <f t="shared" si="30"/>
        <v>OEJV 0094 </v>
      </c>
      <c r="B172" s="3" t="str">
        <f t="shared" si="31"/>
        <v>I</v>
      </c>
      <c r="C172" s="20">
        <f t="shared" si="32"/>
        <v>54597.333200000001</v>
      </c>
      <c r="D172" s="2" t="str">
        <f t="shared" si="33"/>
        <v>vis</v>
      </c>
      <c r="E172" s="28" t="e">
        <f>VLOOKUP(C172,'Active 1'!C$21:E$955,3,FALSE)</f>
        <v>#N/A</v>
      </c>
      <c r="F172" s="3" t="s">
        <v>49</v>
      </c>
      <c r="G172" s="2" t="str">
        <f t="shared" si="34"/>
        <v>54597.3332</v>
      </c>
      <c r="H172" s="20">
        <f t="shared" si="35"/>
        <v>16492</v>
      </c>
      <c r="I172" s="29" t="s">
        <v>625</v>
      </c>
      <c r="J172" s="30" t="s">
        <v>623</v>
      </c>
      <c r="K172" s="29">
        <v>16492</v>
      </c>
      <c r="L172" s="29" t="s">
        <v>626</v>
      </c>
      <c r="M172" s="30" t="s">
        <v>496</v>
      </c>
      <c r="N172" s="30" t="s">
        <v>569</v>
      </c>
      <c r="O172" s="31" t="s">
        <v>564</v>
      </c>
      <c r="P172" s="32" t="s">
        <v>611</v>
      </c>
    </row>
    <row r="173" spans="1:16" ht="12.75" customHeight="1" thickBot="1">
      <c r="A173" s="20" t="str">
        <f t="shared" si="30"/>
        <v>OEJV 0107 </v>
      </c>
      <c r="B173" s="3" t="str">
        <f t="shared" si="31"/>
        <v>I</v>
      </c>
      <c r="C173" s="20">
        <f t="shared" si="32"/>
        <v>54928.387999999999</v>
      </c>
      <c r="D173" s="2" t="str">
        <f t="shared" si="33"/>
        <v>vis</v>
      </c>
      <c r="E173" s="28" t="e">
        <f>VLOOKUP(C173,'Active 1'!C$21:E$955,3,FALSE)</f>
        <v>#N/A</v>
      </c>
      <c r="F173" s="3" t="s">
        <v>49</v>
      </c>
      <c r="G173" s="2" t="str">
        <f t="shared" si="34"/>
        <v>54928.3880</v>
      </c>
      <c r="H173" s="20">
        <f t="shared" si="35"/>
        <v>17006</v>
      </c>
      <c r="I173" s="29" t="s">
        <v>631</v>
      </c>
      <c r="J173" s="30" t="s">
        <v>632</v>
      </c>
      <c r="K173" s="29">
        <v>17006</v>
      </c>
      <c r="L173" s="29" t="s">
        <v>633</v>
      </c>
      <c r="M173" s="30" t="s">
        <v>496</v>
      </c>
      <c r="N173" s="30" t="s">
        <v>64</v>
      </c>
      <c r="O173" s="31" t="s">
        <v>564</v>
      </c>
      <c r="P173" s="32" t="s">
        <v>634</v>
      </c>
    </row>
    <row r="174" spans="1:16" ht="12.75" customHeight="1" thickBot="1">
      <c r="A174" s="20" t="str">
        <f t="shared" si="30"/>
        <v>OEJV 0107 </v>
      </c>
      <c r="B174" s="3" t="str">
        <f t="shared" si="31"/>
        <v>I</v>
      </c>
      <c r="C174" s="20">
        <f t="shared" si="32"/>
        <v>54928.388200000001</v>
      </c>
      <c r="D174" s="2" t="str">
        <f t="shared" si="33"/>
        <v>vis</v>
      </c>
      <c r="E174" s="28" t="e">
        <f>VLOOKUP(C174,'Active 1'!C$21:E$955,3,FALSE)</f>
        <v>#N/A</v>
      </c>
      <c r="F174" s="3" t="s">
        <v>49</v>
      </c>
      <c r="G174" s="2" t="str">
        <f t="shared" si="34"/>
        <v>54928.3882</v>
      </c>
      <c r="H174" s="20">
        <f t="shared" si="35"/>
        <v>17006</v>
      </c>
      <c r="I174" s="29" t="s">
        <v>635</v>
      </c>
      <c r="J174" s="30" t="s">
        <v>636</v>
      </c>
      <c r="K174" s="29">
        <v>17006</v>
      </c>
      <c r="L174" s="29" t="s">
        <v>637</v>
      </c>
      <c r="M174" s="30" t="s">
        <v>496</v>
      </c>
      <c r="N174" s="30" t="s">
        <v>569</v>
      </c>
      <c r="O174" s="31" t="s">
        <v>564</v>
      </c>
      <c r="P174" s="32" t="s">
        <v>634</v>
      </c>
    </row>
    <row r="175" spans="1:16" ht="12.75" customHeight="1" thickBot="1">
      <c r="A175" s="20" t="str">
        <f t="shared" si="30"/>
        <v>OEJV 0107 </v>
      </c>
      <c r="B175" s="3" t="str">
        <f t="shared" si="31"/>
        <v>I</v>
      </c>
      <c r="C175" s="20">
        <f t="shared" si="32"/>
        <v>54928.388299999999</v>
      </c>
      <c r="D175" s="2" t="str">
        <f t="shared" si="33"/>
        <v>vis</v>
      </c>
      <c r="E175" s="28" t="e">
        <f>VLOOKUP(C175,'Active 1'!C$21:E$955,3,FALSE)</f>
        <v>#N/A</v>
      </c>
      <c r="F175" s="3" t="s">
        <v>49</v>
      </c>
      <c r="G175" s="2" t="str">
        <f t="shared" si="34"/>
        <v>54928.3883</v>
      </c>
      <c r="H175" s="20">
        <f t="shared" si="35"/>
        <v>17006</v>
      </c>
      <c r="I175" s="29" t="s">
        <v>638</v>
      </c>
      <c r="J175" s="30" t="s">
        <v>636</v>
      </c>
      <c r="K175" s="29">
        <v>17006</v>
      </c>
      <c r="L175" s="29" t="s">
        <v>639</v>
      </c>
      <c r="M175" s="30" t="s">
        <v>496</v>
      </c>
      <c r="N175" s="30" t="s">
        <v>49</v>
      </c>
      <c r="O175" s="31" t="s">
        <v>564</v>
      </c>
      <c r="P175" s="32" t="s">
        <v>634</v>
      </c>
    </row>
    <row r="176" spans="1:16" ht="12.75" customHeight="1" thickBot="1">
      <c r="A176" s="20" t="str">
        <f t="shared" si="30"/>
        <v>OEJV 0107 </v>
      </c>
      <c r="B176" s="3" t="str">
        <f t="shared" si="31"/>
        <v>II</v>
      </c>
      <c r="C176" s="20">
        <f t="shared" si="32"/>
        <v>54929.353900000002</v>
      </c>
      <c r="D176" s="2" t="str">
        <f t="shared" si="33"/>
        <v>vis</v>
      </c>
      <c r="E176" s="28" t="e">
        <f>VLOOKUP(C176,'Active 1'!C$21:E$955,3,FALSE)</f>
        <v>#N/A</v>
      </c>
      <c r="F176" s="3" t="s">
        <v>49</v>
      </c>
      <c r="G176" s="2" t="str">
        <f t="shared" si="34"/>
        <v>54929.3539</v>
      </c>
      <c r="H176" s="20">
        <f t="shared" si="35"/>
        <v>17007.5</v>
      </c>
      <c r="I176" s="29" t="s">
        <v>640</v>
      </c>
      <c r="J176" s="30" t="s">
        <v>641</v>
      </c>
      <c r="K176" s="29">
        <v>17007.5</v>
      </c>
      <c r="L176" s="29" t="s">
        <v>642</v>
      </c>
      <c r="M176" s="30" t="s">
        <v>496</v>
      </c>
      <c r="N176" s="30" t="s">
        <v>49</v>
      </c>
      <c r="O176" s="31" t="s">
        <v>564</v>
      </c>
      <c r="P176" s="32" t="s">
        <v>634</v>
      </c>
    </row>
    <row r="177" spans="1:16" ht="12.75" customHeight="1" thickBot="1">
      <c r="A177" s="20" t="str">
        <f t="shared" si="30"/>
        <v>OEJV 0107 </v>
      </c>
      <c r="B177" s="3" t="str">
        <f t="shared" si="31"/>
        <v>II</v>
      </c>
      <c r="C177" s="20">
        <f t="shared" si="32"/>
        <v>54929.354700000004</v>
      </c>
      <c r="D177" s="2" t="str">
        <f t="shared" si="33"/>
        <v>vis</v>
      </c>
      <c r="E177" s="28" t="e">
        <f>VLOOKUP(C177,'Active 1'!C$21:E$955,3,FALSE)</f>
        <v>#N/A</v>
      </c>
      <c r="F177" s="3" t="s">
        <v>49</v>
      </c>
      <c r="G177" s="2" t="str">
        <f t="shared" si="34"/>
        <v>54929.3547</v>
      </c>
      <c r="H177" s="20">
        <f t="shared" si="35"/>
        <v>17007.5</v>
      </c>
      <c r="I177" s="29" t="s">
        <v>643</v>
      </c>
      <c r="J177" s="30" t="s">
        <v>644</v>
      </c>
      <c r="K177" s="29">
        <v>17007.5</v>
      </c>
      <c r="L177" s="29" t="s">
        <v>645</v>
      </c>
      <c r="M177" s="30" t="s">
        <v>496</v>
      </c>
      <c r="N177" s="30" t="s">
        <v>569</v>
      </c>
      <c r="O177" s="31" t="s">
        <v>564</v>
      </c>
      <c r="P177" s="32" t="s">
        <v>634</v>
      </c>
    </row>
    <row r="178" spans="1:16" ht="12.75" customHeight="1" thickBot="1">
      <c r="A178" s="20" t="str">
        <f t="shared" si="30"/>
        <v>VSB 50 </v>
      </c>
      <c r="B178" s="3" t="str">
        <f t="shared" si="31"/>
        <v>I</v>
      </c>
      <c r="C178" s="20">
        <f t="shared" si="32"/>
        <v>55189.2405</v>
      </c>
      <c r="D178" s="2" t="str">
        <f t="shared" si="33"/>
        <v>vis</v>
      </c>
      <c r="E178" s="28">
        <f>VLOOKUP(C178,'Active 1'!C$21:E$955,3,FALSE)</f>
        <v>17411.097261542887</v>
      </c>
      <c r="F178" s="3" t="s">
        <v>49</v>
      </c>
      <c r="G178" s="2" t="str">
        <f t="shared" si="34"/>
        <v>55189.2405</v>
      </c>
      <c r="H178" s="20">
        <f t="shared" si="35"/>
        <v>17411</v>
      </c>
      <c r="I178" s="29" t="s">
        <v>646</v>
      </c>
      <c r="J178" s="30" t="s">
        <v>647</v>
      </c>
      <c r="K178" s="29">
        <v>17411</v>
      </c>
      <c r="L178" s="29" t="s">
        <v>648</v>
      </c>
      <c r="M178" s="30" t="s">
        <v>496</v>
      </c>
      <c r="N178" s="30" t="s">
        <v>49</v>
      </c>
      <c r="O178" s="31" t="s">
        <v>649</v>
      </c>
      <c r="P178" s="32" t="s">
        <v>650</v>
      </c>
    </row>
    <row r="179" spans="1:16" ht="12.75" customHeight="1" thickBot="1">
      <c r="A179" s="20" t="str">
        <f t="shared" si="30"/>
        <v>VSB 51 </v>
      </c>
      <c r="B179" s="3" t="str">
        <f t="shared" si="31"/>
        <v>I</v>
      </c>
      <c r="C179" s="20">
        <f t="shared" si="32"/>
        <v>55482.289599999996</v>
      </c>
      <c r="D179" s="2" t="str">
        <f t="shared" si="33"/>
        <v>vis</v>
      </c>
      <c r="E179" s="28">
        <f>VLOOKUP(C179,'Active 1'!C$21:E$955,3,FALSE)</f>
        <v>17866.097654361354</v>
      </c>
      <c r="F179" s="3" t="s">
        <v>49</v>
      </c>
      <c r="G179" s="2" t="str">
        <f t="shared" si="34"/>
        <v>55482.2896</v>
      </c>
      <c r="H179" s="20">
        <f t="shared" si="35"/>
        <v>17866</v>
      </c>
      <c r="I179" s="29" t="s">
        <v>655</v>
      </c>
      <c r="J179" s="30" t="s">
        <v>656</v>
      </c>
      <c r="K179" s="29">
        <v>17866</v>
      </c>
      <c r="L179" s="29" t="s">
        <v>657</v>
      </c>
      <c r="M179" s="30" t="s">
        <v>496</v>
      </c>
      <c r="N179" s="30" t="s">
        <v>658</v>
      </c>
      <c r="O179" s="31" t="s">
        <v>659</v>
      </c>
      <c r="P179" s="32" t="s">
        <v>660</v>
      </c>
    </row>
    <row r="180" spans="1:16" ht="12.75" customHeight="1" thickBot="1">
      <c r="A180" s="20" t="str">
        <f t="shared" si="30"/>
        <v>OEJV 0137 </v>
      </c>
      <c r="B180" s="3" t="str">
        <f t="shared" si="31"/>
        <v>I</v>
      </c>
      <c r="C180" s="20">
        <f t="shared" si="32"/>
        <v>55601.442300000002</v>
      </c>
      <c r="D180" s="2" t="str">
        <f t="shared" si="33"/>
        <v>vis</v>
      </c>
      <c r="E180" s="28" t="e">
        <f>VLOOKUP(C180,'Active 1'!C$21:E$955,3,FALSE)</f>
        <v>#N/A</v>
      </c>
      <c r="F180" s="3" t="s">
        <v>49</v>
      </c>
      <c r="G180" s="2" t="str">
        <f t="shared" si="34"/>
        <v>55601.4423</v>
      </c>
      <c r="H180" s="20">
        <f t="shared" si="35"/>
        <v>18051</v>
      </c>
      <c r="I180" s="29" t="s">
        <v>676</v>
      </c>
      <c r="J180" s="30" t="s">
        <v>677</v>
      </c>
      <c r="K180" s="29">
        <v>18051</v>
      </c>
      <c r="L180" s="29" t="s">
        <v>673</v>
      </c>
      <c r="M180" s="30" t="s">
        <v>496</v>
      </c>
      <c r="N180" s="30" t="s">
        <v>64</v>
      </c>
      <c r="O180" s="31" t="s">
        <v>564</v>
      </c>
      <c r="P180" s="32" t="s">
        <v>678</v>
      </c>
    </row>
    <row r="181" spans="1:16" ht="12.75" customHeight="1" thickBot="1">
      <c r="A181" s="20" t="str">
        <f t="shared" si="30"/>
        <v>OEJV 0137 </v>
      </c>
      <c r="B181" s="3" t="str">
        <f t="shared" si="31"/>
        <v>I</v>
      </c>
      <c r="C181" s="20">
        <f t="shared" si="32"/>
        <v>55601.4424</v>
      </c>
      <c r="D181" s="2" t="str">
        <f t="shared" si="33"/>
        <v>vis</v>
      </c>
      <c r="E181" s="28" t="e">
        <f>VLOOKUP(C181,'Active 1'!C$21:E$955,3,FALSE)</f>
        <v>#N/A</v>
      </c>
      <c r="F181" s="3" t="s">
        <v>49</v>
      </c>
      <c r="G181" s="2" t="str">
        <f t="shared" si="34"/>
        <v>55601.4424</v>
      </c>
      <c r="H181" s="20">
        <f t="shared" si="35"/>
        <v>18051</v>
      </c>
      <c r="I181" s="29" t="s">
        <v>679</v>
      </c>
      <c r="J181" s="30" t="s">
        <v>680</v>
      </c>
      <c r="K181" s="29">
        <v>18051</v>
      </c>
      <c r="L181" s="29" t="s">
        <v>681</v>
      </c>
      <c r="M181" s="30" t="s">
        <v>496</v>
      </c>
      <c r="N181" s="30" t="s">
        <v>49</v>
      </c>
      <c r="O181" s="31" t="s">
        <v>564</v>
      </c>
      <c r="P181" s="32" t="s">
        <v>678</v>
      </c>
    </row>
    <row r="182" spans="1:16" ht="12.75" customHeight="1" thickBot="1">
      <c r="A182" s="20" t="str">
        <f t="shared" si="30"/>
        <v>OEJV 0137 </v>
      </c>
      <c r="B182" s="3" t="str">
        <f t="shared" si="31"/>
        <v>I</v>
      </c>
      <c r="C182" s="20">
        <f t="shared" si="32"/>
        <v>55601.442799999997</v>
      </c>
      <c r="D182" s="2" t="str">
        <f t="shared" si="33"/>
        <v>vis</v>
      </c>
      <c r="E182" s="28" t="e">
        <f>VLOOKUP(C182,'Active 1'!C$21:E$955,3,FALSE)</f>
        <v>#N/A</v>
      </c>
      <c r="F182" s="3" t="s">
        <v>49</v>
      </c>
      <c r="G182" s="2" t="str">
        <f t="shared" si="34"/>
        <v>55601.4428</v>
      </c>
      <c r="H182" s="20">
        <f t="shared" si="35"/>
        <v>18051</v>
      </c>
      <c r="I182" s="29" t="s">
        <v>682</v>
      </c>
      <c r="J182" s="30" t="s">
        <v>680</v>
      </c>
      <c r="K182" s="29">
        <v>18051</v>
      </c>
      <c r="L182" s="29" t="s">
        <v>683</v>
      </c>
      <c r="M182" s="30" t="s">
        <v>496</v>
      </c>
      <c r="N182" s="30" t="s">
        <v>569</v>
      </c>
      <c r="O182" s="31" t="s">
        <v>564</v>
      </c>
      <c r="P182" s="32" t="s">
        <v>678</v>
      </c>
    </row>
    <row r="183" spans="1:16" ht="12.75" customHeight="1" thickBot="1">
      <c r="A183" s="20" t="str">
        <f t="shared" si="30"/>
        <v>BAVM 220 </v>
      </c>
      <c r="B183" s="3" t="str">
        <f t="shared" si="31"/>
        <v>I</v>
      </c>
      <c r="C183" s="20">
        <f t="shared" si="32"/>
        <v>55623.336300000003</v>
      </c>
      <c r="D183" s="2" t="str">
        <f t="shared" si="33"/>
        <v>vis</v>
      </c>
      <c r="E183" s="28">
        <f>VLOOKUP(C183,'Active 1'!C$21:E$955,3,FALSE)</f>
        <v>18085.092709817083</v>
      </c>
      <c r="F183" s="3" t="s">
        <v>49</v>
      </c>
      <c r="G183" s="2" t="str">
        <f t="shared" si="34"/>
        <v>55623.3363</v>
      </c>
      <c r="H183" s="20">
        <f t="shared" si="35"/>
        <v>18085</v>
      </c>
      <c r="I183" s="29" t="s">
        <v>684</v>
      </c>
      <c r="J183" s="30" t="s">
        <v>685</v>
      </c>
      <c r="K183" s="29">
        <v>18085</v>
      </c>
      <c r="L183" s="29" t="s">
        <v>686</v>
      </c>
      <c r="M183" s="30" t="s">
        <v>496</v>
      </c>
      <c r="N183" s="30" t="s">
        <v>454</v>
      </c>
      <c r="O183" s="31" t="s">
        <v>427</v>
      </c>
      <c r="P183" s="32" t="s">
        <v>687</v>
      </c>
    </row>
    <row r="184" spans="1:16" ht="12.75" customHeight="1" thickBot="1">
      <c r="A184" s="20" t="str">
        <f t="shared" si="30"/>
        <v>BAVM 225 </v>
      </c>
      <c r="B184" s="3" t="str">
        <f t="shared" si="31"/>
        <v>I</v>
      </c>
      <c r="C184" s="20">
        <f t="shared" si="32"/>
        <v>55670.355300000003</v>
      </c>
      <c r="D184" s="2" t="str">
        <f t="shared" si="33"/>
        <v>vis</v>
      </c>
      <c r="E184" s="28">
        <f>VLOOKUP(C184,'Active 1'!C$21:E$955,3,FALSE)</f>
        <v>18158.096392373802</v>
      </c>
      <c r="F184" s="3" t="s">
        <v>49</v>
      </c>
      <c r="G184" s="2" t="str">
        <f t="shared" si="34"/>
        <v>55670.3553</v>
      </c>
      <c r="H184" s="20">
        <f t="shared" si="35"/>
        <v>18158</v>
      </c>
      <c r="I184" s="29" t="s">
        <v>692</v>
      </c>
      <c r="J184" s="30" t="s">
        <v>693</v>
      </c>
      <c r="K184" s="29">
        <v>18158</v>
      </c>
      <c r="L184" s="29" t="s">
        <v>694</v>
      </c>
      <c r="M184" s="30" t="s">
        <v>496</v>
      </c>
      <c r="N184" s="30" t="s">
        <v>479</v>
      </c>
      <c r="O184" s="31" t="s">
        <v>695</v>
      </c>
      <c r="P184" s="32" t="s">
        <v>696</v>
      </c>
    </row>
    <row r="185" spans="1:16" ht="12.75" customHeight="1" thickBot="1">
      <c r="A185" s="20" t="str">
        <f t="shared" si="30"/>
        <v>VSB 53 </v>
      </c>
      <c r="B185" s="3" t="str">
        <f t="shared" si="31"/>
        <v>I</v>
      </c>
      <c r="C185" s="20">
        <f t="shared" si="32"/>
        <v>55891.262799999997</v>
      </c>
      <c r="D185" s="2" t="str">
        <f t="shared" si="33"/>
        <v>vis</v>
      </c>
      <c r="E185" s="28">
        <f>VLOOKUP(C185,'Active 1'!C$21:E$955,3,FALSE)</f>
        <v>18501.086694260222</v>
      </c>
      <c r="F185" s="3" t="s">
        <v>49</v>
      </c>
      <c r="G185" s="2" t="str">
        <f t="shared" si="34"/>
        <v>55891.2628</v>
      </c>
      <c r="H185" s="20">
        <f t="shared" si="35"/>
        <v>18501</v>
      </c>
      <c r="I185" s="29" t="s">
        <v>697</v>
      </c>
      <c r="J185" s="30" t="s">
        <v>698</v>
      </c>
      <c r="K185" s="29">
        <v>18501</v>
      </c>
      <c r="L185" s="29" t="s">
        <v>633</v>
      </c>
      <c r="M185" s="30" t="s">
        <v>496</v>
      </c>
      <c r="N185" s="30" t="s">
        <v>658</v>
      </c>
      <c r="O185" s="31" t="s">
        <v>659</v>
      </c>
      <c r="P185" s="32" t="s">
        <v>699</v>
      </c>
    </row>
    <row r="186" spans="1:16" ht="12.75" customHeight="1" thickBot="1">
      <c r="A186" s="20" t="str">
        <f t="shared" si="30"/>
        <v>VSB 55 </v>
      </c>
      <c r="B186" s="3" t="str">
        <f t="shared" si="31"/>
        <v>I</v>
      </c>
      <c r="C186" s="20">
        <f t="shared" si="32"/>
        <v>55953.091399999998</v>
      </c>
      <c r="D186" s="2" t="str">
        <f t="shared" si="33"/>
        <v>vis</v>
      </c>
      <c r="E186" s="28">
        <f>VLOOKUP(C186,'Active 1'!C$21:E$955,3,FALSE)</f>
        <v>18597.084386412887</v>
      </c>
      <c r="F186" s="3" t="s">
        <v>49</v>
      </c>
      <c r="G186" s="2" t="str">
        <f t="shared" si="34"/>
        <v>55953.0914</v>
      </c>
      <c r="H186" s="20">
        <f t="shared" si="35"/>
        <v>18597</v>
      </c>
      <c r="I186" s="29" t="s">
        <v>700</v>
      </c>
      <c r="J186" s="30" t="s">
        <v>701</v>
      </c>
      <c r="K186" s="29">
        <v>18597</v>
      </c>
      <c r="L186" s="29" t="s">
        <v>702</v>
      </c>
      <c r="M186" s="30" t="s">
        <v>496</v>
      </c>
      <c r="N186" s="30" t="s">
        <v>49</v>
      </c>
      <c r="O186" s="31" t="s">
        <v>649</v>
      </c>
      <c r="P186" s="32" t="s">
        <v>703</v>
      </c>
    </row>
    <row r="187" spans="1:16" ht="12.75" customHeight="1" thickBot="1">
      <c r="A187" s="20" t="str">
        <f t="shared" si="30"/>
        <v>BAVM 241 (=IBVS 6157) </v>
      </c>
      <c r="B187" s="3" t="str">
        <f t="shared" si="31"/>
        <v>I</v>
      </c>
      <c r="C187" s="20">
        <f t="shared" si="32"/>
        <v>57067.337299999999</v>
      </c>
      <c r="D187" s="2" t="str">
        <f t="shared" si="33"/>
        <v>vis</v>
      </c>
      <c r="E187" s="28">
        <f>VLOOKUP(C187,'Active 1'!C$21:E$955,3,FALSE)</f>
        <v>20327.10956716373</v>
      </c>
      <c r="F187" s="3" t="s">
        <v>49</v>
      </c>
      <c r="G187" s="2" t="str">
        <f t="shared" si="34"/>
        <v>57067.3373</v>
      </c>
      <c r="H187" s="20">
        <f t="shared" si="35"/>
        <v>20327</v>
      </c>
      <c r="I187" s="29" t="s">
        <v>756</v>
      </c>
      <c r="J187" s="30" t="s">
        <v>757</v>
      </c>
      <c r="K187" s="29">
        <v>20327</v>
      </c>
      <c r="L187" s="29" t="s">
        <v>758</v>
      </c>
      <c r="M187" s="30" t="s">
        <v>496</v>
      </c>
      <c r="N187" s="30" t="s">
        <v>454</v>
      </c>
      <c r="O187" s="31" t="s">
        <v>427</v>
      </c>
      <c r="P187" s="32" t="s">
        <v>759</v>
      </c>
    </row>
    <row r="188" spans="1:16" ht="12.75" customHeight="1" thickBot="1">
      <c r="A188" s="20" t="str">
        <f t="shared" si="30"/>
        <v>BAVM 241 (=IBVS 6157) </v>
      </c>
      <c r="B188" s="3" t="str">
        <f t="shared" si="31"/>
        <v>I</v>
      </c>
      <c r="C188" s="20">
        <f t="shared" si="32"/>
        <v>57090.524799999999</v>
      </c>
      <c r="D188" s="2" t="str">
        <f t="shared" si="33"/>
        <v>vis</v>
      </c>
      <c r="E188" s="28">
        <f>VLOOKUP(C188,'Active 1'!C$21:E$955,3,FALSE)</f>
        <v>20363.111457660845</v>
      </c>
      <c r="F188" s="3" t="s">
        <v>49</v>
      </c>
      <c r="G188" s="2" t="str">
        <f t="shared" si="34"/>
        <v>57090.5248</v>
      </c>
      <c r="H188" s="20">
        <f t="shared" si="35"/>
        <v>20363</v>
      </c>
      <c r="I188" s="29" t="s">
        <v>763</v>
      </c>
      <c r="J188" s="30" t="s">
        <v>764</v>
      </c>
      <c r="K188" s="29">
        <v>20363</v>
      </c>
      <c r="L188" s="29" t="s">
        <v>765</v>
      </c>
      <c r="M188" s="30" t="s">
        <v>496</v>
      </c>
      <c r="N188" s="30" t="s">
        <v>479</v>
      </c>
      <c r="O188" s="31" t="s">
        <v>402</v>
      </c>
      <c r="P188" s="32" t="s">
        <v>759</v>
      </c>
    </row>
    <row r="189" spans="1:16">
      <c r="B189" s="3"/>
      <c r="E189" s="28"/>
      <c r="F189" s="3"/>
    </row>
    <row r="190" spans="1:16">
      <c r="B190" s="3"/>
      <c r="E190" s="28"/>
      <c r="F190" s="3"/>
    </row>
    <row r="191" spans="1:16">
      <c r="B191" s="3"/>
      <c r="E191" s="28"/>
      <c r="F191" s="3"/>
    </row>
    <row r="192" spans="1:16">
      <c r="B192" s="3"/>
      <c r="E192" s="28"/>
      <c r="F192" s="3"/>
    </row>
    <row r="193" spans="2:6">
      <c r="B193" s="3"/>
      <c r="E193" s="28"/>
      <c r="F193" s="3"/>
    </row>
    <row r="194" spans="2:6">
      <c r="B194" s="3"/>
      <c r="E194" s="28"/>
      <c r="F194" s="3"/>
    </row>
    <row r="195" spans="2:6">
      <c r="B195" s="3"/>
      <c r="E195" s="28"/>
      <c r="F195" s="3"/>
    </row>
    <row r="196" spans="2:6">
      <c r="B196" s="3"/>
      <c r="E196" s="28"/>
      <c r="F196" s="3"/>
    </row>
    <row r="197" spans="2:6">
      <c r="B197" s="3"/>
      <c r="E197" s="28"/>
      <c r="F197" s="3"/>
    </row>
    <row r="198" spans="2:6">
      <c r="B198" s="3"/>
      <c r="E198" s="28"/>
      <c r="F198" s="3"/>
    </row>
    <row r="199" spans="2:6">
      <c r="B199" s="3"/>
      <c r="E199" s="28"/>
      <c r="F199" s="3"/>
    </row>
    <row r="200" spans="2:6">
      <c r="B200" s="3"/>
      <c r="E200" s="28"/>
      <c r="F200" s="3"/>
    </row>
    <row r="201" spans="2:6">
      <c r="B201" s="3"/>
      <c r="E201" s="28"/>
      <c r="F201" s="3"/>
    </row>
    <row r="202" spans="2:6">
      <c r="B202" s="3"/>
      <c r="E202" s="28"/>
      <c r="F202" s="3"/>
    </row>
    <row r="203" spans="2:6">
      <c r="B203" s="3"/>
      <c r="E203" s="28"/>
      <c r="F203" s="3"/>
    </row>
    <row r="204" spans="2:6">
      <c r="B204" s="3"/>
      <c r="E204" s="28"/>
      <c r="F204" s="3"/>
    </row>
    <row r="205" spans="2:6">
      <c r="B205" s="3"/>
      <c r="E205" s="28"/>
      <c r="F205" s="3"/>
    </row>
    <row r="206" spans="2:6">
      <c r="B206" s="3"/>
      <c r="E206" s="28"/>
      <c r="F206" s="3"/>
    </row>
    <row r="207" spans="2:6">
      <c r="B207" s="3"/>
      <c r="E207" s="28"/>
      <c r="F207" s="3"/>
    </row>
    <row r="208" spans="2:6">
      <c r="B208" s="3"/>
      <c r="E208" s="28"/>
      <c r="F208" s="3"/>
    </row>
    <row r="209" spans="2:6">
      <c r="B209" s="3"/>
      <c r="E209" s="28"/>
      <c r="F209" s="3"/>
    </row>
    <row r="210" spans="2:6">
      <c r="B210" s="3"/>
      <c r="E210" s="28"/>
      <c r="F210" s="3"/>
    </row>
    <row r="211" spans="2:6">
      <c r="B211" s="3"/>
      <c r="E211" s="28"/>
      <c r="F211" s="3"/>
    </row>
    <row r="212" spans="2:6">
      <c r="B212" s="3"/>
      <c r="E212" s="28"/>
      <c r="F212" s="3"/>
    </row>
    <row r="213" spans="2:6">
      <c r="B213" s="3"/>
      <c r="E213" s="28"/>
      <c r="F213" s="3"/>
    </row>
    <row r="214" spans="2:6">
      <c r="B214" s="3"/>
      <c r="E214" s="28"/>
      <c r="F214" s="3"/>
    </row>
    <row r="215" spans="2:6">
      <c r="B215" s="3"/>
      <c r="E215" s="28"/>
      <c r="F215" s="3"/>
    </row>
    <row r="216" spans="2:6">
      <c r="B216" s="3"/>
      <c r="E216" s="28"/>
      <c r="F216" s="3"/>
    </row>
    <row r="217" spans="2:6">
      <c r="B217" s="3"/>
      <c r="E217" s="28"/>
      <c r="F217" s="3"/>
    </row>
    <row r="218" spans="2:6">
      <c r="B218" s="3"/>
      <c r="E218" s="28"/>
      <c r="F218" s="3"/>
    </row>
    <row r="219" spans="2:6">
      <c r="B219" s="3"/>
      <c r="E219" s="28"/>
      <c r="F219" s="3"/>
    </row>
    <row r="220" spans="2:6">
      <c r="B220" s="3"/>
      <c r="E220" s="28"/>
      <c r="F220" s="3"/>
    </row>
    <row r="221" spans="2:6">
      <c r="B221" s="3"/>
      <c r="E221" s="28"/>
      <c r="F221" s="3"/>
    </row>
    <row r="222" spans="2:6">
      <c r="B222" s="3"/>
      <c r="E222" s="28"/>
      <c r="F222" s="3"/>
    </row>
    <row r="223" spans="2:6">
      <c r="B223" s="3"/>
      <c r="E223" s="28"/>
      <c r="F223" s="3"/>
    </row>
    <row r="224" spans="2:6">
      <c r="B224" s="3"/>
      <c r="E224" s="28"/>
      <c r="F224" s="3"/>
    </row>
    <row r="225" spans="2:6">
      <c r="B225" s="3"/>
      <c r="E225" s="28"/>
      <c r="F225" s="3"/>
    </row>
    <row r="226" spans="2:6">
      <c r="B226" s="3"/>
      <c r="E226" s="28"/>
      <c r="F226" s="3"/>
    </row>
    <row r="227" spans="2:6">
      <c r="B227" s="3"/>
      <c r="E227" s="28"/>
      <c r="F227" s="3"/>
    </row>
    <row r="228" spans="2:6">
      <c r="B228" s="3"/>
      <c r="E228" s="28"/>
      <c r="F228" s="3"/>
    </row>
    <row r="229" spans="2:6">
      <c r="B229" s="3"/>
      <c r="E229" s="28"/>
      <c r="F229" s="3"/>
    </row>
    <row r="230" spans="2:6">
      <c r="B230" s="3"/>
      <c r="E230" s="28"/>
      <c r="F230" s="3"/>
    </row>
    <row r="231" spans="2:6">
      <c r="B231" s="3"/>
      <c r="E231" s="28"/>
      <c r="F231" s="3"/>
    </row>
    <row r="232" spans="2:6">
      <c r="B232" s="3"/>
      <c r="E232" s="28"/>
      <c r="F232" s="3"/>
    </row>
    <row r="233" spans="2:6">
      <c r="B233" s="3"/>
      <c r="E233" s="28"/>
      <c r="F233" s="3"/>
    </row>
    <row r="234" spans="2:6">
      <c r="B234" s="3"/>
      <c r="E234" s="28"/>
      <c r="F234" s="3"/>
    </row>
    <row r="235" spans="2:6">
      <c r="B235" s="3"/>
      <c r="E235" s="28"/>
      <c r="F235" s="3"/>
    </row>
    <row r="236" spans="2:6">
      <c r="B236" s="3"/>
      <c r="E236" s="28"/>
      <c r="F236" s="3"/>
    </row>
    <row r="237" spans="2:6">
      <c r="B237" s="3"/>
      <c r="E237" s="28"/>
      <c r="F237" s="3"/>
    </row>
    <row r="238" spans="2:6">
      <c r="B238" s="3"/>
      <c r="E238" s="28"/>
      <c r="F238" s="3"/>
    </row>
    <row r="239" spans="2:6">
      <c r="B239" s="3"/>
      <c r="E239" s="28"/>
      <c r="F239" s="3"/>
    </row>
    <row r="240" spans="2:6">
      <c r="B240" s="3"/>
      <c r="E240" s="28"/>
      <c r="F240" s="3"/>
    </row>
    <row r="241" spans="2:6">
      <c r="B241" s="3"/>
      <c r="E241" s="28"/>
      <c r="F241" s="3"/>
    </row>
    <row r="242" spans="2:6">
      <c r="B242" s="3"/>
      <c r="E242" s="28"/>
      <c r="F242" s="3"/>
    </row>
    <row r="243" spans="2:6">
      <c r="B243" s="3"/>
      <c r="E243" s="28"/>
      <c r="F243" s="3"/>
    </row>
    <row r="244" spans="2:6">
      <c r="B244" s="3"/>
      <c r="E244" s="28"/>
      <c r="F244" s="3"/>
    </row>
    <row r="245" spans="2:6">
      <c r="B245" s="3"/>
      <c r="E245" s="28"/>
      <c r="F245" s="3"/>
    </row>
    <row r="246" spans="2:6">
      <c r="B246" s="3"/>
      <c r="E246" s="28"/>
      <c r="F246" s="3"/>
    </row>
    <row r="247" spans="2:6">
      <c r="B247" s="3"/>
      <c r="E247" s="28"/>
      <c r="F247" s="3"/>
    </row>
    <row r="248" spans="2:6">
      <c r="B248" s="3"/>
      <c r="E248" s="28"/>
      <c r="F248" s="3"/>
    </row>
    <row r="249" spans="2:6">
      <c r="B249" s="3"/>
      <c r="E249" s="28"/>
      <c r="F249" s="3"/>
    </row>
    <row r="250" spans="2:6">
      <c r="B250" s="3"/>
      <c r="E250" s="28"/>
      <c r="F250" s="3"/>
    </row>
    <row r="251" spans="2:6">
      <c r="B251" s="3"/>
      <c r="E251" s="28"/>
      <c r="F251" s="3"/>
    </row>
    <row r="252" spans="2:6">
      <c r="B252" s="3"/>
      <c r="E252" s="28"/>
      <c r="F252" s="3"/>
    </row>
    <row r="253" spans="2:6">
      <c r="B253" s="3"/>
      <c r="E253" s="28"/>
      <c r="F253" s="3"/>
    </row>
    <row r="254" spans="2:6">
      <c r="B254" s="3"/>
      <c r="E254" s="28"/>
      <c r="F254" s="3"/>
    </row>
    <row r="255" spans="2:6">
      <c r="B255" s="3"/>
      <c r="E255" s="28"/>
      <c r="F255" s="3"/>
    </row>
    <row r="256" spans="2:6">
      <c r="B256" s="3"/>
      <c r="E256" s="28"/>
      <c r="F256" s="3"/>
    </row>
    <row r="257" spans="2:6">
      <c r="B257" s="3"/>
      <c r="E257" s="28"/>
      <c r="F257" s="3"/>
    </row>
    <row r="258" spans="2:6">
      <c r="B258" s="3"/>
      <c r="E258" s="28"/>
      <c r="F258" s="3"/>
    </row>
    <row r="259" spans="2:6">
      <c r="B259" s="3"/>
      <c r="E259" s="28"/>
      <c r="F259" s="3"/>
    </row>
    <row r="260" spans="2:6">
      <c r="B260" s="3"/>
      <c r="E260" s="28"/>
      <c r="F260" s="3"/>
    </row>
    <row r="261" spans="2:6">
      <c r="B261" s="3"/>
      <c r="E261" s="28"/>
      <c r="F261" s="3"/>
    </row>
    <row r="262" spans="2:6">
      <c r="B262" s="3"/>
      <c r="E262" s="28"/>
      <c r="F262" s="3"/>
    </row>
    <row r="263" spans="2:6">
      <c r="B263" s="3"/>
      <c r="E263" s="28"/>
      <c r="F263" s="3"/>
    </row>
    <row r="264" spans="2:6">
      <c r="B264" s="3"/>
      <c r="E264" s="28"/>
      <c r="F264" s="3"/>
    </row>
    <row r="265" spans="2:6">
      <c r="B265" s="3"/>
      <c r="E265" s="28"/>
      <c r="F265" s="3"/>
    </row>
    <row r="266" spans="2:6">
      <c r="B266" s="3"/>
      <c r="E266" s="28"/>
      <c r="F266" s="3"/>
    </row>
    <row r="267" spans="2:6">
      <c r="B267" s="3"/>
      <c r="E267" s="28"/>
      <c r="F267" s="3"/>
    </row>
    <row r="268" spans="2:6">
      <c r="B268" s="3"/>
      <c r="E268" s="28"/>
      <c r="F268" s="3"/>
    </row>
    <row r="269" spans="2:6">
      <c r="B269" s="3"/>
      <c r="E269" s="28"/>
      <c r="F269" s="3"/>
    </row>
    <row r="270" spans="2:6">
      <c r="B270" s="3"/>
      <c r="E270" s="28"/>
      <c r="F270" s="3"/>
    </row>
    <row r="271" spans="2:6">
      <c r="B271" s="3"/>
      <c r="E271" s="28"/>
      <c r="F271" s="3"/>
    </row>
    <row r="272" spans="2:6">
      <c r="B272" s="3"/>
      <c r="E272" s="28"/>
      <c r="F272" s="3"/>
    </row>
    <row r="273" spans="2:6">
      <c r="B273" s="3"/>
      <c r="E273" s="28"/>
      <c r="F273" s="3"/>
    </row>
    <row r="274" spans="2:6">
      <c r="B274" s="3"/>
      <c r="E274" s="28"/>
      <c r="F274" s="3"/>
    </row>
    <row r="275" spans="2:6">
      <c r="B275" s="3"/>
      <c r="E275" s="28"/>
      <c r="F275" s="3"/>
    </row>
    <row r="276" spans="2:6">
      <c r="B276" s="3"/>
      <c r="E276" s="28"/>
      <c r="F276" s="3"/>
    </row>
    <row r="277" spans="2:6">
      <c r="B277" s="3"/>
      <c r="E277" s="28"/>
      <c r="F277" s="3"/>
    </row>
    <row r="278" spans="2:6">
      <c r="B278" s="3"/>
      <c r="E278" s="28"/>
      <c r="F278" s="3"/>
    </row>
    <row r="279" spans="2:6">
      <c r="B279" s="3"/>
      <c r="E279" s="28"/>
      <c r="F279" s="3"/>
    </row>
    <row r="280" spans="2:6">
      <c r="B280" s="3"/>
      <c r="E280" s="28"/>
      <c r="F280" s="3"/>
    </row>
    <row r="281" spans="2:6">
      <c r="B281" s="3"/>
      <c r="E281" s="28"/>
      <c r="F281" s="3"/>
    </row>
    <row r="282" spans="2:6">
      <c r="B282" s="3"/>
      <c r="E282" s="28"/>
      <c r="F282" s="3"/>
    </row>
    <row r="283" spans="2:6">
      <c r="B283" s="3"/>
      <c r="E283" s="28"/>
      <c r="F283" s="3"/>
    </row>
    <row r="284" spans="2:6">
      <c r="B284" s="3"/>
      <c r="E284" s="28"/>
      <c r="F284" s="3"/>
    </row>
    <row r="285" spans="2:6">
      <c r="B285" s="3"/>
      <c r="E285" s="28"/>
      <c r="F285" s="3"/>
    </row>
    <row r="286" spans="2:6">
      <c r="B286" s="3"/>
      <c r="E286" s="28"/>
      <c r="F286" s="3"/>
    </row>
    <row r="287" spans="2:6">
      <c r="B287" s="3"/>
      <c r="E287" s="28"/>
      <c r="F287" s="3"/>
    </row>
    <row r="288" spans="2:6">
      <c r="B288" s="3"/>
      <c r="E288" s="28"/>
      <c r="F288" s="3"/>
    </row>
    <row r="289" spans="2:6">
      <c r="B289" s="3"/>
      <c r="E289" s="28"/>
      <c r="F289" s="3"/>
    </row>
    <row r="290" spans="2:6">
      <c r="B290" s="3"/>
      <c r="E290" s="28"/>
      <c r="F290" s="3"/>
    </row>
    <row r="291" spans="2:6">
      <c r="B291" s="3"/>
      <c r="E291" s="28"/>
      <c r="F291" s="3"/>
    </row>
    <row r="292" spans="2:6">
      <c r="B292" s="3"/>
      <c r="E292" s="28"/>
      <c r="F292" s="3"/>
    </row>
    <row r="293" spans="2:6">
      <c r="B293" s="3"/>
      <c r="E293" s="28"/>
      <c r="F293" s="3"/>
    </row>
    <row r="294" spans="2:6">
      <c r="B294" s="3"/>
      <c r="E294" s="28"/>
      <c r="F294" s="3"/>
    </row>
    <row r="295" spans="2:6">
      <c r="B295" s="3"/>
      <c r="E295" s="28"/>
      <c r="F295" s="3"/>
    </row>
    <row r="296" spans="2:6">
      <c r="B296" s="3"/>
      <c r="E296" s="28"/>
      <c r="F296" s="3"/>
    </row>
    <row r="297" spans="2:6">
      <c r="B297" s="3"/>
      <c r="E297" s="28"/>
      <c r="F297" s="3"/>
    </row>
    <row r="298" spans="2:6">
      <c r="B298" s="3"/>
      <c r="E298" s="28"/>
      <c r="F298" s="3"/>
    </row>
    <row r="299" spans="2:6">
      <c r="B299" s="3"/>
      <c r="E299" s="28"/>
      <c r="F299" s="3"/>
    </row>
    <row r="300" spans="2:6">
      <c r="B300" s="3"/>
      <c r="E300" s="28"/>
      <c r="F300" s="3"/>
    </row>
    <row r="301" spans="2:6">
      <c r="B301" s="3"/>
      <c r="E301" s="28"/>
      <c r="F301" s="3"/>
    </row>
    <row r="302" spans="2:6">
      <c r="B302" s="3"/>
      <c r="E302" s="28"/>
      <c r="F302" s="3"/>
    </row>
    <row r="303" spans="2:6">
      <c r="B303" s="3"/>
      <c r="E303" s="28"/>
      <c r="F303" s="3"/>
    </row>
    <row r="304" spans="2:6">
      <c r="B304" s="3"/>
      <c r="E304" s="28"/>
      <c r="F304" s="3"/>
    </row>
    <row r="305" spans="2:6">
      <c r="B305" s="3"/>
      <c r="E305" s="28"/>
      <c r="F305" s="3"/>
    </row>
    <row r="306" spans="2:6">
      <c r="B306" s="3"/>
      <c r="E306" s="28"/>
      <c r="F306" s="3"/>
    </row>
    <row r="307" spans="2:6">
      <c r="B307" s="3"/>
      <c r="E307" s="28"/>
      <c r="F307" s="3"/>
    </row>
    <row r="308" spans="2:6">
      <c r="B308" s="3"/>
      <c r="E308" s="28"/>
      <c r="F308" s="3"/>
    </row>
    <row r="309" spans="2:6">
      <c r="B309" s="3"/>
      <c r="E309" s="28"/>
      <c r="F309" s="3"/>
    </row>
    <row r="310" spans="2:6">
      <c r="B310" s="3"/>
      <c r="E310" s="28"/>
      <c r="F310" s="3"/>
    </row>
    <row r="311" spans="2:6">
      <c r="B311" s="3"/>
      <c r="E311" s="28"/>
      <c r="F311" s="3"/>
    </row>
    <row r="312" spans="2:6">
      <c r="B312" s="3"/>
      <c r="E312" s="28"/>
      <c r="F312" s="3"/>
    </row>
    <row r="313" spans="2:6">
      <c r="B313" s="3"/>
      <c r="E313" s="28"/>
      <c r="F313" s="3"/>
    </row>
    <row r="314" spans="2:6">
      <c r="B314" s="3"/>
      <c r="E314" s="28"/>
      <c r="F314" s="3"/>
    </row>
    <row r="315" spans="2:6">
      <c r="B315" s="3"/>
      <c r="E315" s="28"/>
      <c r="F315" s="3"/>
    </row>
    <row r="316" spans="2:6">
      <c r="B316" s="3"/>
      <c r="E316" s="28"/>
      <c r="F316" s="3"/>
    </row>
    <row r="317" spans="2:6">
      <c r="B317" s="3"/>
      <c r="E317" s="28"/>
      <c r="F317" s="3"/>
    </row>
    <row r="318" spans="2:6">
      <c r="B318" s="3"/>
      <c r="E318" s="28"/>
      <c r="F318" s="3"/>
    </row>
    <row r="319" spans="2:6">
      <c r="B319" s="3"/>
      <c r="E319" s="28"/>
      <c r="F319" s="3"/>
    </row>
    <row r="320" spans="2:6">
      <c r="B320" s="3"/>
      <c r="E320" s="28"/>
      <c r="F320" s="3"/>
    </row>
    <row r="321" spans="2:6">
      <c r="B321" s="3"/>
      <c r="E321" s="28"/>
      <c r="F321" s="3"/>
    </row>
    <row r="322" spans="2:6">
      <c r="B322" s="3"/>
      <c r="E322" s="28"/>
      <c r="F322" s="3"/>
    </row>
    <row r="323" spans="2:6">
      <c r="B323" s="3"/>
      <c r="E323" s="28"/>
      <c r="F323" s="3"/>
    </row>
    <row r="324" spans="2:6">
      <c r="B324" s="3"/>
      <c r="E324" s="28"/>
      <c r="F324" s="3"/>
    </row>
    <row r="325" spans="2:6">
      <c r="B325" s="3"/>
      <c r="E325" s="28"/>
      <c r="F325" s="3"/>
    </row>
    <row r="326" spans="2:6">
      <c r="B326" s="3"/>
      <c r="E326" s="28"/>
      <c r="F326" s="3"/>
    </row>
    <row r="327" spans="2:6">
      <c r="B327" s="3"/>
      <c r="E327" s="28"/>
      <c r="F327" s="3"/>
    </row>
    <row r="328" spans="2:6">
      <c r="B328" s="3"/>
      <c r="E328" s="28"/>
      <c r="F328" s="3"/>
    </row>
    <row r="329" spans="2:6">
      <c r="B329" s="3"/>
      <c r="E329" s="28"/>
      <c r="F329" s="3"/>
    </row>
    <row r="330" spans="2:6">
      <c r="B330" s="3"/>
      <c r="E330" s="28"/>
      <c r="F330" s="3"/>
    </row>
    <row r="331" spans="2:6">
      <c r="B331" s="3"/>
      <c r="E331" s="28"/>
      <c r="F331" s="3"/>
    </row>
    <row r="332" spans="2:6">
      <c r="B332" s="3"/>
      <c r="E332" s="28"/>
      <c r="F332" s="3"/>
    </row>
    <row r="333" spans="2:6">
      <c r="B333" s="3"/>
      <c r="E333" s="28"/>
      <c r="F333" s="3"/>
    </row>
    <row r="334" spans="2:6">
      <c r="B334" s="3"/>
      <c r="E334" s="28"/>
      <c r="F334" s="3"/>
    </row>
    <row r="335" spans="2:6">
      <c r="B335" s="3"/>
      <c r="E335" s="28"/>
      <c r="F335" s="3"/>
    </row>
    <row r="336" spans="2:6">
      <c r="B336" s="3"/>
      <c r="E336" s="28"/>
      <c r="F336" s="3"/>
    </row>
    <row r="337" spans="2:6">
      <c r="B337" s="3"/>
      <c r="E337" s="28"/>
      <c r="F337" s="3"/>
    </row>
    <row r="338" spans="2:6">
      <c r="B338" s="3"/>
      <c r="E338" s="28"/>
      <c r="F338" s="3"/>
    </row>
    <row r="339" spans="2:6">
      <c r="B339" s="3"/>
      <c r="E339" s="28"/>
      <c r="F339" s="3"/>
    </row>
    <row r="340" spans="2:6">
      <c r="B340" s="3"/>
      <c r="E340" s="28"/>
      <c r="F340" s="3"/>
    </row>
    <row r="341" spans="2:6">
      <c r="B341" s="3"/>
      <c r="E341" s="28"/>
      <c r="F341" s="3"/>
    </row>
    <row r="342" spans="2:6">
      <c r="B342" s="3"/>
      <c r="E342" s="28"/>
      <c r="F342" s="3"/>
    </row>
    <row r="343" spans="2:6">
      <c r="B343" s="3"/>
      <c r="E343" s="28"/>
      <c r="F343" s="3"/>
    </row>
    <row r="344" spans="2:6">
      <c r="B344" s="3"/>
      <c r="E344" s="28"/>
      <c r="F344" s="3"/>
    </row>
    <row r="345" spans="2:6">
      <c r="B345" s="3"/>
      <c r="E345" s="28"/>
      <c r="F345" s="3"/>
    </row>
    <row r="346" spans="2:6">
      <c r="B346" s="3"/>
      <c r="E346" s="28"/>
      <c r="F346" s="3"/>
    </row>
    <row r="347" spans="2:6">
      <c r="B347" s="3"/>
      <c r="E347" s="28"/>
      <c r="F347" s="3"/>
    </row>
    <row r="348" spans="2:6">
      <c r="B348" s="3"/>
      <c r="E348" s="28"/>
      <c r="F348" s="3"/>
    </row>
    <row r="349" spans="2:6">
      <c r="B349" s="3"/>
      <c r="E349" s="28"/>
      <c r="F349" s="3"/>
    </row>
    <row r="350" spans="2:6">
      <c r="B350" s="3"/>
      <c r="E350" s="28"/>
      <c r="F350" s="3"/>
    </row>
    <row r="351" spans="2:6">
      <c r="B351" s="3"/>
      <c r="E351" s="28"/>
      <c r="F351" s="3"/>
    </row>
    <row r="352" spans="2:6">
      <c r="B352" s="3"/>
      <c r="F352" s="3"/>
    </row>
    <row r="353" spans="2:6">
      <c r="B353" s="3"/>
      <c r="F353" s="3"/>
    </row>
    <row r="354" spans="2:6">
      <c r="B354" s="3"/>
      <c r="F354" s="3"/>
    </row>
    <row r="355" spans="2:6">
      <c r="B355" s="3"/>
      <c r="F355" s="3"/>
    </row>
    <row r="356" spans="2:6">
      <c r="B356" s="3"/>
      <c r="F356" s="3"/>
    </row>
    <row r="357" spans="2:6">
      <c r="B357" s="3"/>
      <c r="F357" s="3"/>
    </row>
    <row r="358" spans="2:6">
      <c r="B358" s="3"/>
      <c r="F358" s="3"/>
    </row>
    <row r="359" spans="2:6">
      <c r="B359" s="3"/>
      <c r="F359" s="3"/>
    </row>
    <row r="360" spans="2:6">
      <c r="B360" s="3"/>
      <c r="F360" s="3"/>
    </row>
    <row r="361" spans="2:6">
      <c r="B361" s="3"/>
      <c r="F361" s="3"/>
    </row>
    <row r="362" spans="2:6">
      <c r="B362" s="3"/>
      <c r="F362" s="3"/>
    </row>
    <row r="363" spans="2:6">
      <c r="B363" s="3"/>
      <c r="F363" s="3"/>
    </row>
    <row r="364" spans="2:6">
      <c r="B364" s="3"/>
      <c r="F364" s="3"/>
    </row>
    <row r="365" spans="2:6">
      <c r="B365" s="3"/>
      <c r="F365" s="3"/>
    </row>
    <row r="366" spans="2:6">
      <c r="B366" s="3"/>
      <c r="F366" s="3"/>
    </row>
    <row r="367" spans="2:6">
      <c r="B367" s="3"/>
      <c r="F367" s="3"/>
    </row>
    <row r="368" spans="2:6">
      <c r="B368" s="3"/>
      <c r="F368" s="3"/>
    </row>
    <row r="369" spans="2:6">
      <c r="B369" s="3"/>
      <c r="F369" s="3"/>
    </row>
    <row r="370" spans="2:6">
      <c r="B370" s="3"/>
      <c r="F370" s="3"/>
    </row>
    <row r="371" spans="2:6">
      <c r="B371" s="3"/>
      <c r="F371" s="3"/>
    </row>
    <row r="372" spans="2:6">
      <c r="B372" s="3"/>
      <c r="F372" s="3"/>
    </row>
    <row r="373" spans="2:6">
      <c r="B373" s="3"/>
      <c r="F373" s="3"/>
    </row>
    <row r="374" spans="2:6">
      <c r="B374" s="3"/>
      <c r="F374" s="3"/>
    </row>
    <row r="375" spans="2:6">
      <c r="B375" s="3"/>
      <c r="F375" s="3"/>
    </row>
    <row r="376" spans="2:6">
      <c r="B376" s="3"/>
      <c r="F376" s="3"/>
    </row>
    <row r="377" spans="2:6">
      <c r="B377" s="3"/>
      <c r="F377" s="3"/>
    </row>
    <row r="378" spans="2:6">
      <c r="B378" s="3"/>
      <c r="F378" s="3"/>
    </row>
    <row r="379" spans="2:6">
      <c r="B379" s="3"/>
      <c r="F379" s="3"/>
    </row>
    <row r="380" spans="2:6">
      <c r="B380" s="3"/>
      <c r="F380" s="3"/>
    </row>
    <row r="381" spans="2:6">
      <c r="B381" s="3"/>
      <c r="F381" s="3"/>
    </row>
    <row r="382" spans="2:6">
      <c r="B382" s="3"/>
      <c r="F382" s="3"/>
    </row>
    <row r="383" spans="2:6">
      <c r="B383" s="3"/>
      <c r="F383" s="3"/>
    </row>
    <row r="384" spans="2:6">
      <c r="B384" s="3"/>
      <c r="F384" s="3"/>
    </row>
    <row r="385" spans="2:6">
      <c r="B385" s="3"/>
      <c r="F385" s="3"/>
    </row>
    <row r="386" spans="2:6">
      <c r="B386" s="3"/>
      <c r="F386" s="3"/>
    </row>
    <row r="387" spans="2:6">
      <c r="B387" s="3"/>
      <c r="F387" s="3"/>
    </row>
    <row r="388" spans="2:6">
      <c r="B388" s="3"/>
      <c r="F388" s="3"/>
    </row>
    <row r="389" spans="2:6">
      <c r="B389" s="3"/>
      <c r="F389" s="3"/>
    </row>
    <row r="390" spans="2:6">
      <c r="B390" s="3"/>
      <c r="F390" s="3"/>
    </row>
    <row r="391" spans="2:6">
      <c r="B391" s="3"/>
      <c r="F391" s="3"/>
    </row>
    <row r="392" spans="2:6">
      <c r="B392" s="3"/>
      <c r="F392" s="3"/>
    </row>
    <row r="393" spans="2:6">
      <c r="B393" s="3"/>
      <c r="F393" s="3"/>
    </row>
    <row r="394" spans="2:6">
      <c r="B394" s="3"/>
      <c r="F394" s="3"/>
    </row>
    <row r="395" spans="2:6">
      <c r="B395" s="3"/>
      <c r="F395" s="3"/>
    </row>
    <row r="396" spans="2:6">
      <c r="B396" s="3"/>
      <c r="F396" s="3"/>
    </row>
    <row r="397" spans="2:6">
      <c r="B397" s="3"/>
      <c r="F397" s="3"/>
    </row>
    <row r="398" spans="2:6">
      <c r="B398" s="3"/>
      <c r="F398" s="3"/>
    </row>
    <row r="399" spans="2:6">
      <c r="B399" s="3"/>
      <c r="F399" s="3"/>
    </row>
    <row r="400" spans="2:6">
      <c r="B400" s="3"/>
      <c r="F400" s="3"/>
    </row>
    <row r="401" spans="2:6">
      <c r="B401" s="3"/>
      <c r="F401" s="3"/>
    </row>
    <row r="402" spans="2:6">
      <c r="B402" s="3"/>
      <c r="F402" s="3"/>
    </row>
    <row r="403" spans="2:6">
      <c r="B403" s="3"/>
      <c r="F403" s="3"/>
    </row>
    <row r="404" spans="2:6">
      <c r="B404" s="3"/>
      <c r="F404" s="3"/>
    </row>
    <row r="405" spans="2:6">
      <c r="B405" s="3"/>
      <c r="F405" s="3"/>
    </row>
    <row r="406" spans="2:6">
      <c r="B406" s="3"/>
      <c r="F406" s="3"/>
    </row>
    <row r="407" spans="2:6">
      <c r="B407" s="3"/>
      <c r="F407" s="3"/>
    </row>
    <row r="408" spans="2:6">
      <c r="B408" s="3"/>
      <c r="F408" s="3"/>
    </row>
    <row r="409" spans="2:6">
      <c r="B409" s="3"/>
      <c r="F409" s="3"/>
    </row>
    <row r="410" spans="2:6">
      <c r="B410" s="3"/>
      <c r="F410" s="3"/>
    </row>
    <row r="411" spans="2:6">
      <c r="B411" s="3"/>
      <c r="F411" s="3"/>
    </row>
    <row r="412" spans="2:6">
      <c r="B412" s="3"/>
      <c r="F412" s="3"/>
    </row>
    <row r="413" spans="2:6">
      <c r="B413" s="3"/>
      <c r="F413" s="3"/>
    </row>
    <row r="414" spans="2:6">
      <c r="B414" s="3"/>
      <c r="F414" s="3"/>
    </row>
    <row r="415" spans="2:6">
      <c r="B415" s="3"/>
      <c r="F415" s="3"/>
    </row>
    <row r="416" spans="2:6">
      <c r="B416" s="3"/>
      <c r="F416" s="3"/>
    </row>
    <row r="417" spans="2:6">
      <c r="B417" s="3"/>
      <c r="F417" s="3"/>
    </row>
    <row r="418" spans="2:6">
      <c r="B418" s="3"/>
      <c r="F418" s="3"/>
    </row>
    <row r="419" spans="2:6">
      <c r="B419" s="3"/>
      <c r="F419" s="3"/>
    </row>
    <row r="420" spans="2:6">
      <c r="B420" s="3"/>
      <c r="F420" s="3"/>
    </row>
    <row r="421" spans="2:6">
      <c r="B421" s="3"/>
      <c r="F421" s="3"/>
    </row>
    <row r="422" spans="2:6">
      <c r="B422" s="3"/>
      <c r="F422" s="3"/>
    </row>
    <row r="423" spans="2:6">
      <c r="B423" s="3"/>
      <c r="F423" s="3"/>
    </row>
    <row r="424" spans="2:6">
      <c r="B424" s="3"/>
      <c r="F424" s="3"/>
    </row>
    <row r="425" spans="2:6">
      <c r="B425" s="3"/>
      <c r="F425" s="3"/>
    </row>
    <row r="426" spans="2:6">
      <c r="B426" s="3"/>
      <c r="F426" s="3"/>
    </row>
    <row r="427" spans="2:6">
      <c r="B427" s="3"/>
      <c r="F427" s="3"/>
    </row>
    <row r="428" spans="2:6">
      <c r="B428" s="3"/>
      <c r="F428" s="3"/>
    </row>
    <row r="429" spans="2:6">
      <c r="B429" s="3"/>
      <c r="F429" s="3"/>
    </row>
    <row r="430" spans="2:6">
      <c r="B430" s="3"/>
      <c r="F430" s="3"/>
    </row>
    <row r="431" spans="2:6">
      <c r="B431" s="3"/>
      <c r="F431" s="3"/>
    </row>
    <row r="432" spans="2:6">
      <c r="B432" s="3"/>
      <c r="F432" s="3"/>
    </row>
    <row r="433" spans="2:6">
      <c r="B433" s="3"/>
      <c r="F433" s="3"/>
    </row>
    <row r="434" spans="2:6">
      <c r="B434" s="3"/>
      <c r="F434" s="3"/>
    </row>
    <row r="435" spans="2:6">
      <c r="B435" s="3"/>
      <c r="F435" s="3"/>
    </row>
    <row r="436" spans="2:6">
      <c r="B436" s="3"/>
      <c r="F436" s="3"/>
    </row>
    <row r="437" spans="2:6">
      <c r="B437" s="3"/>
      <c r="F437" s="3"/>
    </row>
    <row r="438" spans="2:6">
      <c r="B438" s="3"/>
      <c r="F438" s="3"/>
    </row>
    <row r="439" spans="2:6">
      <c r="B439" s="3"/>
      <c r="F439" s="3"/>
    </row>
    <row r="440" spans="2:6">
      <c r="B440" s="3"/>
      <c r="F440" s="3"/>
    </row>
    <row r="441" spans="2:6">
      <c r="B441" s="3"/>
      <c r="F441" s="3"/>
    </row>
    <row r="442" spans="2:6">
      <c r="B442" s="3"/>
      <c r="F442" s="3"/>
    </row>
    <row r="443" spans="2:6">
      <c r="B443" s="3"/>
      <c r="F443" s="3"/>
    </row>
    <row r="444" spans="2:6">
      <c r="B444" s="3"/>
      <c r="F444" s="3"/>
    </row>
    <row r="445" spans="2:6">
      <c r="B445" s="3"/>
      <c r="F445" s="3"/>
    </row>
    <row r="446" spans="2:6">
      <c r="B446" s="3"/>
      <c r="F446" s="3"/>
    </row>
    <row r="447" spans="2:6">
      <c r="B447" s="3"/>
      <c r="F447" s="3"/>
    </row>
    <row r="448" spans="2:6">
      <c r="B448" s="3"/>
      <c r="F448" s="3"/>
    </row>
    <row r="449" spans="2:6">
      <c r="B449" s="3"/>
      <c r="F449" s="3"/>
    </row>
    <row r="450" spans="2:6">
      <c r="B450" s="3"/>
      <c r="F450" s="3"/>
    </row>
    <row r="451" spans="2:6">
      <c r="B451" s="3"/>
      <c r="F451" s="3"/>
    </row>
    <row r="452" spans="2:6">
      <c r="B452" s="3"/>
      <c r="F452" s="3"/>
    </row>
    <row r="453" spans="2:6">
      <c r="B453" s="3"/>
      <c r="F453" s="3"/>
    </row>
    <row r="454" spans="2:6">
      <c r="B454" s="3"/>
      <c r="F454" s="3"/>
    </row>
    <row r="455" spans="2:6">
      <c r="B455" s="3"/>
      <c r="F455" s="3"/>
    </row>
    <row r="456" spans="2:6">
      <c r="B456" s="3"/>
      <c r="F456" s="3"/>
    </row>
    <row r="457" spans="2:6">
      <c r="B457" s="3"/>
      <c r="F457" s="3"/>
    </row>
    <row r="458" spans="2:6">
      <c r="B458" s="3"/>
      <c r="F458" s="3"/>
    </row>
    <row r="459" spans="2:6">
      <c r="B459" s="3"/>
      <c r="F459" s="3"/>
    </row>
    <row r="460" spans="2:6">
      <c r="B460" s="3"/>
      <c r="F460" s="3"/>
    </row>
    <row r="461" spans="2:6">
      <c r="B461" s="3"/>
      <c r="F461" s="3"/>
    </row>
    <row r="462" spans="2:6">
      <c r="B462" s="3"/>
      <c r="F462" s="3"/>
    </row>
    <row r="463" spans="2:6">
      <c r="B463" s="3"/>
      <c r="F463" s="3"/>
    </row>
    <row r="464" spans="2:6">
      <c r="B464" s="3"/>
      <c r="F464" s="3"/>
    </row>
    <row r="465" spans="2:6">
      <c r="B465" s="3"/>
      <c r="F465" s="3"/>
    </row>
    <row r="466" spans="2:6">
      <c r="B466" s="3"/>
      <c r="F466" s="3"/>
    </row>
    <row r="467" spans="2:6">
      <c r="B467" s="3"/>
      <c r="F467" s="3"/>
    </row>
    <row r="468" spans="2:6">
      <c r="B468" s="3"/>
      <c r="F468" s="3"/>
    </row>
    <row r="469" spans="2:6">
      <c r="B469" s="3"/>
      <c r="F469" s="3"/>
    </row>
    <row r="470" spans="2:6">
      <c r="B470" s="3"/>
      <c r="F470" s="3"/>
    </row>
    <row r="471" spans="2:6">
      <c r="B471" s="3"/>
      <c r="F471" s="3"/>
    </row>
    <row r="472" spans="2:6">
      <c r="B472" s="3"/>
      <c r="F472" s="3"/>
    </row>
    <row r="473" spans="2:6">
      <c r="B473" s="3"/>
      <c r="F473" s="3"/>
    </row>
    <row r="474" spans="2:6">
      <c r="B474" s="3"/>
      <c r="F474" s="3"/>
    </row>
    <row r="475" spans="2:6">
      <c r="B475" s="3"/>
      <c r="F475" s="3"/>
    </row>
    <row r="476" spans="2:6">
      <c r="B476" s="3"/>
      <c r="F476" s="3"/>
    </row>
    <row r="477" spans="2:6">
      <c r="B477" s="3"/>
      <c r="F477" s="3"/>
    </row>
    <row r="478" spans="2:6">
      <c r="B478" s="3"/>
      <c r="F478" s="3"/>
    </row>
    <row r="479" spans="2:6">
      <c r="B479" s="3"/>
      <c r="F479" s="3"/>
    </row>
    <row r="480" spans="2:6">
      <c r="B480" s="3"/>
      <c r="F480" s="3"/>
    </row>
    <row r="481" spans="2:6">
      <c r="B481" s="3"/>
      <c r="F481" s="3"/>
    </row>
    <row r="482" spans="2:6">
      <c r="B482" s="3"/>
      <c r="F482" s="3"/>
    </row>
    <row r="483" spans="2:6">
      <c r="B483" s="3"/>
      <c r="F483" s="3"/>
    </row>
    <row r="484" spans="2:6">
      <c r="B484" s="3"/>
      <c r="F484" s="3"/>
    </row>
    <row r="485" spans="2:6">
      <c r="B485" s="3"/>
      <c r="F485" s="3"/>
    </row>
    <row r="486" spans="2:6">
      <c r="B486" s="3"/>
      <c r="F486" s="3"/>
    </row>
    <row r="487" spans="2:6">
      <c r="B487" s="3"/>
      <c r="F487" s="3"/>
    </row>
    <row r="488" spans="2:6">
      <c r="B488" s="3"/>
      <c r="F488" s="3"/>
    </row>
    <row r="489" spans="2:6">
      <c r="B489" s="3"/>
      <c r="F489" s="3"/>
    </row>
    <row r="490" spans="2:6">
      <c r="B490" s="3"/>
      <c r="F490" s="3"/>
    </row>
    <row r="491" spans="2:6">
      <c r="B491" s="3"/>
      <c r="F491" s="3"/>
    </row>
    <row r="492" spans="2:6">
      <c r="B492" s="3"/>
      <c r="F492" s="3"/>
    </row>
    <row r="493" spans="2:6">
      <c r="B493" s="3"/>
      <c r="F493" s="3"/>
    </row>
    <row r="494" spans="2:6">
      <c r="B494" s="3"/>
      <c r="F494" s="3"/>
    </row>
    <row r="495" spans="2:6">
      <c r="B495" s="3"/>
      <c r="F495" s="3"/>
    </row>
    <row r="496" spans="2:6">
      <c r="B496" s="3"/>
      <c r="F496" s="3"/>
    </row>
    <row r="497" spans="2:6">
      <c r="B497" s="3"/>
      <c r="F497" s="3"/>
    </row>
    <row r="498" spans="2:6">
      <c r="B498" s="3"/>
      <c r="F498" s="3"/>
    </row>
    <row r="499" spans="2:6">
      <c r="B499" s="3"/>
      <c r="F499" s="3"/>
    </row>
    <row r="500" spans="2:6">
      <c r="B500" s="3"/>
      <c r="F500" s="3"/>
    </row>
    <row r="501" spans="2:6">
      <c r="B501" s="3"/>
      <c r="F501" s="3"/>
    </row>
    <row r="502" spans="2:6">
      <c r="B502" s="3"/>
      <c r="F502" s="3"/>
    </row>
    <row r="503" spans="2:6">
      <c r="B503" s="3"/>
      <c r="F503" s="3"/>
    </row>
    <row r="504" spans="2:6">
      <c r="B504" s="3"/>
      <c r="F504" s="3"/>
    </row>
    <row r="505" spans="2:6">
      <c r="B505" s="3"/>
      <c r="F505" s="3"/>
    </row>
    <row r="506" spans="2:6">
      <c r="B506" s="3"/>
      <c r="F506" s="3"/>
    </row>
    <row r="507" spans="2:6">
      <c r="B507" s="3"/>
      <c r="F507" s="3"/>
    </row>
    <row r="508" spans="2:6">
      <c r="B508" s="3"/>
      <c r="F508" s="3"/>
    </row>
    <row r="509" spans="2:6">
      <c r="B509" s="3"/>
      <c r="F509" s="3"/>
    </row>
    <row r="510" spans="2:6">
      <c r="B510" s="3"/>
      <c r="F510" s="3"/>
    </row>
    <row r="511" spans="2:6">
      <c r="B511" s="3"/>
      <c r="F511" s="3"/>
    </row>
    <row r="512" spans="2:6">
      <c r="B512" s="3"/>
      <c r="F512" s="3"/>
    </row>
    <row r="513" spans="2:6">
      <c r="B513" s="3"/>
      <c r="F513" s="3"/>
    </row>
    <row r="514" spans="2:6">
      <c r="B514" s="3"/>
      <c r="F514" s="3"/>
    </row>
    <row r="515" spans="2:6">
      <c r="B515" s="3"/>
      <c r="F515" s="3"/>
    </row>
    <row r="516" spans="2:6">
      <c r="B516" s="3"/>
      <c r="F516" s="3"/>
    </row>
    <row r="517" spans="2:6">
      <c r="B517" s="3"/>
      <c r="F517" s="3"/>
    </row>
    <row r="518" spans="2:6">
      <c r="B518" s="3"/>
      <c r="F518" s="3"/>
    </row>
    <row r="519" spans="2:6">
      <c r="B519" s="3"/>
      <c r="F519" s="3"/>
    </row>
    <row r="520" spans="2:6">
      <c r="B520" s="3"/>
      <c r="F520" s="3"/>
    </row>
    <row r="521" spans="2:6">
      <c r="B521" s="3"/>
      <c r="F521" s="3"/>
    </row>
    <row r="522" spans="2:6">
      <c r="B522" s="3"/>
      <c r="F522" s="3"/>
    </row>
    <row r="523" spans="2:6">
      <c r="B523" s="3"/>
      <c r="F523" s="3"/>
    </row>
    <row r="524" spans="2:6">
      <c r="B524" s="3"/>
      <c r="F524" s="3"/>
    </row>
    <row r="525" spans="2:6">
      <c r="B525" s="3"/>
      <c r="F525" s="3"/>
    </row>
    <row r="526" spans="2:6">
      <c r="B526" s="3"/>
      <c r="F526" s="3"/>
    </row>
    <row r="527" spans="2:6">
      <c r="B527" s="3"/>
      <c r="F527" s="3"/>
    </row>
    <row r="528" spans="2:6">
      <c r="B528" s="3"/>
      <c r="F528" s="3"/>
    </row>
    <row r="529" spans="2:6">
      <c r="B529" s="3"/>
      <c r="F529" s="3"/>
    </row>
    <row r="530" spans="2:6">
      <c r="B530" s="3"/>
      <c r="F530" s="3"/>
    </row>
    <row r="531" spans="2:6">
      <c r="B531" s="3"/>
      <c r="F531" s="3"/>
    </row>
    <row r="532" spans="2:6">
      <c r="B532" s="3"/>
      <c r="F532" s="3"/>
    </row>
    <row r="533" spans="2:6">
      <c r="B533" s="3"/>
      <c r="F533" s="3"/>
    </row>
    <row r="534" spans="2:6">
      <c r="B534" s="3"/>
      <c r="F534" s="3"/>
    </row>
    <row r="535" spans="2:6">
      <c r="B535" s="3"/>
      <c r="F535" s="3"/>
    </row>
    <row r="536" spans="2:6">
      <c r="B536" s="3"/>
      <c r="F536" s="3"/>
    </row>
    <row r="537" spans="2:6">
      <c r="B537" s="3"/>
      <c r="F537" s="3"/>
    </row>
    <row r="538" spans="2:6">
      <c r="B538" s="3"/>
      <c r="F538" s="3"/>
    </row>
    <row r="539" spans="2:6">
      <c r="B539" s="3"/>
      <c r="F539" s="3"/>
    </row>
    <row r="540" spans="2:6">
      <c r="B540" s="3"/>
      <c r="F540" s="3"/>
    </row>
    <row r="541" spans="2:6">
      <c r="B541" s="3"/>
      <c r="F541" s="3"/>
    </row>
    <row r="542" spans="2:6">
      <c r="B542" s="3"/>
      <c r="F542" s="3"/>
    </row>
    <row r="543" spans="2:6">
      <c r="B543" s="3"/>
      <c r="F543" s="3"/>
    </row>
    <row r="544" spans="2:6">
      <c r="B544" s="3"/>
      <c r="F544" s="3"/>
    </row>
    <row r="545" spans="2:6">
      <c r="B545" s="3"/>
      <c r="F545" s="3"/>
    </row>
    <row r="546" spans="2:6">
      <c r="B546" s="3"/>
      <c r="F546" s="3"/>
    </row>
    <row r="547" spans="2:6">
      <c r="B547" s="3"/>
      <c r="F547" s="3"/>
    </row>
    <row r="548" spans="2:6">
      <c r="B548" s="3"/>
      <c r="F548" s="3"/>
    </row>
    <row r="549" spans="2:6">
      <c r="B549" s="3"/>
      <c r="F549" s="3"/>
    </row>
    <row r="550" spans="2:6">
      <c r="B550" s="3"/>
      <c r="F550" s="3"/>
    </row>
    <row r="551" spans="2:6">
      <c r="B551" s="3"/>
      <c r="F551" s="3"/>
    </row>
    <row r="552" spans="2:6">
      <c r="B552" s="3"/>
      <c r="F552" s="3"/>
    </row>
    <row r="553" spans="2:6">
      <c r="B553" s="3"/>
      <c r="F553" s="3"/>
    </row>
    <row r="554" spans="2:6">
      <c r="B554" s="3"/>
      <c r="F554" s="3"/>
    </row>
    <row r="555" spans="2:6">
      <c r="B555" s="3"/>
      <c r="F555" s="3"/>
    </row>
    <row r="556" spans="2:6">
      <c r="B556" s="3"/>
      <c r="F556" s="3"/>
    </row>
    <row r="557" spans="2:6">
      <c r="B557" s="3"/>
      <c r="F557" s="3"/>
    </row>
    <row r="558" spans="2:6">
      <c r="B558" s="3"/>
      <c r="F558" s="3"/>
    </row>
    <row r="559" spans="2:6">
      <c r="B559" s="3"/>
      <c r="F559" s="3"/>
    </row>
    <row r="560" spans="2:6">
      <c r="B560" s="3"/>
      <c r="F560" s="3"/>
    </row>
    <row r="561" spans="2:6">
      <c r="B561" s="3"/>
      <c r="F561" s="3"/>
    </row>
    <row r="562" spans="2:6">
      <c r="B562" s="3"/>
      <c r="F562" s="3"/>
    </row>
    <row r="563" spans="2:6">
      <c r="B563" s="3"/>
      <c r="F563" s="3"/>
    </row>
    <row r="564" spans="2:6">
      <c r="B564" s="3"/>
      <c r="F564" s="3"/>
    </row>
    <row r="565" spans="2:6">
      <c r="B565" s="3"/>
      <c r="F565" s="3"/>
    </row>
    <row r="566" spans="2:6">
      <c r="B566" s="3"/>
      <c r="F566" s="3"/>
    </row>
    <row r="567" spans="2:6">
      <c r="B567" s="3"/>
      <c r="F567" s="3"/>
    </row>
    <row r="568" spans="2:6">
      <c r="B568" s="3"/>
      <c r="F568" s="3"/>
    </row>
    <row r="569" spans="2:6">
      <c r="B569" s="3"/>
      <c r="F569" s="3"/>
    </row>
    <row r="570" spans="2:6">
      <c r="B570" s="3"/>
      <c r="F570" s="3"/>
    </row>
    <row r="571" spans="2:6">
      <c r="B571" s="3"/>
      <c r="F571" s="3"/>
    </row>
    <row r="572" spans="2:6">
      <c r="B572" s="3"/>
      <c r="F572" s="3"/>
    </row>
    <row r="573" spans="2:6">
      <c r="B573" s="3"/>
      <c r="F573" s="3"/>
    </row>
    <row r="574" spans="2:6">
      <c r="B574" s="3"/>
      <c r="F574" s="3"/>
    </row>
    <row r="575" spans="2:6">
      <c r="B575" s="3"/>
      <c r="F575" s="3"/>
    </row>
    <row r="576" spans="2:6">
      <c r="B576" s="3"/>
      <c r="F576" s="3"/>
    </row>
    <row r="577" spans="2:6">
      <c r="B577" s="3"/>
      <c r="F577" s="3"/>
    </row>
    <row r="578" spans="2:6">
      <c r="B578" s="3"/>
      <c r="F578" s="3"/>
    </row>
    <row r="579" spans="2:6">
      <c r="B579" s="3"/>
      <c r="F579" s="3"/>
    </row>
    <row r="580" spans="2:6">
      <c r="B580" s="3"/>
      <c r="F580" s="3"/>
    </row>
    <row r="581" spans="2:6">
      <c r="B581" s="3"/>
      <c r="F581" s="3"/>
    </row>
    <row r="582" spans="2:6">
      <c r="B582" s="3"/>
      <c r="F582" s="3"/>
    </row>
    <row r="583" spans="2:6">
      <c r="B583" s="3"/>
      <c r="F583" s="3"/>
    </row>
    <row r="584" spans="2:6">
      <c r="B584" s="3"/>
      <c r="F584" s="3"/>
    </row>
    <row r="585" spans="2:6">
      <c r="B585" s="3"/>
      <c r="F585" s="3"/>
    </row>
    <row r="586" spans="2:6">
      <c r="B586" s="3"/>
      <c r="F586" s="3"/>
    </row>
    <row r="587" spans="2:6">
      <c r="B587" s="3"/>
      <c r="F587" s="3"/>
    </row>
    <row r="588" spans="2:6">
      <c r="B588" s="3"/>
      <c r="F588" s="3"/>
    </row>
    <row r="589" spans="2:6">
      <c r="B589" s="3"/>
      <c r="F589" s="3"/>
    </row>
    <row r="590" spans="2:6">
      <c r="B590" s="3"/>
      <c r="F590" s="3"/>
    </row>
    <row r="591" spans="2:6">
      <c r="B591" s="3"/>
      <c r="F591" s="3"/>
    </row>
    <row r="592" spans="2:6">
      <c r="B592" s="3"/>
      <c r="F592" s="3"/>
    </row>
    <row r="593" spans="2:6">
      <c r="B593" s="3"/>
      <c r="F593" s="3"/>
    </row>
    <row r="594" spans="2:6">
      <c r="B594" s="3"/>
      <c r="F594" s="3"/>
    </row>
    <row r="595" spans="2:6">
      <c r="B595" s="3"/>
      <c r="F595" s="3"/>
    </row>
    <row r="596" spans="2:6">
      <c r="B596" s="3"/>
      <c r="F596" s="3"/>
    </row>
    <row r="597" spans="2:6">
      <c r="B597" s="3"/>
      <c r="F597" s="3"/>
    </row>
    <row r="598" spans="2:6">
      <c r="B598" s="3"/>
      <c r="F598" s="3"/>
    </row>
    <row r="599" spans="2:6">
      <c r="B599" s="3"/>
      <c r="F599" s="3"/>
    </row>
    <row r="600" spans="2:6">
      <c r="B600" s="3"/>
      <c r="F600" s="3"/>
    </row>
    <row r="601" spans="2:6">
      <c r="B601" s="3"/>
      <c r="F601" s="3"/>
    </row>
    <row r="602" spans="2:6">
      <c r="B602" s="3"/>
      <c r="F602" s="3"/>
    </row>
    <row r="603" spans="2:6">
      <c r="B603" s="3"/>
      <c r="F603" s="3"/>
    </row>
    <row r="604" spans="2:6">
      <c r="B604" s="3"/>
      <c r="F604" s="3"/>
    </row>
    <row r="605" spans="2:6">
      <c r="B605" s="3"/>
      <c r="F605" s="3"/>
    </row>
    <row r="606" spans="2:6">
      <c r="B606" s="3"/>
      <c r="F606" s="3"/>
    </row>
    <row r="607" spans="2:6">
      <c r="B607" s="3"/>
      <c r="F607" s="3"/>
    </row>
    <row r="608" spans="2:6">
      <c r="B608" s="3"/>
      <c r="F608" s="3"/>
    </row>
    <row r="609" spans="2:6">
      <c r="B609" s="3"/>
      <c r="F609" s="3"/>
    </row>
    <row r="610" spans="2:6">
      <c r="B610" s="3"/>
      <c r="F610" s="3"/>
    </row>
    <row r="611" spans="2:6">
      <c r="B611" s="3"/>
      <c r="F611" s="3"/>
    </row>
    <row r="612" spans="2:6">
      <c r="B612" s="3"/>
      <c r="F612" s="3"/>
    </row>
    <row r="613" spans="2:6">
      <c r="B613" s="3"/>
      <c r="F613" s="3"/>
    </row>
    <row r="614" spans="2:6">
      <c r="B614" s="3"/>
      <c r="F614" s="3"/>
    </row>
    <row r="615" spans="2:6">
      <c r="B615" s="3"/>
      <c r="F615" s="3"/>
    </row>
    <row r="616" spans="2:6">
      <c r="B616" s="3"/>
      <c r="F616" s="3"/>
    </row>
    <row r="617" spans="2:6">
      <c r="B617" s="3"/>
      <c r="F617" s="3"/>
    </row>
    <row r="618" spans="2:6">
      <c r="B618" s="3"/>
      <c r="F618" s="3"/>
    </row>
    <row r="619" spans="2:6">
      <c r="B619" s="3"/>
      <c r="F619" s="3"/>
    </row>
    <row r="620" spans="2:6">
      <c r="B620" s="3"/>
      <c r="F620" s="3"/>
    </row>
    <row r="621" spans="2:6">
      <c r="B621" s="3"/>
      <c r="F621" s="3"/>
    </row>
    <row r="622" spans="2:6">
      <c r="B622" s="3"/>
      <c r="F622" s="3"/>
    </row>
    <row r="623" spans="2:6">
      <c r="B623" s="3"/>
      <c r="F623" s="3"/>
    </row>
    <row r="624" spans="2:6">
      <c r="B624" s="3"/>
      <c r="F624" s="3"/>
    </row>
    <row r="625" spans="2:6">
      <c r="B625" s="3"/>
      <c r="F625" s="3"/>
    </row>
    <row r="626" spans="2:6">
      <c r="B626" s="3"/>
      <c r="F626" s="3"/>
    </row>
    <row r="627" spans="2:6">
      <c r="B627" s="3"/>
      <c r="F627" s="3"/>
    </row>
    <row r="628" spans="2:6">
      <c r="B628" s="3"/>
      <c r="F628" s="3"/>
    </row>
    <row r="629" spans="2:6">
      <c r="B629" s="3"/>
      <c r="F629" s="3"/>
    </row>
    <row r="630" spans="2:6">
      <c r="B630" s="3"/>
      <c r="F630" s="3"/>
    </row>
    <row r="631" spans="2:6">
      <c r="B631" s="3"/>
      <c r="F631" s="3"/>
    </row>
    <row r="632" spans="2:6">
      <c r="B632" s="3"/>
      <c r="F632" s="3"/>
    </row>
    <row r="633" spans="2:6">
      <c r="B633" s="3"/>
      <c r="F633" s="3"/>
    </row>
    <row r="634" spans="2:6">
      <c r="B634" s="3"/>
      <c r="F634" s="3"/>
    </row>
    <row r="635" spans="2:6">
      <c r="B635" s="3"/>
      <c r="F635" s="3"/>
    </row>
    <row r="636" spans="2:6">
      <c r="B636" s="3"/>
      <c r="F636" s="3"/>
    </row>
    <row r="637" spans="2:6">
      <c r="B637" s="3"/>
      <c r="F637" s="3"/>
    </row>
    <row r="638" spans="2:6">
      <c r="B638" s="3"/>
      <c r="F638" s="3"/>
    </row>
    <row r="639" spans="2:6">
      <c r="B639" s="3"/>
      <c r="F639" s="3"/>
    </row>
    <row r="640" spans="2:6">
      <c r="B640" s="3"/>
      <c r="F640" s="3"/>
    </row>
    <row r="641" spans="2:6">
      <c r="B641" s="3"/>
      <c r="F641" s="3"/>
    </row>
    <row r="642" spans="2:6">
      <c r="B642" s="3"/>
      <c r="F642" s="3"/>
    </row>
    <row r="643" spans="2:6">
      <c r="B643" s="3"/>
      <c r="F643" s="3"/>
    </row>
    <row r="644" spans="2:6">
      <c r="B644" s="3"/>
      <c r="F644" s="3"/>
    </row>
    <row r="645" spans="2:6">
      <c r="B645" s="3"/>
      <c r="F645" s="3"/>
    </row>
    <row r="646" spans="2:6">
      <c r="B646" s="3"/>
      <c r="F646" s="3"/>
    </row>
    <row r="647" spans="2:6">
      <c r="B647" s="3"/>
      <c r="F647" s="3"/>
    </row>
    <row r="648" spans="2:6">
      <c r="B648" s="3"/>
      <c r="F648" s="3"/>
    </row>
    <row r="649" spans="2:6">
      <c r="B649" s="3"/>
      <c r="F649" s="3"/>
    </row>
    <row r="650" spans="2:6">
      <c r="B650" s="3"/>
      <c r="F650" s="3"/>
    </row>
    <row r="651" spans="2:6">
      <c r="B651" s="3"/>
      <c r="F651" s="3"/>
    </row>
    <row r="652" spans="2:6">
      <c r="B652" s="3"/>
      <c r="F652" s="3"/>
    </row>
    <row r="653" spans="2:6">
      <c r="B653" s="3"/>
      <c r="F653" s="3"/>
    </row>
    <row r="654" spans="2:6">
      <c r="B654" s="3"/>
      <c r="F654" s="3"/>
    </row>
    <row r="655" spans="2:6">
      <c r="B655" s="3"/>
      <c r="F655" s="3"/>
    </row>
    <row r="656" spans="2:6">
      <c r="B656" s="3"/>
      <c r="F656" s="3"/>
    </row>
    <row r="657" spans="2:6">
      <c r="B657" s="3"/>
      <c r="F657" s="3"/>
    </row>
    <row r="658" spans="2:6">
      <c r="B658" s="3"/>
      <c r="F658" s="3"/>
    </row>
    <row r="659" spans="2:6">
      <c r="B659" s="3"/>
      <c r="F659" s="3"/>
    </row>
    <row r="660" spans="2:6">
      <c r="B660" s="3"/>
      <c r="F660" s="3"/>
    </row>
    <row r="661" spans="2:6">
      <c r="B661" s="3"/>
      <c r="F661" s="3"/>
    </row>
    <row r="662" spans="2:6">
      <c r="B662" s="3"/>
      <c r="F662" s="3"/>
    </row>
    <row r="663" spans="2:6">
      <c r="B663" s="3"/>
      <c r="F663" s="3"/>
    </row>
    <row r="664" spans="2:6">
      <c r="B664" s="3"/>
      <c r="F664" s="3"/>
    </row>
    <row r="665" spans="2:6">
      <c r="B665" s="3"/>
      <c r="F665" s="3"/>
    </row>
    <row r="666" spans="2:6">
      <c r="B666" s="3"/>
      <c r="F666" s="3"/>
    </row>
    <row r="667" spans="2:6">
      <c r="B667" s="3"/>
      <c r="F667" s="3"/>
    </row>
    <row r="668" spans="2:6">
      <c r="B668" s="3"/>
      <c r="F668" s="3"/>
    </row>
    <row r="669" spans="2:6">
      <c r="B669" s="3"/>
      <c r="F669" s="3"/>
    </row>
    <row r="670" spans="2:6">
      <c r="B670" s="3"/>
      <c r="F670" s="3"/>
    </row>
    <row r="671" spans="2:6">
      <c r="B671" s="3"/>
      <c r="F671" s="3"/>
    </row>
    <row r="672" spans="2:6">
      <c r="B672" s="3"/>
      <c r="F672" s="3"/>
    </row>
    <row r="673" spans="2:6">
      <c r="B673" s="3"/>
      <c r="F673" s="3"/>
    </row>
    <row r="674" spans="2:6">
      <c r="B674" s="3"/>
      <c r="F674" s="3"/>
    </row>
    <row r="675" spans="2:6">
      <c r="B675" s="3"/>
      <c r="F675" s="3"/>
    </row>
    <row r="676" spans="2:6">
      <c r="B676" s="3"/>
      <c r="F676" s="3"/>
    </row>
    <row r="677" spans="2:6">
      <c r="B677" s="3"/>
      <c r="F677" s="3"/>
    </row>
    <row r="678" spans="2:6">
      <c r="B678" s="3"/>
      <c r="F678" s="3"/>
    </row>
    <row r="679" spans="2:6">
      <c r="B679" s="3"/>
      <c r="F679" s="3"/>
    </row>
    <row r="680" spans="2:6">
      <c r="B680" s="3"/>
      <c r="F680" s="3"/>
    </row>
    <row r="681" spans="2:6">
      <c r="B681" s="3"/>
      <c r="F681" s="3"/>
    </row>
    <row r="682" spans="2:6">
      <c r="B682" s="3"/>
      <c r="F682" s="3"/>
    </row>
    <row r="683" spans="2:6">
      <c r="B683" s="3"/>
      <c r="F683" s="3"/>
    </row>
    <row r="684" spans="2:6">
      <c r="B684" s="3"/>
      <c r="F684" s="3"/>
    </row>
    <row r="685" spans="2:6">
      <c r="B685" s="3"/>
      <c r="F685" s="3"/>
    </row>
    <row r="686" spans="2:6">
      <c r="B686" s="3"/>
      <c r="F686" s="3"/>
    </row>
    <row r="687" spans="2:6">
      <c r="B687" s="3"/>
      <c r="F687" s="3"/>
    </row>
    <row r="688" spans="2:6">
      <c r="B688" s="3"/>
      <c r="F688" s="3"/>
    </row>
    <row r="689" spans="2:6">
      <c r="B689" s="3"/>
      <c r="F689" s="3"/>
    </row>
    <row r="690" spans="2:6">
      <c r="B690" s="3"/>
      <c r="F690" s="3"/>
    </row>
    <row r="691" spans="2:6">
      <c r="B691" s="3"/>
      <c r="F691" s="3"/>
    </row>
    <row r="692" spans="2:6">
      <c r="B692" s="3"/>
      <c r="F692" s="3"/>
    </row>
    <row r="693" spans="2:6">
      <c r="B693" s="3"/>
      <c r="F693" s="3"/>
    </row>
    <row r="694" spans="2:6">
      <c r="B694" s="3"/>
      <c r="F694" s="3"/>
    </row>
    <row r="695" spans="2:6">
      <c r="B695" s="3"/>
      <c r="F695" s="3"/>
    </row>
    <row r="696" spans="2:6">
      <c r="B696" s="3"/>
      <c r="F696" s="3"/>
    </row>
    <row r="697" spans="2:6">
      <c r="B697" s="3"/>
      <c r="F697" s="3"/>
    </row>
    <row r="698" spans="2:6">
      <c r="B698" s="3"/>
      <c r="F698" s="3"/>
    </row>
    <row r="699" spans="2:6">
      <c r="B699" s="3"/>
      <c r="F699" s="3"/>
    </row>
    <row r="700" spans="2:6">
      <c r="B700" s="3"/>
      <c r="F700" s="3"/>
    </row>
    <row r="701" spans="2:6">
      <c r="B701" s="3"/>
      <c r="F701" s="3"/>
    </row>
    <row r="702" spans="2:6">
      <c r="B702" s="3"/>
      <c r="F702" s="3"/>
    </row>
    <row r="703" spans="2:6">
      <c r="B703" s="3"/>
      <c r="F703" s="3"/>
    </row>
    <row r="704" spans="2:6">
      <c r="B704" s="3"/>
      <c r="F704" s="3"/>
    </row>
    <row r="705" spans="2:6">
      <c r="B705" s="3"/>
      <c r="F705" s="3"/>
    </row>
    <row r="706" spans="2:6">
      <c r="B706" s="3"/>
      <c r="F706" s="3"/>
    </row>
    <row r="707" spans="2:6">
      <c r="B707" s="3"/>
      <c r="F707" s="3"/>
    </row>
    <row r="708" spans="2:6">
      <c r="B708" s="3"/>
      <c r="F708" s="3"/>
    </row>
    <row r="709" spans="2:6">
      <c r="B709" s="3"/>
      <c r="F709" s="3"/>
    </row>
    <row r="710" spans="2:6">
      <c r="B710" s="3"/>
      <c r="F710" s="3"/>
    </row>
    <row r="711" spans="2:6">
      <c r="B711" s="3"/>
      <c r="F711" s="3"/>
    </row>
    <row r="712" spans="2:6">
      <c r="B712" s="3"/>
      <c r="F712" s="3"/>
    </row>
    <row r="713" spans="2:6">
      <c r="B713" s="3"/>
      <c r="F713" s="3"/>
    </row>
    <row r="714" spans="2:6">
      <c r="B714" s="3"/>
      <c r="F714" s="3"/>
    </row>
    <row r="715" spans="2:6">
      <c r="B715" s="3"/>
      <c r="F715" s="3"/>
    </row>
    <row r="716" spans="2:6">
      <c r="B716" s="3"/>
      <c r="F716" s="3"/>
    </row>
    <row r="717" spans="2:6">
      <c r="B717" s="3"/>
      <c r="F717" s="3"/>
    </row>
    <row r="718" spans="2:6">
      <c r="B718" s="3"/>
      <c r="F718" s="3"/>
    </row>
    <row r="719" spans="2:6">
      <c r="B719" s="3"/>
      <c r="F719" s="3"/>
    </row>
    <row r="720" spans="2:6">
      <c r="B720" s="3"/>
      <c r="F720" s="3"/>
    </row>
    <row r="721" spans="2:6">
      <c r="B721" s="3"/>
      <c r="F721" s="3"/>
    </row>
    <row r="722" spans="2:6">
      <c r="B722" s="3"/>
      <c r="F722" s="3"/>
    </row>
    <row r="723" spans="2:6">
      <c r="B723" s="3"/>
      <c r="F723" s="3"/>
    </row>
    <row r="724" spans="2:6">
      <c r="B724" s="3"/>
      <c r="F724" s="3"/>
    </row>
    <row r="725" spans="2:6">
      <c r="B725" s="3"/>
      <c r="F725" s="3"/>
    </row>
    <row r="726" spans="2:6">
      <c r="B726" s="3"/>
      <c r="F726" s="3"/>
    </row>
    <row r="727" spans="2:6">
      <c r="B727" s="3"/>
      <c r="F727" s="3"/>
    </row>
    <row r="728" spans="2:6">
      <c r="B728" s="3"/>
      <c r="F728" s="3"/>
    </row>
    <row r="729" spans="2:6">
      <c r="B729" s="3"/>
      <c r="F729" s="3"/>
    </row>
    <row r="730" spans="2:6">
      <c r="B730" s="3"/>
      <c r="F730" s="3"/>
    </row>
    <row r="731" spans="2:6">
      <c r="B731" s="3"/>
      <c r="F731" s="3"/>
    </row>
    <row r="732" spans="2:6">
      <c r="B732" s="3"/>
      <c r="F732" s="3"/>
    </row>
    <row r="733" spans="2:6">
      <c r="B733" s="3"/>
      <c r="F733" s="3"/>
    </row>
    <row r="734" spans="2:6">
      <c r="B734" s="3"/>
      <c r="F734" s="3"/>
    </row>
    <row r="735" spans="2:6">
      <c r="B735" s="3"/>
      <c r="F735" s="3"/>
    </row>
    <row r="736" spans="2:6">
      <c r="B736" s="3"/>
      <c r="F736" s="3"/>
    </row>
    <row r="737" spans="2:6">
      <c r="B737" s="3"/>
      <c r="F737" s="3"/>
    </row>
    <row r="738" spans="2:6">
      <c r="B738" s="3"/>
      <c r="F738" s="3"/>
    </row>
    <row r="739" spans="2:6">
      <c r="B739" s="3"/>
      <c r="F739" s="3"/>
    </row>
    <row r="740" spans="2:6">
      <c r="B740" s="3"/>
      <c r="F740" s="3"/>
    </row>
    <row r="741" spans="2:6">
      <c r="B741" s="3"/>
      <c r="F741" s="3"/>
    </row>
    <row r="742" spans="2:6">
      <c r="B742" s="3"/>
      <c r="F742" s="3"/>
    </row>
    <row r="743" spans="2:6">
      <c r="B743" s="3"/>
      <c r="F743" s="3"/>
    </row>
    <row r="744" spans="2:6">
      <c r="B744" s="3"/>
      <c r="F744" s="3"/>
    </row>
    <row r="745" spans="2:6">
      <c r="B745" s="3"/>
      <c r="F745" s="3"/>
    </row>
    <row r="746" spans="2:6">
      <c r="B746" s="3"/>
      <c r="F746" s="3"/>
    </row>
    <row r="747" spans="2:6">
      <c r="B747" s="3"/>
      <c r="F747" s="3"/>
    </row>
    <row r="748" spans="2:6">
      <c r="B748" s="3"/>
      <c r="F748" s="3"/>
    </row>
    <row r="749" spans="2:6">
      <c r="B749" s="3"/>
      <c r="F749" s="3"/>
    </row>
    <row r="750" spans="2:6">
      <c r="B750" s="3"/>
      <c r="F750" s="3"/>
    </row>
    <row r="751" spans="2:6">
      <c r="B751" s="3"/>
      <c r="F751" s="3"/>
    </row>
    <row r="752" spans="2:6">
      <c r="B752" s="3"/>
      <c r="F752" s="3"/>
    </row>
    <row r="753" spans="2:6">
      <c r="B753" s="3"/>
      <c r="F753" s="3"/>
    </row>
    <row r="754" spans="2:6">
      <c r="B754" s="3"/>
      <c r="F754" s="3"/>
    </row>
    <row r="755" spans="2:6">
      <c r="B755" s="3"/>
      <c r="F755" s="3"/>
    </row>
    <row r="756" spans="2:6">
      <c r="B756" s="3"/>
      <c r="F756" s="3"/>
    </row>
    <row r="757" spans="2:6">
      <c r="B757" s="3"/>
      <c r="F757" s="3"/>
    </row>
    <row r="758" spans="2:6">
      <c r="B758" s="3"/>
      <c r="F758" s="3"/>
    </row>
    <row r="759" spans="2:6">
      <c r="B759" s="3"/>
      <c r="F759" s="3"/>
    </row>
    <row r="760" spans="2:6">
      <c r="B760" s="3"/>
      <c r="F760" s="3"/>
    </row>
    <row r="761" spans="2:6">
      <c r="B761" s="3"/>
      <c r="F761" s="3"/>
    </row>
    <row r="762" spans="2:6">
      <c r="B762" s="3"/>
      <c r="F762" s="3"/>
    </row>
    <row r="763" spans="2:6">
      <c r="B763" s="3"/>
      <c r="F763" s="3"/>
    </row>
    <row r="764" spans="2:6">
      <c r="B764" s="3"/>
      <c r="F764" s="3"/>
    </row>
    <row r="765" spans="2:6">
      <c r="B765" s="3"/>
      <c r="F765" s="3"/>
    </row>
    <row r="766" spans="2:6">
      <c r="B766" s="3"/>
      <c r="F766" s="3"/>
    </row>
    <row r="767" spans="2:6">
      <c r="B767" s="3"/>
      <c r="F767" s="3"/>
    </row>
    <row r="768" spans="2:6">
      <c r="B768" s="3"/>
      <c r="F768" s="3"/>
    </row>
    <row r="769" spans="2:6">
      <c r="B769" s="3"/>
      <c r="F769" s="3"/>
    </row>
    <row r="770" spans="2:6">
      <c r="B770" s="3"/>
      <c r="F770" s="3"/>
    </row>
    <row r="771" spans="2:6">
      <c r="B771" s="3"/>
      <c r="F771" s="3"/>
    </row>
    <row r="772" spans="2:6">
      <c r="B772" s="3"/>
      <c r="F772" s="3"/>
    </row>
    <row r="773" spans="2:6">
      <c r="B773" s="3"/>
      <c r="F773" s="3"/>
    </row>
    <row r="774" spans="2:6">
      <c r="B774" s="3"/>
      <c r="F774" s="3"/>
    </row>
    <row r="775" spans="2:6">
      <c r="B775" s="3"/>
      <c r="F775" s="3"/>
    </row>
    <row r="776" spans="2:6">
      <c r="B776" s="3"/>
      <c r="F776" s="3"/>
    </row>
    <row r="777" spans="2:6">
      <c r="B777" s="3"/>
      <c r="F777" s="3"/>
    </row>
    <row r="778" spans="2:6">
      <c r="B778" s="3"/>
      <c r="F778" s="3"/>
    </row>
    <row r="779" spans="2:6">
      <c r="B779" s="3"/>
      <c r="F779" s="3"/>
    </row>
    <row r="780" spans="2:6">
      <c r="B780" s="3"/>
      <c r="F780" s="3"/>
    </row>
    <row r="781" spans="2:6">
      <c r="B781" s="3"/>
      <c r="F781" s="3"/>
    </row>
    <row r="782" spans="2:6">
      <c r="B782" s="3"/>
      <c r="F782" s="3"/>
    </row>
    <row r="783" spans="2:6">
      <c r="B783" s="3"/>
      <c r="F783" s="3"/>
    </row>
    <row r="784" spans="2:6">
      <c r="B784" s="3"/>
      <c r="F784" s="3"/>
    </row>
    <row r="785" spans="2:6">
      <c r="B785" s="3"/>
      <c r="F785" s="3"/>
    </row>
    <row r="786" spans="2:6">
      <c r="B786" s="3"/>
      <c r="F786" s="3"/>
    </row>
    <row r="787" spans="2:6">
      <c r="B787" s="3"/>
      <c r="F787" s="3"/>
    </row>
    <row r="788" spans="2:6">
      <c r="B788" s="3"/>
      <c r="F788" s="3"/>
    </row>
    <row r="789" spans="2:6">
      <c r="B789" s="3"/>
      <c r="F789" s="3"/>
    </row>
    <row r="790" spans="2:6">
      <c r="B790" s="3"/>
      <c r="F790" s="3"/>
    </row>
    <row r="791" spans="2:6">
      <c r="B791" s="3"/>
      <c r="F791" s="3"/>
    </row>
    <row r="792" spans="2:6">
      <c r="B792" s="3"/>
      <c r="F792" s="3"/>
    </row>
    <row r="793" spans="2:6">
      <c r="B793" s="3"/>
      <c r="F793" s="3"/>
    </row>
    <row r="794" spans="2:6">
      <c r="B794" s="3"/>
      <c r="F794" s="3"/>
    </row>
    <row r="795" spans="2:6">
      <c r="B795" s="3"/>
      <c r="F795" s="3"/>
    </row>
    <row r="796" spans="2:6">
      <c r="B796" s="3"/>
      <c r="F796" s="3"/>
    </row>
    <row r="797" spans="2:6">
      <c r="B797" s="3"/>
      <c r="F797" s="3"/>
    </row>
    <row r="798" spans="2:6">
      <c r="B798" s="3"/>
      <c r="F798" s="3"/>
    </row>
    <row r="799" spans="2:6">
      <c r="B799" s="3"/>
      <c r="F799" s="3"/>
    </row>
    <row r="800" spans="2:6">
      <c r="B800" s="3"/>
      <c r="F800" s="3"/>
    </row>
    <row r="801" spans="2:6">
      <c r="B801" s="3"/>
      <c r="F801" s="3"/>
    </row>
    <row r="802" spans="2:6">
      <c r="B802" s="3"/>
      <c r="F802" s="3"/>
    </row>
    <row r="803" spans="2:6">
      <c r="B803" s="3"/>
      <c r="F803" s="3"/>
    </row>
    <row r="804" spans="2:6">
      <c r="B804" s="3"/>
      <c r="F804" s="3"/>
    </row>
    <row r="805" spans="2:6">
      <c r="B805" s="3"/>
      <c r="F805" s="3"/>
    </row>
    <row r="806" spans="2:6">
      <c r="B806" s="3"/>
      <c r="F806" s="3"/>
    </row>
    <row r="807" spans="2:6">
      <c r="B807" s="3"/>
      <c r="F807" s="3"/>
    </row>
    <row r="808" spans="2:6">
      <c r="B808" s="3"/>
      <c r="F808" s="3"/>
    </row>
    <row r="809" spans="2:6">
      <c r="B809" s="3"/>
      <c r="F809" s="3"/>
    </row>
    <row r="810" spans="2:6">
      <c r="B810" s="3"/>
      <c r="F810" s="3"/>
    </row>
    <row r="811" spans="2:6">
      <c r="B811" s="3"/>
      <c r="F811" s="3"/>
    </row>
    <row r="812" spans="2:6">
      <c r="B812" s="3"/>
      <c r="F812" s="3"/>
    </row>
    <row r="813" spans="2:6">
      <c r="B813" s="3"/>
      <c r="F813" s="3"/>
    </row>
    <row r="814" spans="2:6">
      <c r="B814" s="3"/>
      <c r="F814" s="3"/>
    </row>
    <row r="815" spans="2:6">
      <c r="B815" s="3"/>
      <c r="F815" s="3"/>
    </row>
    <row r="816" spans="2:6">
      <c r="B816" s="3"/>
      <c r="F816" s="3"/>
    </row>
    <row r="817" spans="2:6">
      <c r="B817" s="3"/>
      <c r="F817" s="3"/>
    </row>
    <row r="818" spans="2:6">
      <c r="B818" s="3"/>
      <c r="F818" s="3"/>
    </row>
    <row r="819" spans="2:6">
      <c r="B819" s="3"/>
      <c r="F819" s="3"/>
    </row>
    <row r="820" spans="2:6">
      <c r="B820" s="3"/>
      <c r="F820" s="3"/>
    </row>
    <row r="821" spans="2:6">
      <c r="B821" s="3"/>
      <c r="F821" s="3"/>
    </row>
    <row r="822" spans="2:6">
      <c r="B822" s="3"/>
      <c r="F822" s="3"/>
    </row>
    <row r="823" spans="2:6">
      <c r="B823" s="3"/>
      <c r="F823" s="3"/>
    </row>
    <row r="824" spans="2:6">
      <c r="B824" s="3"/>
      <c r="F824" s="3"/>
    </row>
    <row r="825" spans="2:6">
      <c r="B825" s="3"/>
      <c r="F825" s="3"/>
    </row>
    <row r="826" spans="2:6">
      <c r="B826" s="3"/>
      <c r="F826" s="3"/>
    </row>
    <row r="827" spans="2:6">
      <c r="B827" s="3"/>
      <c r="F827" s="3"/>
    </row>
    <row r="828" spans="2:6">
      <c r="B828" s="3"/>
      <c r="F828" s="3"/>
    </row>
    <row r="829" spans="2:6">
      <c r="B829" s="3"/>
      <c r="F829" s="3"/>
    </row>
    <row r="830" spans="2:6">
      <c r="B830" s="3"/>
      <c r="F830" s="3"/>
    </row>
    <row r="831" spans="2:6">
      <c r="B831" s="3"/>
      <c r="F831" s="3"/>
    </row>
    <row r="832" spans="2:6">
      <c r="B832" s="3"/>
      <c r="F832" s="3"/>
    </row>
    <row r="833" spans="2:6">
      <c r="B833" s="3"/>
      <c r="F833" s="3"/>
    </row>
    <row r="834" spans="2:6">
      <c r="B834" s="3"/>
      <c r="F834" s="3"/>
    </row>
    <row r="835" spans="2:6">
      <c r="B835" s="3"/>
      <c r="F835" s="3"/>
    </row>
    <row r="836" spans="2:6">
      <c r="B836" s="3"/>
      <c r="F836" s="3"/>
    </row>
    <row r="837" spans="2:6">
      <c r="B837" s="3"/>
      <c r="F837" s="3"/>
    </row>
    <row r="838" spans="2:6">
      <c r="B838" s="3"/>
      <c r="F838" s="3"/>
    </row>
    <row r="839" spans="2:6">
      <c r="B839" s="3"/>
      <c r="F839" s="3"/>
    </row>
    <row r="840" spans="2:6">
      <c r="B840" s="3"/>
      <c r="F840" s="3"/>
    </row>
    <row r="841" spans="2:6">
      <c r="B841" s="3"/>
      <c r="F841" s="3"/>
    </row>
    <row r="842" spans="2:6">
      <c r="B842" s="3"/>
      <c r="F842" s="3"/>
    </row>
    <row r="843" spans="2:6">
      <c r="B843" s="3"/>
      <c r="F843" s="3"/>
    </row>
    <row r="844" spans="2:6">
      <c r="B844" s="3"/>
      <c r="F844" s="3"/>
    </row>
    <row r="845" spans="2:6">
      <c r="B845" s="3"/>
      <c r="F845" s="3"/>
    </row>
    <row r="846" spans="2:6">
      <c r="B846" s="3"/>
      <c r="F846" s="3"/>
    </row>
    <row r="847" spans="2:6">
      <c r="B847" s="3"/>
      <c r="F847" s="3"/>
    </row>
    <row r="848" spans="2:6">
      <c r="B848" s="3"/>
      <c r="F848" s="3"/>
    </row>
    <row r="849" spans="2:6">
      <c r="B849" s="3"/>
      <c r="F849" s="3"/>
    </row>
    <row r="850" spans="2:6">
      <c r="B850" s="3"/>
      <c r="F850" s="3"/>
    </row>
    <row r="851" spans="2:6">
      <c r="B851" s="3"/>
      <c r="F851" s="3"/>
    </row>
    <row r="852" spans="2:6">
      <c r="B852" s="3"/>
      <c r="F852" s="3"/>
    </row>
    <row r="853" spans="2:6">
      <c r="B853" s="3"/>
      <c r="F853" s="3"/>
    </row>
    <row r="854" spans="2:6">
      <c r="B854" s="3"/>
      <c r="F854" s="3"/>
    </row>
    <row r="855" spans="2:6">
      <c r="B855" s="3"/>
      <c r="F855" s="3"/>
    </row>
    <row r="856" spans="2:6">
      <c r="B856" s="3"/>
      <c r="F856" s="3"/>
    </row>
    <row r="857" spans="2:6">
      <c r="B857" s="3"/>
      <c r="F857" s="3"/>
    </row>
    <row r="858" spans="2:6">
      <c r="B858" s="3"/>
      <c r="F858" s="3"/>
    </row>
    <row r="859" spans="2:6">
      <c r="B859" s="3"/>
      <c r="F859" s="3"/>
    </row>
    <row r="860" spans="2:6">
      <c r="B860" s="3"/>
      <c r="F860" s="3"/>
    </row>
    <row r="861" spans="2:6">
      <c r="B861" s="3"/>
      <c r="F861" s="3"/>
    </row>
    <row r="862" spans="2:6">
      <c r="B862" s="3"/>
      <c r="F862" s="3"/>
    </row>
    <row r="863" spans="2:6">
      <c r="B863" s="3"/>
      <c r="F863" s="3"/>
    </row>
    <row r="864" spans="2:6">
      <c r="B864" s="3"/>
      <c r="F864" s="3"/>
    </row>
    <row r="865" spans="2:6">
      <c r="B865" s="3"/>
      <c r="F865" s="3"/>
    </row>
    <row r="866" spans="2:6">
      <c r="B866" s="3"/>
      <c r="F866" s="3"/>
    </row>
    <row r="867" spans="2:6">
      <c r="B867" s="3"/>
      <c r="F867" s="3"/>
    </row>
    <row r="868" spans="2:6">
      <c r="B868" s="3"/>
      <c r="F868" s="3"/>
    </row>
    <row r="869" spans="2:6">
      <c r="B869" s="3"/>
      <c r="F869" s="3"/>
    </row>
    <row r="870" spans="2:6">
      <c r="B870" s="3"/>
      <c r="F870" s="3"/>
    </row>
    <row r="871" spans="2:6">
      <c r="B871" s="3"/>
      <c r="F871" s="3"/>
    </row>
    <row r="872" spans="2:6">
      <c r="B872" s="3"/>
      <c r="F872" s="3"/>
    </row>
    <row r="873" spans="2:6">
      <c r="B873" s="3"/>
      <c r="F873" s="3"/>
    </row>
    <row r="874" spans="2:6">
      <c r="B874" s="3"/>
      <c r="F874" s="3"/>
    </row>
    <row r="875" spans="2:6">
      <c r="B875" s="3"/>
      <c r="F875" s="3"/>
    </row>
    <row r="876" spans="2:6">
      <c r="B876" s="3"/>
      <c r="F876" s="3"/>
    </row>
    <row r="877" spans="2:6">
      <c r="B877" s="3"/>
      <c r="F877" s="3"/>
    </row>
    <row r="878" spans="2:6">
      <c r="B878" s="3"/>
      <c r="F878" s="3"/>
    </row>
    <row r="879" spans="2:6">
      <c r="B879" s="3"/>
      <c r="F879" s="3"/>
    </row>
    <row r="880" spans="2:6">
      <c r="B880" s="3"/>
      <c r="F880" s="3"/>
    </row>
    <row r="881" spans="2:6">
      <c r="B881" s="3"/>
      <c r="F881" s="3"/>
    </row>
    <row r="882" spans="2:6">
      <c r="B882" s="3"/>
      <c r="F882" s="3"/>
    </row>
    <row r="883" spans="2:6">
      <c r="B883" s="3"/>
      <c r="F883" s="3"/>
    </row>
    <row r="884" spans="2:6">
      <c r="B884" s="3"/>
      <c r="F884" s="3"/>
    </row>
    <row r="885" spans="2:6">
      <c r="B885" s="3"/>
      <c r="F885" s="3"/>
    </row>
    <row r="886" spans="2:6">
      <c r="B886" s="3"/>
      <c r="F886" s="3"/>
    </row>
    <row r="887" spans="2:6">
      <c r="B887" s="3"/>
      <c r="F887" s="3"/>
    </row>
    <row r="888" spans="2:6">
      <c r="B888" s="3"/>
      <c r="F888" s="3"/>
    </row>
    <row r="889" spans="2:6">
      <c r="B889" s="3"/>
      <c r="F889" s="3"/>
    </row>
    <row r="890" spans="2:6">
      <c r="B890" s="3"/>
      <c r="F890" s="3"/>
    </row>
    <row r="891" spans="2:6">
      <c r="B891" s="3"/>
      <c r="F891" s="3"/>
    </row>
    <row r="892" spans="2:6">
      <c r="B892" s="3"/>
      <c r="F892" s="3"/>
    </row>
    <row r="893" spans="2:6">
      <c r="B893" s="3"/>
      <c r="F893" s="3"/>
    </row>
    <row r="894" spans="2:6">
      <c r="B894" s="3"/>
      <c r="F894" s="3"/>
    </row>
    <row r="895" spans="2:6">
      <c r="B895" s="3"/>
      <c r="F895" s="3"/>
    </row>
    <row r="896" spans="2:6">
      <c r="B896" s="3"/>
      <c r="F896" s="3"/>
    </row>
    <row r="897" spans="2:6">
      <c r="B897" s="3"/>
      <c r="F897" s="3"/>
    </row>
    <row r="898" spans="2:6">
      <c r="B898" s="3"/>
      <c r="F898" s="3"/>
    </row>
    <row r="899" spans="2:6">
      <c r="B899" s="3"/>
      <c r="F899" s="3"/>
    </row>
    <row r="900" spans="2:6">
      <c r="B900" s="3"/>
      <c r="F900" s="3"/>
    </row>
    <row r="901" spans="2:6">
      <c r="B901" s="3"/>
      <c r="F901" s="3"/>
    </row>
    <row r="902" spans="2:6">
      <c r="B902" s="3"/>
      <c r="F902" s="3"/>
    </row>
    <row r="903" spans="2:6">
      <c r="B903" s="3"/>
      <c r="F903" s="3"/>
    </row>
    <row r="904" spans="2:6">
      <c r="B904" s="3"/>
      <c r="F904" s="3"/>
    </row>
    <row r="905" spans="2:6">
      <c r="B905" s="3"/>
      <c r="F905" s="3"/>
    </row>
    <row r="906" spans="2:6">
      <c r="B906" s="3"/>
      <c r="F906" s="3"/>
    </row>
    <row r="907" spans="2:6">
      <c r="B907" s="3"/>
      <c r="F907" s="3"/>
    </row>
    <row r="908" spans="2:6">
      <c r="B908" s="3"/>
      <c r="F908" s="3"/>
    </row>
    <row r="909" spans="2:6">
      <c r="B909" s="3"/>
      <c r="F909" s="3"/>
    </row>
    <row r="910" spans="2:6">
      <c r="B910" s="3"/>
      <c r="F910" s="3"/>
    </row>
    <row r="911" spans="2:6">
      <c r="B911" s="3"/>
      <c r="F911" s="3"/>
    </row>
    <row r="912" spans="2:6">
      <c r="B912" s="3"/>
      <c r="F912" s="3"/>
    </row>
    <row r="913" spans="2:6">
      <c r="B913" s="3"/>
      <c r="F913" s="3"/>
    </row>
    <row r="914" spans="2:6">
      <c r="B914" s="3"/>
      <c r="F914" s="3"/>
    </row>
    <row r="915" spans="2:6">
      <c r="B915" s="3"/>
      <c r="F915" s="3"/>
    </row>
    <row r="916" spans="2:6">
      <c r="B916" s="3"/>
      <c r="F916" s="3"/>
    </row>
    <row r="917" spans="2:6">
      <c r="B917" s="3"/>
      <c r="F917" s="3"/>
    </row>
    <row r="918" spans="2:6">
      <c r="B918" s="3"/>
      <c r="F918" s="3"/>
    </row>
    <row r="919" spans="2:6">
      <c r="B919" s="3"/>
      <c r="F919" s="3"/>
    </row>
    <row r="920" spans="2:6">
      <c r="B920" s="3"/>
      <c r="F920" s="3"/>
    </row>
    <row r="921" spans="2:6">
      <c r="B921" s="3"/>
      <c r="F921" s="3"/>
    </row>
    <row r="922" spans="2:6">
      <c r="B922" s="3"/>
      <c r="F922" s="3"/>
    </row>
    <row r="923" spans="2:6">
      <c r="B923" s="3"/>
      <c r="F923" s="3"/>
    </row>
    <row r="924" spans="2:6">
      <c r="B924" s="3"/>
      <c r="F924" s="3"/>
    </row>
    <row r="925" spans="2:6">
      <c r="B925" s="3"/>
      <c r="F925" s="3"/>
    </row>
    <row r="926" spans="2:6">
      <c r="B926" s="3"/>
      <c r="F926" s="3"/>
    </row>
    <row r="927" spans="2:6">
      <c r="B927" s="3"/>
      <c r="F927" s="3"/>
    </row>
    <row r="928" spans="2:6">
      <c r="B928" s="3"/>
      <c r="F928" s="3"/>
    </row>
    <row r="929" spans="2:6">
      <c r="B929" s="3"/>
      <c r="F929" s="3"/>
    </row>
    <row r="930" spans="2:6">
      <c r="B930" s="3"/>
      <c r="F930" s="3"/>
    </row>
    <row r="931" spans="2:6">
      <c r="B931" s="3"/>
      <c r="F931" s="3"/>
    </row>
    <row r="932" spans="2:6">
      <c r="B932" s="3"/>
      <c r="F932" s="3"/>
    </row>
    <row r="933" spans="2:6">
      <c r="B933" s="3"/>
      <c r="F933" s="3"/>
    </row>
    <row r="934" spans="2:6">
      <c r="B934" s="3"/>
      <c r="F934" s="3"/>
    </row>
    <row r="935" spans="2:6">
      <c r="B935" s="3"/>
      <c r="F935" s="3"/>
    </row>
    <row r="936" spans="2:6">
      <c r="B936" s="3"/>
      <c r="F936" s="3"/>
    </row>
    <row r="937" spans="2:6">
      <c r="B937" s="3"/>
      <c r="F937" s="3"/>
    </row>
    <row r="938" spans="2:6">
      <c r="B938" s="3"/>
      <c r="F938" s="3"/>
    </row>
    <row r="939" spans="2:6">
      <c r="B939" s="3"/>
      <c r="F939" s="3"/>
    </row>
    <row r="940" spans="2:6">
      <c r="B940" s="3"/>
      <c r="F940" s="3"/>
    </row>
    <row r="941" spans="2:6">
      <c r="B941" s="3"/>
      <c r="F941" s="3"/>
    </row>
    <row r="942" spans="2:6">
      <c r="B942" s="3"/>
      <c r="F942" s="3"/>
    </row>
    <row r="943" spans="2:6">
      <c r="B943" s="3"/>
      <c r="F943" s="3"/>
    </row>
    <row r="944" spans="2:6">
      <c r="B944" s="3"/>
      <c r="F944" s="3"/>
    </row>
    <row r="945" spans="2:6">
      <c r="B945" s="3"/>
      <c r="F945" s="3"/>
    </row>
    <row r="946" spans="2:6">
      <c r="B946" s="3"/>
      <c r="F946" s="3"/>
    </row>
    <row r="947" spans="2:6">
      <c r="B947" s="3"/>
      <c r="F947" s="3"/>
    </row>
    <row r="948" spans="2:6">
      <c r="B948" s="3"/>
      <c r="F948" s="3"/>
    </row>
    <row r="949" spans="2:6">
      <c r="B949" s="3"/>
      <c r="F949" s="3"/>
    </row>
    <row r="950" spans="2:6">
      <c r="B950" s="3"/>
      <c r="F950" s="3"/>
    </row>
    <row r="951" spans="2:6">
      <c r="B951" s="3"/>
      <c r="F951" s="3"/>
    </row>
    <row r="952" spans="2:6">
      <c r="B952" s="3"/>
      <c r="F952" s="3"/>
    </row>
    <row r="953" spans="2:6">
      <c r="B953" s="3"/>
      <c r="F953" s="3"/>
    </row>
    <row r="954" spans="2:6">
      <c r="B954" s="3"/>
      <c r="F954" s="3"/>
    </row>
    <row r="955" spans="2:6">
      <c r="B955" s="3"/>
      <c r="F955" s="3"/>
    </row>
    <row r="956" spans="2:6">
      <c r="B956" s="3"/>
      <c r="F956" s="3"/>
    </row>
    <row r="957" spans="2:6">
      <c r="B957" s="3"/>
      <c r="F957" s="3"/>
    </row>
    <row r="958" spans="2:6">
      <c r="B958" s="3"/>
      <c r="F958" s="3"/>
    </row>
    <row r="959" spans="2:6">
      <c r="B959" s="3"/>
      <c r="F959" s="3"/>
    </row>
    <row r="960" spans="2:6">
      <c r="B960" s="3"/>
      <c r="F960" s="3"/>
    </row>
    <row r="961" spans="2:6">
      <c r="B961" s="3"/>
      <c r="F961" s="3"/>
    </row>
    <row r="962" spans="2:6">
      <c r="B962" s="3"/>
      <c r="F962" s="3"/>
    </row>
    <row r="963" spans="2:6">
      <c r="B963" s="3"/>
      <c r="F963" s="3"/>
    </row>
    <row r="964" spans="2:6">
      <c r="B964" s="3"/>
      <c r="F964" s="3"/>
    </row>
    <row r="965" spans="2:6">
      <c r="B965" s="3"/>
      <c r="F965" s="3"/>
    </row>
    <row r="966" spans="2:6">
      <c r="B966" s="3"/>
      <c r="F966" s="3"/>
    </row>
    <row r="967" spans="2:6">
      <c r="B967" s="3"/>
      <c r="F967" s="3"/>
    </row>
    <row r="968" spans="2:6">
      <c r="B968" s="3"/>
      <c r="F968" s="3"/>
    </row>
    <row r="969" spans="2:6">
      <c r="B969" s="3"/>
      <c r="F969" s="3"/>
    </row>
    <row r="970" spans="2:6">
      <c r="B970" s="3"/>
      <c r="F970" s="3"/>
    </row>
    <row r="971" spans="2:6">
      <c r="B971" s="3"/>
      <c r="F971" s="3"/>
    </row>
    <row r="972" spans="2:6">
      <c r="B972" s="3"/>
      <c r="F972" s="3"/>
    </row>
    <row r="973" spans="2:6">
      <c r="B973" s="3"/>
      <c r="F973" s="3"/>
    </row>
    <row r="974" spans="2:6">
      <c r="B974" s="3"/>
      <c r="F974" s="3"/>
    </row>
    <row r="975" spans="2:6">
      <c r="B975" s="3"/>
      <c r="F975" s="3"/>
    </row>
    <row r="976" spans="2:6">
      <c r="B976" s="3"/>
      <c r="F976" s="3"/>
    </row>
    <row r="977" spans="2:6">
      <c r="B977" s="3"/>
      <c r="F977" s="3"/>
    </row>
    <row r="978" spans="2:6">
      <c r="B978" s="3"/>
      <c r="F978" s="3"/>
    </row>
    <row r="979" spans="2:6">
      <c r="B979" s="3"/>
      <c r="F979" s="3"/>
    </row>
    <row r="980" spans="2:6">
      <c r="B980" s="3"/>
      <c r="F980" s="3"/>
    </row>
    <row r="981" spans="2:6">
      <c r="B981" s="3"/>
      <c r="F981" s="3"/>
    </row>
    <row r="982" spans="2:6">
      <c r="B982" s="3"/>
      <c r="F982" s="3"/>
    </row>
    <row r="983" spans="2:6">
      <c r="B983" s="3"/>
      <c r="F983" s="3"/>
    </row>
    <row r="984" spans="2:6">
      <c r="B984" s="3"/>
      <c r="F984" s="3"/>
    </row>
    <row r="985" spans="2:6">
      <c r="B985" s="3"/>
      <c r="F985" s="3"/>
    </row>
    <row r="986" spans="2:6">
      <c r="B986" s="3"/>
      <c r="F986" s="3"/>
    </row>
    <row r="987" spans="2:6">
      <c r="B987" s="3"/>
      <c r="F987" s="3"/>
    </row>
    <row r="988" spans="2:6">
      <c r="B988" s="3"/>
      <c r="F988" s="3"/>
    </row>
    <row r="989" spans="2:6">
      <c r="B989" s="3"/>
      <c r="F989" s="3"/>
    </row>
    <row r="990" spans="2:6">
      <c r="B990" s="3"/>
      <c r="F990" s="3"/>
    </row>
    <row r="991" spans="2:6">
      <c r="B991" s="3"/>
      <c r="F991" s="3"/>
    </row>
    <row r="992" spans="2:6">
      <c r="B992" s="3"/>
      <c r="F992" s="3"/>
    </row>
    <row r="993" spans="2:6">
      <c r="B993" s="3"/>
      <c r="F993" s="3"/>
    </row>
    <row r="994" spans="2:6">
      <c r="B994" s="3"/>
      <c r="F994" s="3"/>
    </row>
    <row r="995" spans="2:6">
      <c r="B995" s="3"/>
      <c r="F995" s="3"/>
    </row>
    <row r="996" spans="2:6">
      <c r="B996" s="3"/>
      <c r="F996" s="3"/>
    </row>
    <row r="997" spans="2:6">
      <c r="B997" s="3"/>
      <c r="F997" s="3"/>
    </row>
    <row r="998" spans="2:6">
      <c r="B998" s="3"/>
      <c r="F998" s="3"/>
    </row>
    <row r="999" spans="2:6">
      <c r="B999" s="3"/>
      <c r="F999" s="3"/>
    </row>
    <row r="1000" spans="2:6">
      <c r="B1000" s="3"/>
      <c r="F1000" s="3"/>
    </row>
    <row r="1001" spans="2:6">
      <c r="B1001" s="3"/>
      <c r="F1001" s="3"/>
    </row>
    <row r="1002" spans="2:6">
      <c r="B1002" s="3"/>
      <c r="F1002" s="3"/>
    </row>
    <row r="1003" spans="2:6">
      <c r="B1003" s="3"/>
      <c r="F1003" s="3"/>
    </row>
    <row r="1004" spans="2:6">
      <c r="B1004" s="3"/>
      <c r="F1004" s="3"/>
    </row>
    <row r="1005" spans="2:6">
      <c r="B1005" s="3"/>
      <c r="F1005" s="3"/>
    </row>
    <row r="1006" spans="2:6">
      <c r="B1006" s="3"/>
      <c r="F1006" s="3"/>
    </row>
    <row r="1007" spans="2:6">
      <c r="B1007" s="3"/>
      <c r="F1007" s="3"/>
    </row>
    <row r="1008" spans="2:6">
      <c r="B1008" s="3"/>
      <c r="F1008" s="3"/>
    </row>
    <row r="1009" spans="2:6">
      <c r="B1009" s="3"/>
      <c r="F1009" s="3"/>
    </row>
    <row r="1010" spans="2:6">
      <c r="B1010" s="3"/>
      <c r="F1010" s="3"/>
    </row>
    <row r="1011" spans="2:6">
      <c r="B1011" s="3"/>
      <c r="F1011" s="3"/>
    </row>
    <row r="1012" spans="2:6">
      <c r="B1012" s="3"/>
      <c r="F1012" s="3"/>
    </row>
    <row r="1013" spans="2:6">
      <c r="B1013" s="3"/>
      <c r="F1013" s="3"/>
    </row>
    <row r="1014" spans="2:6">
      <c r="B1014" s="3"/>
      <c r="F1014" s="3"/>
    </row>
    <row r="1015" spans="2:6">
      <c r="B1015" s="3"/>
      <c r="F1015" s="3"/>
    </row>
    <row r="1016" spans="2:6">
      <c r="B1016" s="3"/>
      <c r="F1016" s="3"/>
    </row>
    <row r="1017" spans="2:6">
      <c r="B1017" s="3"/>
      <c r="F1017" s="3"/>
    </row>
    <row r="1018" spans="2:6">
      <c r="B1018" s="3"/>
      <c r="F1018" s="3"/>
    </row>
    <row r="1019" spans="2:6">
      <c r="B1019" s="3"/>
      <c r="F1019" s="3"/>
    </row>
    <row r="1020" spans="2:6">
      <c r="B1020" s="3"/>
      <c r="F1020" s="3"/>
    </row>
    <row r="1021" spans="2:6">
      <c r="B1021" s="3"/>
      <c r="F1021" s="3"/>
    </row>
    <row r="1022" spans="2:6">
      <c r="B1022" s="3"/>
      <c r="F1022" s="3"/>
    </row>
    <row r="1023" spans="2:6">
      <c r="B1023" s="3"/>
      <c r="F1023" s="3"/>
    </row>
    <row r="1024" spans="2:6">
      <c r="B1024" s="3"/>
      <c r="F1024" s="3"/>
    </row>
    <row r="1025" spans="2:6">
      <c r="B1025" s="3"/>
      <c r="F1025" s="3"/>
    </row>
    <row r="1026" spans="2:6">
      <c r="B1026" s="3"/>
      <c r="F1026" s="3"/>
    </row>
    <row r="1027" spans="2:6">
      <c r="B1027" s="3"/>
      <c r="F1027" s="3"/>
    </row>
    <row r="1028" spans="2:6">
      <c r="B1028" s="3"/>
      <c r="F1028" s="3"/>
    </row>
    <row r="1029" spans="2:6">
      <c r="B1029" s="3"/>
      <c r="F1029" s="3"/>
    </row>
    <row r="1030" spans="2:6">
      <c r="B1030" s="3"/>
      <c r="F1030" s="3"/>
    </row>
    <row r="1031" spans="2:6">
      <c r="B1031" s="3"/>
      <c r="F1031" s="3"/>
    </row>
    <row r="1032" spans="2:6">
      <c r="B1032" s="3"/>
      <c r="F1032" s="3"/>
    </row>
    <row r="1033" spans="2:6">
      <c r="B1033" s="3"/>
      <c r="F1033" s="3"/>
    </row>
    <row r="1034" spans="2:6">
      <c r="B1034" s="3"/>
      <c r="F1034" s="3"/>
    </row>
    <row r="1035" spans="2:6">
      <c r="B1035" s="3"/>
      <c r="F1035" s="3"/>
    </row>
    <row r="1036" spans="2:6">
      <c r="B1036" s="3"/>
      <c r="F1036" s="3"/>
    </row>
    <row r="1037" spans="2:6">
      <c r="B1037" s="3"/>
      <c r="F1037" s="3"/>
    </row>
    <row r="1038" spans="2:6">
      <c r="B1038" s="3"/>
      <c r="F1038" s="3"/>
    </row>
    <row r="1039" spans="2:6">
      <c r="B1039" s="3"/>
      <c r="F1039" s="3"/>
    </row>
    <row r="1040" spans="2:6">
      <c r="B1040" s="3"/>
      <c r="F1040" s="3"/>
    </row>
    <row r="1041" spans="2:6">
      <c r="B1041" s="3"/>
      <c r="F1041" s="3"/>
    </row>
    <row r="1042" spans="2:6">
      <c r="B1042" s="3"/>
      <c r="F1042" s="3"/>
    </row>
    <row r="1043" spans="2:6">
      <c r="B1043" s="3"/>
      <c r="F1043" s="3"/>
    </row>
    <row r="1044" spans="2:6">
      <c r="B1044" s="3"/>
      <c r="F1044" s="3"/>
    </row>
    <row r="1045" spans="2:6">
      <c r="B1045" s="3"/>
      <c r="F1045" s="3"/>
    </row>
    <row r="1046" spans="2:6">
      <c r="B1046" s="3"/>
      <c r="F1046" s="3"/>
    </row>
    <row r="1047" spans="2:6">
      <c r="B1047" s="3"/>
      <c r="F1047" s="3"/>
    </row>
    <row r="1048" spans="2:6">
      <c r="B1048" s="3"/>
      <c r="F1048" s="3"/>
    </row>
    <row r="1049" spans="2:6">
      <c r="B1049" s="3"/>
      <c r="F1049" s="3"/>
    </row>
    <row r="1050" spans="2:6">
      <c r="B1050" s="3"/>
      <c r="F1050" s="3"/>
    </row>
    <row r="1051" spans="2:6">
      <c r="B1051" s="3"/>
      <c r="F1051" s="3"/>
    </row>
    <row r="1052" spans="2:6">
      <c r="B1052" s="3"/>
      <c r="F1052" s="3"/>
    </row>
    <row r="1053" spans="2:6">
      <c r="B1053" s="3"/>
      <c r="F1053" s="3"/>
    </row>
    <row r="1054" spans="2:6">
      <c r="B1054" s="3"/>
      <c r="F1054" s="3"/>
    </row>
    <row r="1055" spans="2:6">
      <c r="B1055" s="3"/>
      <c r="F1055" s="3"/>
    </row>
    <row r="1056" spans="2:6">
      <c r="B1056" s="3"/>
      <c r="F1056" s="3"/>
    </row>
    <row r="1057" spans="2:6">
      <c r="B1057" s="3"/>
      <c r="F1057" s="3"/>
    </row>
    <row r="1058" spans="2:6">
      <c r="B1058" s="3"/>
      <c r="F1058" s="3"/>
    </row>
    <row r="1059" spans="2:6">
      <c r="B1059" s="3"/>
      <c r="F1059" s="3"/>
    </row>
    <row r="1060" spans="2:6">
      <c r="B1060" s="3"/>
      <c r="F1060" s="3"/>
    </row>
    <row r="1061" spans="2:6">
      <c r="B1061" s="3"/>
      <c r="F1061" s="3"/>
    </row>
    <row r="1062" spans="2:6">
      <c r="B1062" s="3"/>
      <c r="F1062" s="3"/>
    </row>
    <row r="1063" spans="2:6">
      <c r="B1063" s="3"/>
      <c r="F1063" s="3"/>
    </row>
    <row r="1064" spans="2:6">
      <c r="B1064" s="3"/>
      <c r="F1064" s="3"/>
    </row>
    <row r="1065" spans="2:6">
      <c r="B1065" s="3"/>
      <c r="F1065" s="3"/>
    </row>
    <row r="1066" spans="2:6">
      <c r="B1066" s="3"/>
      <c r="F1066" s="3"/>
    </row>
    <row r="1067" spans="2:6">
      <c r="B1067" s="3"/>
      <c r="F1067" s="3"/>
    </row>
    <row r="1068" spans="2:6">
      <c r="B1068" s="3"/>
      <c r="F1068" s="3"/>
    </row>
    <row r="1069" spans="2:6">
      <c r="B1069" s="3"/>
      <c r="F1069" s="3"/>
    </row>
    <row r="1070" spans="2:6">
      <c r="B1070" s="3"/>
      <c r="F1070" s="3"/>
    </row>
    <row r="1071" spans="2:6">
      <c r="B1071" s="3"/>
      <c r="F1071" s="3"/>
    </row>
    <row r="1072" spans="2:6">
      <c r="B1072" s="3"/>
      <c r="F1072" s="3"/>
    </row>
    <row r="1073" spans="2:6">
      <c r="B1073" s="3"/>
      <c r="F1073" s="3"/>
    </row>
    <row r="1074" spans="2:6">
      <c r="B1074" s="3"/>
      <c r="F1074" s="3"/>
    </row>
    <row r="1075" spans="2:6">
      <c r="B1075" s="3"/>
      <c r="F1075" s="3"/>
    </row>
    <row r="1076" spans="2:6">
      <c r="B1076" s="3"/>
      <c r="F1076" s="3"/>
    </row>
    <row r="1077" spans="2:6">
      <c r="B1077" s="3"/>
      <c r="F1077" s="3"/>
    </row>
    <row r="1078" spans="2:6">
      <c r="B1078" s="3"/>
      <c r="F1078" s="3"/>
    </row>
    <row r="1079" spans="2:6">
      <c r="B1079" s="3"/>
      <c r="F1079" s="3"/>
    </row>
    <row r="1080" spans="2:6">
      <c r="B1080" s="3"/>
      <c r="F1080" s="3"/>
    </row>
    <row r="1081" spans="2:6">
      <c r="B1081" s="3"/>
      <c r="F1081" s="3"/>
    </row>
    <row r="1082" spans="2:6">
      <c r="B1082" s="3"/>
      <c r="F1082" s="3"/>
    </row>
    <row r="1083" spans="2:6">
      <c r="B1083" s="3"/>
      <c r="F1083" s="3"/>
    </row>
    <row r="1084" spans="2:6">
      <c r="B1084" s="3"/>
      <c r="F1084" s="3"/>
    </row>
    <row r="1085" spans="2:6">
      <c r="B1085" s="3"/>
      <c r="F1085" s="3"/>
    </row>
    <row r="1086" spans="2:6">
      <c r="B1086" s="3"/>
      <c r="F1086" s="3"/>
    </row>
    <row r="1087" spans="2:6">
      <c r="B1087" s="3"/>
      <c r="F1087" s="3"/>
    </row>
    <row r="1088" spans="2:6">
      <c r="B1088" s="3"/>
      <c r="F1088" s="3"/>
    </row>
    <row r="1089" spans="2:6">
      <c r="B1089" s="3"/>
      <c r="F1089" s="3"/>
    </row>
    <row r="1090" spans="2:6">
      <c r="B1090" s="3"/>
      <c r="F1090" s="3"/>
    </row>
    <row r="1091" spans="2:6">
      <c r="B1091" s="3"/>
      <c r="F1091" s="3"/>
    </row>
    <row r="1092" spans="2:6">
      <c r="B1092" s="3"/>
      <c r="F1092" s="3"/>
    </row>
    <row r="1093" spans="2:6">
      <c r="B1093" s="3"/>
      <c r="F1093" s="3"/>
    </row>
    <row r="1094" spans="2:6">
      <c r="B1094" s="3"/>
      <c r="F1094" s="3"/>
    </row>
    <row r="1095" spans="2:6">
      <c r="B1095" s="3"/>
      <c r="F1095" s="3"/>
    </row>
    <row r="1096" spans="2:6">
      <c r="B1096" s="3"/>
      <c r="F1096" s="3"/>
    </row>
    <row r="1097" spans="2:6">
      <c r="B1097" s="3"/>
      <c r="F1097" s="3"/>
    </row>
    <row r="1098" spans="2:6">
      <c r="B1098" s="3"/>
      <c r="F1098" s="3"/>
    </row>
    <row r="1099" spans="2:6">
      <c r="B1099" s="3"/>
      <c r="F1099" s="3"/>
    </row>
    <row r="1100" spans="2:6">
      <c r="B1100" s="3"/>
      <c r="F1100" s="3"/>
    </row>
    <row r="1101" spans="2:6">
      <c r="B1101" s="3"/>
      <c r="F1101" s="3"/>
    </row>
    <row r="1102" spans="2:6">
      <c r="B1102" s="3"/>
      <c r="F1102" s="3"/>
    </row>
    <row r="1103" spans="2:6">
      <c r="B1103" s="3"/>
      <c r="F1103" s="3"/>
    </row>
    <row r="1104" spans="2:6">
      <c r="B1104" s="3"/>
      <c r="F1104" s="3"/>
    </row>
    <row r="1105" spans="2:6">
      <c r="B1105" s="3"/>
      <c r="F1105" s="3"/>
    </row>
    <row r="1106" spans="2:6">
      <c r="B1106" s="3"/>
      <c r="F1106" s="3"/>
    </row>
    <row r="1107" spans="2:6">
      <c r="B1107" s="3"/>
      <c r="F1107" s="3"/>
    </row>
    <row r="1108" spans="2:6">
      <c r="B1108" s="3"/>
      <c r="F1108" s="3"/>
    </row>
    <row r="1109" spans="2:6">
      <c r="B1109" s="3"/>
      <c r="F1109" s="3"/>
    </row>
    <row r="1110" spans="2:6">
      <c r="B1110" s="3"/>
      <c r="F1110" s="3"/>
    </row>
    <row r="1111" spans="2:6">
      <c r="B1111" s="3"/>
      <c r="F1111" s="3"/>
    </row>
    <row r="1112" spans="2:6">
      <c r="B1112" s="3"/>
      <c r="F1112" s="3"/>
    </row>
    <row r="1113" spans="2:6">
      <c r="B1113" s="3"/>
      <c r="F1113" s="3"/>
    </row>
    <row r="1114" spans="2:6">
      <c r="B1114" s="3"/>
      <c r="F1114" s="3"/>
    </row>
    <row r="1115" spans="2:6">
      <c r="B1115" s="3"/>
      <c r="F1115" s="3"/>
    </row>
    <row r="1116" spans="2:6">
      <c r="B1116" s="3"/>
      <c r="F1116" s="3"/>
    </row>
    <row r="1117" spans="2:6">
      <c r="B1117" s="3"/>
      <c r="F1117" s="3"/>
    </row>
    <row r="1118" spans="2:6">
      <c r="B1118" s="3"/>
      <c r="F1118" s="3"/>
    </row>
    <row r="1119" spans="2:6">
      <c r="B1119" s="3"/>
      <c r="F1119" s="3"/>
    </row>
    <row r="1120" spans="2:6">
      <c r="B1120" s="3"/>
      <c r="F1120" s="3"/>
    </row>
    <row r="1121" spans="2:6">
      <c r="B1121" s="3"/>
      <c r="F1121" s="3"/>
    </row>
    <row r="1122" spans="2:6">
      <c r="B1122" s="3"/>
      <c r="F1122" s="3"/>
    </row>
    <row r="1123" spans="2:6">
      <c r="B1123" s="3"/>
      <c r="F1123" s="3"/>
    </row>
    <row r="1124" spans="2:6">
      <c r="B1124" s="3"/>
      <c r="F1124" s="3"/>
    </row>
    <row r="1125" spans="2:6">
      <c r="B1125" s="3"/>
      <c r="F1125" s="3"/>
    </row>
    <row r="1126" spans="2:6">
      <c r="B1126" s="3"/>
      <c r="F1126" s="3"/>
    </row>
    <row r="1127" spans="2:6">
      <c r="B1127" s="3"/>
      <c r="F1127" s="3"/>
    </row>
    <row r="1128" spans="2:6">
      <c r="B1128" s="3"/>
      <c r="F1128" s="3"/>
    </row>
    <row r="1129" spans="2:6">
      <c r="B1129" s="3"/>
      <c r="F1129" s="3"/>
    </row>
    <row r="1130" spans="2:6">
      <c r="B1130" s="3"/>
      <c r="F1130" s="3"/>
    </row>
    <row r="1131" spans="2:6">
      <c r="B1131" s="3"/>
      <c r="F1131" s="3"/>
    </row>
    <row r="1132" spans="2:6">
      <c r="B1132" s="3"/>
      <c r="F1132" s="3"/>
    </row>
    <row r="1133" spans="2:6">
      <c r="B1133" s="3"/>
      <c r="F1133" s="3"/>
    </row>
    <row r="1134" spans="2:6">
      <c r="B1134" s="3"/>
      <c r="F1134" s="3"/>
    </row>
    <row r="1135" spans="2:6">
      <c r="B1135" s="3"/>
      <c r="F1135" s="3"/>
    </row>
    <row r="1136" spans="2:6">
      <c r="B1136" s="3"/>
      <c r="F1136" s="3"/>
    </row>
    <row r="1137" spans="2:6">
      <c r="B1137" s="3"/>
      <c r="F1137" s="3"/>
    </row>
    <row r="1138" spans="2:6">
      <c r="B1138" s="3"/>
      <c r="F1138" s="3"/>
    </row>
    <row r="1139" spans="2:6">
      <c r="B1139" s="3"/>
      <c r="F1139" s="3"/>
    </row>
  </sheetData>
  <phoneticPr fontId="0" type="noConversion"/>
  <hyperlinks>
    <hyperlink ref="P72" r:id="rId1" display="http://www.konkoly.hu/cgi-bin/IBVS?1065" xr:uid="{00000000-0004-0000-0200-000000000000}"/>
    <hyperlink ref="P75" r:id="rId2" display="http://www.konkoly.hu/cgi-bin/IBVS?1200" xr:uid="{00000000-0004-0000-0200-000001000000}"/>
    <hyperlink ref="P76" r:id="rId3" display="http://www.konkoly.hu/cgi-bin/IBVS?1751" xr:uid="{00000000-0004-0000-0200-000002000000}"/>
    <hyperlink ref="P77" r:id="rId4" display="http://www.konkoly.hu/cgi-bin/IBVS?1751" xr:uid="{00000000-0004-0000-0200-000003000000}"/>
    <hyperlink ref="P85" r:id="rId5" display="http://www.bav-astro.de/sfs/BAVM_link.php?BAVMnr=52" xr:uid="{00000000-0004-0000-0200-000004000000}"/>
    <hyperlink ref="P86" r:id="rId6" display="http://www.bav-astro.de/sfs/BAVM_link.php?BAVMnr=52" xr:uid="{00000000-0004-0000-0200-000005000000}"/>
    <hyperlink ref="P159" r:id="rId7" display="http://www.bav-astro.de/sfs/BAVM_link.php?BAVMnr=56" xr:uid="{00000000-0004-0000-0200-000006000000}"/>
    <hyperlink ref="P87" r:id="rId8" display="http://www.konkoly.hu/cgi-bin/IBVS?4534" xr:uid="{00000000-0004-0000-0200-000007000000}"/>
    <hyperlink ref="P88" r:id="rId9" display="http://www.konkoly.hu/cgi-bin/IBVS?4534" xr:uid="{00000000-0004-0000-0200-000008000000}"/>
    <hyperlink ref="P90" r:id="rId10" display="http://www.konkoly.hu/cgi-bin/IBVS?4877" xr:uid="{00000000-0004-0000-0200-000009000000}"/>
    <hyperlink ref="P91" r:id="rId11" display="http://www.konkoly.hu/cgi-bin/IBVS?4534" xr:uid="{00000000-0004-0000-0200-00000A000000}"/>
    <hyperlink ref="P92" r:id="rId12" display="http://www.bav-astro.de/sfs/BAVM_link.php?BAVMnr=93" xr:uid="{00000000-0004-0000-0200-00000B000000}"/>
    <hyperlink ref="P93" r:id="rId13" display="http://www.bav-astro.de/sfs/BAVM_link.php?BAVMnr=93" xr:uid="{00000000-0004-0000-0200-00000C000000}"/>
    <hyperlink ref="P94" r:id="rId14" display="http://www.konkoly.hu/cgi-bin/IBVS?4534" xr:uid="{00000000-0004-0000-0200-00000D000000}"/>
    <hyperlink ref="P95" r:id="rId15" display="http://www.bav-astro.de/sfs/BAVM_link.php?BAVMnr=101" xr:uid="{00000000-0004-0000-0200-00000E000000}"/>
    <hyperlink ref="P96" r:id="rId16" display="http://www.konkoly.hu/cgi-bin/IBVS?4877" xr:uid="{00000000-0004-0000-0200-00000F000000}"/>
    <hyperlink ref="P97" r:id="rId17" display="http://www.konkoly.hu/cgi-bin/IBVS?4877" xr:uid="{00000000-0004-0000-0200-000010000000}"/>
    <hyperlink ref="P98" r:id="rId18" display="http://www.konkoly.hu/cgi-bin/IBVS?4877" xr:uid="{00000000-0004-0000-0200-000011000000}"/>
    <hyperlink ref="P99" r:id="rId19" display="http://www.konkoly.hu/cgi-bin/IBVS?4877" xr:uid="{00000000-0004-0000-0200-000012000000}"/>
    <hyperlink ref="P100" r:id="rId20" display="http://www.bav-astro.de/sfs/BAVM_link.php?BAVMnr=117" xr:uid="{00000000-0004-0000-0200-000013000000}"/>
    <hyperlink ref="P101" r:id="rId21" display="http://www.bav-astro.de/sfs/BAVM_link.php?BAVMnr=117" xr:uid="{00000000-0004-0000-0200-000014000000}"/>
    <hyperlink ref="P102" r:id="rId22" display="http://www.bav-astro.de/sfs/BAVM_link.php?BAVMnr=133" xr:uid="{00000000-0004-0000-0200-000015000000}"/>
    <hyperlink ref="P103" r:id="rId23" display="http://www.bav-astro.de/sfs/BAVM_link.php?BAVMnr=152" xr:uid="{00000000-0004-0000-0200-000016000000}"/>
    <hyperlink ref="P160" r:id="rId24" display="http://www.bav-astro.de/sfs/BAVM_link.php?BAVMnr=131" xr:uid="{00000000-0004-0000-0200-000017000000}"/>
    <hyperlink ref="P161" r:id="rId25" display="http://var.astro.cz/oejv/issues/oejv0074.pdf" xr:uid="{00000000-0004-0000-0200-000018000000}"/>
    <hyperlink ref="P104" r:id="rId26" display="http://www.bav-astro.de/sfs/BAVM_link.php?BAVMnr=158" xr:uid="{00000000-0004-0000-0200-000019000000}"/>
    <hyperlink ref="P105" r:id="rId27" display="http://www.bav-astro.de/sfs/BAVM_link.php?BAVMnr=158" xr:uid="{00000000-0004-0000-0200-00001A000000}"/>
    <hyperlink ref="P106" r:id="rId28" display="http://www.konkoly.hu/cgi-bin/IBVS?5371" xr:uid="{00000000-0004-0000-0200-00001B000000}"/>
    <hyperlink ref="P108" r:id="rId29" display="http://www.konkoly.hu/cgi-bin/IBVS?5494" xr:uid="{00000000-0004-0000-0200-00001C000000}"/>
    <hyperlink ref="P109" r:id="rId30" display="http://www.konkoly.hu/cgi-bin/IBVS?5494" xr:uid="{00000000-0004-0000-0200-00001D000000}"/>
    <hyperlink ref="P162" r:id="rId31" display="http://vsolj.cetus-net.org/no42.pdf" xr:uid="{00000000-0004-0000-0200-00001E000000}"/>
    <hyperlink ref="P110" r:id="rId32" display="http://www.bav-astro.de/sfs/BAVM_link.php?BAVMnr=172" xr:uid="{00000000-0004-0000-0200-00001F000000}"/>
    <hyperlink ref="P111" r:id="rId33" display="http://www.konkoly.hu/cgi-bin/IBVS?5494" xr:uid="{00000000-0004-0000-0200-000020000000}"/>
    <hyperlink ref="P112" r:id="rId34" display="http://www.konkoly.hu/cgi-bin/IBVS?5494" xr:uid="{00000000-0004-0000-0200-000021000000}"/>
    <hyperlink ref="P113" r:id="rId35" display="http://www.konkoly.hu/cgi-bin/IBVS?5583" xr:uid="{00000000-0004-0000-0200-000022000000}"/>
    <hyperlink ref="P163" r:id="rId36" display="http://www.konkoly.hu/cgi-bin/IBVS?5493" xr:uid="{00000000-0004-0000-0200-000023000000}"/>
    <hyperlink ref="P115" r:id="rId37" display="http://www.konkoly.hu/cgi-bin/IBVS?5649" xr:uid="{00000000-0004-0000-0200-000024000000}"/>
    <hyperlink ref="P164" r:id="rId38" display="http://www.konkoly.hu/cgi-bin/IBVS?5670" xr:uid="{00000000-0004-0000-0200-000025000000}"/>
    <hyperlink ref="P165" r:id="rId39" display="http://www.konkoly.hu/cgi-bin/IBVS?5754" xr:uid="{00000000-0004-0000-0200-000026000000}"/>
    <hyperlink ref="P116" r:id="rId40" display="http://var.astro.cz/oejv/issues/oejv0074.pdf" xr:uid="{00000000-0004-0000-0200-000027000000}"/>
    <hyperlink ref="P117" r:id="rId41" display="http://var.astro.cz/oejv/issues/oejv0074.pdf" xr:uid="{00000000-0004-0000-0200-000028000000}"/>
    <hyperlink ref="P118" r:id="rId42" display="http://www.bav-astro.de/sfs/BAVM_link.php?BAVMnr=186" xr:uid="{00000000-0004-0000-0200-000029000000}"/>
    <hyperlink ref="P166" r:id="rId43" display="http://www.konkoly.hu/cgi-bin/IBVS?5760" xr:uid="{00000000-0004-0000-0200-00002A000000}"/>
    <hyperlink ref="P119" r:id="rId44" display="http://www.bav-astro.de/sfs/BAVM_link.php?BAVMnr=186" xr:uid="{00000000-0004-0000-0200-00002B000000}"/>
    <hyperlink ref="P167" r:id="rId45" display="http://www.konkoly.hu/cgi-bin/IBVS?5806" xr:uid="{00000000-0004-0000-0200-00002C000000}"/>
    <hyperlink ref="P120" r:id="rId46" display="http://www.bav-astro.de/sfs/BAVM_link.php?BAVMnr=186" xr:uid="{00000000-0004-0000-0200-00002D000000}"/>
    <hyperlink ref="P121" r:id="rId47" display="http://var.astro.cz/oejv/issues/oejv0074.pdf" xr:uid="{00000000-0004-0000-0200-00002E000000}"/>
    <hyperlink ref="P122" r:id="rId48" display="http://var.astro.cz/oejv/issues/oejv0074.pdf" xr:uid="{00000000-0004-0000-0200-00002F000000}"/>
    <hyperlink ref="P123" r:id="rId49" display="http://var.astro.cz/oejv/issues/oejv0074.pdf" xr:uid="{00000000-0004-0000-0200-000030000000}"/>
    <hyperlink ref="P124" r:id="rId50" display="http://var.astro.cz/oejv/issues/oejv0074.pdf" xr:uid="{00000000-0004-0000-0200-000031000000}"/>
    <hyperlink ref="P125" r:id="rId51" display="http://www.konkoly.hu/cgi-bin/IBVS?5820" xr:uid="{00000000-0004-0000-0200-000032000000}"/>
    <hyperlink ref="P126" r:id="rId52" display="http://www.konkoly.hu/cgi-bin/IBVS?5820" xr:uid="{00000000-0004-0000-0200-000033000000}"/>
    <hyperlink ref="P168" r:id="rId53" display="http://var.astro.cz/oejv/issues/oejv0094.pdf" xr:uid="{00000000-0004-0000-0200-000034000000}"/>
    <hyperlink ref="P169" r:id="rId54" display="http://var.astro.cz/oejv/issues/oejv0094.pdf" xr:uid="{00000000-0004-0000-0200-000035000000}"/>
    <hyperlink ref="P170" r:id="rId55" display="http://var.astro.cz/oejv/issues/oejv0094.pdf" xr:uid="{00000000-0004-0000-0200-000036000000}"/>
    <hyperlink ref="P127" r:id="rId56" display="http://www.bav-astro.de/sfs/BAVM_link.php?BAVMnr=201" xr:uid="{00000000-0004-0000-0200-000037000000}"/>
    <hyperlink ref="P171" r:id="rId57" display="http://var.astro.cz/oejv/issues/oejv0094.pdf" xr:uid="{00000000-0004-0000-0200-000038000000}"/>
    <hyperlink ref="P172" r:id="rId58" display="http://var.astro.cz/oejv/issues/oejv0094.pdf" xr:uid="{00000000-0004-0000-0200-000039000000}"/>
    <hyperlink ref="P128" r:id="rId59" display="http://www.konkoly.hu/cgi-bin/IBVS?5938" xr:uid="{00000000-0004-0000-0200-00003A000000}"/>
    <hyperlink ref="P173" r:id="rId60" display="http://var.astro.cz/oejv/issues/oejv0107.pdf" xr:uid="{00000000-0004-0000-0200-00003B000000}"/>
    <hyperlink ref="P174" r:id="rId61" display="http://var.astro.cz/oejv/issues/oejv0107.pdf" xr:uid="{00000000-0004-0000-0200-00003C000000}"/>
    <hyperlink ref="P175" r:id="rId62" display="http://var.astro.cz/oejv/issues/oejv0107.pdf" xr:uid="{00000000-0004-0000-0200-00003D000000}"/>
    <hyperlink ref="P176" r:id="rId63" display="http://var.astro.cz/oejv/issues/oejv0107.pdf" xr:uid="{00000000-0004-0000-0200-00003E000000}"/>
    <hyperlink ref="P177" r:id="rId64" display="http://var.astro.cz/oejv/issues/oejv0107.pdf" xr:uid="{00000000-0004-0000-0200-00003F000000}"/>
    <hyperlink ref="P178" r:id="rId65" display="http://vsolj.cetus-net.org/vsoljno50.pdf" xr:uid="{00000000-0004-0000-0200-000040000000}"/>
    <hyperlink ref="P129" r:id="rId66" display="http://www.bav-astro.de/sfs/BAVM_link.php?BAVMnr=214" xr:uid="{00000000-0004-0000-0200-000041000000}"/>
    <hyperlink ref="P179" r:id="rId67" display="http://vsolj.cetus-net.org/vsoljno51.pdf" xr:uid="{00000000-0004-0000-0200-000042000000}"/>
    <hyperlink ref="P130" r:id="rId68" display="http://www.bav-astro.de/sfs/BAVM_link.php?BAVMnr=215" xr:uid="{00000000-0004-0000-0200-000043000000}"/>
    <hyperlink ref="P131" r:id="rId69" display="http://var.astro.cz/oejv/issues/oejv0160.pdf" xr:uid="{00000000-0004-0000-0200-000044000000}"/>
    <hyperlink ref="P132" r:id="rId70" display="http://var.astro.cz/oejv/issues/oejv0160.pdf" xr:uid="{00000000-0004-0000-0200-000045000000}"/>
    <hyperlink ref="P133" r:id="rId71" display="http://var.astro.cz/oejv/issues/oejv0160.pdf" xr:uid="{00000000-0004-0000-0200-000046000000}"/>
    <hyperlink ref="P134" r:id="rId72" display="http://var.astro.cz/oejv/issues/oejv0160.pdf" xr:uid="{00000000-0004-0000-0200-000047000000}"/>
    <hyperlink ref="P180" r:id="rId73" display="http://var.astro.cz/oejv/issues/oejv0137.pdf" xr:uid="{00000000-0004-0000-0200-000048000000}"/>
    <hyperlink ref="P181" r:id="rId74" display="http://var.astro.cz/oejv/issues/oejv0137.pdf" xr:uid="{00000000-0004-0000-0200-000049000000}"/>
    <hyperlink ref="P182" r:id="rId75" display="http://var.astro.cz/oejv/issues/oejv0137.pdf" xr:uid="{00000000-0004-0000-0200-00004A000000}"/>
    <hyperlink ref="P183" r:id="rId76" display="http://www.bav-astro.de/sfs/BAVM_link.php?BAVMnr=220" xr:uid="{00000000-0004-0000-0200-00004B000000}"/>
    <hyperlink ref="P135" r:id="rId77" display="http://www.konkoly.hu/cgi-bin/IBVS?5992" xr:uid="{00000000-0004-0000-0200-00004C000000}"/>
    <hyperlink ref="P184" r:id="rId78" display="http://www.bav-astro.de/sfs/BAVM_link.php?BAVMnr=225" xr:uid="{00000000-0004-0000-0200-00004D000000}"/>
    <hyperlink ref="P185" r:id="rId79" display="http://vsolj.cetus-net.org/vsoljno53.pdf" xr:uid="{00000000-0004-0000-0200-00004E000000}"/>
    <hyperlink ref="P186" r:id="rId80" display="http://vsolj.cetus-net.org/vsoljno55.pdf" xr:uid="{00000000-0004-0000-0200-00004F000000}"/>
    <hyperlink ref="P136" r:id="rId81" display="http://var.astro.cz/oejv/issues/oejv0160.pdf" xr:uid="{00000000-0004-0000-0200-000050000000}"/>
    <hyperlink ref="P137" r:id="rId82" display="http://var.astro.cz/oejv/issues/oejv0160.pdf" xr:uid="{00000000-0004-0000-0200-000051000000}"/>
    <hyperlink ref="P138" r:id="rId83" display="http://var.astro.cz/oejv/issues/oejv0160.pdf" xr:uid="{00000000-0004-0000-0200-000052000000}"/>
    <hyperlink ref="P139" r:id="rId84" display="http://var.astro.cz/oejv/issues/oejv0160.pdf" xr:uid="{00000000-0004-0000-0200-000053000000}"/>
    <hyperlink ref="P140" r:id="rId85" display="http://www.bav-astro.de/sfs/BAVM_link.php?BAVMnr=228" xr:uid="{00000000-0004-0000-0200-000054000000}"/>
    <hyperlink ref="P141" r:id="rId86" display="http://www.bav-astro.de/sfs/BAVM_link.php?BAVMnr=228" xr:uid="{00000000-0004-0000-0200-000055000000}"/>
    <hyperlink ref="P142" r:id="rId87" display="http://www.bav-astro.de/sfs/BAVM_link.php?BAVMnr=231" xr:uid="{00000000-0004-0000-0200-000056000000}"/>
    <hyperlink ref="P143" r:id="rId88" display="http://www.bav-astro.de/sfs/BAVM_link.php?BAVMnr=232" xr:uid="{00000000-0004-0000-0200-000057000000}"/>
    <hyperlink ref="P144" r:id="rId89" display="http://www.bav-astro.de/sfs/BAVM_link.php?BAVMnr=232" xr:uid="{00000000-0004-0000-0200-000058000000}"/>
    <hyperlink ref="P145" r:id="rId90" display="http://var.astro.cz/oejv/issues/oejv0160.pdf" xr:uid="{00000000-0004-0000-0200-000059000000}"/>
    <hyperlink ref="P146" r:id="rId91" display="http://var.astro.cz/oejv/issues/oejv0160.pdf" xr:uid="{00000000-0004-0000-0200-00005A000000}"/>
    <hyperlink ref="P147" r:id="rId92" display="http://var.astro.cz/oejv/issues/oejv0160.pdf" xr:uid="{00000000-0004-0000-0200-00005B000000}"/>
    <hyperlink ref="P148" r:id="rId93" display="http://var.astro.cz/oejv/issues/oejv0160.pdf" xr:uid="{00000000-0004-0000-0200-00005C000000}"/>
    <hyperlink ref="P149" r:id="rId94" display="http://var.astro.cz/oejv/issues/oejv0160.pdf" xr:uid="{00000000-0004-0000-0200-00005D000000}"/>
    <hyperlink ref="P150" r:id="rId95" display="http://www.bav-astro.de/sfs/BAVM_link.php?BAVMnr=234" xr:uid="{00000000-0004-0000-0200-00005E000000}"/>
    <hyperlink ref="P151" r:id="rId96" display="http://www.bav-astro.de/sfs/BAVM_link.php?BAVMnr=238" xr:uid="{00000000-0004-0000-0200-00005F000000}"/>
    <hyperlink ref="P152" r:id="rId97" display="http://www.bav-astro.de/sfs/BAVM_link.php?BAVMnr=239" xr:uid="{00000000-0004-0000-0200-000060000000}"/>
    <hyperlink ref="P187" r:id="rId98" display="http://www.bav-astro.de/sfs/BAVM_link.php?BAVMnr=241" xr:uid="{00000000-0004-0000-0200-000061000000}"/>
    <hyperlink ref="P153" r:id="rId99" display="http://www.bav-astro.de/sfs/BAVM_link.php?BAVMnr=239" xr:uid="{00000000-0004-0000-0200-000062000000}"/>
    <hyperlink ref="P188" r:id="rId100" display="http://www.bav-astro.de/sfs/BAVM_link.php?BAVMnr=241" xr:uid="{00000000-0004-0000-0200-000063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 1</vt:lpstr>
      <vt:lpstr>Active 2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2002-07-31T21:06:03Z</dcterms:created>
  <dcterms:modified xsi:type="dcterms:W3CDTF">2024-01-03T05:54:32Z</dcterms:modified>
</cp:coreProperties>
</file>