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CEFB71A-578A-4BFE-8713-FA771F1CEE39}" xr6:coauthVersionLast="47" xr6:coauthVersionMax="47" xr10:uidLastSave="{00000000-0000-0000-0000-000000000000}"/>
  <bookViews>
    <workbookView xWindow="300" yWindow="165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Q22" i="1"/>
  <c r="B2" i="1"/>
  <c r="C8" i="1"/>
  <c r="E21" i="1"/>
  <c r="F21" i="1"/>
  <c r="G21" i="1"/>
  <c r="K21" i="1"/>
  <c r="C9" i="1"/>
  <c r="D9" i="1"/>
  <c r="F16" i="1"/>
  <c r="F17" i="1" s="1"/>
  <c r="C17" i="1"/>
  <c r="Q23" i="1"/>
  <c r="E23" i="1"/>
  <c r="F23" i="1"/>
  <c r="G23" i="1"/>
  <c r="K23" i="1"/>
  <c r="E22" i="1"/>
  <c r="F22" i="1"/>
  <c r="G22" i="1"/>
  <c r="K22" i="1"/>
  <c r="C11" i="1"/>
  <c r="C12" i="1"/>
  <c r="C16" i="1" l="1"/>
  <c r="D18" i="1" s="1"/>
  <c r="C15" i="1"/>
  <c r="O23" i="1"/>
  <c r="O22" i="1"/>
  <c r="O21" i="1"/>
  <c r="C18" i="1" l="1"/>
  <c r="F18" i="1"/>
  <c r="F19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<sst xmlns="http://schemas.openxmlformats.org/spreadsheetml/2006/main" count="59" uniqueCount="50">
  <si>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</si>
  <si>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</si>
  <si>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</si>
  <si>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</si>
  <si>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</si>
  <si>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</si>
  <si>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</si>
  <si>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</si>
  <si>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</si>
  <si>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</si>
  <si>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</si>
  <si>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</si>
  <si>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</si>
  <si>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</si>
  <si>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</si>
  <si>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</si>
  <si>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</si>
  <si>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</si>
  <si>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</si>
  <si>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</si>
  <si>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</si>
  <si>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</si>
  <si>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</si>
  <si>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</si>
  <si>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</si>
  <si>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</si>
  <si>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</si>
  <si>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</si>
  <si>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</si>
  <si>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</si>
  <si>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</si>
  <si>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</si>
  <si>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</si>
  <si>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</si>
  <si>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</si>
  <si>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</si>
  <si>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</si>
  <si>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</si>
  <si>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</si>
  <si>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</si>
  <si>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</si>
  <si>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</si>
  <si>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G3802-1680</t>
  </si>
  <si>
    <t>2022A</t>
  </si>
  <si>
    <t>EA</t>
  </si>
  <si>
    <t>pr_5</t>
  </si>
  <si>
    <t>VSX</t>
  </si>
  <si>
    <t>I</t>
  </si>
  <si>
    <t>Lyn</t>
  </si>
  <si>
    <t>TYC 3802-1680-1 / GSC 3802-1680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</si>
</sst>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TYC</a:t>
            </a:r>
            <a:r>
              <a:rPr lang="en-AU" baseline="0"/>
              <a:t> 3802-1680-1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B-48E4-A48F-8CD9A6040A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0B-48E4-A48F-8CD9A6040A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0B-48E4-A48F-8CD9A6040A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7.2860000000218861E-2</c:v>
                </c:pt>
                <c:pt idx="2">
                  <c:v>0.33646500000759261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0B-48E4-A48F-8CD9A6040A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0B-48E4-A48F-8CD9A6040A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0B-48E4-A48F-8CD9A6040A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0B-48E4-A48F-8CD9A6040A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2.0411619889929844E-3</c:v>
                </c:pt>
                <c:pt idx="1">
                  <c:v>7.0296435355632222E-2</c:v>
                </c:pt>
                <c:pt idx="2">
                  <c:v>0.33698740266318628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0B-48E4-A48F-8CD9A6040A0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0B-48E4-A48F-8CD9A6040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11536"/>
        <c:axId val="1"/>
      </c:scatterChart>
      <c:valAx>
        <c:axId val="54521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11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73C2CC-FE8D-30BC-FE8F-F81279CB6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49</v>
      </c>
      <c r="F1" s="34" t="s">
        <v>42</v>
      </c>
      <c r="G1" s="35" t="s">
        <v>43</v>
      </c>
      <c r="H1" s="30"/>
      <c r="I1" s="36" t="s">
        <v>42</v>
      </c>
      <c r="J1" s="34" t="s">
        <v>42</v>
      </c>
      <c r="K1" s="37">
        <v>8.1053999999999995</v>
      </c>
      <c r="L1" s="37">
        <v>57.400100000000002</v>
      </c>
      <c r="M1" s="38">
        <v>57365.942000000003</v>
      </c>
      <c r="N1" s="38">
        <v>3.63531</v>
      </c>
      <c r="O1" s="39" t="s">
        <v>44</v>
      </c>
      <c r="P1" s="39">
        <v>11.37</v>
      </c>
      <c r="Q1" s="39">
        <v>11.52</v>
      </c>
      <c r="R1" s="40" t="s">
        <v>45</v>
      </c>
    </row>
    <row r="2" spans="1:18" x14ac:dyDescent="0.2">
      <c r="A2" t="s">
        <v>23</v>
      </c>
      <c r="B2" t="str">
        <f>O1</f>
        <v>EA</v>
      </c>
      <c r="C2" s="29" t="s">
        <v>48</v>
      </c>
      <c r="D2" s="3"/>
    </row>
    <row r="3" spans="1:18" ht="13.5" thickBot="1" x14ac:dyDescent="0.25"/>
    <row r="4" spans="1:18" ht="14.25" thickTop="1" thickBot="1" x14ac:dyDescent="0.25">
      <c r="A4" s="5" t="s">
        <v>0</v>
      </c>
      <c r="C4" s="26" t="s">
        <v>37</v>
      </c>
      <c r="D4" s="27" t="s">
        <v>37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41">
        <v>55153.519399999997</v>
      </c>
      <c r="D7" s="28" t="s">
        <v>46</v>
      </c>
    </row>
    <row r="8" spans="1:18" x14ac:dyDescent="0.2">
      <c r="A8" t="s">
        <v>3</v>
      </c>
      <c r="C8" s="8">
        <f>N1</f>
        <v>3.63531</v>
      </c>
      <c r="D8" s="28" t="s">
        <v>46</v>
      </c>
    </row>
    <row r="9" spans="1:18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INTERCEPT(INDIRECT($D$9):G992,INDIRECT($C$9):F992)</f>
        <v>2.0411619889929844E-3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SLOPE(INDIRECT($D$9):G992,INDIRECT($C$9):F992)</f>
        <v>5.50445752956768E-4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57364.124592179789</v>
      </c>
      <c r="E15" s="14" t="s">
        <v>34</v>
      </c>
      <c r="F15" s="31">
        <v>1</v>
      </c>
    </row>
    <row r="16" spans="1:18" x14ac:dyDescent="0.2">
      <c r="A16" s="16" t="s">
        <v>4</v>
      </c>
      <c r="B16" s="10"/>
      <c r="C16" s="17">
        <f ca="1">+C8+C12</f>
        <v>3.6358604457529569</v>
      </c>
      <c r="E16" s="14" t="s">
        <v>30</v>
      </c>
      <c r="F16" s="32">
        <f ca="1">NOW()+15018.5+$C$5/24</f>
        <v>60186.680183217592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1385.5</v>
      </c>
    </row>
    <row r="18" spans="1:21" ht="14.25" thickTop="1" thickBot="1" x14ac:dyDescent="0.25">
      <c r="A18" s="16" t="s">
        <v>5</v>
      </c>
      <c r="B18" s="10"/>
      <c r="C18" s="19">
        <f ca="1">+C15</f>
        <v>57364.124592179789</v>
      </c>
      <c r="D18" s="20">
        <f ca="1">+C16</f>
        <v>3.6358604457529569</v>
      </c>
      <c r="E18" s="14" t="s">
        <v>36</v>
      </c>
      <c r="F18" s="23">
        <f ca="1">ROUND(2*(F16-$C$15)/$C$16,0)/2+F15</f>
        <v>777.5</v>
      </c>
    </row>
    <row r="19" spans="1:21" ht="13.5" thickTop="1" x14ac:dyDescent="0.2">
      <c r="E19" s="14" t="s">
        <v>31</v>
      </c>
      <c r="F19" s="18">
        <f ca="1">+$C$15+$C$16*F18-15018.5-$C$5/24</f>
        <v>45172.90192208605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3" t="s">
        <v>42</v>
      </c>
      <c r="B21" s="42" t="s">
        <v>47</v>
      </c>
      <c r="C21" s="41">
        <v>55153.519399999997</v>
      </c>
      <c r="D21" s="41">
        <v>8.9999999999999998E-4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2.0411619889929844E-3</v>
      </c>
      <c r="Q21" s="2">
        <f>+C21-15018.5</f>
        <v>40135.019399999997</v>
      </c>
    </row>
    <row r="22" spans="1:21" x14ac:dyDescent="0.2">
      <c r="A22" s="43" t="s">
        <v>42</v>
      </c>
      <c r="B22" s="42" t="s">
        <v>47</v>
      </c>
      <c r="C22" s="41">
        <v>55604.370699999999</v>
      </c>
      <c r="D22" s="41">
        <v>8.0000000000000004E-4</v>
      </c>
      <c r="E22">
        <f>+(C22-C$7)/C$8</f>
        <v>124.0200423072591</v>
      </c>
      <c r="F22">
        <f>ROUND(2*E22,0)/2</f>
        <v>124</v>
      </c>
      <c r="G22">
        <f>+C22-(C$7+F22*C$8)</f>
        <v>7.2860000000218861E-2</v>
      </c>
      <c r="K22">
        <f>+G22</f>
        <v>7.2860000000218861E-2</v>
      </c>
      <c r="O22">
        <f ca="1">+C$11+C$12*$F22</f>
        <v>7.0296435355632222E-2</v>
      </c>
      <c r="Q22" s="2">
        <f>+C22-15018.5</f>
        <v>40585.870699999999</v>
      </c>
    </row>
    <row r="23" spans="1:21" x14ac:dyDescent="0.2">
      <c r="A23" t="s">
        <v>46</v>
      </c>
      <c r="C23" s="8">
        <v>57365.942000000003</v>
      </c>
      <c r="D23" s="8" t="s">
        <v>13</v>
      </c>
      <c r="E23">
        <f>+(C23-C$7)/C$8</f>
        <v>608.59255469272364</v>
      </c>
      <c r="F23">
        <f>ROUND(2*E23,0)/2</f>
        <v>608.5</v>
      </c>
      <c r="G23">
        <f>+C23-(C$7+F23*C$8)</f>
        <v>0.33646500000759261</v>
      </c>
      <c r="K23">
        <f>+G23</f>
        <v>0.33646500000759261</v>
      </c>
      <c r="O23">
        <f ca="1">+C$11+C$12*$F23</f>
        <v>0.33698740266318628</v>
      </c>
      <c r="Q23" s="2">
        <f>+C23-15018.5</f>
        <v>42347.442000000003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2023-08-30T04:19:27Z</dcterms:modified>
</cp:coreProperties>
</file>