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DDA4CB73-B282-429F-9034-078F3758F784}" xr6:coauthVersionLast="47" xr6:coauthVersionMax="47" xr10:uidLastSave="{00000000-0000-0000-0000-000000000000}"/>
  <bookViews>
    <workbookView xWindow="13920" yWindow="660" windowWidth="12630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2" i="1" l="1"/>
  <c r="F42" i="1" s="1"/>
  <c r="G42" i="1" s="1"/>
  <c r="K42" i="1" s="1"/>
  <c r="Q42" i="1"/>
  <c r="Q41" i="1"/>
  <c r="D9" i="1"/>
  <c r="C9" i="1"/>
  <c r="Q40" i="1"/>
  <c r="C7" i="1"/>
  <c r="E41" i="1"/>
  <c r="F41" i="1"/>
  <c r="C8" i="1"/>
  <c r="E37" i="1"/>
  <c r="F37" i="1"/>
  <c r="G37" i="1"/>
  <c r="K37" i="1"/>
  <c r="E22" i="1"/>
  <c r="F22" i="1"/>
  <c r="E24" i="1"/>
  <c r="F24" i="1"/>
  <c r="G24" i="1"/>
  <c r="I24" i="1"/>
  <c r="E30" i="1"/>
  <c r="F30" i="1"/>
  <c r="E32" i="1"/>
  <c r="F32" i="1"/>
  <c r="G32" i="1"/>
  <c r="K32" i="1"/>
  <c r="E21" i="1"/>
  <c r="F21" i="1"/>
  <c r="Q33" i="1"/>
  <c r="Q34" i="1"/>
  <c r="G24" i="2"/>
  <c r="C24" i="2"/>
  <c r="E24" i="2"/>
  <c r="G23" i="2"/>
  <c r="C23" i="2"/>
  <c r="E23" i="2"/>
  <c r="G22" i="2"/>
  <c r="C22" i="2"/>
  <c r="G21" i="2"/>
  <c r="C21" i="2"/>
  <c r="G20" i="2"/>
  <c r="C20" i="2"/>
  <c r="E20" i="2"/>
  <c r="G27" i="2"/>
  <c r="C27" i="2"/>
  <c r="G26" i="2"/>
  <c r="C26" i="2"/>
  <c r="E26" i="2"/>
  <c r="G19" i="2"/>
  <c r="C19" i="2"/>
  <c r="E19" i="2"/>
  <c r="G18" i="2"/>
  <c r="C18" i="2"/>
  <c r="E18" i="2"/>
  <c r="G17" i="2"/>
  <c r="C17" i="2"/>
  <c r="E17" i="2"/>
  <c r="G16" i="2"/>
  <c r="C16" i="2"/>
  <c r="G15" i="2"/>
  <c r="C15" i="2"/>
  <c r="E15" i="2"/>
  <c r="G25" i="2"/>
  <c r="C25" i="2"/>
  <c r="G14" i="2"/>
  <c r="C14" i="2"/>
  <c r="G13" i="2"/>
  <c r="C13" i="2"/>
  <c r="G12" i="2"/>
  <c r="C12" i="2"/>
  <c r="G11" i="2"/>
  <c r="C11" i="2"/>
  <c r="E11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27" i="2"/>
  <c r="B27" i="2"/>
  <c r="D27" i="2"/>
  <c r="A27" i="2"/>
  <c r="H26" i="2"/>
  <c r="B26" i="2"/>
  <c r="D26" i="2"/>
  <c r="A26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25" i="2"/>
  <c r="B25" i="2"/>
  <c r="D25" i="2"/>
  <c r="A2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39" i="1"/>
  <c r="Q38" i="1"/>
  <c r="Q36" i="1"/>
  <c r="Q29" i="1"/>
  <c r="Q30" i="1"/>
  <c r="Q31" i="1"/>
  <c r="Q32" i="1"/>
  <c r="F16" i="1"/>
  <c r="C17" i="1"/>
  <c r="Q37" i="1"/>
  <c r="Q35" i="1"/>
  <c r="Q28" i="1"/>
  <c r="Q22" i="1"/>
  <c r="Q26" i="1"/>
  <c r="Q23" i="1"/>
  <c r="Q24" i="1"/>
  <c r="Q25" i="1"/>
  <c r="Q27" i="1"/>
  <c r="Q21" i="1"/>
  <c r="E27" i="2"/>
  <c r="E39" i="1"/>
  <c r="F39" i="1"/>
  <c r="G39" i="1"/>
  <c r="K39" i="1"/>
  <c r="E29" i="1"/>
  <c r="F29" i="1"/>
  <c r="G29" i="1"/>
  <c r="K29" i="1"/>
  <c r="E34" i="1"/>
  <c r="F34" i="1"/>
  <c r="G34" i="1"/>
  <c r="K34" i="1"/>
  <c r="E36" i="1"/>
  <c r="F36" i="1"/>
  <c r="G36" i="1"/>
  <c r="K36" i="1"/>
  <c r="E26" i="1"/>
  <c r="F26" i="1"/>
  <c r="G26" i="1"/>
  <c r="K26" i="1"/>
  <c r="E31" i="1"/>
  <c r="F31" i="1"/>
  <c r="G31" i="1"/>
  <c r="K31" i="1"/>
  <c r="E23" i="1"/>
  <c r="F23" i="1"/>
  <c r="G23" i="1"/>
  <c r="I23" i="1"/>
  <c r="E38" i="1"/>
  <c r="F38" i="1"/>
  <c r="G38" i="1"/>
  <c r="K38" i="1"/>
  <c r="G30" i="1"/>
  <c r="K30" i="1"/>
  <c r="E28" i="1"/>
  <c r="F28" i="1"/>
  <c r="G28" i="1"/>
  <c r="K28" i="1"/>
  <c r="G22" i="1"/>
  <c r="E33" i="1"/>
  <c r="F33" i="1"/>
  <c r="G33" i="1"/>
  <c r="K33" i="1"/>
  <c r="E35" i="1"/>
  <c r="F35" i="1"/>
  <c r="G35" i="1"/>
  <c r="K35" i="1"/>
  <c r="E16" i="2"/>
  <c r="K22" i="1"/>
  <c r="E12" i="2"/>
  <c r="E14" i="2"/>
  <c r="E21" i="2"/>
  <c r="E13" i="2"/>
  <c r="E22" i="2"/>
  <c r="E40" i="1"/>
  <c r="F40" i="1"/>
  <c r="G40" i="1"/>
  <c r="K40" i="1"/>
  <c r="E27" i="1"/>
  <c r="E25" i="1"/>
  <c r="F25" i="1"/>
  <c r="G25" i="1"/>
  <c r="G41" i="1"/>
  <c r="K41" i="1"/>
  <c r="J25" i="1"/>
  <c r="F27" i="1"/>
  <c r="G27" i="1"/>
  <c r="E25" i="2"/>
  <c r="J27" i="1"/>
  <c r="C11" i="1"/>
  <c r="C12" i="1"/>
  <c r="O42" i="1" l="1"/>
  <c r="C16" i="1"/>
  <c r="D18" i="1" s="1"/>
  <c r="O38" i="1"/>
  <c r="O37" i="1"/>
  <c r="O28" i="1"/>
  <c r="O34" i="1"/>
  <c r="O36" i="1"/>
  <c r="O21" i="1"/>
  <c r="O22" i="1"/>
  <c r="O33" i="1"/>
  <c r="O41" i="1"/>
  <c r="O26" i="1"/>
  <c r="O39" i="1"/>
  <c r="O35" i="1"/>
  <c r="O30" i="1"/>
  <c r="O40" i="1"/>
  <c r="O23" i="1"/>
  <c r="O27" i="1"/>
  <c r="O31" i="1"/>
  <c r="O24" i="1"/>
  <c r="O32" i="1"/>
  <c r="O29" i="1"/>
  <c r="C15" i="1"/>
  <c r="F18" i="1" s="1"/>
  <c r="O25" i="1"/>
  <c r="F17" i="1"/>
  <c r="F19" i="1" l="1"/>
  <c r="C18" i="1"/>
</calcChain>
</file>

<file path=xl/sharedStrings.xml><?xml version="1.0" encoding="utf-8"?>
<sst xmlns="http://schemas.openxmlformats.org/spreadsheetml/2006/main" count="239" uniqueCount="150">
  <si>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</si>
  <si>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</si>
  <si>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</si>
  <si>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</si>
  <si>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</si>
  <si>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</si>
  <si>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</si>
  <si>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</si>
  <si>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</si>
  <si>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</si>
  <si>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</si>
  <si>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</si>
  <si>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</si>
  <si>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</si>
  <si>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</si>
  <si>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</si>
  <si>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</si>
  <si>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</si>
  <si>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</si>
  <si>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</si>
  <si>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</si>
  <si>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</si>
  <si>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</si>
  <si>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</si>
  <si>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</si>
  <si>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</si>
  <si>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</si>
  <si>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</si>
  <si>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</si>
  <si>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Bull.112</t>
  </si>
  <si>
    <t>B</t>
  </si>
  <si>
    <t>Blaettler E</t>
  </si>
  <si>
    <t>BBSAG Bull.113</t>
  </si>
  <si>
    <t>BBSAG Bull.115</t>
  </si>
  <si>
    <t>IBVS 5263</t>
  </si>
  <si>
    <t>I</t>
  </si>
  <si>
    <t>IBVS 4887</t>
  </si>
  <si>
    <t>EB/D</t>
  </si>
  <si>
    <t># of data points:</t>
  </si>
  <si>
    <t>DU Lyr / gsc 2640-2050</t>
  </si>
  <si>
    <t>IBVS 5657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</si>
  <si>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</si>
  <si>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</si>
  <si>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</si>
  <si>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</si>
  <si>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</si>
  <si>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</si>
  <si>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Add cycle</t>
  </si>
  <si>
    <t>Old Cycle</t>
  </si>
  <si>
    <t>Start of linear fit &gt;&gt;&gt;&gt;&gt;&gt;&gt;&gt;&gt;&gt;&gt;&gt;&gt;&gt;&gt;&gt;&gt;&gt;&gt;&gt;&gt;</t>
  </si>
  <si>
    <t>IBVS 6010</t>
  </si>
  <si>
    <t>OEJV 0003</t>
  </si>
  <si>
    <t>OEJV 0074</t>
  </si>
  <si>
    <t>CCD</t>
  </si>
  <si>
    <t>IBVS 6152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</si>
  <si>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</si>
  <si>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</si>
  <si>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</si>
  <si>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</si>
  <si>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</si>
  <si>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</si>
  <si>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</si>
  <si>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</si>
  <si>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</si>
  <si>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</si>
  <si>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2450196.5354 </t>
  </si>
  <si>
    <t> 23.04.1996 00:50 </t>
  </si>
  <si>
    <t> 0.1464 </t>
  </si>
  <si>
    <t>E </t>
  </si>
  <si>
    <t>?</t>
  </si>
  <si>
    <t> J.Safar </t>
  </si>
  <si>
    <t>IBVS 4887 </t>
  </si>
  <si>
    <t>2450279.402 </t>
  </si>
  <si>
    <t> 14.07.1996 21:38 </t>
  </si>
  <si>
    <t> 0.150 </t>
  </si>
  <si>
    <t> R.Diethelm </t>
  </si>
  <si>
    <t> BBS 112 </t>
  </si>
  <si>
    <t>2450336.3130 </t>
  </si>
  <si>
    <t> 09.09.1996 19:30 </t>
  </si>
  <si>
    <t> 0.1450 </t>
  </si>
  <si>
    <t> E.Blättler </t>
  </si>
  <si>
    <t> BBS 113 </t>
  </si>
  <si>
    <t>2450597.4615 </t>
  </si>
  <si>
    <t> 28.05.1997 23:04 </t>
  </si>
  <si>
    <t> 0.1495 </t>
  </si>
  <si>
    <t>2450669.4426 </t>
  </si>
  <si>
    <t> 08.08.1997 22:37 </t>
  </si>
  <si>
    <t> 0.1486 </t>
  </si>
  <si>
    <t> BBS 115 </t>
  </si>
  <si>
    <t>2451331.5120 </t>
  </si>
  <si>
    <t> 02.06.1999 00:17 </t>
  </si>
  <si>
    <t> 0.1510 </t>
  </si>
  <si>
    <t>IBVS 5263 </t>
  </si>
  <si>
    <t>2451696.44400 </t>
  </si>
  <si>
    <t> 31.05.2000 22:39 </t>
  </si>
  <si>
    <t> 0.15100 </t>
  </si>
  <si>
    <t>C </t>
  </si>
  <si>
    <t>o</t>
  </si>
  <si>
    <t> J.Šafár </t>
  </si>
  <si>
    <t>OEJV 0074 </t>
  </si>
  <si>
    <t>2451758.38460 </t>
  </si>
  <si>
    <t> 01.08.2000 21:13 </t>
  </si>
  <si>
    <t> 0.15360 </t>
  </si>
  <si>
    <t>2452024.54940 </t>
  </si>
  <si>
    <t> 25.04.2001 01:11 </t>
  </si>
  <si>
    <t> 0.15240 </t>
  </si>
  <si>
    <t> K.Koss </t>
  </si>
  <si>
    <t>2452076.44410 </t>
  </si>
  <si>
    <t> 15.06.2001 22:39 </t>
  </si>
  <si>
    <t> 0.15310 </t>
  </si>
  <si>
    <t> P.Hájek </t>
  </si>
  <si>
    <t>2452143.4052 </t>
  </si>
  <si>
    <t> 21.08.2001 21:43 </t>
  </si>
  <si>
    <t> 0.1542 </t>
  </si>
  <si>
    <t> BBS 126 </t>
  </si>
  <si>
    <t>2452179.3964 </t>
  </si>
  <si>
    <t> 26.09.2001 21:30 </t>
  </si>
  <si>
    <t> 0.1544 </t>
  </si>
  <si>
    <t>2453092.5657 </t>
  </si>
  <si>
    <t> 28.03.2004 01:34 </t>
  </si>
  <si>
    <t> 0.1567 </t>
  </si>
  <si>
    <t> Moschner &amp; Frank </t>
  </si>
  <si>
    <t>BAVM 173 </t>
  </si>
  <si>
    <t>2453612.341 </t>
  </si>
  <si>
    <t> 29.08.2005 20:11 </t>
  </si>
  <si>
    <t> 0.155 </t>
  </si>
  <si>
    <t>V </t>
  </si>
  <si>
    <t> K.Locher </t>
  </si>
  <si>
    <t>OEJV 0003 </t>
  </si>
  <si>
    <t>2454222.5192 </t>
  </si>
  <si>
    <t> 02.05.2007 00:27 </t>
  </si>
  <si>
    <t> 0.1602 </t>
  </si>
  <si>
    <t>-I</t>
  </si>
  <si>
    <t> F.Agerer </t>
  </si>
  <si>
    <t>BAVM 186 </t>
  </si>
  <si>
    <t>2455691.4597 </t>
  </si>
  <si>
    <t> 09.05.2011 23:01 </t>
  </si>
  <si>
    <t>30952</t>
  </si>
  <si>
    <t> 0.1657 </t>
  </si>
  <si>
    <t> W.Moschner &amp; P.Frank </t>
  </si>
  <si>
    <t>BAVM 220 </t>
  </si>
  <si>
    <t>2456908.4601 </t>
  </si>
  <si>
    <t> 07.09.2014 23:02 </t>
  </si>
  <si>
    <t>32406</t>
  </si>
  <si>
    <t> 0.1681 </t>
  </si>
  <si>
    <t>BAVM 239 </t>
  </si>
  <si>
    <t>IBVS 6196</t>
  </si>
  <si>
    <t>0.0003</t>
  </si>
  <si>
    <t>OEJV 0211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</si>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</sst>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</font>
    <font>
      <sz val="10"/>
      <color indexed="12"/>
      <name val="Arial"/>
    </font>
    <font>
      <b/>
      <sz val="12"/>
      <color indexed="8"/>
      <name val="Arial"/>
      <family val="2"/>
    </font>
    <font>
      <u/>
      <sz val="10"/>
      <color indexed="12"/>
      <name val="Arial"/>
    </font>
    <font>
      <sz val="10"/>
      <color indexed="16"/>
      <name val="Arial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9" fillId="0" borderId="0" xfId="0" applyFont="1" applyAlignment="1"/>
    <xf numFmtId="0" fontId="12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5" fillId="0" borderId="0" xfId="42" applyFont="1"/>
    <xf numFmtId="0" fontId="35" fillId="0" borderId="0" xfId="42" applyFont="1" applyAlignment="1">
      <alignment horizontal="center"/>
    </xf>
    <xf numFmtId="0" fontId="35" fillId="0" borderId="0" xfId="42" applyFont="1" applyAlignment="1">
      <alignment horizontal="left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76" fontId="36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Leo - O-C Diagr.</a:t>
            </a:r>
          </a:p>
        </c:rich>
      </c:tx>
      <c:layout>
        <c:manualLayout>
          <c:xMode val="edge"/>
          <c:yMode val="edge"/>
          <c:x val="0.36412078152753108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4831261101244"/>
          <c:y val="0.15141955835962145"/>
          <c:w val="0.80106571936056836"/>
          <c:h val="0.618296529968454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24387</c:v>
                </c:pt>
                <c:pt idx="2">
                  <c:v>24486</c:v>
                </c:pt>
                <c:pt idx="3">
                  <c:v>24486</c:v>
                </c:pt>
                <c:pt idx="4">
                  <c:v>24554</c:v>
                </c:pt>
                <c:pt idx="5">
                  <c:v>24866</c:v>
                </c:pt>
                <c:pt idx="6">
                  <c:v>24952</c:v>
                </c:pt>
                <c:pt idx="7">
                  <c:v>25743</c:v>
                </c:pt>
                <c:pt idx="8">
                  <c:v>26179</c:v>
                </c:pt>
                <c:pt idx="9">
                  <c:v>26253</c:v>
                </c:pt>
                <c:pt idx="10">
                  <c:v>26571</c:v>
                </c:pt>
                <c:pt idx="11">
                  <c:v>26633</c:v>
                </c:pt>
                <c:pt idx="12">
                  <c:v>26713</c:v>
                </c:pt>
                <c:pt idx="13">
                  <c:v>26756</c:v>
                </c:pt>
                <c:pt idx="14">
                  <c:v>27847</c:v>
                </c:pt>
                <c:pt idx="15">
                  <c:v>28468</c:v>
                </c:pt>
                <c:pt idx="16">
                  <c:v>29197</c:v>
                </c:pt>
                <c:pt idx="17">
                  <c:v>30952</c:v>
                </c:pt>
                <c:pt idx="18">
                  <c:v>32406</c:v>
                </c:pt>
                <c:pt idx="19">
                  <c:v>32854</c:v>
                </c:pt>
                <c:pt idx="20">
                  <c:v>33615</c:v>
                </c:pt>
                <c:pt idx="21">
                  <c:v>34909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8E-4808-82B3-F1DAFEA4BBE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24387</c:v>
                </c:pt>
                <c:pt idx="2">
                  <c:v>24486</c:v>
                </c:pt>
                <c:pt idx="3">
                  <c:v>24486</c:v>
                </c:pt>
                <c:pt idx="4">
                  <c:v>24554</c:v>
                </c:pt>
                <c:pt idx="5">
                  <c:v>24866</c:v>
                </c:pt>
                <c:pt idx="6">
                  <c:v>24952</c:v>
                </c:pt>
                <c:pt idx="7">
                  <c:v>25743</c:v>
                </c:pt>
                <c:pt idx="8">
                  <c:v>26179</c:v>
                </c:pt>
                <c:pt idx="9">
                  <c:v>26253</c:v>
                </c:pt>
                <c:pt idx="10">
                  <c:v>26571</c:v>
                </c:pt>
                <c:pt idx="11">
                  <c:v>26633</c:v>
                </c:pt>
                <c:pt idx="12">
                  <c:v>26713</c:v>
                </c:pt>
                <c:pt idx="13">
                  <c:v>26756</c:v>
                </c:pt>
                <c:pt idx="14">
                  <c:v>27847</c:v>
                </c:pt>
                <c:pt idx="15">
                  <c:v>28468</c:v>
                </c:pt>
                <c:pt idx="16">
                  <c:v>29197</c:v>
                </c:pt>
                <c:pt idx="17">
                  <c:v>30952</c:v>
                </c:pt>
                <c:pt idx="18">
                  <c:v>32406</c:v>
                </c:pt>
                <c:pt idx="19">
                  <c:v>32854</c:v>
                </c:pt>
                <c:pt idx="20">
                  <c:v>33615</c:v>
                </c:pt>
                <c:pt idx="21">
                  <c:v>34909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">
                  <c:v>0.15000000000145519</c:v>
                </c:pt>
                <c:pt idx="3">
                  <c:v>0.15000000000145519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8E-4808-82B3-F1DAFEA4BBE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24387</c:v>
                </c:pt>
                <c:pt idx="2">
                  <c:v>24486</c:v>
                </c:pt>
                <c:pt idx="3">
                  <c:v>24486</c:v>
                </c:pt>
                <c:pt idx="4">
                  <c:v>24554</c:v>
                </c:pt>
                <c:pt idx="5">
                  <c:v>24866</c:v>
                </c:pt>
                <c:pt idx="6">
                  <c:v>24952</c:v>
                </c:pt>
                <c:pt idx="7">
                  <c:v>25743</c:v>
                </c:pt>
                <c:pt idx="8">
                  <c:v>26179</c:v>
                </c:pt>
                <c:pt idx="9">
                  <c:v>26253</c:v>
                </c:pt>
                <c:pt idx="10">
                  <c:v>26571</c:v>
                </c:pt>
                <c:pt idx="11">
                  <c:v>26633</c:v>
                </c:pt>
                <c:pt idx="12">
                  <c:v>26713</c:v>
                </c:pt>
                <c:pt idx="13">
                  <c:v>26756</c:v>
                </c:pt>
                <c:pt idx="14">
                  <c:v>27847</c:v>
                </c:pt>
                <c:pt idx="15">
                  <c:v>28468</c:v>
                </c:pt>
                <c:pt idx="16">
                  <c:v>29197</c:v>
                </c:pt>
                <c:pt idx="17">
                  <c:v>30952</c:v>
                </c:pt>
                <c:pt idx="18">
                  <c:v>32406</c:v>
                </c:pt>
                <c:pt idx="19">
                  <c:v>32854</c:v>
                </c:pt>
                <c:pt idx="20">
                  <c:v>33615</c:v>
                </c:pt>
                <c:pt idx="21">
                  <c:v>34909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4">
                  <c:v>0.14499999999679858</c:v>
                </c:pt>
                <c:pt idx="6">
                  <c:v>0.14860000000044238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8E-4808-82B3-F1DAFEA4BBE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24387</c:v>
                </c:pt>
                <c:pt idx="2">
                  <c:v>24486</c:v>
                </c:pt>
                <c:pt idx="3">
                  <c:v>24486</c:v>
                </c:pt>
                <c:pt idx="4">
                  <c:v>24554</c:v>
                </c:pt>
                <c:pt idx="5">
                  <c:v>24866</c:v>
                </c:pt>
                <c:pt idx="6">
                  <c:v>24952</c:v>
                </c:pt>
                <c:pt idx="7">
                  <c:v>25743</c:v>
                </c:pt>
                <c:pt idx="8">
                  <c:v>26179</c:v>
                </c:pt>
                <c:pt idx="9">
                  <c:v>26253</c:v>
                </c:pt>
                <c:pt idx="10">
                  <c:v>26571</c:v>
                </c:pt>
                <c:pt idx="11">
                  <c:v>26633</c:v>
                </c:pt>
                <c:pt idx="12">
                  <c:v>26713</c:v>
                </c:pt>
                <c:pt idx="13">
                  <c:v>26756</c:v>
                </c:pt>
                <c:pt idx="14">
                  <c:v>27847</c:v>
                </c:pt>
                <c:pt idx="15">
                  <c:v>28468</c:v>
                </c:pt>
                <c:pt idx="16">
                  <c:v>29197</c:v>
                </c:pt>
                <c:pt idx="17">
                  <c:v>30952</c:v>
                </c:pt>
                <c:pt idx="18">
                  <c:v>32406</c:v>
                </c:pt>
                <c:pt idx="19">
                  <c:v>32854</c:v>
                </c:pt>
                <c:pt idx="20">
                  <c:v>33615</c:v>
                </c:pt>
                <c:pt idx="21">
                  <c:v>34909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">
                  <c:v>0.14640000000508735</c:v>
                </c:pt>
                <c:pt idx="5">
                  <c:v>0.14949999999225838</c:v>
                </c:pt>
                <c:pt idx="7">
                  <c:v>0.15099999999802094</c:v>
                </c:pt>
                <c:pt idx="8">
                  <c:v>0.15099999999802094</c:v>
                </c:pt>
                <c:pt idx="9">
                  <c:v>0.15359999999782303</c:v>
                </c:pt>
                <c:pt idx="10">
                  <c:v>0.15240000000630971</c:v>
                </c:pt>
                <c:pt idx="11">
                  <c:v>0.15310000000317814</c:v>
                </c:pt>
                <c:pt idx="12">
                  <c:v>0.15419999999721767</c:v>
                </c:pt>
                <c:pt idx="13">
                  <c:v>0.15439999999944121</c:v>
                </c:pt>
                <c:pt idx="14">
                  <c:v>0.15669999999954598</c:v>
                </c:pt>
                <c:pt idx="15">
                  <c:v>0.15499999999883585</c:v>
                </c:pt>
                <c:pt idx="16">
                  <c:v>0.16020000000571599</c:v>
                </c:pt>
                <c:pt idx="17">
                  <c:v>0.16569999999774154</c:v>
                </c:pt>
                <c:pt idx="18">
                  <c:v>0.1680999999953201</c:v>
                </c:pt>
                <c:pt idx="19">
                  <c:v>0.16890000000421423</c:v>
                </c:pt>
                <c:pt idx="20">
                  <c:v>0.17055000001710141</c:v>
                </c:pt>
                <c:pt idx="21">
                  <c:v>0.17510000000038417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8E-4808-82B3-F1DAFEA4BBE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24387</c:v>
                </c:pt>
                <c:pt idx="2">
                  <c:v>24486</c:v>
                </c:pt>
                <c:pt idx="3">
                  <c:v>24486</c:v>
                </c:pt>
                <c:pt idx="4">
                  <c:v>24554</c:v>
                </c:pt>
                <c:pt idx="5">
                  <c:v>24866</c:v>
                </c:pt>
                <c:pt idx="6">
                  <c:v>24952</c:v>
                </c:pt>
                <c:pt idx="7">
                  <c:v>25743</c:v>
                </c:pt>
                <c:pt idx="8">
                  <c:v>26179</c:v>
                </c:pt>
                <c:pt idx="9">
                  <c:v>26253</c:v>
                </c:pt>
                <c:pt idx="10">
                  <c:v>26571</c:v>
                </c:pt>
                <c:pt idx="11">
                  <c:v>26633</c:v>
                </c:pt>
                <c:pt idx="12">
                  <c:v>26713</c:v>
                </c:pt>
                <c:pt idx="13">
                  <c:v>26756</c:v>
                </c:pt>
                <c:pt idx="14">
                  <c:v>27847</c:v>
                </c:pt>
                <c:pt idx="15">
                  <c:v>28468</c:v>
                </c:pt>
                <c:pt idx="16">
                  <c:v>29197</c:v>
                </c:pt>
                <c:pt idx="17">
                  <c:v>30952</c:v>
                </c:pt>
                <c:pt idx="18">
                  <c:v>32406</c:v>
                </c:pt>
                <c:pt idx="19">
                  <c:v>32854</c:v>
                </c:pt>
                <c:pt idx="20">
                  <c:v>33615</c:v>
                </c:pt>
                <c:pt idx="21">
                  <c:v>34909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A8E-4808-82B3-F1DAFEA4BBE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24387</c:v>
                </c:pt>
                <c:pt idx="2">
                  <c:v>24486</c:v>
                </c:pt>
                <c:pt idx="3">
                  <c:v>24486</c:v>
                </c:pt>
                <c:pt idx="4">
                  <c:v>24554</c:v>
                </c:pt>
                <c:pt idx="5">
                  <c:v>24866</c:v>
                </c:pt>
                <c:pt idx="6">
                  <c:v>24952</c:v>
                </c:pt>
                <c:pt idx="7">
                  <c:v>25743</c:v>
                </c:pt>
                <c:pt idx="8">
                  <c:v>26179</c:v>
                </c:pt>
                <c:pt idx="9">
                  <c:v>26253</c:v>
                </c:pt>
                <c:pt idx="10">
                  <c:v>26571</c:v>
                </c:pt>
                <c:pt idx="11">
                  <c:v>26633</c:v>
                </c:pt>
                <c:pt idx="12">
                  <c:v>26713</c:v>
                </c:pt>
                <c:pt idx="13">
                  <c:v>26756</c:v>
                </c:pt>
                <c:pt idx="14">
                  <c:v>27847</c:v>
                </c:pt>
                <c:pt idx="15">
                  <c:v>28468</c:v>
                </c:pt>
                <c:pt idx="16">
                  <c:v>29197</c:v>
                </c:pt>
                <c:pt idx="17">
                  <c:v>30952</c:v>
                </c:pt>
                <c:pt idx="18">
                  <c:v>32406</c:v>
                </c:pt>
                <c:pt idx="19">
                  <c:v>32854</c:v>
                </c:pt>
                <c:pt idx="20">
                  <c:v>33615</c:v>
                </c:pt>
                <c:pt idx="21">
                  <c:v>34909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A8E-4808-82B3-F1DAFEA4BBE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24387</c:v>
                </c:pt>
                <c:pt idx="2">
                  <c:v>24486</c:v>
                </c:pt>
                <c:pt idx="3">
                  <c:v>24486</c:v>
                </c:pt>
                <c:pt idx="4">
                  <c:v>24554</c:v>
                </c:pt>
                <c:pt idx="5">
                  <c:v>24866</c:v>
                </c:pt>
                <c:pt idx="6">
                  <c:v>24952</c:v>
                </c:pt>
                <c:pt idx="7">
                  <c:v>25743</c:v>
                </c:pt>
                <c:pt idx="8">
                  <c:v>26179</c:v>
                </c:pt>
                <c:pt idx="9">
                  <c:v>26253</c:v>
                </c:pt>
                <c:pt idx="10">
                  <c:v>26571</c:v>
                </c:pt>
                <c:pt idx="11">
                  <c:v>26633</c:v>
                </c:pt>
                <c:pt idx="12">
                  <c:v>26713</c:v>
                </c:pt>
                <c:pt idx="13">
                  <c:v>26756</c:v>
                </c:pt>
                <c:pt idx="14">
                  <c:v>27847</c:v>
                </c:pt>
                <c:pt idx="15">
                  <c:v>28468</c:v>
                </c:pt>
                <c:pt idx="16">
                  <c:v>29197</c:v>
                </c:pt>
                <c:pt idx="17">
                  <c:v>30952</c:v>
                </c:pt>
                <c:pt idx="18">
                  <c:v>32406</c:v>
                </c:pt>
                <c:pt idx="19">
                  <c:v>32854</c:v>
                </c:pt>
                <c:pt idx="20">
                  <c:v>33615</c:v>
                </c:pt>
                <c:pt idx="21">
                  <c:v>34909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A8E-4808-82B3-F1DAFEA4BBE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24387</c:v>
                </c:pt>
                <c:pt idx="2">
                  <c:v>24486</c:v>
                </c:pt>
                <c:pt idx="3">
                  <c:v>24486</c:v>
                </c:pt>
                <c:pt idx="4">
                  <c:v>24554</c:v>
                </c:pt>
                <c:pt idx="5">
                  <c:v>24866</c:v>
                </c:pt>
                <c:pt idx="6">
                  <c:v>24952</c:v>
                </c:pt>
                <c:pt idx="7">
                  <c:v>25743</c:v>
                </c:pt>
                <c:pt idx="8">
                  <c:v>26179</c:v>
                </c:pt>
                <c:pt idx="9">
                  <c:v>26253</c:v>
                </c:pt>
                <c:pt idx="10">
                  <c:v>26571</c:v>
                </c:pt>
                <c:pt idx="11">
                  <c:v>26633</c:v>
                </c:pt>
                <c:pt idx="12">
                  <c:v>26713</c:v>
                </c:pt>
                <c:pt idx="13">
                  <c:v>26756</c:v>
                </c:pt>
                <c:pt idx="14">
                  <c:v>27847</c:v>
                </c:pt>
                <c:pt idx="15">
                  <c:v>28468</c:v>
                </c:pt>
                <c:pt idx="16">
                  <c:v>29197</c:v>
                </c:pt>
                <c:pt idx="17">
                  <c:v>30952</c:v>
                </c:pt>
                <c:pt idx="18">
                  <c:v>32406</c:v>
                </c:pt>
                <c:pt idx="19">
                  <c:v>32854</c:v>
                </c:pt>
                <c:pt idx="20">
                  <c:v>33615</c:v>
                </c:pt>
                <c:pt idx="21">
                  <c:v>34909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8.5187948250516107E-2</c:v>
                </c:pt>
                <c:pt idx="1">
                  <c:v>0.14755448030326435</c:v>
                </c:pt>
                <c:pt idx="2">
                  <c:v>0.14780765972973017</c:v>
                </c:pt>
                <c:pt idx="3">
                  <c:v>0.14780765972973017</c:v>
                </c:pt>
                <c:pt idx="4">
                  <c:v>0.14798156074992891</c:v>
                </c:pt>
                <c:pt idx="5">
                  <c:v>0.14877945954848787</c:v>
                </c:pt>
                <c:pt idx="6">
                  <c:v>0.14899939319168043</c:v>
                </c:pt>
                <c:pt idx="7">
                  <c:v>0.15102227123546291</c:v>
                </c:pt>
                <c:pt idx="8">
                  <c:v>0.15213728365909018</c:v>
                </c:pt>
                <c:pt idx="9">
                  <c:v>0.15232652888695353</c:v>
                </c:pt>
                <c:pt idx="10">
                  <c:v>0.1531397718931771</c:v>
                </c:pt>
                <c:pt idx="11">
                  <c:v>0.15329832870571125</c:v>
                </c:pt>
                <c:pt idx="12">
                  <c:v>0.15350291814123918</c:v>
                </c:pt>
                <c:pt idx="13">
                  <c:v>0.15361288496283546</c:v>
                </c:pt>
                <c:pt idx="14">
                  <c:v>0.15640297338984771</c:v>
                </c:pt>
                <c:pt idx="15">
                  <c:v>0.15799109888313334</c:v>
                </c:pt>
                <c:pt idx="16">
                  <c:v>0.1598554201143817</c:v>
                </c:pt>
                <c:pt idx="17">
                  <c:v>0.16434360085627586</c:v>
                </c:pt>
                <c:pt idx="18">
                  <c:v>0.16806201384699618</c:v>
                </c:pt>
                <c:pt idx="19">
                  <c:v>0.16920771468595264</c:v>
                </c:pt>
                <c:pt idx="20">
                  <c:v>0.17115387169141216</c:v>
                </c:pt>
                <c:pt idx="21">
                  <c:v>0.1744631058110766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A8E-4808-82B3-F1DAFEA4B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705152"/>
        <c:axId val="1"/>
      </c:scatterChart>
      <c:valAx>
        <c:axId val="454705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20248667850799"/>
              <c:y val="0.832807570977918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8596802841918E-2"/>
              <c:y val="0.365930599369085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705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117229129662521"/>
          <c:y val="0.917981072555205"/>
          <c:w val="0.74245115452930732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Leo - O-C Diagr.</a:t>
            </a:r>
          </a:p>
        </c:rich>
      </c:tx>
      <c:layout>
        <c:manualLayout>
          <c:xMode val="edge"/>
          <c:yMode val="edge"/>
          <c:x val="0.36347573574579772"/>
          <c:y val="3.45911949685534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39032266442725"/>
          <c:y val="0.15094385976765112"/>
          <c:w val="0.8014198273697698"/>
          <c:h val="0.61949875779640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24387</c:v>
                </c:pt>
                <c:pt idx="2">
                  <c:v>24486</c:v>
                </c:pt>
                <c:pt idx="3">
                  <c:v>24486</c:v>
                </c:pt>
                <c:pt idx="4">
                  <c:v>24554</c:v>
                </c:pt>
                <c:pt idx="5">
                  <c:v>24866</c:v>
                </c:pt>
                <c:pt idx="6">
                  <c:v>24952</c:v>
                </c:pt>
                <c:pt idx="7">
                  <c:v>25743</c:v>
                </c:pt>
                <c:pt idx="8">
                  <c:v>26179</c:v>
                </c:pt>
                <c:pt idx="9">
                  <c:v>26253</c:v>
                </c:pt>
                <c:pt idx="10">
                  <c:v>26571</c:v>
                </c:pt>
                <c:pt idx="11">
                  <c:v>26633</c:v>
                </c:pt>
                <c:pt idx="12">
                  <c:v>26713</c:v>
                </c:pt>
                <c:pt idx="13">
                  <c:v>26756</c:v>
                </c:pt>
                <c:pt idx="14">
                  <c:v>27847</c:v>
                </c:pt>
                <c:pt idx="15">
                  <c:v>28468</c:v>
                </c:pt>
                <c:pt idx="16">
                  <c:v>29197</c:v>
                </c:pt>
                <c:pt idx="17">
                  <c:v>30952</c:v>
                </c:pt>
                <c:pt idx="18">
                  <c:v>32406</c:v>
                </c:pt>
                <c:pt idx="19">
                  <c:v>32854</c:v>
                </c:pt>
                <c:pt idx="20">
                  <c:v>33615</c:v>
                </c:pt>
                <c:pt idx="21">
                  <c:v>34909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D1-4BD2-9434-F4F66D025FE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24387</c:v>
                </c:pt>
                <c:pt idx="2">
                  <c:v>24486</c:v>
                </c:pt>
                <c:pt idx="3">
                  <c:v>24486</c:v>
                </c:pt>
                <c:pt idx="4">
                  <c:v>24554</c:v>
                </c:pt>
                <c:pt idx="5">
                  <c:v>24866</c:v>
                </c:pt>
                <c:pt idx="6">
                  <c:v>24952</c:v>
                </c:pt>
                <c:pt idx="7">
                  <c:v>25743</c:v>
                </c:pt>
                <c:pt idx="8">
                  <c:v>26179</c:v>
                </c:pt>
                <c:pt idx="9">
                  <c:v>26253</c:v>
                </c:pt>
                <c:pt idx="10">
                  <c:v>26571</c:v>
                </c:pt>
                <c:pt idx="11">
                  <c:v>26633</c:v>
                </c:pt>
                <c:pt idx="12">
                  <c:v>26713</c:v>
                </c:pt>
                <c:pt idx="13">
                  <c:v>26756</c:v>
                </c:pt>
                <c:pt idx="14">
                  <c:v>27847</c:v>
                </c:pt>
                <c:pt idx="15">
                  <c:v>28468</c:v>
                </c:pt>
                <c:pt idx="16">
                  <c:v>29197</c:v>
                </c:pt>
                <c:pt idx="17">
                  <c:v>30952</c:v>
                </c:pt>
                <c:pt idx="18">
                  <c:v>32406</c:v>
                </c:pt>
                <c:pt idx="19">
                  <c:v>32854</c:v>
                </c:pt>
                <c:pt idx="20">
                  <c:v>33615</c:v>
                </c:pt>
                <c:pt idx="21">
                  <c:v>34909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">
                  <c:v>0.15000000000145519</c:v>
                </c:pt>
                <c:pt idx="3">
                  <c:v>0.15000000000145519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D1-4BD2-9434-F4F66D025FE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24387</c:v>
                </c:pt>
                <c:pt idx="2">
                  <c:v>24486</c:v>
                </c:pt>
                <c:pt idx="3">
                  <c:v>24486</c:v>
                </c:pt>
                <c:pt idx="4">
                  <c:v>24554</c:v>
                </c:pt>
                <c:pt idx="5">
                  <c:v>24866</c:v>
                </c:pt>
                <c:pt idx="6">
                  <c:v>24952</c:v>
                </c:pt>
                <c:pt idx="7">
                  <c:v>25743</c:v>
                </c:pt>
                <c:pt idx="8">
                  <c:v>26179</c:v>
                </c:pt>
                <c:pt idx="9">
                  <c:v>26253</c:v>
                </c:pt>
                <c:pt idx="10">
                  <c:v>26571</c:v>
                </c:pt>
                <c:pt idx="11">
                  <c:v>26633</c:v>
                </c:pt>
                <c:pt idx="12">
                  <c:v>26713</c:v>
                </c:pt>
                <c:pt idx="13">
                  <c:v>26756</c:v>
                </c:pt>
                <c:pt idx="14">
                  <c:v>27847</c:v>
                </c:pt>
                <c:pt idx="15">
                  <c:v>28468</c:v>
                </c:pt>
                <c:pt idx="16">
                  <c:v>29197</c:v>
                </c:pt>
                <c:pt idx="17">
                  <c:v>30952</c:v>
                </c:pt>
                <c:pt idx="18">
                  <c:v>32406</c:v>
                </c:pt>
                <c:pt idx="19">
                  <c:v>32854</c:v>
                </c:pt>
                <c:pt idx="20">
                  <c:v>33615</c:v>
                </c:pt>
                <c:pt idx="21">
                  <c:v>34909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4">
                  <c:v>0.14499999999679858</c:v>
                </c:pt>
                <c:pt idx="6">
                  <c:v>0.14860000000044238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D1-4BD2-9434-F4F66D025FE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24387</c:v>
                </c:pt>
                <c:pt idx="2">
                  <c:v>24486</c:v>
                </c:pt>
                <c:pt idx="3">
                  <c:v>24486</c:v>
                </c:pt>
                <c:pt idx="4">
                  <c:v>24554</c:v>
                </c:pt>
                <c:pt idx="5">
                  <c:v>24866</c:v>
                </c:pt>
                <c:pt idx="6">
                  <c:v>24952</c:v>
                </c:pt>
                <c:pt idx="7">
                  <c:v>25743</c:v>
                </c:pt>
                <c:pt idx="8">
                  <c:v>26179</c:v>
                </c:pt>
                <c:pt idx="9">
                  <c:v>26253</c:v>
                </c:pt>
                <c:pt idx="10">
                  <c:v>26571</c:v>
                </c:pt>
                <c:pt idx="11">
                  <c:v>26633</c:v>
                </c:pt>
                <c:pt idx="12">
                  <c:v>26713</c:v>
                </c:pt>
                <c:pt idx="13">
                  <c:v>26756</c:v>
                </c:pt>
                <c:pt idx="14">
                  <c:v>27847</c:v>
                </c:pt>
                <c:pt idx="15">
                  <c:v>28468</c:v>
                </c:pt>
                <c:pt idx="16">
                  <c:v>29197</c:v>
                </c:pt>
                <c:pt idx="17">
                  <c:v>30952</c:v>
                </c:pt>
                <c:pt idx="18">
                  <c:v>32406</c:v>
                </c:pt>
                <c:pt idx="19">
                  <c:v>32854</c:v>
                </c:pt>
                <c:pt idx="20">
                  <c:v>33615</c:v>
                </c:pt>
                <c:pt idx="21">
                  <c:v>34909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">
                  <c:v>0.14640000000508735</c:v>
                </c:pt>
                <c:pt idx="5">
                  <c:v>0.14949999999225838</c:v>
                </c:pt>
                <c:pt idx="7">
                  <c:v>0.15099999999802094</c:v>
                </c:pt>
                <c:pt idx="8">
                  <c:v>0.15099999999802094</c:v>
                </c:pt>
                <c:pt idx="9">
                  <c:v>0.15359999999782303</c:v>
                </c:pt>
                <c:pt idx="10">
                  <c:v>0.15240000000630971</c:v>
                </c:pt>
                <c:pt idx="11">
                  <c:v>0.15310000000317814</c:v>
                </c:pt>
                <c:pt idx="12">
                  <c:v>0.15419999999721767</c:v>
                </c:pt>
                <c:pt idx="13">
                  <c:v>0.15439999999944121</c:v>
                </c:pt>
                <c:pt idx="14">
                  <c:v>0.15669999999954598</c:v>
                </c:pt>
                <c:pt idx="15">
                  <c:v>0.15499999999883585</c:v>
                </c:pt>
                <c:pt idx="16">
                  <c:v>0.16020000000571599</c:v>
                </c:pt>
                <c:pt idx="17">
                  <c:v>0.16569999999774154</c:v>
                </c:pt>
                <c:pt idx="18">
                  <c:v>0.1680999999953201</c:v>
                </c:pt>
                <c:pt idx="19">
                  <c:v>0.16890000000421423</c:v>
                </c:pt>
                <c:pt idx="20">
                  <c:v>0.17055000001710141</c:v>
                </c:pt>
                <c:pt idx="21">
                  <c:v>0.17510000000038417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D1-4BD2-9434-F4F66D025FE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24387</c:v>
                </c:pt>
                <c:pt idx="2">
                  <c:v>24486</c:v>
                </c:pt>
                <c:pt idx="3">
                  <c:v>24486</c:v>
                </c:pt>
                <c:pt idx="4">
                  <c:v>24554</c:v>
                </c:pt>
                <c:pt idx="5">
                  <c:v>24866</c:v>
                </c:pt>
                <c:pt idx="6">
                  <c:v>24952</c:v>
                </c:pt>
                <c:pt idx="7">
                  <c:v>25743</c:v>
                </c:pt>
                <c:pt idx="8">
                  <c:v>26179</c:v>
                </c:pt>
                <c:pt idx="9">
                  <c:v>26253</c:v>
                </c:pt>
                <c:pt idx="10">
                  <c:v>26571</c:v>
                </c:pt>
                <c:pt idx="11">
                  <c:v>26633</c:v>
                </c:pt>
                <c:pt idx="12">
                  <c:v>26713</c:v>
                </c:pt>
                <c:pt idx="13">
                  <c:v>26756</c:v>
                </c:pt>
                <c:pt idx="14">
                  <c:v>27847</c:v>
                </c:pt>
                <c:pt idx="15">
                  <c:v>28468</c:v>
                </c:pt>
                <c:pt idx="16">
                  <c:v>29197</c:v>
                </c:pt>
                <c:pt idx="17">
                  <c:v>30952</c:v>
                </c:pt>
                <c:pt idx="18">
                  <c:v>32406</c:v>
                </c:pt>
                <c:pt idx="19">
                  <c:v>32854</c:v>
                </c:pt>
                <c:pt idx="20">
                  <c:v>33615</c:v>
                </c:pt>
                <c:pt idx="21">
                  <c:v>34909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D1-4BD2-9434-F4F66D025FE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24387</c:v>
                </c:pt>
                <c:pt idx="2">
                  <c:v>24486</c:v>
                </c:pt>
                <c:pt idx="3">
                  <c:v>24486</c:v>
                </c:pt>
                <c:pt idx="4">
                  <c:v>24554</c:v>
                </c:pt>
                <c:pt idx="5">
                  <c:v>24866</c:v>
                </c:pt>
                <c:pt idx="6">
                  <c:v>24952</c:v>
                </c:pt>
                <c:pt idx="7">
                  <c:v>25743</c:v>
                </c:pt>
                <c:pt idx="8">
                  <c:v>26179</c:v>
                </c:pt>
                <c:pt idx="9">
                  <c:v>26253</c:v>
                </c:pt>
                <c:pt idx="10">
                  <c:v>26571</c:v>
                </c:pt>
                <c:pt idx="11">
                  <c:v>26633</c:v>
                </c:pt>
                <c:pt idx="12">
                  <c:v>26713</c:v>
                </c:pt>
                <c:pt idx="13">
                  <c:v>26756</c:v>
                </c:pt>
                <c:pt idx="14">
                  <c:v>27847</c:v>
                </c:pt>
                <c:pt idx="15">
                  <c:v>28468</c:v>
                </c:pt>
                <c:pt idx="16">
                  <c:v>29197</c:v>
                </c:pt>
                <c:pt idx="17">
                  <c:v>30952</c:v>
                </c:pt>
                <c:pt idx="18">
                  <c:v>32406</c:v>
                </c:pt>
                <c:pt idx="19">
                  <c:v>32854</c:v>
                </c:pt>
                <c:pt idx="20">
                  <c:v>33615</c:v>
                </c:pt>
                <c:pt idx="21">
                  <c:v>34909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D1-4BD2-9434-F4F66D025FE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3.3999999999999998E-3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1.1999999999999999E-3</c:v>
                  </c:pt>
                  <c:pt idx="5">
                    <c:v>1.4E-3</c:v>
                  </c:pt>
                  <c:pt idx="6">
                    <c:v>8.9999999999999998E-4</c:v>
                  </c:pt>
                  <c:pt idx="7">
                    <c:v>2E-3</c:v>
                  </c:pt>
                  <c:pt idx="8">
                    <c:v>3.2000000000000002E-3</c:v>
                  </c:pt>
                  <c:pt idx="9">
                    <c:v>2.5999999999999999E-3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  <c:pt idx="15">
                    <c:v>7.0000000000000001E-3</c:v>
                  </c:pt>
                  <c:pt idx="16">
                    <c:v>1E-3</c:v>
                  </c:pt>
                  <c:pt idx="17">
                    <c:v>1E-4</c:v>
                  </c:pt>
                  <c:pt idx="18">
                    <c:v>1.6000000000000001E-3</c:v>
                  </c:pt>
                  <c:pt idx="19">
                    <c:v>0</c:v>
                  </c:pt>
                  <c:pt idx="20">
                    <c:v>2.9999999999999997E-4</c:v>
                  </c:pt>
                  <c:pt idx="21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24387</c:v>
                </c:pt>
                <c:pt idx="2">
                  <c:v>24486</c:v>
                </c:pt>
                <c:pt idx="3">
                  <c:v>24486</c:v>
                </c:pt>
                <c:pt idx="4">
                  <c:v>24554</c:v>
                </c:pt>
                <c:pt idx="5">
                  <c:v>24866</c:v>
                </c:pt>
                <c:pt idx="6">
                  <c:v>24952</c:v>
                </c:pt>
                <c:pt idx="7">
                  <c:v>25743</c:v>
                </c:pt>
                <c:pt idx="8">
                  <c:v>26179</c:v>
                </c:pt>
                <c:pt idx="9">
                  <c:v>26253</c:v>
                </c:pt>
                <c:pt idx="10">
                  <c:v>26571</c:v>
                </c:pt>
                <c:pt idx="11">
                  <c:v>26633</c:v>
                </c:pt>
                <c:pt idx="12">
                  <c:v>26713</c:v>
                </c:pt>
                <c:pt idx="13">
                  <c:v>26756</c:v>
                </c:pt>
                <c:pt idx="14">
                  <c:v>27847</c:v>
                </c:pt>
                <c:pt idx="15">
                  <c:v>28468</c:v>
                </c:pt>
                <c:pt idx="16">
                  <c:v>29197</c:v>
                </c:pt>
                <c:pt idx="17">
                  <c:v>30952</c:v>
                </c:pt>
                <c:pt idx="18">
                  <c:v>32406</c:v>
                </c:pt>
                <c:pt idx="19">
                  <c:v>32854</c:v>
                </c:pt>
                <c:pt idx="20">
                  <c:v>33615</c:v>
                </c:pt>
                <c:pt idx="21">
                  <c:v>34909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D1-4BD2-9434-F4F66D025FE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24387</c:v>
                </c:pt>
                <c:pt idx="2">
                  <c:v>24486</c:v>
                </c:pt>
                <c:pt idx="3">
                  <c:v>24486</c:v>
                </c:pt>
                <c:pt idx="4">
                  <c:v>24554</c:v>
                </c:pt>
                <c:pt idx="5">
                  <c:v>24866</c:v>
                </c:pt>
                <c:pt idx="6">
                  <c:v>24952</c:v>
                </c:pt>
                <c:pt idx="7">
                  <c:v>25743</c:v>
                </c:pt>
                <c:pt idx="8">
                  <c:v>26179</c:v>
                </c:pt>
                <c:pt idx="9">
                  <c:v>26253</c:v>
                </c:pt>
                <c:pt idx="10">
                  <c:v>26571</c:v>
                </c:pt>
                <c:pt idx="11">
                  <c:v>26633</c:v>
                </c:pt>
                <c:pt idx="12">
                  <c:v>26713</c:v>
                </c:pt>
                <c:pt idx="13">
                  <c:v>26756</c:v>
                </c:pt>
                <c:pt idx="14">
                  <c:v>27847</c:v>
                </c:pt>
                <c:pt idx="15">
                  <c:v>28468</c:v>
                </c:pt>
                <c:pt idx="16">
                  <c:v>29197</c:v>
                </c:pt>
                <c:pt idx="17">
                  <c:v>30952</c:v>
                </c:pt>
                <c:pt idx="18">
                  <c:v>32406</c:v>
                </c:pt>
                <c:pt idx="19">
                  <c:v>32854</c:v>
                </c:pt>
                <c:pt idx="20">
                  <c:v>33615</c:v>
                </c:pt>
                <c:pt idx="21">
                  <c:v>34909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8.5187948250516107E-2</c:v>
                </c:pt>
                <c:pt idx="1">
                  <c:v>0.14755448030326435</c:v>
                </c:pt>
                <c:pt idx="2">
                  <c:v>0.14780765972973017</c:v>
                </c:pt>
                <c:pt idx="3">
                  <c:v>0.14780765972973017</c:v>
                </c:pt>
                <c:pt idx="4">
                  <c:v>0.14798156074992891</c:v>
                </c:pt>
                <c:pt idx="5">
                  <c:v>0.14877945954848787</c:v>
                </c:pt>
                <c:pt idx="6">
                  <c:v>0.14899939319168043</c:v>
                </c:pt>
                <c:pt idx="7">
                  <c:v>0.15102227123546291</c:v>
                </c:pt>
                <c:pt idx="8">
                  <c:v>0.15213728365909018</c:v>
                </c:pt>
                <c:pt idx="9">
                  <c:v>0.15232652888695353</c:v>
                </c:pt>
                <c:pt idx="10">
                  <c:v>0.1531397718931771</c:v>
                </c:pt>
                <c:pt idx="11">
                  <c:v>0.15329832870571125</c:v>
                </c:pt>
                <c:pt idx="12">
                  <c:v>0.15350291814123918</c:v>
                </c:pt>
                <c:pt idx="13">
                  <c:v>0.15361288496283546</c:v>
                </c:pt>
                <c:pt idx="14">
                  <c:v>0.15640297338984771</c:v>
                </c:pt>
                <c:pt idx="15">
                  <c:v>0.15799109888313334</c:v>
                </c:pt>
                <c:pt idx="16">
                  <c:v>0.1598554201143817</c:v>
                </c:pt>
                <c:pt idx="17">
                  <c:v>0.16434360085627586</c:v>
                </c:pt>
                <c:pt idx="18">
                  <c:v>0.16806201384699618</c:v>
                </c:pt>
                <c:pt idx="19">
                  <c:v>0.16920771468595264</c:v>
                </c:pt>
                <c:pt idx="20">
                  <c:v>0.17115387169141216</c:v>
                </c:pt>
                <c:pt idx="21">
                  <c:v>0.1744631058110766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D1-4BD2-9434-F4F66D025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709088"/>
        <c:axId val="1"/>
      </c:scatterChart>
      <c:valAx>
        <c:axId val="454709088"/>
        <c:scaling>
          <c:orientation val="minMax"/>
          <c:min val="2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05057612479289"/>
              <c:y val="0.833335974512619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191489361702128E-2"/>
              <c:y val="0.364780864656068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709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262448576906609"/>
          <c:y val="0.9182419650373892"/>
          <c:w val="0.7411360548016604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76200</xdr:rowOff>
    </xdr:from>
    <xdr:to>
      <xdr:col>15</xdr:col>
      <xdr:colOff>333375</xdr:colOff>
      <xdr:row>18</xdr:row>
      <xdr:rowOff>19050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B3E347FC-05C7-6F55-D741-AA49964EE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24</xdr:col>
      <xdr:colOff>571500</xdr:colOff>
      <xdr:row>17</xdr:row>
      <xdr:rowOff>133350</xdr:rowOff>
    </xdr:to>
    <xdr:graphicFrame macro="">
      <xdr:nvGraphicFramePr>
        <xdr:cNvPr id="1031" name="Chart 3">
          <a:extLst>
            <a:ext uri="{FF2B5EF4-FFF2-40B4-BE49-F238E27FC236}">
              <a16:creationId xmlns:a16="http://schemas.microsoft.com/office/drawing/2014/main" id="{7E5293A2-48DD-BC5E-C1EA-79FEF1DE7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3" TargetMode="External"/><Relationship Id="rId3" Type="http://schemas.openxmlformats.org/officeDocument/2006/relationships/hyperlink" Target="http://www.konkoly.hu/cgi-bin/IBVS?5263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konkoly.hu/cgi-bin/IBVS?4887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220" TargetMode="External"/><Relationship Id="rId5" Type="http://schemas.openxmlformats.org/officeDocument/2006/relationships/hyperlink" Target="http://var.astro.cz/oejv/issues/oejv0074.pdf" TargetMode="External"/><Relationship Id="rId10" Type="http://schemas.openxmlformats.org/officeDocument/2006/relationships/hyperlink" Target="http://www.bav-astro.de/sfs/BAVM_link.php?BAVMnr=186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var.astro.cz/oejv/issues/oejv0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tabSelected="1" workbookViewId="0">
      <selection activeCell="E10" sqref="E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x14ac:dyDescent="0.2">
      <c r="A2" t="s">
        <v>24</v>
      </c>
      <c r="B2" s="10" t="s">
        <v>37</v>
      </c>
    </row>
    <row r="4" spans="1:6" ht="14.25" thickTop="1" thickBot="1" x14ac:dyDescent="0.25">
      <c r="A4" s="7" t="s">
        <v>0</v>
      </c>
      <c r="C4" s="3">
        <v>29784.47</v>
      </c>
      <c r="D4" s="4">
        <v>0.83699999999999997</v>
      </c>
    </row>
    <row r="5" spans="1:6" ht="13.5" thickTop="1" x14ac:dyDescent="0.2">
      <c r="A5" s="13" t="s">
        <v>41</v>
      </c>
      <c r="B5" s="14"/>
      <c r="C5" s="15">
        <v>-9.5</v>
      </c>
      <c r="D5" s="14" t="s">
        <v>42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29784.47</v>
      </c>
    </row>
    <row r="8" spans="1:6" x14ac:dyDescent="0.2">
      <c r="A8" t="s">
        <v>3</v>
      </c>
      <c r="C8">
        <f>+D4</f>
        <v>0.83699999999999997</v>
      </c>
    </row>
    <row r="9" spans="1:6" x14ac:dyDescent="0.2">
      <c r="A9" s="27" t="s">
        <v>49</v>
      </c>
      <c r="B9" s="28">
        <v>21</v>
      </c>
      <c r="C9" s="26" t="str">
        <f>"F"&amp;B9</f>
        <v>F21</v>
      </c>
      <c r="D9" s="11" t="str">
        <f>"G"&amp;B9</f>
        <v>G21</v>
      </c>
    </row>
    <row r="10" spans="1:6" ht="13.5" thickBot="1" x14ac:dyDescent="0.25">
      <c r="A10" s="14"/>
      <c r="B10" s="14"/>
      <c r="C10" s="6" t="s">
        <v>20</v>
      </c>
      <c r="D10" s="6" t="s">
        <v>21</v>
      </c>
      <c r="E10" s="14"/>
    </row>
    <row r="11" spans="1:6" x14ac:dyDescent="0.2">
      <c r="A11" s="14" t="s">
        <v>16</v>
      </c>
      <c r="B11" s="14"/>
      <c r="C11" s="25">
        <f ca="1">INTERCEPT(INDIRECT($D$9):G991,INDIRECT($C$9):F991)</f>
        <v>8.5187948250516107E-2</v>
      </c>
      <c r="D11" s="5"/>
      <c r="E11" s="14"/>
    </row>
    <row r="12" spans="1:6" x14ac:dyDescent="0.2">
      <c r="A12" s="14" t="s">
        <v>17</v>
      </c>
      <c r="B12" s="14"/>
      <c r="C12" s="25">
        <f ca="1">SLOPE(INDIRECT($D$9):G991,INDIRECT($C$9):F991)</f>
        <v>2.5573679440992431E-6</v>
      </c>
      <c r="D12" s="5"/>
      <c r="E12" s="14"/>
    </row>
    <row r="13" spans="1:6" x14ac:dyDescent="0.2">
      <c r="A13" s="14" t="s">
        <v>19</v>
      </c>
      <c r="B13" s="14"/>
      <c r="C13" s="5" t="s">
        <v>14</v>
      </c>
    </row>
    <row r="14" spans="1:6" x14ac:dyDescent="0.2">
      <c r="A14" s="14"/>
      <c r="B14" s="14"/>
      <c r="C14" s="14"/>
    </row>
    <row r="15" spans="1:6" x14ac:dyDescent="0.2">
      <c r="A15" s="16" t="s">
        <v>18</v>
      </c>
      <c r="B15" s="14"/>
      <c r="C15" s="17">
        <f ca="1">(C7+C11)+(C8+C12)*INT(MAX(F21:F3532))</f>
        <v>59003.47746310581</v>
      </c>
      <c r="E15" s="18" t="s">
        <v>47</v>
      </c>
      <c r="F15" s="15">
        <v>1</v>
      </c>
    </row>
    <row r="16" spans="1:6" x14ac:dyDescent="0.2">
      <c r="A16" s="20" t="s">
        <v>4</v>
      </c>
      <c r="B16" s="14"/>
      <c r="C16" s="21">
        <f ca="1">+C8+C12</f>
        <v>0.83700255736794404</v>
      </c>
      <c r="E16" s="18" t="s">
        <v>43</v>
      </c>
      <c r="F16" s="19">
        <f ca="1">NOW()+15018.5+$C$5/24</f>
        <v>59963.694902199073</v>
      </c>
    </row>
    <row r="17" spans="1:31" ht="13.5" thickBot="1" x14ac:dyDescent="0.25">
      <c r="A17" s="18" t="s">
        <v>38</v>
      </c>
      <c r="B17" s="14"/>
      <c r="C17" s="14">
        <f>COUNT(C21:C2190)</f>
        <v>22</v>
      </c>
      <c r="E17" s="18" t="s">
        <v>48</v>
      </c>
      <c r="F17" s="19">
        <f ca="1">ROUND(2*(F16-$C$7)/$C$8,0)/2+F15</f>
        <v>36057.5</v>
      </c>
    </row>
    <row r="18" spans="1:31" ht="14.25" thickTop="1" thickBot="1" x14ac:dyDescent="0.25">
      <c r="A18" s="20" t="s">
        <v>5</v>
      </c>
      <c r="B18" s="14"/>
      <c r="C18" s="23">
        <f ca="1">+C15</f>
        <v>59003.47746310581</v>
      </c>
      <c r="D18" s="24">
        <f ca="1">+C16</f>
        <v>0.83700255736794404</v>
      </c>
      <c r="E18" s="18" t="s">
        <v>44</v>
      </c>
      <c r="F18" s="11">
        <f ca="1">ROUND(2*(F16-$C$15)/$C$16,0)/2+F15</f>
        <v>1148</v>
      </c>
    </row>
    <row r="19" spans="1:31" ht="13.5" thickTop="1" x14ac:dyDescent="0.2">
      <c r="E19" s="18" t="s">
        <v>45</v>
      </c>
      <c r="F19" s="22">
        <f ca="1">+$C$15+$C$16*F18-15018.5-$C$5/24</f>
        <v>44946.252232297542</v>
      </c>
    </row>
    <row r="20" spans="1:3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61</v>
      </c>
      <c r="I20" s="9" t="s">
        <v>64</v>
      </c>
      <c r="J20" s="9" t="s">
        <v>58</v>
      </c>
      <c r="K20" s="9" t="s">
        <v>53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31" x14ac:dyDescent="0.2">
      <c r="A21" t="s">
        <v>12</v>
      </c>
      <c r="C21" s="12">
        <v>29784.47</v>
      </c>
      <c r="D21" s="12" t="s">
        <v>14</v>
      </c>
      <c r="E21">
        <f t="shared" ref="E21:E39" si="0">+(C21-C$7)/C$8</f>
        <v>0</v>
      </c>
      <c r="F21">
        <f t="shared" ref="F21:F40" si="1">ROUND(2*E21,0)/2</f>
        <v>0</v>
      </c>
      <c r="H21" s="11">
        <v>0</v>
      </c>
      <c r="O21">
        <f t="shared" ref="O21:O39" ca="1" si="2">+C$11+C$12*F21</f>
        <v>8.5187948250516107E-2</v>
      </c>
      <c r="Q21" s="2">
        <f t="shared" ref="Q21:Q39" si="3">+C21-15018.5</f>
        <v>14765.970000000001</v>
      </c>
    </row>
    <row r="22" spans="1:31" x14ac:dyDescent="0.2">
      <c r="A22" t="s">
        <v>36</v>
      </c>
      <c r="B22" s="5" t="s">
        <v>35</v>
      </c>
      <c r="C22" s="12">
        <v>50196.535400000001</v>
      </c>
      <c r="D22" s="12">
        <v>3.3999999999999998E-3</v>
      </c>
      <c r="E22">
        <f t="shared" si="0"/>
        <v>24387.174910394264</v>
      </c>
      <c r="F22">
        <f t="shared" si="1"/>
        <v>24387</v>
      </c>
      <c r="G22">
        <f t="shared" ref="G22:G39" si="4">+C22-(C$7+F22*C$8)</f>
        <v>0.14640000000508735</v>
      </c>
      <c r="K22">
        <f t="shared" ref="K22:K34" si="5">+G22</f>
        <v>0.14640000000508735</v>
      </c>
      <c r="O22">
        <f t="shared" ca="1" si="2"/>
        <v>0.14755448030326435</v>
      </c>
      <c r="Q22" s="2">
        <f t="shared" si="3"/>
        <v>35178.035400000001</v>
      </c>
    </row>
    <row r="23" spans="1:31" x14ac:dyDescent="0.2">
      <c r="A23" t="s">
        <v>29</v>
      </c>
      <c r="C23" s="12">
        <v>50279.402000000002</v>
      </c>
      <c r="D23" s="12">
        <v>3.0000000000000001E-3</v>
      </c>
      <c r="E23">
        <f t="shared" si="0"/>
        <v>24486.179211469534</v>
      </c>
      <c r="F23">
        <f t="shared" si="1"/>
        <v>24486</v>
      </c>
      <c r="G23">
        <f t="shared" si="4"/>
        <v>0.15000000000145519</v>
      </c>
      <c r="I23">
        <f>+G23</f>
        <v>0.15000000000145519</v>
      </c>
      <c r="O23">
        <f t="shared" ca="1" si="2"/>
        <v>0.14780765972973017</v>
      </c>
      <c r="Q23" s="2">
        <f t="shared" si="3"/>
        <v>35260.902000000002</v>
      </c>
      <c r="AA23">
        <v>8</v>
      </c>
      <c r="AC23" t="s">
        <v>28</v>
      </c>
      <c r="AE23" t="s">
        <v>30</v>
      </c>
    </row>
    <row r="24" spans="1:31" x14ac:dyDescent="0.2">
      <c r="A24" t="s">
        <v>29</v>
      </c>
      <c r="C24" s="12">
        <v>50279.402000000002</v>
      </c>
      <c r="D24" s="12">
        <v>3.0000000000000001E-3</v>
      </c>
      <c r="E24">
        <f t="shared" si="0"/>
        <v>24486.179211469534</v>
      </c>
      <c r="F24">
        <f t="shared" si="1"/>
        <v>24486</v>
      </c>
      <c r="G24">
        <f t="shared" si="4"/>
        <v>0.15000000000145519</v>
      </c>
      <c r="I24">
        <f>+G24</f>
        <v>0.15000000000145519</v>
      </c>
      <c r="O24">
        <f t="shared" ca="1" si="2"/>
        <v>0.14780765972973017</v>
      </c>
      <c r="Q24" s="2">
        <f t="shared" si="3"/>
        <v>35260.902000000002</v>
      </c>
      <c r="AA24">
        <v>8</v>
      </c>
      <c r="AC24" t="s">
        <v>28</v>
      </c>
      <c r="AE24" t="s">
        <v>30</v>
      </c>
    </row>
    <row r="25" spans="1:31" x14ac:dyDescent="0.2">
      <c r="A25" t="s">
        <v>32</v>
      </c>
      <c r="C25" s="12">
        <v>50336.313000000002</v>
      </c>
      <c r="D25" s="12">
        <v>1.1999999999999999E-3</v>
      </c>
      <c r="E25">
        <f t="shared" si="0"/>
        <v>24554.173237753886</v>
      </c>
      <c r="F25">
        <f t="shared" si="1"/>
        <v>24554</v>
      </c>
      <c r="G25">
        <f t="shared" si="4"/>
        <v>0.14499999999679858</v>
      </c>
      <c r="J25">
        <f>+G25</f>
        <v>0.14499999999679858</v>
      </c>
      <c r="O25">
        <f t="shared" ca="1" si="2"/>
        <v>0.14798156074992891</v>
      </c>
      <c r="Q25" s="2">
        <f t="shared" si="3"/>
        <v>35317.813000000002</v>
      </c>
      <c r="AA25">
        <v>19</v>
      </c>
      <c r="AC25" t="s">
        <v>31</v>
      </c>
      <c r="AE25" t="s">
        <v>30</v>
      </c>
    </row>
    <row r="26" spans="1:31" x14ac:dyDescent="0.2">
      <c r="A26" s="29" t="s">
        <v>36</v>
      </c>
      <c r="B26" s="30" t="s">
        <v>35</v>
      </c>
      <c r="C26" s="31">
        <v>50597.461499999998</v>
      </c>
      <c r="D26" s="31">
        <v>1.4E-3</v>
      </c>
      <c r="E26" s="29">
        <f t="shared" si="0"/>
        <v>24866.178614097968</v>
      </c>
      <c r="F26">
        <f t="shared" si="1"/>
        <v>24866</v>
      </c>
      <c r="G26">
        <f t="shared" si="4"/>
        <v>0.14949999999225838</v>
      </c>
      <c r="K26">
        <f t="shared" si="5"/>
        <v>0.14949999999225838</v>
      </c>
      <c r="O26">
        <f t="shared" ca="1" si="2"/>
        <v>0.14877945954848787</v>
      </c>
      <c r="Q26" s="2">
        <f t="shared" si="3"/>
        <v>35578.961499999998</v>
      </c>
    </row>
    <row r="27" spans="1:31" x14ac:dyDescent="0.2">
      <c r="A27" s="29" t="s">
        <v>33</v>
      </c>
      <c r="B27" s="29"/>
      <c r="C27" s="55">
        <v>50669.442600000002</v>
      </c>
      <c r="D27" s="31">
        <v>8.9999999999999998E-4</v>
      </c>
      <c r="E27" s="29">
        <f t="shared" si="0"/>
        <v>24952.177538829153</v>
      </c>
      <c r="F27">
        <f t="shared" si="1"/>
        <v>24952</v>
      </c>
      <c r="G27">
        <f t="shared" si="4"/>
        <v>0.14860000000044238</v>
      </c>
      <c r="J27">
        <f>+G27</f>
        <v>0.14860000000044238</v>
      </c>
      <c r="O27">
        <f t="shared" ca="1" si="2"/>
        <v>0.14899939319168043</v>
      </c>
      <c r="Q27" s="2">
        <f t="shared" si="3"/>
        <v>35650.942600000002</v>
      </c>
      <c r="AA27">
        <v>14</v>
      </c>
      <c r="AC27" t="s">
        <v>28</v>
      </c>
      <c r="AE27" t="s">
        <v>30</v>
      </c>
    </row>
    <row r="28" spans="1:31" x14ac:dyDescent="0.2">
      <c r="A28" s="29" t="s">
        <v>34</v>
      </c>
      <c r="B28" s="30" t="s">
        <v>35</v>
      </c>
      <c r="C28" s="32">
        <v>51331.512000000002</v>
      </c>
      <c r="D28" s="32">
        <v>2E-3</v>
      </c>
      <c r="E28" s="29">
        <f t="shared" si="0"/>
        <v>25743.180406212668</v>
      </c>
      <c r="F28">
        <f t="shared" si="1"/>
        <v>25743</v>
      </c>
      <c r="G28">
        <f t="shared" si="4"/>
        <v>0.15099999999802094</v>
      </c>
      <c r="K28">
        <f t="shared" si="5"/>
        <v>0.15099999999802094</v>
      </c>
      <c r="O28">
        <f t="shared" ca="1" si="2"/>
        <v>0.15102227123546291</v>
      </c>
      <c r="Q28" s="2">
        <f t="shared" si="3"/>
        <v>36313.012000000002</v>
      </c>
    </row>
    <row r="29" spans="1:31" x14ac:dyDescent="0.2">
      <c r="A29" s="33" t="s">
        <v>52</v>
      </c>
      <c r="B29" s="34" t="s">
        <v>35</v>
      </c>
      <c r="C29" s="33">
        <v>51696.444000000003</v>
      </c>
      <c r="D29" s="33">
        <v>3.2000000000000002E-3</v>
      </c>
      <c r="E29" s="29">
        <f t="shared" si="0"/>
        <v>26179.180406212668</v>
      </c>
      <c r="F29">
        <f t="shared" si="1"/>
        <v>26179</v>
      </c>
      <c r="G29">
        <f t="shared" si="4"/>
        <v>0.15099999999802094</v>
      </c>
      <c r="K29">
        <f t="shared" si="5"/>
        <v>0.15099999999802094</v>
      </c>
      <c r="O29">
        <f t="shared" ca="1" si="2"/>
        <v>0.15213728365909018</v>
      </c>
      <c r="Q29" s="2">
        <f t="shared" si="3"/>
        <v>36677.944000000003</v>
      </c>
    </row>
    <row r="30" spans="1:31" x14ac:dyDescent="0.2">
      <c r="A30" s="33" t="s">
        <v>52</v>
      </c>
      <c r="B30" s="34" t="s">
        <v>35</v>
      </c>
      <c r="C30" s="33">
        <v>51758.384599999998</v>
      </c>
      <c r="D30" s="33">
        <v>2.5999999999999999E-3</v>
      </c>
      <c r="E30" s="29">
        <f t="shared" si="0"/>
        <v>26253.183512544798</v>
      </c>
      <c r="F30">
        <f t="shared" si="1"/>
        <v>26253</v>
      </c>
      <c r="G30">
        <f t="shared" si="4"/>
        <v>0.15359999999782303</v>
      </c>
      <c r="K30">
        <f t="shared" si="5"/>
        <v>0.15359999999782303</v>
      </c>
      <c r="O30">
        <f t="shared" ca="1" si="2"/>
        <v>0.15232652888695353</v>
      </c>
      <c r="Q30" s="2">
        <f t="shared" si="3"/>
        <v>36739.884599999998</v>
      </c>
    </row>
    <row r="31" spans="1:31" x14ac:dyDescent="0.2">
      <c r="A31" s="33" t="s">
        <v>52</v>
      </c>
      <c r="B31" s="34" t="s">
        <v>35</v>
      </c>
      <c r="C31" s="33">
        <v>52024.549400000004</v>
      </c>
      <c r="D31" s="33" t="s">
        <v>53</v>
      </c>
      <c r="E31" s="29">
        <f t="shared" si="0"/>
        <v>26571.182078853049</v>
      </c>
      <c r="F31">
        <f t="shared" si="1"/>
        <v>26571</v>
      </c>
      <c r="G31">
        <f t="shared" si="4"/>
        <v>0.15240000000630971</v>
      </c>
      <c r="K31">
        <f t="shared" si="5"/>
        <v>0.15240000000630971</v>
      </c>
      <c r="O31">
        <f t="shared" ca="1" si="2"/>
        <v>0.1531397718931771</v>
      </c>
      <c r="Q31" s="2">
        <f t="shared" si="3"/>
        <v>37006.049400000004</v>
      </c>
    </row>
    <row r="32" spans="1:31" x14ac:dyDescent="0.2">
      <c r="A32" s="33" t="s">
        <v>52</v>
      </c>
      <c r="B32" s="34" t="s">
        <v>35</v>
      </c>
      <c r="C32" s="33">
        <v>52076.444100000001</v>
      </c>
      <c r="D32" s="33" t="s">
        <v>53</v>
      </c>
      <c r="E32" s="29">
        <f t="shared" si="0"/>
        <v>26633.182915173238</v>
      </c>
      <c r="F32">
        <f t="shared" si="1"/>
        <v>26633</v>
      </c>
      <c r="G32">
        <f t="shared" si="4"/>
        <v>0.15310000000317814</v>
      </c>
      <c r="K32">
        <f t="shared" si="5"/>
        <v>0.15310000000317814</v>
      </c>
      <c r="O32">
        <f t="shared" ca="1" si="2"/>
        <v>0.15329832870571125</v>
      </c>
      <c r="Q32" s="2">
        <f t="shared" si="3"/>
        <v>37057.944100000001</v>
      </c>
    </row>
    <row r="33" spans="1:17" x14ac:dyDescent="0.2">
      <c r="A33" s="53" t="s">
        <v>114</v>
      </c>
      <c r="B33" s="54" t="s">
        <v>35</v>
      </c>
      <c r="C33" s="55">
        <v>52143.405200000001</v>
      </c>
      <c r="D33" s="30"/>
      <c r="E33" s="29">
        <f t="shared" si="0"/>
        <v>26713.184229390681</v>
      </c>
      <c r="F33">
        <f t="shared" si="1"/>
        <v>26713</v>
      </c>
      <c r="G33">
        <f t="shared" si="4"/>
        <v>0.15419999999721767</v>
      </c>
      <c r="K33">
        <f t="shared" si="5"/>
        <v>0.15419999999721767</v>
      </c>
      <c r="O33">
        <f t="shared" ca="1" si="2"/>
        <v>0.15350291814123918</v>
      </c>
      <c r="Q33" s="2">
        <f t="shared" si="3"/>
        <v>37124.905200000001</v>
      </c>
    </row>
    <row r="34" spans="1:17" x14ac:dyDescent="0.2">
      <c r="A34" s="53" t="s">
        <v>114</v>
      </c>
      <c r="B34" s="54" t="s">
        <v>35</v>
      </c>
      <c r="C34" s="55">
        <v>52179.396399999998</v>
      </c>
      <c r="D34" s="5"/>
      <c r="E34" s="29">
        <f t="shared" si="0"/>
        <v>26756.184468339303</v>
      </c>
      <c r="F34">
        <f t="shared" si="1"/>
        <v>26756</v>
      </c>
      <c r="G34">
        <f t="shared" si="4"/>
        <v>0.15439999999944121</v>
      </c>
      <c r="K34">
        <f t="shared" si="5"/>
        <v>0.15439999999944121</v>
      </c>
      <c r="O34">
        <f t="shared" ca="1" si="2"/>
        <v>0.15361288496283546</v>
      </c>
      <c r="Q34" s="2">
        <f t="shared" si="3"/>
        <v>37160.896399999998</v>
      </c>
    </row>
    <row r="35" spans="1:17" x14ac:dyDescent="0.2">
      <c r="A35" s="35" t="s">
        <v>40</v>
      </c>
      <c r="B35" s="36"/>
      <c r="C35" s="31">
        <v>53092.565699999999</v>
      </c>
      <c r="D35" s="31">
        <v>2.9999999999999997E-4</v>
      </c>
      <c r="E35" s="29">
        <f t="shared" si="0"/>
        <v>27847.187216248505</v>
      </c>
      <c r="F35">
        <f t="shared" si="1"/>
        <v>27847</v>
      </c>
      <c r="G35">
        <f t="shared" si="4"/>
        <v>0.15669999999954598</v>
      </c>
      <c r="K35">
        <f t="shared" ref="K35:K40" si="6">+G35</f>
        <v>0.15669999999954598</v>
      </c>
      <c r="O35">
        <f t="shared" ca="1" si="2"/>
        <v>0.15640297338984771</v>
      </c>
      <c r="Q35" s="2">
        <f t="shared" si="3"/>
        <v>38074.065699999999</v>
      </c>
    </row>
    <row r="36" spans="1:17" x14ac:dyDescent="0.2">
      <c r="A36" s="33" t="s">
        <v>51</v>
      </c>
      <c r="B36" s="34" t="s">
        <v>35</v>
      </c>
      <c r="C36" s="33">
        <v>53612.341</v>
      </c>
      <c r="D36" s="33">
        <v>7.0000000000000001E-3</v>
      </c>
      <c r="E36" s="29">
        <f t="shared" si="0"/>
        <v>28468.185185185186</v>
      </c>
      <c r="F36">
        <f t="shared" si="1"/>
        <v>28468</v>
      </c>
      <c r="G36">
        <f t="shared" si="4"/>
        <v>0.15499999999883585</v>
      </c>
      <c r="K36">
        <f t="shared" si="6"/>
        <v>0.15499999999883585</v>
      </c>
      <c r="O36">
        <f t="shared" ca="1" si="2"/>
        <v>0.15799109888313334</v>
      </c>
      <c r="Q36" s="2">
        <f t="shared" si="3"/>
        <v>38593.841</v>
      </c>
    </row>
    <row r="37" spans="1:17" x14ac:dyDescent="0.2">
      <c r="A37" s="31" t="s">
        <v>46</v>
      </c>
      <c r="B37" s="36"/>
      <c r="C37" s="31">
        <v>54222.519200000002</v>
      </c>
      <c r="D37" s="31">
        <v>1E-3</v>
      </c>
      <c r="E37" s="29">
        <f t="shared" si="0"/>
        <v>29197.191397849467</v>
      </c>
      <c r="F37">
        <f t="shared" si="1"/>
        <v>29197</v>
      </c>
      <c r="G37">
        <f t="shared" si="4"/>
        <v>0.16020000000571599</v>
      </c>
      <c r="K37">
        <f t="shared" si="6"/>
        <v>0.16020000000571599</v>
      </c>
      <c r="O37">
        <f t="shared" ca="1" si="2"/>
        <v>0.1598554201143817</v>
      </c>
      <c r="Q37" s="2">
        <f t="shared" si="3"/>
        <v>39204.019200000002</v>
      </c>
    </row>
    <row r="38" spans="1:17" x14ac:dyDescent="0.2">
      <c r="A38" s="33" t="s">
        <v>50</v>
      </c>
      <c r="B38" s="34" t="s">
        <v>35</v>
      </c>
      <c r="C38" s="33">
        <v>55691.459699999999</v>
      </c>
      <c r="D38" s="33">
        <v>1E-4</v>
      </c>
      <c r="E38" s="29">
        <f t="shared" si="0"/>
        <v>30952.197968936678</v>
      </c>
      <c r="F38">
        <f t="shared" si="1"/>
        <v>30952</v>
      </c>
      <c r="G38">
        <f t="shared" si="4"/>
        <v>0.16569999999774154</v>
      </c>
      <c r="K38">
        <f t="shared" si="6"/>
        <v>0.16569999999774154</v>
      </c>
      <c r="O38">
        <f t="shared" ca="1" si="2"/>
        <v>0.16434360085627586</v>
      </c>
      <c r="Q38" s="2">
        <f t="shared" si="3"/>
        <v>40672.959699999999</v>
      </c>
    </row>
    <row r="39" spans="1:17" x14ac:dyDescent="0.2">
      <c r="A39" s="37" t="s">
        <v>54</v>
      </c>
      <c r="B39" s="38"/>
      <c r="C39" s="37">
        <v>56908.460099999997</v>
      </c>
      <c r="D39" s="37">
        <v>1.6000000000000001E-3</v>
      </c>
      <c r="E39" s="29">
        <f t="shared" si="0"/>
        <v>32406.200836320186</v>
      </c>
      <c r="F39">
        <f t="shared" si="1"/>
        <v>32406</v>
      </c>
      <c r="G39">
        <f t="shared" si="4"/>
        <v>0.1680999999953201</v>
      </c>
      <c r="K39">
        <f t="shared" si="6"/>
        <v>0.1680999999953201</v>
      </c>
      <c r="O39">
        <f t="shared" ca="1" si="2"/>
        <v>0.16806201384699618</v>
      </c>
      <c r="Q39" s="2">
        <f t="shared" si="3"/>
        <v>41889.960099999997</v>
      </c>
    </row>
    <row r="40" spans="1:17" x14ac:dyDescent="0.2">
      <c r="A40" s="56" t="s">
        <v>146</v>
      </c>
      <c r="B40" s="57" t="s">
        <v>35</v>
      </c>
      <c r="C40" s="58">
        <v>57283.436900000001</v>
      </c>
      <c r="D40" s="58" t="s">
        <v>147</v>
      </c>
      <c r="E40" s="29">
        <f>+(C40-C$7)/C$8</f>
        <v>32854.201792114698</v>
      </c>
      <c r="F40">
        <f t="shared" si="1"/>
        <v>32854</v>
      </c>
      <c r="G40">
        <f>+C40-(C$7+F40*C$8)</f>
        <v>0.16890000000421423</v>
      </c>
      <c r="K40">
        <f t="shared" si="6"/>
        <v>0.16890000000421423</v>
      </c>
      <c r="O40">
        <f ca="1">+C$11+C$12*F40</f>
        <v>0.16920771468595264</v>
      </c>
      <c r="Q40" s="2">
        <f>+C40-15018.5</f>
        <v>42264.936900000001</v>
      </c>
    </row>
    <row r="41" spans="1:17" x14ac:dyDescent="0.2">
      <c r="A41" s="59" t="s">
        <v>148</v>
      </c>
      <c r="B41" s="60" t="s">
        <v>35</v>
      </c>
      <c r="C41" s="61">
        <v>57920.395550000016</v>
      </c>
      <c r="D41" s="61">
        <v>2.9999999999999997E-4</v>
      </c>
      <c r="E41" s="29">
        <f>+(C41-C$7)/C$8</f>
        <v>33615.203763440877</v>
      </c>
      <c r="F41">
        <f>ROUND(2*E41,0)/2</f>
        <v>33615</v>
      </c>
      <c r="G41">
        <f>+C41-(C$7+F41*C$8)</f>
        <v>0.17055000001710141</v>
      </c>
      <c r="K41">
        <f>+G41</f>
        <v>0.17055000001710141</v>
      </c>
      <c r="O41">
        <f ca="1">+C$11+C$12*F41</f>
        <v>0.17115387169141216</v>
      </c>
      <c r="Q41" s="2">
        <f>+C41-15018.5</f>
        <v>42901.895550000016</v>
      </c>
    </row>
    <row r="42" spans="1:17" x14ac:dyDescent="0.2">
      <c r="A42" s="62" t="s">
        <v>149</v>
      </c>
      <c r="B42" s="63" t="s">
        <v>35</v>
      </c>
      <c r="C42" s="64">
        <v>59003.4781</v>
      </c>
      <c r="D42" s="62">
        <v>2.5000000000000001E-3</v>
      </c>
      <c r="E42" s="29">
        <f>+(C42-C$7)/C$8</f>
        <v>34909.209199522105</v>
      </c>
      <c r="F42">
        <f>ROUND(2*E42,0)/2</f>
        <v>34909</v>
      </c>
      <c r="G42">
        <f>+C42-(C$7+F42*C$8)</f>
        <v>0.17510000000038417</v>
      </c>
      <c r="K42">
        <f>+G42</f>
        <v>0.17510000000038417</v>
      </c>
      <c r="O42">
        <f ca="1">+C$11+C$12*F42</f>
        <v>0.1744631058110766</v>
      </c>
      <c r="Q42" s="2">
        <f>+C42-15018.5</f>
        <v>43984.9781</v>
      </c>
    </row>
    <row r="43" spans="1:17" x14ac:dyDescent="0.2">
      <c r="D43" s="5"/>
    </row>
    <row r="44" spans="1:17" x14ac:dyDescent="0.2">
      <c r="D44" s="5"/>
    </row>
    <row r="45" spans="1:17" x14ac:dyDescent="0.2">
      <c r="D45" s="5"/>
    </row>
  </sheetData>
  <protectedRanges>
    <protectedRange sqref="A41:D41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6"/>
  <sheetViews>
    <sheetView topLeftCell="A5" workbookViewId="0">
      <selection activeCell="A25" sqref="A25:C27"/>
    </sheetView>
  </sheetViews>
  <sheetFormatPr defaultRowHeight="12.75" x14ac:dyDescent="0.2"/>
  <cols>
    <col min="1" max="1" width="19.7109375" style="40" customWidth="1"/>
    <col min="2" max="2" width="4.42578125" style="14" customWidth="1"/>
    <col min="3" max="3" width="12.7109375" style="40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40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39" t="s">
        <v>55</v>
      </c>
      <c r="I1" s="41" t="s">
        <v>56</v>
      </c>
      <c r="J1" s="42" t="s">
        <v>53</v>
      </c>
    </row>
    <row r="2" spans="1:16" x14ac:dyDescent="0.2">
      <c r="I2" s="43" t="s">
        <v>57</v>
      </c>
      <c r="J2" s="44" t="s">
        <v>58</v>
      </c>
    </row>
    <row r="3" spans="1:16" x14ac:dyDescent="0.2">
      <c r="A3" s="45" t="s">
        <v>59</v>
      </c>
      <c r="I3" s="43" t="s">
        <v>60</v>
      </c>
      <c r="J3" s="44" t="s">
        <v>61</v>
      </c>
    </row>
    <row r="4" spans="1:16" x14ac:dyDescent="0.2">
      <c r="I4" s="43" t="s">
        <v>62</v>
      </c>
      <c r="J4" s="44" t="s">
        <v>61</v>
      </c>
    </row>
    <row r="5" spans="1:16" ht="13.5" thickBot="1" x14ac:dyDescent="0.25">
      <c r="I5" s="46" t="s">
        <v>63</v>
      </c>
      <c r="J5" s="47" t="s">
        <v>64</v>
      </c>
    </row>
    <row r="10" spans="1:16" ht="13.5" thickBot="1" x14ac:dyDescent="0.25"/>
    <row r="11" spans="1:16" ht="12.75" customHeight="1" thickBot="1" x14ac:dyDescent="0.25">
      <c r="A11" s="40" t="str">
        <f t="shared" ref="A11:A27" si="0">P11</f>
        <v>IBVS 4887 </v>
      </c>
      <c r="B11" s="5" t="str">
        <f t="shared" ref="B11:B27" si="1">IF(H11=INT(H11),"I","II")</f>
        <v>I</v>
      </c>
      <c r="C11" s="40">
        <f t="shared" ref="C11:C27" si="2">1*G11</f>
        <v>50196.535400000001</v>
      </c>
      <c r="D11" s="14" t="str">
        <f t="shared" ref="D11:D27" si="3">VLOOKUP(F11,I$1:J$5,2,FALSE)</f>
        <v>vis</v>
      </c>
      <c r="E11" s="48">
        <f>VLOOKUP(C11,Active!C$21:E$972,3,FALSE)</f>
        <v>24387.174910394264</v>
      </c>
      <c r="F11" s="5" t="s">
        <v>63</v>
      </c>
      <c r="G11" s="14" t="str">
        <f t="shared" ref="G11:G27" si="4">MID(I11,3,LEN(I11)-3)</f>
        <v>50196.5354</v>
      </c>
      <c r="H11" s="40">
        <f t="shared" ref="H11:H27" si="5">1*K11</f>
        <v>24387</v>
      </c>
      <c r="I11" s="49" t="s">
        <v>65</v>
      </c>
      <c r="J11" s="50" t="s">
        <v>66</v>
      </c>
      <c r="K11" s="49">
        <v>24387</v>
      </c>
      <c r="L11" s="49" t="s">
        <v>67</v>
      </c>
      <c r="M11" s="50" t="s">
        <v>68</v>
      </c>
      <c r="N11" s="50" t="s">
        <v>69</v>
      </c>
      <c r="O11" s="51" t="s">
        <v>70</v>
      </c>
      <c r="P11" s="52" t="s">
        <v>71</v>
      </c>
    </row>
    <row r="12" spans="1:16" ht="12.75" customHeight="1" thickBot="1" x14ac:dyDescent="0.25">
      <c r="A12" s="40" t="str">
        <f t="shared" si="0"/>
        <v> BBS 112 </v>
      </c>
      <c r="B12" s="5" t="str">
        <f t="shared" si="1"/>
        <v>I</v>
      </c>
      <c r="C12" s="40">
        <f t="shared" si="2"/>
        <v>50279.402000000002</v>
      </c>
      <c r="D12" s="14" t="str">
        <f t="shared" si="3"/>
        <v>vis</v>
      </c>
      <c r="E12" s="48">
        <f>VLOOKUP(C12,Active!C$21:E$972,3,FALSE)</f>
        <v>24486.179211469534</v>
      </c>
      <c r="F12" s="5" t="s">
        <v>63</v>
      </c>
      <c r="G12" s="14" t="str">
        <f t="shared" si="4"/>
        <v>50279.402</v>
      </c>
      <c r="H12" s="40">
        <f t="shared" si="5"/>
        <v>24486</v>
      </c>
      <c r="I12" s="49" t="s">
        <v>72</v>
      </c>
      <c r="J12" s="50" t="s">
        <v>73</v>
      </c>
      <c r="K12" s="49">
        <v>24486</v>
      </c>
      <c r="L12" s="49" t="s">
        <v>74</v>
      </c>
      <c r="M12" s="50" t="s">
        <v>68</v>
      </c>
      <c r="N12" s="50" t="s">
        <v>69</v>
      </c>
      <c r="O12" s="51" t="s">
        <v>75</v>
      </c>
      <c r="P12" s="51" t="s">
        <v>76</v>
      </c>
    </row>
    <row r="13" spans="1:16" ht="12.75" customHeight="1" thickBot="1" x14ac:dyDescent="0.25">
      <c r="A13" s="40" t="str">
        <f t="shared" si="0"/>
        <v> BBS 113 </v>
      </c>
      <c r="B13" s="5" t="str">
        <f t="shared" si="1"/>
        <v>I</v>
      </c>
      <c r="C13" s="40">
        <f t="shared" si="2"/>
        <v>50336.313000000002</v>
      </c>
      <c r="D13" s="14" t="str">
        <f t="shared" si="3"/>
        <v>vis</v>
      </c>
      <c r="E13" s="48">
        <f>VLOOKUP(C13,Active!C$21:E$972,3,FALSE)</f>
        <v>24554.173237753886</v>
      </c>
      <c r="F13" s="5" t="s">
        <v>63</v>
      </c>
      <c r="G13" s="14" t="str">
        <f t="shared" si="4"/>
        <v>50336.3130</v>
      </c>
      <c r="H13" s="40">
        <f t="shared" si="5"/>
        <v>24554</v>
      </c>
      <c r="I13" s="49" t="s">
        <v>77</v>
      </c>
      <c r="J13" s="50" t="s">
        <v>78</v>
      </c>
      <c r="K13" s="49">
        <v>24554</v>
      </c>
      <c r="L13" s="49" t="s">
        <v>79</v>
      </c>
      <c r="M13" s="50" t="s">
        <v>68</v>
      </c>
      <c r="N13" s="50" t="s">
        <v>69</v>
      </c>
      <c r="O13" s="51" t="s">
        <v>80</v>
      </c>
      <c r="P13" s="51" t="s">
        <v>81</v>
      </c>
    </row>
    <row r="14" spans="1:16" ht="12.75" customHeight="1" thickBot="1" x14ac:dyDescent="0.25">
      <c r="A14" s="40" t="str">
        <f t="shared" si="0"/>
        <v>IBVS 4887 </v>
      </c>
      <c r="B14" s="5" t="str">
        <f t="shared" si="1"/>
        <v>I</v>
      </c>
      <c r="C14" s="40">
        <f t="shared" si="2"/>
        <v>50597.461499999998</v>
      </c>
      <c r="D14" s="14" t="str">
        <f t="shared" si="3"/>
        <v>vis</v>
      </c>
      <c r="E14" s="48">
        <f>VLOOKUP(C14,Active!C$21:E$972,3,FALSE)</f>
        <v>24866.178614097968</v>
      </c>
      <c r="F14" s="5" t="s">
        <v>63</v>
      </c>
      <c r="G14" s="14" t="str">
        <f t="shared" si="4"/>
        <v>50597.4615</v>
      </c>
      <c r="H14" s="40">
        <f t="shared" si="5"/>
        <v>24866</v>
      </c>
      <c r="I14" s="49" t="s">
        <v>82</v>
      </c>
      <c r="J14" s="50" t="s">
        <v>83</v>
      </c>
      <c r="K14" s="49">
        <v>24866</v>
      </c>
      <c r="L14" s="49" t="s">
        <v>84</v>
      </c>
      <c r="M14" s="50" t="s">
        <v>68</v>
      </c>
      <c r="N14" s="50" t="s">
        <v>69</v>
      </c>
      <c r="O14" s="51" t="s">
        <v>70</v>
      </c>
      <c r="P14" s="52" t="s">
        <v>71</v>
      </c>
    </row>
    <row r="15" spans="1:16" ht="12.75" customHeight="1" thickBot="1" x14ac:dyDescent="0.25">
      <c r="A15" s="40" t="str">
        <f t="shared" si="0"/>
        <v>IBVS 5263 </v>
      </c>
      <c r="B15" s="5" t="str">
        <f t="shared" si="1"/>
        <v>I</v>
      </c>
      <c r="C15" s="40">
        <f t="shared" si="2"/>
        <v>51331.512000000002</v>
      </c>
      <c r="D15" s="14" t="str">
        <f t="shared" si="3"/>
        <v>vis</v>
      </c>
      <c r="E15" s="48">
        <f>VLOOKUP(C15,Active!C$21:E$972,3,FALSE)</f>
        <v>25743.180406212668</v>
      </c>
      <c r="F15" s="5" t="s">
        <v>63</v>
      </c>
      <c r="G15" s="14" t="str">
        <f t="shared" si="4"/>
        <v>51331.5120</v>
      </c>
      <c r="H15" s="40">
        <f t="shared" si="5"/>
        <v>25743</v>
      </c>
      <c r="I15" s="49" t="s">
        <v>89</v>
      </c>
      <c r="J15" s="50" t="s">
        <v>90</v>
      </c>
      <c r="K15" s="49">
        <v>25743</v>
      </c>
      <c r="L15" s="49" t="s">
        <v>91</v>
      </c>
      <c r="M15" s="50" t="s">
        <v>68</v>
      </c>
      <c r="N15" s="50" t="s">
        <v>69</v>
      </c>
      <c r="O15" s="51" t="s">
        <v>70</v>
      </c>
      <c r="P15" s="52" t="s">
        <v>92</v>
      </c>
    </row>
    <row r="16" spans="1:16" ht="12.75" customHeight="1" thickBot="1" x14ac:dyDescent="0.25">
      <c r="A16" s="40" t="str">
        <f t="shared" si="0"/>
        <v>OEJV 0074 </v>
      </c>
      <c r="B16" s="5" t="str">
        <f t="shared" si="1"/>
        <v>I</v>
      </c>
      <c r="C16" s="40">
        <f t="shared" si="2"/>
        <v>51696.444000000003</v>
      </c>
      <c r="D16" s="14" t="str">
        <f t="shared" si="3"/>
        <v>vis</v>
      </c>
      <c r="E16" s="48">
        <f>VLOOKUP(C16,Active!C$21:E$972,3,FALSE)</f>
        <v>26179.180406212668</v>
      </c>
      <c r="F16" s="5" t="s">
        <v>63</v>
      </c>
      <c r="G16" s="14" t="str">
        <f t="shared" si="4"/>
        <v>51696.44400</v>
      </c>
      <c r="H16" s="40">
        <f t="shared" si="5"/>
        <v>26179</v>
      </c>
      <c r="I16" s="49" t="s">
        <v>93</v>
      </c>
      <c r="J16" s="50" t="s">
        <v>94</v>
      </c>
      <c r="K16" s="49">
        <v>26179</v>
      </c>
      <c r="L16" s="49" t="s">
        <v>95</v>
      </c>
      <c r="M16" s="50" t="s">
        <v>96</v>
      </c>
      <c r="N16" s="50" t="s">
        <v>97</v>
      </c>
      <c r="O16" s="51" t="s">
        <v>98</v>
      </c>
      <c r="P16" s="52" t="s">
        <v>99</v>
      </c>
    </row>
    <row r="17" spans="1:16" ht="12.75" customHeight="1" thickBot="1" x14ac:dyDescent="0.25">
      <c r="A17" s="40" t="str">
        <f t="shared" si="0"/>
        <v>OEJV 0074 </v>
      </c>
      <c r="B17" s="5" t="str">
        <f t="shared" si="1"/>
        <v>I</v>
      </c>
      <c r="C17" s="40">
        <f t="shared" si="2"/>
        <v>51758.384599999998</v>
      </c>
      <c r="D17" s="14" t="str">
        <f t="shared" si="3"/>
        <v>vis</v>
      </c>
      <c r="E17" s="48">
        <f>VLOOKUP(C17,Active!C$21:E$972,3,FALSE)</f>
        <v>26253.183512544798</v>
      </c>
      <c r="F17" s="5" t="s">
        <v>63</v>
      </c>
      <c r="G17" s="14" t="str">
        <f t="shared" si="4"/>
        <v>51758.38460</v>
      </c>
      <c r="H17" s="40">
        <f t="shared" si="5"/>
        <v>26253</v>
      </c>
      <c r="I17" s="49" t="s">
        <v>100</v>
      </c>
      <c r="J17" s="50" t="s">
        <v>101</v>
      </c>
      <c r="K17" s="49">
        <v>26253</v>
      </c>
      <c r="L17" s="49" t="s">
        <v>102</v>
      </c>
      <c r="M17" s="50" t="s">
        <v>96</v>
      </c>
      <c r="N17" s="50" t="s">
        <v>97</v>
      </c>
      <c r="O17" s="51" t="s">
        <v>98</v>
      </c>
      <c r="P17" s="52" t="s">
        <v>99</v>
      </c>
    </row>
    <row r="18" spans="1:16" ht="12.75" customHeight="1" thickBot="1" x14ac:dyDescent="0.25">
      <c r="A18" s="40" t="str">
        <f t="shared" si="0"/>
        <v>OEJV 0074 </v>
      </c>
      <c r="B18" s="5" t="str">
        <f t="shared" si="1"/>
        <v>I</v>
      </c>
      <c r="C18" s="40">
        <f t="shared" si="2"/>
        <v>52024.549400000004</v>
      </c>
      <c r="D18" s="14" t="str">
        <f t="shared" si="3"/>
        <v>vis</v>
      </c>
      <c r="E18" s="48">
        <f>VLOOKUP(C18,Active!C$21:E$972,3,FALSE)</f>
        <v>26571.182078853049</v>
      </c>
      <c r="F18" s="5" t="s">
        <v>63</v>
      </c>
      <c r="G18" s="14" t="str">
        <f t="shared" si="4"/>
        <v>52024.54940</v>
      </c>
      <c r="H18" s="40">
        <f t="shared" si="5"/>
        <v>26571</v>
      </c>
      <c r="I18" s="49" t="s">
        <v>103</v>
      </c>
      <c r="J18" s="50" t="s">
        <v>104</v>
      </c>
      <c r="K18" s="49">
        <v>26571</v>
      </c>
      <c r="L18" s="49" t="s">
        <v>105</v>
      </c>
      <c r="M18" s="50" t="s">
        <v>96</v>
      </c>
      <c r="N18" s="50" t="s">
        <v>97</v>
      </c>
      <c r="O18" s="51" t="s">
        <v>106</v>
      </c>
      <c r="P18" s="52" t="s">
        <v>99</v>
      </c>
    </row>
    <row r="19" spans="1:16" ht="12.75" customHeight="1" thickBot="1" x14ac:dyDescent="0.25">
      <c r="A19" s="40" t="str">
        <f t="shared" si="0"/>
        <v>OEJV 0074 </v>
      </c>
      <c r="B19" s="5" t="str">
        <f t="shared" si="1"/>
        <v>I</v>
      </c>
      <c r="C19" s="40">
        <f t="shared" si="2"/>
        <v>52076.444100000001</v>
      </c>
      <c r="D19" s="14" t="str">
        <f t="shared" si="3"/>
        <v>vis</v>
      </c>
      <c r="E19" s="48">
        <f>VLOOKUP(C19,Active!C$21:E$972,3,FALSE)</f>
        <v>26633.182915173238</v>
      </c>
      <c r="F19" s="5" t="s">
        <v>63</v>
      </c>
      <c r="G19" s="14" t="str">
        <f t="shared" si="4"/>
        <v>52076.44410</v>
      </c>
      <c r="H19" s="40">
        <f t="shared" si="5"/>
        <v>26633</v>
      </c>
      <c r="I19" s="49" t="s">
        <v>107</v>
      </c>
      <c r="J19" s="50" t="s">
        <v>108</v>
      </c>
      <c r="K19" s="49">
        <v>26633</v>
      </c>
      <c r="L19" s="49" t="s">
        <v>109</v>
      </c>
      <c r="M19" s="50" t="s">
        <v>96</v>
      </c>
      <c r="N19" s="50" t="s">
        <v>97</v>
      </c>
      <c r="O19" s="51" t="s">
        <v>110</v>
      </c>
      <c r="P19" s="52" t="s">
        <v>99</v>
      </c>
    </row>
    <row r="20" spans="1:16" ht="12.75" customHeight="1" thickBot="1" x14ac:dyDescent="0.25">
      <c r="A20" s="40" t="str">
        <f t="shared" si="0"/>
        <v>BAVM 173 </v>
      </c>
      <c r="B20" s="5" t="str">
        <f t="shared" si="1"/>
        <v>I</v>
      </c>
      <c r="C20" s="40">
        <f t="shared" si="2"/>
        <v>53092.565699999999</v>
      </c>
      <c r="D20" s="14" t="str">
        <f t="shared" si="3"/>
        <v>vis</v>
      </c>
      <c r="E20" s="48">
        <f>VLOOKUP(C20,Active!C$21:E$972,3,FALSE)</f>
        <v>27847.187216248505</v>
      </c>
      <c r="F20" s="5" t="s">
        <v>63</v>
      </c>
      <c r="G20" s="14" t="str">
        <f t="shared" si="4"/>
        <v>53092.5657</v>
      </c>
      <c r="H20" s="40">
        <f t="shared" si="5"/>
        <v>27847</v>
      </c>
      <c r="I20" s="49" t="s">
        <v>118</v>
      </c>
      <c r="J20" s="50" t="s">
        <v>119</v>
      </c>
      <c r="K20" s="49">
        <v>27847</v>
      </c>
      <c r="L20" s="49" t="s">
        <v>120</v>
      </c>
      <c r="M20" s="50" t="s">
        <v>68</v>
      </c>
      <c r="N20" s="50" t="s">
        <v>97</v>
      </c>
      <c r="O20" s="51" t="s">
        <v>121</v>
      </c>
      <c r="P20" s="52" t="s">
        <v>122</v>
      </c>
    </row>
    <row r="21" spans="1:16" ht="12.75" customHeight="1" thickBot="1" x14ac:dyDescent="0.25">
      <c r="A21" s="40" t="str">
        <f t="shared" si="0"/>
        <v>OEJV 0003 </v>
      </c>
      <c r="B21" s="5" t="str">
        <f t="shared" si="1"/>
        <v>I</v>
      </c>
      <c r="C21" s="40">
        <f t="shared" si="2"/>
        <v>53612.341</v>
      </c>
      <c r="D21" s="14" t="str">
        <f t="shared" si="3"/>
        <v>vis</v>
      </c>
      <c r="E21" s="48">
        <f>VLOOKUP(C21,Active!C$21:E$972,3,FALSE)</f>
        <v>28468.185185185186</v>
      </c>
      <c r="F21" s="5" t="s">
        <v>63</v>
      </c>
      <c r="G21" s="14" t="str">
        <f t="shared" si="4"/>
        <v>53612.341</v>
      </c>
      <c r="H21" s="40">
        <f t="shared" si="5"/>
        <v>28468</v>
      </c>
      <c r="I21" s="49" t="s">
        <v>123</v>
      </c>
      <c r="J21" s="50" t="s">
        <v>124</v>
      </c>
      <c r="K21" s="49">
        <v>28468</v>
      </c>
      <c r="L21" s="49" t="s">
        <v>125</v>
      </c>
      <c r="M21" s="50" t="s">
        <v>126</v>
      </c>
      <c r="N21" s="50"/>
      <c r="O21" s="51" t="s">
        <v>127</v>
      </c>
      <c r="P21" s="52" t="s">
        <v>128</v>
      </c>
    </row>
    <row r="22" spans="1:16" ht="12.75" customHeight="1" thickBot="1" x14ac:dyDescent="0.25">
      <c r="A22" s="40" t="str">
        <f t="shared" si="0"/>
        <v>BAVM 186 </v>
      </c>
      <c r="B22" s="5" t="str">
        <f t="shared" si="1"/>
        <v>I</v>
      </c>
      <c r="C22" s="40">
        <f t="shared" si="2"/>
        <v>54222.519200000002</v>
      </c>
      <c r="D22" s="14" t="str">
        <f t="shared" si="3"/>
        <v>vis</v>
      </c>
      <c r="E22" s="48">
        <f>VLOOKUP(C22,Active!C$21:E$972,3,FALSE)</f>
        <v>29197.191397849467</v>
      </c>
      <c r="F22" s="5" t="s">
        <v>63</v>
      </c>
      <c r="G22" s="14" t="str">
        <f t="shared" si="4"/>
        <v>54222.5192</v>
      </c>
      <c r="H22" s="40">
        <f t="shared" si="5"/>
        <v>29197</v>
      </c>
      <c r="I22" s="49" t="s">
        <v>129</v>
      </c>
      <c r="J22" s="50" t="s">
        <v>130</v>
      </c>
      <c r="K22" s="49">
        <v>29197</v>
      </c>
      <c r="L22" s="49" t="s">
        <v>131</v>
      </c>
      <c r="M22" s="50" t="s">
        <v>96</v>
      </c>
      <c r="N22" s="50" t="s">
        <v>132</v>
      </c>
      <c r="O22" s="51" t="s">
        <v>133</v>
      </c>
      <c r="P22" s="52" t="s">
        <v>134</v>
      </c>
    </row>
    <row r="23" spans="1:16" ht="12.75" customHeight="1" thickBot="1" x14ac:dyDescent="0.25">
      <c r="A23" s="40" t="str">
        <f t="shared" si="0"/>
        <v>BAVM 220 </v>
      </c>
      <c r="B23" s="5" t="str">
        <f t="shared" si="1"/>
        <v>I</v>
      </c>
      <c r="C23" s="40">
        <f t="shared" si="2"/>
        <v>55691.459699999999</v>
      </c>
      <c r="D23" s="14" t="str">
        <f t="shared" si="3"/>
        <v>vis</v>
      </c>
      <c r="E23" s="48">
        <f>VLOOKUP(C23,Active!C$21:E$972,3,FALSE)</f>
        <v>30952.197968936678</v>
      </c>
      <c r="F23" s="5" t="s">
        <v>63</v>
      </c>
      <c r="G23" s="14" t="str">
        <f t="shared" si="4"/>
        <v>55691.4597</v>
      </c>
      <c r="H23" s="40">
        <f t="shared" si="5"/>
        <v>30952</v>
      </c>
      <c r="I23" s="49" t="s">
        <v>135</v>
      </c>
      <c r="J23" s="50" t="s">
        <v>136</v>
      </c>
      <c r="K23" s="49" t="s">
        <v>137</v>
      </c>
      <c r="L23" s="49" t="s">
        <v>138</v>
      </c>
      <c r="M23" s="50" t="s">
        <v>96</v>
      </c>
      <c r="N23" s="50" t="s">
        <v>97</v>
      </c>
      <c r="O23" s="51" t="s">
        <v>139</v>
      </c>
      <c r="P23" s="52" t="s">
        <v>140</v>
      </c>
    </row>
    <row r="24" spans="1:16" ht="12.75" customHeight="1" thickBot="1" x14ac:dyDescent="0.25">
      <c r="A24" s="40" t="str">
        <f t="shared" si="0"/>
        <v>BAVM 239 </v>
      </c>
      <c r="B24" s="5" t="str">
        <f t="shared" si="1"/>
        <v>I</v>
      </c>
      <c r="C24" s="40">
        <f t="shared" si="2"/>
        <v>56908.460099999997</v>
      </c>
      <c r="D24" s="14" t="str">
        <f t="shared" si="3"/>
        <v>vis</v>
      </c>
      <c r="E24" s="48">
        <f>VLOOKUP(C24,Active!C$21:E$972,3,FALSE)</f>
        <v>32406.200836320186</v>
      </c>
      <c r="F24" s="5" t="s">
        <v>63</v>
      </c>
      <c r="G24" s="14" t="str">
        <f t="shared" si="4"/>
        <v>56908.4601</v>
      </c>
      <c r="H24" s="40">
        <f t="shared" si="5"/>
        <v>32406</v>
      </c>
      <c r="I24" s="49" t="s">
        <v>141</v>
      </c>
      <c r="J24" s="50" t="s">
        <v>142</v>
      </c>
      <c r="K24" s="49" t="s">
        <v>143</v>
      </c>
      <c r="L24" s="49" t="s">
        <v>144</v>
      </c>
      <c r="M24" s="50" t="s">
        <v>96</v>
      </c>
      <c r="N24" s="50" t="s">
        <v>132</v>
      </c>
      <c r="O24" s="51" t="s">
        <v>133</v>
      </c>
      <c r="P24" s="52" t="s">
        <v>145</v>
      </c>
    </row>
    <row r="25" spans="1:16" ht="12.75" customHeight="1" thickBot="1" x14ac:dyDescent="0.25">
      <c r="A25" s="40" t="str">
        <f t="shared" si="0"/>
        <v> BBS 115 </v>
      </c>
      <c r="B25" s="5" t="str">
        <f t="shared" si="1"/>
        <v>I</v>
      </c>
      <c r="C25" s="40">
        <f t="shared" si="2"/>
        <v>50669.442600000002</v>
      </c>
      <c r="D25" s="14" t="str">
        <f t="shared" si="3"/>
        <v>vis</v>
      </c>
      <c r="E25" s="48">
        <f>VLOOKUP(C25,Active!C$21:E$972,3,FALSE)</f>
        <v>24952.177538829153</v>
      </c>
      <c r="F25" s="5" t="s">
        <v>63</v>
      </c>
      <c r="G25" s="14" t="str">
        <f t="shared" si="4"/>
        <v>50669.4426</v>
      </c>
      <c r="H25" s="40">
        <f t="shared" si="5"/>
        <v>24952</v>
      </c>
      <c r="I25" s="49" t="s">
        <v>85</v>
      </c>
      <c r="J25" s="50" t="s">
        <v>86</v>
      </c>
      <c r="K25" s="49">
        <v>24952</v>
      </c>
      <c r="L25" s="49" t="s">
        <v>87</v>
      </c>
      <c r="M25" s="50" t="s">
        <v>68</v>
      </c>
      <c r="N25" s="50" t="s">
        <v>69</v>
      </c>
      <c r="O25" s="51" t="s">
        <v>75</v>
      </c>
      <c r="P25" s="51" t="s">
        <v>88</v>
      </c>
    </row>
    <row r="26" spans="1:16" ht="12.75" customHeight="1" thickBot="1" x14ac:dyDescent="0.25">
      <c r="A26" s="40" t="str">
        <f t="shared" si="0"/>
        <v> BBS 126 </v>
      </c>
      <c r="B26" s="5" t="str">
        <f t="shared" si="1"/>
        <v>I</v>
      </c>
      <c r="C26" s="40">
        <f t="shared" si="2"/>
        <v>52143.405200000001</v>
      </c>
      <c r="D26" s="14" t="str">
        <f t="shared" si="3"/>
        <v>vis</v>
      </c>
      <c r="E26" s="48">
        <f>VLOOKUP(C26,Active!C$21:E$972,3,FALSE)</f>
        <v>26713.184229390681</v>
      </c>
      <c r="F26" s="5" t="s">
        <v>63</v>
      </c>
      <c r="G26" s="14" t="str">
        <f t="shared" si="4"/>
        <v>52143.4052</v>
      </c>
      <c r="H26" s="40">
        <f t="shared" si="5"/>
        <v>26713</v>
      </c>
      <c r="I26" s="49" t="s">
        <v>111</v>
      </c>
      <c r="J26" s="50" t="s">
        <v>112</v>
      </c>
      <c r="K26" s="49">
        <v>26713</v>
      </c>
      <c r="L26" s="49" t="s">
        <v>113</v>
      </c>
      <c r="M26" s="50" t="s">
        <v>68</v>
      </c>
      <c r="N26" s="50" t="s">
        <v>69</v>
      </c>
      <c r="O26" s="51" t="s">
        <v>75</v>
      </c>
      <c r="P26" s="51" t="s">
        <v>114</v>
      </c>
    </row>
    <row r="27" spans="1:16" ht="12.75" customHeight="1" thickBot="1" x14ac:dyDescent="0.25">
      <c r="A27" s="40" t="str">
        <f t="shared" si="0"/>
        <v> BBS 126 </v>
      </c>
      <c r="B27" s="5" t="str">
        <f t="shared" si="1"/>
        <v>I</v>
      </c>
      <c r="C27" s="40">
        <f t="shared" si="2"/>
        <v>52179.396399999998</v>
      </c>
      <c r="D27" s="14" t="str">
        <f t="shared" si="3"/>
        <v>vis</v>
      </c>
      <c r="E27" s="48">
        <f>VLOOKUP(C27,Active!C$21:E$972,3,FALSE)</f>
        <v>26756.184468339303</v>
      </c>
      <c r="F27" s="5" t="s">
        <v>63</v>
      </c>
      <c r="G27" s="14" t="str">
        <f t="shared" si="4"/>
        <v>52179.3964</v>
      </c>
      <c r="H27" s="40">
        <f t="shared" si="5"/>
        <v>26756</v>
      </c>
      <c r="I27" s="49" t="s">
        <v>115</v>
      </c>
      <c r="J27" s="50" t="s">
        <v>116</v>
      </c>
      <c r="K27" s="49">
        <v>26756</v>
      </c>
      <c r="L27" s="49" t="s">
        <v>117</v>
      </c>
      <c r="M27" s="50" t="s">
        <v>68</v>
      </c>
      <c r="N27" s="50" t="s">
        <v>69</v>
      </c>
      <c r="O27" s="51" t="s">
        <v>80</v>
      </c>
      <c r="P27" s="51" t="s">
        <v>114</v>
      </c>
    </row>
    <row r="28" spans="1:16" x14ac:dyDescent="0.2">
      <c r="B28" s="5"/>
      <c r="E28" s="48"/>
      <c r="F28" s="5"/>
    </row>
    <row r="29" spans="1:16" x14ac:dyDescent="0.2">
      <c r="B29" s="5"/>
      <c r="E29" s="48"/>
      <c r="F29" s="5"/>
    </row>
    <row r="30" spans="1:16" x14ac:dyDescent="0.2">
      <c r="B30" s="5"/>
      <c r="E30" s="48"/>
      <c r="F30" s="5"/>
    </row>
    <row r="31" spans="1:16" x14ac:dyDescent="0.2">
      <c r="B31" s="5"/>
      <c r="E31" s="48"/>
      <c r="F31" s="5"/>
    </row>
    <row r="32" spans="1:16" x14ac:dyDescent="0.2">
      <c r="B32" s="5"/>
      <c r="E32" s="48"/>
      <c r="F32" s="5"/>
    </row>
    <row r="33" spans="2:6" x14ac:dyDescent="0.2">
      <c r="B33" s="5"/>
      <c r="E33" s="48"/>
      <c r="F33" s="5"/>
    </row>
    <row r="34" spans="2:6" x14ac:dyDescent="0.2">
      <c r="B34" s="5"/>
      <c r="E34" s="48"/>
      <c r="F34" s="5"/>
    </row>
    <row r="35" spans="2:6" x14ac:dyDescent="0.2">
      <c r="B35" s="5"/>
      <c r="E35" s="48"/>
      <c r="F35" s="5"/>
    </row>
    <row r="36" spans="2:6" x14ac:dyDescent="0.2">
      <c r="B36" s="5"/>
      <c r="E36" s="48"/>
      <c r="F36" s="5"/>
    </row>
    <row r="37" spans="2:6" x14ac:dyDescent="0.2">
      <c r="B37" s="5"/>
      <c r="E37" s="48"/>
      <c r="F37" s="5"/>
    </row>
    <row r="38" spans="2:6" x14ac:dyDescent="0.2">
      <c r="B38" s="5"/>
      <c r="E38" s="48"/>
      <c r="F38" s="5"/>
    </row>
    <row r="39" spans="2:6" x14ac:dyDescent="0.2">
      <c r="B39" s="5"/>
      <c r="E39" s="48"/>
      <c r="F39" s="5"/>
    </row>
    <row r="40" spans="2:6" x14ac:dyDescent="0.2">
      <c r="B40" s="5"/>
      <c r="E40" s="48"/>
      <c r="F40" s="5"/>
    </row>
    <row r="41" spans="2:6" x14ac:dyDescent="0.2">
      <c r="B41" s="5"/>
      <c r="E41" s="48"/>
      <c r="F41" s="5"/>
    </row>
    <row r="42" spans="2:6" x14ac:dyDescent="0.2">
      <c r="B42" s="5"/>
      <c r="E42" s="48"/>
      <c r="F42" s="5"/>
    </row>
    <row r="43" spans="2:6" x14ac:dyDescent="0.2">
      <c r="B43" s="5"/>
      <c r="E43" s="48"/>
      <c r="F43" s="5"/>
    </row>
    <row r="44" spans="2:6" x14ac:dyDescent="0.2">
      <c r="B44" s="5"/>
      <c r="E44" s="48"/>
      <c r="F44" s="5"/>
    </row>
    <row r="45" spans="2:6" x14ac:dyDescent="0.2">
      <c r="B45" s="5"/>
      <c r="E45" s="48"/>
      <c r="F45" s="5"/>
    </row>
    <row r="46" spans="2:6" x14ac:dyDescent="0.2">
      <c r="B46" s="5"/>
      <c r="E46" s="48"/>
      <c r="F46" s="5"/>
    </row>
    <row r="47" spans="2:6" x14ac:dyDescent="0.2">
      <c r="B47" s="5"/>
      <c r="E47" s="48"/>
      <c r="F47" s="5"/>
    </row>
    <row r="48" spans="2:6" x14ac:dyDescent="0.2">
      <c r="B48" s="5"/>
      <c r="E48" s="48"/>
      <c r="F48" s="5"/>
    </row>
    <row r="49" spans="2:6" x14ac:dyDescent="0.2">
      <c r="B49" s="5"/>
      <c r="E49" s="48"/>
      <c r="F49" s="5"/>
    </row>
    <row r="50" spans="2:6" x14ac:dyDescent="0.2">
      <c r="B50" s="5"/>
      <c r="E50" s="48"/>
      <c r="F50" s="5"/>
    </row>
    <row r="51" spans="2:6" x14ac:dyDescent="0.2">
      <c r="B51" s="5"/>
      <c r="E51" s="48"/>
      <c r="F51" s="5"/>
    </row>
    <row r="52" spans="2:6" x14ac:dyDescent="0.2">
      <c r="B52" s="5"/>
      <c r="E52" s="48"/>
      <c r="F52" s="5"/>
    </row>
    <row r="53" spans="2:6" x14ac:dyDescent="0.2">
      <c r="B53" s="5"/>
      <c r="E53" s="48"/>
      <c r="F53" s="5"/>
    </row>
    <row r="54" spans="2:6" x14ac:dyDescent="0.2">
      <c r="B54" s="5"/>
      <c r="E54" s="48"/>
      <c r="F54" s="5"/>
    </row>
    <row r="55" spans="2:6" x14ac:dyDescent="0.2">
      <c r="B55" s="5"/>
      <c r="E55" s="48"/>
      <c r="F55" s="5"/>
    </row>
    <row r="56" spans="2:6" x14ac:dyDescent="0.2">
      <c r="B56" s="5"/>
      <c r="E56" s="48"/>
      <c r="F56" s="5"/>
    </row>
    <row r="57" spans="2:6" x14ac:dyDescent="0.2">
      <c r="B57" s="5"/>
      <c r="E57" s="48"/>
      <c r="F57" s="5"/>
    </row>
    <row r="58" spans="2:6" x14ac:dyDescent="0.2">
      <c r="B58" s="5"/>
      <c r="E58" s="48"/>
      <c r="F58" s="5"/>
    </row>
    <row r="59" spans="2:6" x14ac:dyDescent="0.2">
      <c r="B59" s="5"/>
      <c r="E59" s="48"/>
      <c r="F59" s="5"/>
    </row>
    <row r="60" spans="2:6" x14ac:dyDescent="0.2">
      <c r="B60" s="5"/>
      <c r="E60" s="48"/>
      <c r="F60" s="5"/>
    </row>
    <row r="61" spans="2:6" x14ac:dyDescent="0.2">
      <c r="B61" s="5"/>
      <c r="E61" s="48"/>
      <c r="F61" s="5"/>
    </row>
    <row r="62" spans="2:6" x14ac:dyDescent="0.2">
      <c r="B62" s="5"/>
      <c r="E62" s="48"/>
      <c r="F62" s="5"/>
    </row>
    <row r="63" spans="2:6" x14ac:dyDescent="0.2">
      <c r="B63" s="5"/>
      <c r="E63" s="48"/>
      <c r="F63" s="5"/>
    </row>
    <row r="64" spans="2:6" x14ac:dyDescent="0.2">
      <c r="B64" s="5"/>
      <c r="E64" s="48"/>
      <c r="F64" s="5"/>
    </row>
    <row r="65" spans="2:6" x14ac:dyDescent="0.2">
      <c r="B65" s="5"/>
      <c r="E65" s="48"/>
      <c r="F65" s="5"/>
    </row>
    <row r="66" spans="2:6" x14ac:dyDescent="0.2">
      <c r="B66" s="5"/>
      <c r="E66" s="48"/>
      <c r="F66" s="5"/>
    </row>
    <row r="67" spans="2:6" x14ac:dyDescent="0.2">
      <c r="B67" s="5"/>
      <c r="E67" s="48"/>
      <c r="F67" s="5"/>
    </row>
    <row r="68" spans="2:6" x14ac:dyDescent="0.2">
      <c r="B68" s="5"/>
      <c r="E68" s="48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</sheetData>
  <phoneticPr fontId="8" type="noConversion"/>
  <hyperlinks>
    <hyperlink ref="P11" r:id="rId1" display="http://www.konkoly.hu/cgi-bin/IBVS?4887"/>
    <hyperlink ref="P14" r:id="rId2" display="http://www.konkoly.hu/cgi-bin/IBVS?4887"/>
    <hyperlink ref="P15" r:id="rId3" display="http://www.konkoly.hu/cgi-bin/IBVS?5263"/>
    <hyperlink ref="P16" r:id="rId4" display="http://var.astro.cz/oejv/issues/oejv0074.pdf"/>
    <hyperlink ref="P17" r:id="rId5" display="http://var.astro.cz/oejv/issues/oejv0074.pdf"/>
    <hyperlink ref="P18" r:id="rId6" display="http://var.astro.cz/oejv/issues/oejv0074.pdf"/>
    <hyperlink ref="P19" r:id="rId7" display="http://var.astro.cz/oejv/issues/oejv0074.pdf"/>
    <hyperlink ref="P20" r:id="rId8" display="http://www.bav-astro.de/sfs/BAVM_link.php?BAVMnr=173"/>
    <hyperlink ref="P21" r:id="rId9" display="http://var.astro.cz/oejv/issues/oejv0003.pdf"/>
    <hyperlink ref="P22" r:id="rId10" display="http://www.bav-astro.de/sfs/BAVM_link.php?BAVMnr=186"/>
    <hyperlink ref="P23" r:id="rId11" display="http://www.bav-astro.de/sfs/BAVM_link.php?BAVMnr=220"/>
    <hyperlink ref="P24" r:id="rId12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2023-01-19T03:40:39Z</dcterms:modified>
</cp:coreProperties>
</file>