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DDAF493-8927-4ED5-9F0E-AA0A23208981}" xr6:coauthVersionLast="47" xr6:coauthVersionMax="47" xr10:uidLastSave="{00000000-0000-0000-0000-000000000000}"/>
  <bookViews>
    <workbookView xWindow="14595" yWindow="915" windowWidth="134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1" i="1"/>
  <c r="F21" i="1" s="1"/>
  <c r="G21" i="1" s="1"/>
  <c r="K21" i="1" s="1"/>
  <c r="Q21" i="1"/>
  <c r="E22" i="1"/>
  <c r="F22" i="1" s="1"/>
  <c r="G22" i="1" s="1"/>
  <c r="K22" i="1" s="1"/>
  <c r="Q22" i="1"/>
  <c r="E31" i="1"/>
  <c r="F31" i="1" s="1"/>
  <c r="G31" i="1" s="1"/>
  <c r="K31" i="1" s="1"/>
  <c r="Q31" i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D9" i="1"/>
  <c r="C9" i="1"/>
  <c r="Q23" i="1"/>
  <c r="Q24" i="1"/>
  <c r="Q25" i="1"/>
  <c r="Q26" i="1"/>
  <c r="Q27" i="1"/>
  <c r="Q28" i="1"/>
  <c r="Q29" i="1"/>
  <c r="F16" i="1"/>
  <c r="C17" i="1"/>
  <c r="C12" i="1"/>
  <c r="C11" i="1"/>
  <c r="O30" i="1" l="1"/>
  <c r="O31" i="1"/>
  <c r="O22" i="1"/>
  <c r="O21" i="1"/>
  <c r="O25" i="1"/>
  <c r="O26" i="1"/>
  <c r="O28" i="1"/>
  <c r="O24" i="1"/>
  <c r="O23" i="1"/>
  <c r="O29" i="1"/>
  <c r="O27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<sst xmlns="http://schemas.openxmlformats.org/spreadsheetml/2006/main" count="71" uniqueCount="50">
  <si>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</si>
  <si>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</si>
  <si>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</si>
  <si>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</si>
  <si>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</si>
  <si>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</si>
  <si>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</si>
  <si>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</si>
  <si>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</si>
  <si>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</si>
  <si>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</si>
  <si>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</si>
  <si>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</si>
  <si>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</si>
  <si>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</si>
  <si>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</si>
  <si>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</si>
  <si>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</si>
  <si>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</si>
  <si>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</si>
  <si>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</si>
  <si>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</si>
  <si>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</si>
  <si>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</si>
  <si>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</si>
  <si>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</si>
  <si>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</si>
  <si>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</si>
  <si>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</si>
  <si>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</si>
  <si>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</si>
  <si>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</si>
  <si>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</si>
  <si>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</si>
  <si>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</si>
  <si>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</si>
  <si>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</si>
  <si>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</si>
  <si>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</si>
  <si>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</si>
  <si>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</si>
  <si>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</si>
  <si>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G2134-1608</t>
  </si>
  <si>
    <t>2019G</t>
  </si>
  <si>
    <t>EW</t>
  </si>
  <si>
    <t>G2134-1608 / GSC 2134-1608</t>
  </si>
  <si>
    <t>I</t>
  </si>
  <si>
    <t>IBVS 6244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</si>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</sst>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5" fillId="24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172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4" fillId="0" borderId="0" xfId="42" applyFont="1"/>
    <xf numFmtId="0" fontId="14" fillId="0" borderId="0" xfId="42" applyFont="1" applyAlignment="1">
      <alignment horizontal="center" wrapText="1"/>
    </xf>
    <xf numFmtId="0" fontId="14" fillId="0" borderId="0" xfId="42" applyFont="1" applyAlignment="1">
      <alignment horizontal="left" wrapText="1"/>
    </xf>
    <xf numFmtId="4" fontId="32" fillId="0" borderId="0" xfId="28" applyFont="1" applyBorder="1" applyAlignment="1">
      <alignment vertical="center" wrapText="1"/>
    </xf>
    <xf numFmtId="4" fontId="32" fillId="0" borderId="0" xfId="28" applyFont="1" applyBorder="1" applyAlignment="1">
      <alignment horizontal="center"/>
    </xf>
    <xf numFmtId="173" fontId="32" fillId="0" borderId="0" xfId="0" applyNumberFormat="1" applyFont="1" applyAlignment="1" applyProtection="1">
      <alignment vertical="center" wrapText="1"/>
      <protection locked="0"/>
    </xf>
    <xf numFmtId="0" fontId="0" fillId="0" borderId="0" xfId="0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G2134-1608 -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Active!$D$22:$D$239</c:f>
                <c:numCache>
                  <c:formatCode>General</c:formatCode>
                  <c:ptCount val="21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Active!$D$22:$D$239</c:f>
                <c:numCache>
                  <c:formatCode>General</c:formatCode>
                  <c:ptCount val="21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Active!$H$22:$H$999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69-4B81-BA13-CEA8818F9C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Active!$I$22:$I$999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69-4B81-BA13-CEA8818F9C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Active!$J$22:$J$999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69-4B81-BA13-CEA8818F9C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Active!$K$22:$K$999</c:f>
              <c:numCache>
                <c:formatCode>General</c:formatCode>
                <c:ptCount val="978"/>
                <c:pt idx="0">
                  <c:v>-2.1897447077208199E-3</c:v>
                </c:pt>
                <c:pt idx="1">
                  <c:v>2.1236844768282026E-3</c:v>
                </c:pt>
                <c:pt idx="2">
                  <c:v>-7.3694555612746626E-4</c:v>
                </c:pt>
                <c:pt idx="3">
                  <c:v>2.4833895222400315E-3</c:v>
                </c:pt>
                <c:pt idx="4">
                  <c:v>-8.9374186791246757E-4</c:v>
                </c:pt>
                <c:pt idx="5">
                  <c:v>-2.463889351929538E-3</c:v>
                </c:pt>
                <c:pt idx="6">
                  <c:v>1.8081749876728281E-3</c:v>
                </c:pt>
                <c:pt idx="7">
                  <c:v>-2.1321199674275704E-3</c:v>
                </c:pt>
                <c:pt idx="8">
                  <c:v>0</c:v>
                </c:pt>
                <c:pt idx="9">
                  <c:v>6.5147279892698862E-3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69-4B81-BA13-CEA8818F9C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Active!$L$22:$L$999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69-4B81-BA13-CEA8818F9C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Active!$M$22:$M$999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69-4B81-BA13-CEA8818F9C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Active!$D$22:$D$999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8.9999999999999998E-4</c:v>
                  </c:pt>
                  <c:pt idx="6">
                    <c:v>1.1000000000000001E-3</c:v>
                  </c:pt>
                  <c:pt idx="7">
                    <c:v>8.0000000000000004E-4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Active!$N$22:$N$999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69-4B81-BA13-CEA8818F9C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Active!$O$22:$O$999</c:f>
              <c:numCache>
                <c:formatCode>General</c:formatCode>
                <c:ptCount val="978"/>
                <c:pt idx="0">
                  <c:v>-4.5436561703593214E-3</c:v>
                </c:pt>
                <c:pt idx="1">
                  <c:v>3.0662381894937046E-4</c:v>
                </c:pt>
                <c:pt idx="2">
                  <c:v>3.2921524052776253E-4</c:v>
                </c:pt>
                <c:pt idx="3">
                  <c:v>4.1074080535413379E-4</c:v>
                </c:pt>
                <c:pt idx="4">
                  <c:v>4.6378153427731512E-4</c:v>
                </c:pt>
                <c:pt idx="5">
                  <c:v>5.1584002747969674E-4</c:v>
                </c:pt>
                <c:pt idx="6">
                  <c:v>5.1976897036289538E-4</c:v>
                </c:pt>
                <c:pt idx="7">
                  <c:v>6.2388595676765872E-4</c:v>
                </c:pt>
                <c:pt idx="8">
                  <c:v>6.2388595676765872E-4</c:v>
                </c:pt>
                <c:pt idx="9">
                  <c:v>4.4005823032423281E-3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69-4B81-BA13-CEA8818F9C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Active!$F$22:$F$999</c:f>
              <c:numCache>
                <c:formatCode>General</c:formatCode>
                <c:ptCount val="978"/>
                <c:pt idx="0">
                  <c:v>-2630.5</c:v>
                </c:pt>
                <c:pt idx="1">
                  <c:v>-161.5</c:v>
                </c:pt>
                <c:pt idx="2">
                  <c:v>-150</c:v>
                </c:pt>
                <c:pt idx="3">
                  <c:v>-108.5</c:v>
                </c:pt>
                <c:pt idx="4">
                  <c:v>-81.5</c:v>
                </c:pt>
                <c:pt idx="5">
                  <c:v>-55</c:v>
                </c:pt>
                <c:pt idx="6">
                  <c:v>-53</c:v>
                </c:pt>
                <c:pt idx="7">
                  <c:v>0</c:v>
                </c:pt>
                <c:pt idx="8">
                  <c:v>0</c:v>
                </c:pt>
                <c:pt idx="9">
                  <c:v>1922.5</c:v>
                </c:pt>
              </c:numCache>
            </c:numRef>
          </c:xVal>
          <c:yVal>
            <c:numRef>
              <c:f>Active!$U$22:$U$999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69-4B81-BA13-CEA8818F9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08768"/>
        <c:axId val="1"/>
      </c:scatterChart>
      <c:valAx>
        <c:axId val="73320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208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5825A7-D224-12D7-3B35-7BBCB8771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35" t="s">
        <v>42</v>
      </c>
      <c r="G1" s="30" t="s">
        <v>43</v>
      </c>
      <c r="H1" s="31"/>
      <c r="I1" s="36" t="s">
        <v>42</v>
      </c>
      <c r="J1" s="35" t="s">
        <v>42</v>
      </c>
      <c r="K1" s="37">
        <v>19.0533</v>
      </c>
      <c r="L1" s="37">
        <v>29.172000000000001</v>
      </c>
      <c r="M1" s="38">
        <v>57978.409032119969</v>
      </c>
      <c r="N1" s="38">
        <v>0.52541396782940908</v>
      </c>
      <c r="O1" s="39" t="s">
        <v>44</v>
      </c>
      <c r="P1" s="39">
        <v>12.75</v>
      </c>
    </row>
    <row r="2" spans="1:16" x14ac:dyDescent="0.2">
      <c r="A2" t="s">
        <v>23</v>
      </c>
      <c r="B2" t="s">
        <v>44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6" t="s">
        <v>37</v>
      </c>
      <c r="D4" s="27" t="s">
        <v>37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57978.409032119969</v>
      </c>
      <c r="D7" s="28" t="e">
        <v>#N/A</v>
      </c>
    </row>
    <row r="8" spans="1:16" x14ac:dyDescent="0.2">
      <c r="A8" t="s">
        <v>3</v>
      </c>
      <c r="C8" s="8">
        <v>0.52541396782940908</v>
      </c>
      <c r="D8" s="28" t="e">
        <v>#N/A</v>
      </c>
    </row>
    <row r="9" spans="1:16" x14ac:dyDescent="0.2">
      <c r="A9" s="24" t="s">
        <v>32</v>
      </c>
      <c r="B9" s="34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6.2388595676765872E-4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1.9644714415993081E-6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(C7+C11)+(C8+C12)*INT(MAX(F22:F3533))</f>
        <v>58988.259077888164</v>
      </c>
      <c r="E15" s="14" t="s">
        <v>34</v>
      </c>
      <c r="F15" s="32">
        <v>1</v>
      </c>
    </row>
    <row r="16" spans="1:16" x14ac:dyDescent="0.2">
      <c r="A16" s="16" t="s">
        <v>4</v>
      </c>
      <c r="B16" s="10"/>
      <c r="C16" s="17">
        <f ca="1">+C8+C12</f>
        <v>0.52541593230085071</v>
      </c>
      <c r="E16" s="14" t="s">
        <v>30</v>
      </c>
      <c r="F16" s="33">
        <f ca="1">NOW()+15018.5+$C$5/24</f>
        <v>60171.798150347218</v>
      </c>
    </row>
    <row r="17" spans="1:21" ht="13.5" thickBot="1" x14ac:dyDescent="0.25">
      <c r="A17" s="14" t="s">
        <v>27</v>
      </c>
      <c r="B17" s="10"/>
      <c r="C17" s="10">
        <f>COUNT(C22:C2191)</f>
        <v>10</v>
      </c>
      <c r="E17" s="14" t="s">
        <v>35</v>
      </c>
      <c r="F17" s="15">
        <f ca="1">ROUND(2*(F16-$C$7)/$C$8,0)/2+F15</f>
        <v>4175.5</v>
      </c>
    </row>
    <row r="18" spans="1:21" ht="14.25" thickTop="1" thickBot="1" x14ac:dyDescent="0.25">
      <c r="A18" s="16" t="s">
        <v>5</v>
      </c>
      <c r="B18" s="10"/>
      <c r="C18" s="19">
        <f ca="1">+C15</f>
        <v>58988.259077888164</v>
      </c>
      <c r="D18" s="20">
        <f ca="1">+C16</f>
        <v>0.52541593230085071</v>
      </c>
      <c r="E18" s="14" t="s">
        <v>36</v>
      </c>
      <c r="F18" s="23">
        <f ca="1">ROUND(2*(F16-$C$15)/$C$16,0)/2+F15</f>
        <v>2253.5</v>
      </c>
    </row>
    <row r="19" spans="1:21" ht="13.5" thickTop="1" x14ac:dyDescent="0.2">
      <c r="E19" s="14" t="s">
        <v>31</v>
      </c>
      <c r="F19" s="18">
        <f ca="1">+$C$15+$C$16*F18-15018.5-$C$5/24</f>
        <v>45154.17971466147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43" t="s">
        <v>48</v>
      </c>
      <c r="B21" s="44" t="s">
        <v>46</v>
      </c>
      <c r="C21" s="45">
        <v>56590.259899999997</v>
      </c>
      <c r="D21" s="43">
        <v>4.8999999999999998E-3</v>
      </c>
      <c r="E21">
        <f>+(C21-C$7)/C$8</f>
        <v>-2642.0103330231123</v>
      </c>
      <c r="F21">
        <f>ROUND(2*E21,0)/2</f>
        <v>-2642</v>
      </c>
      <c r="G21">
        <f>+C21-(C$7+F21*C$8)</f>
        <v>-5.4291146734612994E-3</v>
      </c>
      <c r="K21">
        <f>+G21</f>
        <v>-5.4291146734612994E-3</v>
      </c>
      <c r="O21">
        <f ca="1">+C$11+C$12*$F21</f>
        <v>-4.5662475919377131E-3</v>
      </c>
      <c r="Q21" s="2">
        <f>+C21-15018.5</f>
        <v>41571.759899999997</v>
      </c>
    </row>
    <row r="22" spans="1:21" x14ac:dyDescent="0.2">
      <c r="A22" s="43" t="s">
        <v>48</v>
      </c>
      <c r="B22" s="44" t="s">
        <v>49</v>
      </c>
      <c r="C22" s="45">
        <v>56596.305399999997</v>
      </c>
      <c r="D22" s="43">
        <v>4.1999999999999997E-3</v>
      </c>
      <c r="E22">
        <f>+(C22-C$7)/C$8</f>
        <v>-2630.5041676560677</v>
      </c>
      <c r="F22">
        <f>ROUND(2*E22,0)/2</f>
        <v>-2630.5</v>
      </c>
      <c r="G22">
        <f>+C22-(C$7+F22*C$8)</f>
        <v>-2.1897447077208199E-3</v>
      </c>
      <c r="K22">
        <f>+G22</f>
        <v>-2.1897447077208199E-3</v>
      </c>
      <c r="O22">
        <f ca="1">+C$11+C$12*$F22</f>
        <v>-4.5436561703593214E-3</v>
      </c>
      <c r="Q22" s="2">
        <f>+C22-15018.5</f>
        <v>41577.805399999997</v>
      </c>
    </row>
    <row r="23" spans="1:21" x14ac:dyDescent="0.2">
      <c r="A23" s="40" t="s">
        <v>47</v>
      </c>
      <c r="B23" s="41" t="s">
        <v>46</v>
      </c>
      <c r="C23" s="42">
        <v>57893.556799999998</v>
      </c>
      <c r="D23" s="42">
        <v>8.9999999999999998E-4</v>
      </c>
      <c r="E23">
        <f>+(C23-C$7)/C$8</f>
        <v>-161.4959580738068</v>
      </c>
      <c r="F23">
        <f>ROUND(2*E23,0)/2</f>
        <v>-161.5</v>
      </c>
      <c r="G23">
        <f>+C23-(C$7+F23*C$8)</f>
        <v>2.1236844768282026E-3</v>
      </c>
      <c r="K23">
        <f>+G23</f>
        <v>2.1236844768282026E-3</v>
      </c>
      <c r="O23">
        <f ca="1">+C$11+C$12*$F23</f>
        <v>3.0662381894937046E-4</v>
      </c>
      <c r="Q23" s="2">
        <f>+C23-15018.5</f>
        <v>42875.056799999998</v>
      </c>
    </row>
    <row r="24" spans="1:21" x14ac:dyDescent="0.2">
      <c r="A24" s="40" t="s">
        <v>47</v>
      </c>
      <c r="B24" s="41" t="s">
        <v>46</v>
      </c>
      <c r="C24" s="42">
        <v>57899.5962</v>
      </c>
      <c r="D24" s="42">
        <v>5.0000000000000001E-4</v>
      </c>
      <c r="E24">
        <f>+(C24-C$7)/C$8</f>
        <v>-150.00140259986031</v>
      </c>
      <c r="F24">
        <f>ROUND(2*E24,0)/2</f>
        <v>-150</v>
      </c>
      <c r="G24">
        <f>+C24-(C$7+F24*C$8)</f>
        <v>-7.3694555612746626E-4</v>
      </c>
      <c r="K24">
        <f>+G24</f>
        <v>-7.3694555612746626E-4</v>
      </c>
      <c r="O24">
        <f ca="1">+C$11+C$12*$F24</f>
        <v>3.2921524052776253E-4</v>
      </c>
      <c r="Q24" s="2">
        <f>+C24-15018.5</f>
        <v>42881.0962</v>
      </c>
    </row>
    <row r="25" spans="1:21" x14ac:dyDescent="0.2">
      <c r="A25" s="40" t="s">
        <v>47</v>
      </c>
      <c r="B25" s="41" t="s">
        <v>46</v>
      </c>
      <c r="C25" s="42">
        <v>57921.4041</v>
      </c>
      <c r="D25" s="42">
        <v>5.0000000000000001E-4</v>
      </c>
      <c r="E25">
        <f>+(C25-C$7)/C$8</f>
        <v>-108.49527346116874</v>
      </c>
      <c r="F25">
        <f>ROUND(2*E25,0)/2</f>
        <v>-108.5</v>
      </c>
      <c r="G25">
        <f>+C25-(C$7+F25*C$8)</f>
        <v>2.4833895222400315E-3</v>
      </c>
      <c r="K25">
        <f>+G25</f>
        <v>2.4833895222400315E-3</v>
      </c>
      <c r="O25">
        <f ca="1">+C$11+C$12*$F25</f>
        <v>4.1074080535413379E-4</v>
      </c>
      <c r="Q25" s="2">
        <f>+C25-15018.5</f>
        <v>42902.9041</v>
      </c>
    </row>
    <row r="26" spans="1:21" x14ac:dyDescent="0.2">
      <c r="A26" s="40" t="s">
        <v>47</v>
      </c>
      <c r="B26" s="41" t="s">
        <v>46</v>
      </c>
      <c r="C26" s="42">
        <v>57935.586900000002</v>
      </c>
      <c r="D26" s="42">
        <v>2.0000000000000001E-4</v>
      </c>
      <c r="E26">
        <f>+(C26-C$7)/C$8</f>
        <v>-81.501701024192386</v>
      </c>
      <c r="F26">
        <f>ROUND(2*E26,0)/2</f>
        <v>-81.5</v>
      </c>
      <c r="G26">
        <f>+C26-(C$7+F26*C$8)</f>
        <v>-8.9374186791246757E-4</v>
      </c>
      <c r="K26">
        <f>+G26</f>
        <v>-8.9374186791246757E-4</v>
      </c>
      <c r="O26">
        <f ca="1">+C$11+C$12*$F26</f>
        <v>4.6378153427731512E-4</v>
      </c>
      <c r="Q26" s="2">
        <f>+C26-15018.5</f>
        <v>42917.086900000002</v>
      </c>
    </row>
    <row r="27" spans="1:21" x14ac:dyDescent="0.2">
      <c r="A27" s="40" t="s">
        <v>47</v>
      </c>
      <c r="B27" s="41" t="s">
        <v>46</v>
      </c>
      <c r="C27" s="42">
        <v>57949.508800000003</v>
      </c>
      <c r="D27" s="42">
        <v>8.9999999999999998E-4</v>
      </c>
      <c r="E27">
        <f>+(C27-C$7)/C$8</f>
        <v>-55.00468942490933</v>
      </c>
      <c r="F27">
        <f>ROUND(2*E27,0)/2</f>
        <v>-55</v>
      </c>
      <c r="G27">
        <f>+C27-(C$7+F27*C$8)</f>
        <v>-2.463889351929538E-3</v>
      </c>
      <c r="K27">
        <f>+G27</f>
        <v>-2.463889351929538E-3</v>
      </c>
      <c r="O27">
        <f ca="1">+C$11+C$12*$F27</f>
        <v>5.1584002747969674E-4</v>
      </c>
      <c r="Q27" s="2">
        <f>+C27-15018.5</f>
        <v>42931.008800000003</v>
      </c>
    </row>
    <row r="28" spans="1:21" x14ac:dyDescent="0.2">
      <c r="A28" s="40" t="s">
        <v>47</v>
      </c>
      <c r="B28" s="41" t="s">
        <v>46</v>
      </c>
      <c r="C28" s="42">
        <v>57950.563900000001</v>
      </c>
      <c r="D28" s="42">
        <v>1.1000000000000001E-3</v>
      </c>
      <c r="E28">
        <f>+(C28-C$7)/C$8</f>
        <v>-52.996558570762843</v>
      </c>
      <c r="F28">
        <f>ROUND(2*E28,0)/2</f>
        <v>-53</v>
      </c>
      <c r="G28">
        <f>+C28-(C$7+F28*C$8)</f>
        <v>1.8081749876728281E-3</v>
      </c>
      <c r="K28">
        <f>+G28</f>
        <v>1.8081749876728281E-3</v>
      </c>
      <c r="O28">
        <f ca="1">+C$11+C$12*$F28</f>
        <v>5.1976897036289538E-4</v>
      </c>
      <c r="Q28" s="2">
        <f>+C28-15018.5</f>
        <v>42932.063900000001</v>
      </c>
    </row>
    <row r="29" spans="1:21" x14ac:dyDescent="0.2">
      <c r="A29" s="40" t="s">
        <v>47</v>
      </c>
      <c r="B29" s="41" t="s">
        <v>46</v>
      </c>
      <c r="C29" s="42">
        <v>57978.406900000002</v>
      </c>
      <c r="D29" s="42">
        <v>8.0000000000000004E-4</v>
      </c>
      <c r="E29">
        <f>+(C29-C$7)/C$8</f>
        <v>-4.0579811310228146E-3</v>
      </c>
      <c r="F29">
        <f>ROUND(2*E29,0)/2</f>
        <v>0</v>
      </c>
      <c r="G29">
        <f>+C29-(C$7+F29*C$8)</f>
        <v>-2.1321199674275704E-3</v>
      </c>
      <c r="K29">
        <f>+G29</f>
        <v>-2.1321199674275704E-3</v>
      </c>
      <c r="O29">
        <f ca="1">+C$11+C$12*$F29</f>
        <v>6.2388595676765872E-4</v>
      </c>
      <c r="Q29" s="2">
        <f>+C29-15018.5</f>
        <v>42959.906900000002</v>
      </c>
    </row>
    <row r="30" spans="1:21" x14ac:dyDescent="0.2">
      <c r="A30" s="46"/>
      <c r="B30" s="48" t="s">
        <v>46</v>
      </c>
      <c r="C30" s="46">
        <v>57978.409032119969</v>
      </c>
      <c r="D30" s="46"/>
      <c r="E30">
        <f>+(C30-C$7)/C$8</f>
        <v>0</v>
      </c>
      <c r="F30">
        <f>ROUND(2*E30,0)/2</f>
        <v>0</v>
      </c>
      <c r="G30">
        <f>+C30-(C$7+F30*C$8)</f>
        <v>0</v>
      </c>
      <c r="K30">
        <f>+G30</f>
        <v>0</v>
      </c>
      <c r="O30">
        <f ca="1">+C$11+C$12*$F30</f>
        <v>6.2388595676765872E-4</v>
      </c>
      <c r="Q30" s="2">
        <f>+C30-15018.5</f>
        <v>42959.909032119969</v>
      </c>
      <c r="U30" s="47"/>
    </row>
    <row r="31" spans="1:21" x14ac:dyDescent="0.2">
      <c r="A31" s="43" t="s">
        <v>48</v>
      </c>
      <c r="B31" s="44" t="s">
        <v>49</v>
      </c>
      <c r="C31" s="45">
        <v>58988.5239</v>
      </c>
      <c r="D31" s="43">
        <v>4.1999999999999997E-3</v>
      </c>
      <c r="E31">
        <f>+(C31-C$7)/C$8</f>
        <v>1922.5123992287813</v>
      </c>
      <c r="F31">
        <f>ROUND(2*E31,0)/2</f>
        <v>1922.5</v>
      </c>
      <c r="G31">
        <f>+C31-(C$7+F31*C$8)</f>
        <v>6.5147279892698862E-3</v>
      </c>
      <c r="K31">
        <f>+G31</f>
        <v>6.5147279892698862E-3</v>
      </c>
      <c r="O31">
        <f ca="1">+C$11+C$12*$F31</f>
        <v>4.4005823032423281E-3</v>
      </c>
      <c r="Q31" s="2">
        <f>+C31-15018.5</f>
        <v>43970.0239</v>
      </c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2023-08-15T07:09:20Z</dcterms:modified>
</cp:coreProperties>
</file>